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li\OneDrive\Desktop\BDBL\"/>
    </mc:Choice>
  </mc:AlternateContent>
  <bookViews>
    <workbookView xWindow="0" yWindow="0" windowWidth="20490" windowHeight="7755" activeTab="2"/>
  </bookViews>
  <sheets>
    <sheet name="Computer" sheetId="4" r:id="rId1"/>
    <sheet name="HBL After 13" sheetId="3" r:id="rId2"/>
    <sheet name="HBL Before13" sheetId="2" r:id="rId3"/>
    <sheet name="Motor" sheetId="6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6" l="1"/>
  <c r="F47" i="6"/>
  <c r="H47" i="6" s="1"/>
  <c r="F46" i="6"/>
  <c r="H46" i="6" s="1"/>
  <c r="F45" i="6"/>
  <c r="H45" i="6" s="1"/>
  <c r="F44" i="6"/>
  <c r="H44" i="6" s="1"/>
  <c r="F43" i="6"/>
  <c r="H43" i="6" s="1"/>
  <c r="F42" i="6"/>
  <c r="H42" i="6" s="1"/>
  <c r="H41" i="6"/>
  <c r="F40" i="6"/>
  <c r="H40" i="6" s="1"/>
  <c r="F36" i="2"/>
  <c r="H36" i="2" s="1"/>
  <c r="H32" i="4"/>
  <c r="F31" i="4"/>
  <c r="H31" i="4" s="1"/>
  <c r="H30" i="4"/>
  <c r="F30" i="4"/>
  <c r="F29" i="4"/>
  <c r="H29" i="4" s="1"/>
  <c r="H28" i="4"/>
  <c r="F27" i="4" l="1"/>
  <c r="H27" i="4" s="1"/>
  <c r="F39" i="6"/>
  <c r="H39" i="6" s="1"/>
  <c r="F33" i="3"/>
  <c r="H33" i="3" s="1"/>
  <c r="F26" i="2"/>
  <c r="H26" i="2" s="1"/>
  <c r="F38" i="6" l="1"/>
  <c r="H38" i="6" s="1"/>
  <c r="E37" i="6"/>
  <c r="F32" i="3"/>
  <c r="E32" i="3"/>
  <c r="C32" i="3"/>
  <c r="F26" i="4"/>
  <c r="H26" i="4" s="1"/>
  <c r="H32" i="3" l="1"/>
  <c r="H25" i="4"/>
  <c r="H24" i="4"/>
  <c r="H23" i="4"/>
  <c r="H22" i="2" l="1"/>
  <c r="H26" i="3"/>
  <c r="H21" i="2"/>
  <c r="H16" i="4" l="1"/>
  <c r="H15" i="4"/>
  <c r="H14" i="4"/>
  <c r="H13" i="4"/>
  <c r="H22" i="6"/>
  <c r="H21" i="6"/>
  <c r="H20" i="6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H19" i="6" l="1"/>
  <c r="H18" i="6"/>
  <c r="F17" i="6"/>
  <c r="H17" i="6" s="1"/>
  <c r="H16" i="6"/>
  <c r="F15" i="6"/>
  <c r="H15" i="6" s="1"/>
  <c r="H6" i="4"/>
  <c r="H5" i="4"/>
  <c r="H4" i="4"/>
  <c r="F10" i="6" l="1"/>
  <c r="H10" i="6" s="1"/>
  <c r="F3" i="4"/>
  <c r="H3" i="4" s="1"/>
  <c r="F5" i="6"/>
  <c r="H5" i="6" s="1"/>
  <c r="D5" i="6"/>
  <c r="F4" i="6"/>
  <c r="H4" i="6" s="1"/>
  <c r="D4" i="6"/>
  <c r="F3" i="6"/>
  <c r="H3" i="6" s="1"/>
  <c r="D3" i="6"/>
  <c r="F2" i="6"/>
  <c r="H2" i="6" s="1"/>
  <c r="D2" i="6"/>
  <c r="F3" i="3"/>
  <c r="H3" i="3" s="1"/>
  <c r="D3" i="3"/>
  <c r="F2" i="3"/>
  <c r="H2" i="3" s="1"/>
  <c r="D2" i="3"/>
  <c r="F2" i="4"/>
  <c r="H2" i="4" s="1"/>
  <c r="D2" i="4"/>
</calcChain>
</file>

<file path=xl/sharedStrings.xml><?xml version="1.0" encoding="utf-8"?>
<sst xmlns="http://schemas.openxmlformats.org/spreadsheetml/2006/main" count="343" uniqueCount="216">
  <si>
    <t>Employee ID</t>
  </si>
  <si>
    <t>Employee Name</t>
  </si>
  <si>
    <t>CBS Loan A/C Number</t>
  </si>
  <si>
    <t>Total Disbursement Amt</t>
  </si>
  <si>
    <t>Total Balance</t>
  </si>
  <si>
    <t>Principal Bal.</t>
  </si>
  <si>
    <t>Interest Bal.</t>
  </si>
  <si>
    <t>Charge Bal.</t>
  </si>
  <si>
    <t>Md. Younus Ali</t>
  </si>
  <si>
    <t>Branch</t>
  </si>
  <si>
    <t>Amdadul Haque</t>
  </si>
  <si>
    <t>0720630000035</t>
  </si>
  <si>
    <t>0720630000019</t>
  </si>
  <si>
    <t>MD. Jahirul Islam</t>
  </si>
  <si>
    <t>Md. Rajob Ali</t>
  </si>
  <si>
    <t>Md. Monir Hossain</t>
  </si>
  <si>
    <t>Md. Zahiruil Islam</t>
  </si>
  <si>
    <t>0720630000038</t>
  </si>
  <si>
    <t>0720630000036</t>
  </si>
  <si>
    <t>0720630000040</t>
  </si>
  <si>
    <t>0720630000034</t>
  </si>
  <si>
    <t>0720630000018</t>
  </si>
  <si>
    <t>Mohammad Mahmudul Hasan</t>
  </si>
  <si>
    <t>0770640000033</t>
  </si>
  <si>
    <t>Md. Iqbal Hossain</t>
  </si>
  <si>
    <t>Md. Mosharraf Hossain</t>
  </si>
  <si>
    <t>Mohammad Alamgir Hossain</t>
  </si>
  <si>
    <t>0770630000036</t>
  </si>
  <si>
    <t>0770630000038</t>
  </si>
  <si>
    <t>0770630000040</t>
  </si>
  <si>
    <t>0770630000035</t>
  </si>
  <si>
    <t>0770630000037</t>
  </si>
  <si>
    <t>0770630000039</t>
  </si>
  <si>
    <t>Raihan Sadiq</t>
  </si>
  <si>
    <t>'0770640000039</t>
  </si>
  <si>
    <t>0770640000036</t>
  </si>
  <si>
    <t>0770640000040</t>
  </si>
  <si>
    <t>0770640000032</t>
  </si>
  <si>
    <t>MD. ABUL HOSSAIN</t>
  </si>
  <si>
    <t>MD. OMAR KHAIUM</t>
  </si>
  <si>
    <t>MD. JAMAL UDDIN</t>
  </si>
  <si>
    <t>0550630000045</t>
  </si>
  <si>
    <t>0550630000047</t>
  </si>
  <si>
    <t>0550630000038</t>
  </si>
  <si>
    <t>MD. ABDUL KAIOUM</t>
  </si>
  <si>
    <t>0550630000044</t>
  </si>
  <si>
    <t>0550630000046</t>
  </si>
  <si>
    <t>0550630000030</t>
  </si>
  <si>
    <t>0550630000004</t>
  </si>
  <si>
    <t>KHOKAN KANTI DAS</t>
  </si>
  <si>
    <t>BISHWAJIT DAS</t>
  </si>
  <si>
    <t>0550640000030</t>
  </si>
  <si>
    <t>0550640000028</t>
  </si>
  <si>
    <t>0550640000029</t>
  </si>
  <si>
    <t>0550640000026</t>
  </si>
  <si>
    <t>MUHAMMAD ROKIBUZZAMAN</t>
  </si>
  <si>
    <t>Ashrafunnahar</t>
  </si>
  <si>
    <t>Md Khalil Islam</t>
  </si>
  <si>
    <t>Md Alamgir</t>
  </si>
  <si>
    <t>0640630000030</t>
  </si>
  <si>
    <t>0640630000022</t>
  </si>
  <si>
    <t>0640630000023</t>
  </si>
  <si>
    <t>0640630000024</t>
  </si>
  <si>
    <t>Md. Samsul Alam</t>
  </si>
  <si>
    <t>0640630000003</t>
  </si>
  <si>
    <t>0640630000006</t>
  </si>
  <si>
    <t>0640630000004</t>
  </si>
  <si>
    <t>0640630000007</t>
  </si>
  <si>
    <t>Rajat Biswas</t>
  </si>
  <si>
    <t>0640720000008</t>
  </si>
  <si>
    <t>0640720000002</t>
  </si>
  <si>
    <t>0640720000010</t>
  </si>
  <si>
    <t>0640640000035</t>
  </si>
  <si>
    <t>0640640000010</t>
  </si>
  <si>
    <t>0640640000037</t>
  </si>
  <si>
    <t>0640640000025</t>
  </si>
  <si>
    <t>0640640000026</t>
  </si>
  <si>
    <t>MD. AL-AMIN</t>
  </si>
  <si>
    <t>SAYEED UDDIN AHMED</t>
  </si>
  <si>
    <t>0880720000008</t>
  </si>
  <si>
    <t>0880720000005</t>
  </si>
  <si>
    <t>Md. Abdul Kadir</t>
  </si>
  <si>
    <t>0880630000014</t>
  </si>
  <si>
    <t>0880630000010</t>
  </si>
  <si>
    <t>0880630000007</t>
  </si>
  <si>
    <t>MD. SAIDUR RAHMAN</t>
  </si>
  <si>
    <t>0880630000006</t>
  </si>
  <si>
    <t>0880630000004</t>
  </si>
  <si>
    <t>0880630000005</t>
  </si>
  <si>
    <t>0880640000012</t>
  </si>
  <si>
    <t>0880640000004</t>
  </si>
  <si>
    <t>0880640000003</t>
  </si>
  <si>
    <t>0880640000006</t>
  </si>
  <si>
    <t>Muhammad Imtiazul Islam</t>
  </si>
  <si>
    <t>Mohammad Saiful Islam</t>
  </si>
  <si>
    <t>Md. Asaduzzaman</t>
  </si>
  <si>
    <t>0760630000022</t>
  </si>
  <si>
    <t>0760630000023</t>
  </si>
  <si>
    <t>0760630000024</t>
  </si>
  <si>
    <t>0760630000021</t>
  </si>
  <si>
    <t>0760630000025</t>
  </si>
  <si>
    <t>Md. Jamal Uddin</t>
  </si>
  <si>
    <t>0760640000019</t>
  </si>
  <si>
    <t>0760640000021</t>
  </si>
  <si>
    <t>0760640000022</t>
  </si>
  <si>
    <t>0600720000005</t>
  </si>
  <si>
    <t>0760720000006</t>
  </si>
  <si>
    <t>0600720000007</t>
  </si>
  <si>
    <t>0760720000008</t>
  </si>
  <si>
    <t>Md. Abu Abdulla-Al Musha</t>
  </si>
  <si>
    <t>Sukamal Roy</t>
  </si>
  <si>
    <t>0890720000002</t>
  </si>
  <si>
    <t>0890720000006</t>
  </si>
  <si>
    <t>0890630000017</t>
  </si>
  <si>
    <t>0890630000022</t>
  </si>
  <si>
    <t>0890630000021</t>
  </si>
  <si>
    <t>0890640000010</t>
  </si>
  <si>
    <t>0890640000015</t>
  </si>
  <si>
    <t>Mohammad Mannan Hossain</t>
  </si>
  <si>
    <t>Regent Mahmud Sania</t>
  </si>
  <si>
    <t>Kh. Towfiq Ahmed</t>
  </si>
  <si>
    <t>Mita Halder</t>
  </si>
  <si>
    <t>0870720000019</t>
  </si>
  <si>
    <t>0870720000020</t>
  </si>
  <si>
    <t>0870720000018</t>
  </si>
  <si>
    <t>0870720000021</t>
  </si>
  <si>
    <t>0870630000040</t>
  </si>
  <si>
    <t>0870630000039</t>
  </si>
  <si>
    <t>Md.Anowar Hossain</t>
  </si>
  <si>
    <t>0870640000024</t>
  </si>
  <si>
    <t>0870640000022</t>
  </si>
  <si>
    <t>0870640000023</t>
  </si>
  <si>
    <t>0870640000025</t>
  </si>
  <si>
    <t>0870640000020</t>
  </si>
  <si>
    <t>0870720000015</t>
  </si>
  <si>
    <t>Mrs. Masura Sikder</t>
  </si>
  <si>
    <t>Mr. Dipok Chakrabarty</t>
  </si>
  <si>
    <t>Mr. Md. Fariduddin Ahmed</t>
  </si>
  <si>
    <t>0690720000011</t>
  </si>
  <si>
    <t>0690720000005</t>
  </si>
  <si>
    <t>0690720000009</t>
  </si>
  <si>
    <t>Mr. Delower Hossain</t>
  </si>
  <si>
    <t>Mrs. Ferdausy Begum</t>
  </si>
  <si>
    <t>Mr. Md. Afsar Uddin Sarker</t>
  </si>
  <si>
    <t>0690630000035</t>
  </si>
  <si>
    <t>0690630000031</t>
  </si>
  <si>
    <t>0690630000030</t>
  </si>
  <si>
    <t>0690630000033</t>
  </si>
  <si>
    <t>0690630000038</t>
  </si>
  <si>
    <t>0690630000034</t>
  </si>
  <si>
    <t>0690630000032</t>
  </si>
  <si>
    <t>0690630000037</t>
  </si>
  <si>
    <t>0690640000040</t>
  </si>
  <si>
    <t>0690640000038</t>
  </si>
  <si>
    <t>0690640000028</t>
  </si>
  <si>
    <t>0690640000039</t>
  </si>
  <si>
    <t>0690640000030</t>
  </si>
  <si>
    <t>0690640000041</t>
  </si>
  <si>
    <t>Aktaruzzaman</t>
  </si>
  <si>
    <t>0800720000001</t>
  </si>
  <si>
    <t>0800630000010</t>
  </si>
  <si>
    <t>ZOHIRUL ISLAM BHUIYA</t>
  </si>
  <si>
    <t>0800640000012</t>
  </si>
  <si>
    <t>0800640000006</t>
  </si>
  <si>
    <t>MD ISMAIL HOSSAIN</t>
  </si>
  <si>
    <t>0560630000144</t>
  </si>
  <si>
    <t>-</t>
  </si>
  <si>
    <t>0560630000145</t>
  </si>
  <si>
    <t>0560640000083</t>
  </si>
  <si>
    <t>0560720000020</t>
  </si>
  <si>
    <t>Md.Abul Kalam</t>
  </si>
  <si>
    <t>MD.Shahjahan Kabir</t>
  </si>
  <si>
    <t>Khadiza Begum</t>
  </si>
  <si>
    <t>Md. Abul Kashem Miah</t>
  </si>
  <si>
    <t>Md Ezazul Haque Sarkar</t>
  </si>
  <si>
    <t>0570720000022</t>
  </si>
  <si>
    <t>0570720000023</t>
  </si>
  <si>
    <t>0570720000002</t>
  </si>
  <si>
    <t>0570720000011</t>
  </si>
  <si>
    <t>0570720000024</t>
  </si>
  <si>
    <t>Md. Yousuf Ali</t>
  </si>
  <si>
    <t>Md. Abdur Razzaque</t>
  </si>
  <si>
    <t>0570630002245</t>
  </si>
  <si>
    <t>76,00,000.00</t>
  </si>
  <si>
    <t>0570630002238</t>
  </si>
  <si>
    <t>0570630002240</t>
  </si>
  <si>
    <t>30,00,000.00</t>
  </si>
  <si>
    <t>0570630002204</t>
  </si>
  <si>
    <t>0570630002207</t>
  </si>
  <si>
    <t>0570630002244</t>
  </si>
  <si>
    <t>19,00,000.00</t>
  </si>
  <si>
    <t>0570630002237</t>
  </si>
  <si>
    <t>Md.Shahabuddin</t>
  </si>
  <si>
    <t>0570630002242</t>
  </si>
  <si>
    <t>0570630002239</t>
  </si>
  <si>
    <t>17,00,000.00</t>
  </si>
  <si>
    <t>0570630000007</t>
  </si>
  <si>
    <t>0570630000701</t>
  </si>
  <si>
    <t>,0570630000901</t>
  </si>
  <si>
    <t>0570630000009</t>
  </si>
  <si>
    <t>6,00,000.00</t>
  </si>
  <si>
    <t>0570630000010</t>
  </si>
  <si>
    <t>0570630001001</t>
  </si>
  <si>
    <t>0570630002243</t>
  </si>
  <si>
    <t>c</t>
  </si>
  <si>
    <t>0570630002236</t>
  </si>
  <si>
    <t>Md.Selim Mia</t>
  </si>
  <si>
    <t>0570640001739</t>
  </si>
  <si>
    <t>0570640001737</t>
  </si>
  <si>
    <t>0570640001738</t>
  </si>
  <si>
    <t>0570640001711</t>
  </si>
  <si>
    <t>0570640001718</t>
  </si>
  <si>
    <t>0570640001714</t>
  </si>
  <si>
    <t>0570640001740</t>
  </si>
  <si>
    <t>0570640001735</t>
  </si>
  <si>
    <t>0570640000008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</si>
</sst>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00"/>
  </numFmts>
  <fonts count="2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name val="Times New Roman"/>
      <family val="1"/>
    </font>
    <font>
      <b/>
      <sz val="11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G Omega"/>
      <family val="2"/>
    </font>
    <font>
      <sz val="11"/>
      <name val="Times New Roman"/>
      <family val="1"/>
    </font>
    <font>
      <sz val="10"/>
      <name val="CG Omega"/>
      <family val="2"/>
    </font>
    <font>
      <b/>
      <sz val="11"/>
      <name val="Calibri"/>
      <family val="2"/>
      <scheme val="minor"/>
    </font>
    <font>
      <sz val="9"/>
      <color rgb="FF000000"/>
      <name val="Tahoma"/>
      <family val="2"/>
    </font>
    <font>
      <sz val="9"/>
      <name val="Tahoma"/>
      <family val="2"/>
    </font>
    <font>
      <sz val="12"/>
      <name val="Times New Roman"/>
      <family val="1"/>
    </font>
    <font>
      <b/>
      <sz val="8.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8.5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7" fillId="0" borderId="14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43" fontId="7" fillId="0" borderId="1" xfId="1" applyFont="1" applyBorder="1" applyAlignment="1">
      <alignment horizontal="right" vertical="center"/>
    </xf>
    <xf numFmtId="43" fontId="7" fillId="0" borderId="8" xfId="1" applyFont="1" applyBorder="1" applyAlignment="1">
      <alignment horizontal="right" vertical="center"/>
    </xf>
    <xf numFmtId="0" fontId="6" fillId="0" borderId="0" xfId="0" applyFont="1"/>
    <xf numFmtId="0" fontId="7" fillId="0" borderId="9" xfId="0" applyFont="1" applyBorder="1" applyAlignment="1">
      <alignment horizontal="right" vertical="center"/>
    </xf>
    <xf numFmtId="43" fontId="7" fillId="0" borderId="5" xfId="1" applyFont="1" applyBorder="1" applyAlignment="1">
      <alignment horizontal="right" vertical="center"/>
    </xf>
    <xf numFmtId="43" fontId="7" fillId="0" borderId="10" xfId="1" applyFont="1" applyBorder="1" applyAlignment="1">
      <alignment horizontal="right" vertical="center"/>
    </xf>
    <xf numFmtId="0" fontId="6" fillId="0" borderId="2" xfId="0" applyFont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NumberFormat="1" applyFont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43" fontId="7" fillId="0" borderId="4" xfId="1" applyFont="1" applyBorder="1" applyAlignment="1">
      <alignment horizontal="right" vertical="center"/>
    </xf>
    <xf numFmtId="43" fontId="7" fillId="0" borderId="7" xfId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right" vertical="center"/>
    </xf>
    <xf numFmtId="43" fontId="7" fillId="0" borderId="12" xfId="1" applyFont="1" applyBorder="1" applyAlignment="1">
      <alignment horizontal="right" vertical="center"/>
    </xf>
    <xf numFmtId="43" fontId="7" fillId="0" borderId="13" xfId="1" applyFont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6" fillId="0" borderId="18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 applyAlignment="1">
      <alignment horizontal="right" vertical="top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3" borderId="1" xfId="0" applyFill="1" applyBorder="1"/>
    <xf numFmtId="1" fontId="0" fillId="3" borderId="2" xfId="0" quotePrefix="1" applyNumberFormat="1" applyFill="1" applyBorder="1" applyAlignment="1">
      <alignment horizontal="right"/>
    </xf>
    <xf numFmtId="0" fontId="0" fillId="3" borderId="2" xfId="0" quotePrefix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43" fontId="2" fillId="3" borderId="2" xfId="1" applyNumberFormat="1" applyFont="1" applyFill="1" applyBorder="1" applyAlignment="1">
      <alignment horizontal="right"/>
    </xf>
    <xf numFmtId="43" fontId="6" fillId="3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right"/>
    </xf>
    <xf numFmtId="2" fontId="6" fillId="0" borderId="2" xfId="0" applyNumberFormat="1" applyFont="1" applyBorder="1" applyAlignment="1">
      <alignment horizontal="right" vertical="center"/>
    </xf>
    <xf numFmtId="43" fontId="6" fillId="3" borderId="2" xfId="1" applyNumberFormat="1" applyFont="1" applyFill="1" applyBorder="1" applyAlignment="1">
      <alignment horizontal="right" vertical="center"/>
    </xf>
    <xf numFmtId="0" fontId="6" fillId="0" borderId="2" xfId="0" applyFont="1" applyBorder="1" applyAlignment="1"/>
    <xf numFmtId="0" fontId="6" fillId="0" borderId="1" xfId="0" applyFont="1" applyBorder="1" applyAlignment="1"/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0" fillId="0" borderId="1" xfId="0" applyFont="1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3" borderId="2" xfId="0" applyFill="1" applyBorder="1" applyAlignment="1"/>
    <xf numFmtId="0" fontId="0" fillId="3" borderId="1" xfId="0" applyFill="1" applyBorder="1" applyAlignment="1"/>
    <xf numFmtId="2" fontId="0" fillId="0" borderId="2" xfId="0" applyNumberFormat="1" applyBorder="1" applyAlignment="1">
      <alignment horizontal="right"/>
    </xf>
    <xf numFmtId="43" fontId="2" fillId="3" borderId="1" xfId="1" applyNumberFormat="1" applyFont="1" applyFill="1" applyBorder="1" applyAlignment="1">
      <alignment horizontal="right"/>
    </xf>
    <xf numFmtId="2" fontId="0" fillId="0" borderId="2" xfId="0" applyNumberForma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7" fillId="0" borderId="1" xfId="0" applyNumberFormat="1" applyFont="1" applyBorder="1" applyAlignment="1">
      <alignment horizontal="right" vertical="center"/>
    </xf>
    <xf numFmtId="1" fontId="7" fillId="0" borderId="5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49" fontId="0" fillId="0" borderId="2" xfId="0" applyNumberFormat="1" applyBorder="1" applyAlignment="1">
      <alignment horizontal="right" vertical="center"/>
    </xf>
    <xf numFmtId="0" fontId="6" fillId="0" borderId="2" xfId="0" quotePrefix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14" fillId="0" borderId="1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right" vertical="top"/>
    </xf>
    <xf numFmtId="0" fontId="12" fillId="0" borderId="1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>
      <alignment horizontal="right" wrapText="1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4" fillId="0" borderId="1" xfId="0" applyFont="1" applyFill="1" applyBorder="1" applyAlignment="1">
      <alignment horizontal="right"/>
    </xf>
    <xf numFmtId="0" fontId="6" fillId="0" borderId="20" xfId="0" applyFont="1" applyBorder="1"/>
    <xf numFmtId="0" fontId="6" fillId="0" borderId="19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14" fillId="0" borderId="19" xfId="0" applyFont="1" applyFill="1" applyBorder="1"/>
    <xf numFmtId="0" fontId="14" fillId="0" borderId="2" xfId="0" applyFont="1" applyFill="1" applyBorder="1" applyAlignment="1">
      <alignment horizontal="left"/>
    </xf>
    <xf numFmtId="0" fontId="6" fillId="0" borderId="22" xfId="0" applyFont="1" applyBorder="1"/>
    <xf numFmtId="4" fontId="6" fillId="0" borderId="1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3" fontId="7" fillId="0" borderId="8" xfId="1" applyFont="1" applyBorder="1" applyAlignment="1">
      <alignment vertical="center"/>
    </xf>
    <xf numFmtId="43" fontId="7" fillId="0" borderId="10" xfId="1" applyFont="1" applyBorder="1" applyAlignment="1">
      <alignment vertical="center"/>
    </xf>
    <xf numFmtId="2" fontId="6" fillId="0" borderId="1" xfId="0" applyNumberFormat="1" applyFont="1" applyBorder="1" applyAlignment="1"/>
    <xf numFmtId="2" fontId="6" fillId="0" borderId="2" xfId="0" applyNumberFormat="1" applyFont="1" applyBorder="1" applyAlignment="1">
      <alignment vertical="center"/>
    </xf>
    <xf numFmtId="0" fontId="6" fillId="0" borderId="19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4" fontId="0" fillId="3" borderId="1" xfId="0" applyNumberFormat="1" applyFill="1" applyBorder="1" applyAlignment="1">
      <alignment horizontal="right"/>
    </xf>
    <xf numFmtId="43" fontId="0" fillId="3" borderId="1" xfId="1" applyFont="1" applyFill="1" applyBorder="1"/>
    <xf numFmtId="1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vertical="center" wrapText="1"/>
    </xf>
    <xf numFmtId="1" fontId="16" fillId="3" borderId="1" xfId="0" applyNumberFormat="1" applyFont="1" applyFill="1" applyBorder="1" applyAlignment="1">
      <alignment vertical="center" wrapText="1"/>
    </xf>
    <xf numFmtId="1" fontId="15" fillId="3" borderId="1" xfId="0" applyNumberFormat="1" applyFont="1" applyFill="1" applyBorder="1" applyAlignment="1">
      <alignment vertical="center"/>
    </xf>
    <xf numFmtId="1" fontId="15" fillId="3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1" fontId="15" fillId="3" borderId="1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16" fillId="3" borderId="1" xfId="0" applyNumberFormat="1" applyFont="1" applyFill="1" applyBorder="1" applyAlignment="1">
      <alignment horizontal="left" vertical="center" wrapText="1"/>
    </xf>
    <xf numFmtId="1" fontId="15" fillId="3" borderId="1" xfId="0" applyNumberFormat="1" applyFont="1" applyFill="1" applyBorder="1" applyAlignment="1">
      <alignment horizontal="left" vertical="center"/>
    </xf>
    <xf numFmtId="0" fontId="0" fillId="0" borderId="2" xfId="0" quotePrefix="1" applyBorder="1" applyAlignment="1">
      <alignment horizontal="right" vertical="center"/>
    </xf>
    <xf numFmtId="12" fontId="0" fillId="3" borderId="1" xfId="0" quotePrefix="1" applyNumberFormat="1" applyFill="1" applyBorder="1" applyAlignment="1">
      <alignment horizontal="right"/>
    </xf>
    <xf numFmtId="49" fontId="18" fillId="0" borderId="0" xfId="0" quotePrefix="1" applyNumberFormat="1" applyFont="1" applyFill="1" applyAlignment="1">
      <alignment horizontal="right"/>
    </xf>
    <xf numFmtId="49" fontId="18" fillId="0" borderId="0" xfId="0" quotePrefix="1" applyNumberFormat="1" applyFont="1" applyFill="1" applyBorder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17" fillId="0" borderId="1" xfId="0" quotePrefix="1" applyNumberFormat="1" applyFont="1" applyFill="1" applyBorder="1" applyAlignment="1">
      <alignment horizontal="right"/>
    </xf>
    <xf numFmtId="0" fontId="17" fillId="0" borderId="1" xfId="0" quotePrefix="1" applyFont="1" applyFill="1" applyBorder="1" applyAlignment="1">
      <alignment horizontal="right"/>
    </xf>
    <xf numFmtId="43" fontId="7" fillId="0" borderId="1" xfId="1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2" fontId="6" fillId="0" borderId="1" xfId="0" applyNumberFormat="1" applyFont="1" applyFill="1" applyBorder="1" applyAlignment="1"/>
    <xf numFmtId="2" fontId="0" fillId="0" borderId="2" xfId="0" applyNumberFormat="1" applyBorder="1" applyAlignment="1"/>
    <xf numFmtId="43" fontId="2" fillId="3" borderId="2" xfId="1" applyNumberFormat="1" applyFont="1" applyFill="1" applyBorder="1" applyAlignment="1"/>
    <xf numFmtId="43" fontId="2" fillId="3" borderId="1" xfId="1" applyNumberFormat="1" applyFont="1" applyFill="1" applyBorder="1" applyAlignment="1"/>
    <xf numFmtId="2" fontId="0" fillId="3" borderId="1" xfId="0" applyNumberFormat="1" applyFill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6" fillId="0" borderId="22" xfId="0" applyFont="1" applyBorder="1" applyAlignment="1">
      <alignment horizontal="right"/>
    </xf>
    <xf numFmtId="43" fontId="0" fillId="3" borderId="1" xfId="1" applyFont="1" applyFill="1" applyBorder="1" applyAlignment="1">
      <alignment horizontal="right"/>
    </xf>
    <xf numFmtId="1" fontId="7" fillId="0" borderId="4" xfId="0" applyNumberFormat="1" applyFont="1" applyBorder="1" applyAlignment="1">
      <alignment horizontal="right" vertical="center"/>
    </xf>
    <xf numFmtId="1" fontId="7" fillId="0" borderId="12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18" fillId="0" borderId="1" xfId="0" applyNumberFormat="1" applyFont="1" applyFill="1" applyBorder="1" applyAlignment="1">
      <alignment horizontal="right"/>
    </xf>
    <xf numFmtId="49" fontId="18" fillId="0" borderId="1" xfId="0" quotePrefix="1" applyNumberFormat="1" applyFont="1" applyFill="1" applyBorder="1" applyAlignment="1">
      <alignment horizontal="right"/>
    </xf>
    <xf numFmtId="43" fontId="0" fillId="0" borderId="1" xfId="1" applyFont="1" applyBorder="1" applyAlignment="1">
      <alignment horizontal="right" vertical="center"/>
    </xf>
    <xf numFmtId="2" fontId="6" fillId="0" borderId="2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6" fillId="0" borderId="1" xfId="1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2" fontId="6" fillId="0" borderId="1" xfId="0" applyNumberFormat="1" applyFont="1" applyBorder="1" applyAlignment="1">
      <alignment horizontal="right" vertical="center"/>
    </xf>
    <xf numFmtId="0" fontId="6" fillId="3" borderId="2" xfId="0" applyFont="1" applyFill="1" applyBorder="1"/>
    <xf numFmtId="0" fontId="6" fillId="3" borderId="2" xfId="0" quotePrefix="1" applyFont="1" applyFill="1" applyBorder="1" applyAlignment="1">
      <alignment horizontal="right"/>
    </xf>
    <xf numFmtId="0" fontId="6" fillId="0" borderId="2" xfId="0" applyFont="1" applyBorder="1" applyAlignment="1">
      <alignment horizontal="left" vertical="center"/>
    </xf>
    <xf numFmtId="0" fontId="6" fillId="3" borderId="1" xfId="0" applyFont="1" applyFill="1" applyBorder="1"/>
    <xf numFmtId="4" fontId="6" fillId="3" borderId="1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horizontal="right"/>
    </xf>
    <xf numFmtId="43" fontId="6" fillId="3" borderId="2" xfId="1" applyNumberFormat="1" applyFont="1" applyFill="1" applyBorder="1" applyAlignment="1">
      <alignment horizontal="right"/>
    </xf>
    <xf numFmtId="2" fontId="6" fillId="3" borderId="1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49" fontId="6" fillId="0" borderId="2" xfId="0" applyNumberFormat="1" applyFont="1" applyBorder="1" applyAlignment="1">
      <alignment horizontal="right" vertical="center"/>
    </xf>
    <xf numFmtId="0" fontId="6" fillId="0" borderId="16" xfId="0" quotePrefix="1" applyFont="1" applyBorder="1" applyAlignment="1">
      <alignment horizontal="right"/>
    </xf>
    <xf numFmtId="49" fontId="6" fillId="0" borderId="1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 vertical="center"/>
    </xf>
    <xf numFmtId="12" fontId="6" fillId="3" borderId="1" xfId="0" quotePrefix="1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right"/>
    </xf>
    <xf numFmtId="43" fontId="6" fillId="3" borderId="1" xfId="1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/>
    </xf>
    <xf numFmtId="0" fontId="6" fillId="0" borderId="20" xfId="0" applyFont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1" xfId="0" quotePrefix="1" applyBorder="1" applyAlignment="1">
      <alignment horizontal="right" vertical="center"/>
    </xf>
    <xf numFmtId="49" fontId="17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0" xfId="0" applyFont="1"/>
    <xf numFmtId="1" fontId="19" fillId="3" borderId="1" xfId="0" applyNumberFormat="1" applyFont="1" applyFill="1" applyBorder="1" applyAlignment="1">
      <alignment horizontal="right" vertical="center"/>
    </xf>
    <xf numFmtId="1" fontId="19" fillId="3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right"/>
    </xf>
    <xf numFmtId="1" fontId="21" fillId="3" borderId="1" xfId="0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Fill="1" applyBorder="1" applyAlignment="1">
      <alignment horizontal="right"/>
    </xf>
    <xf numFmtId="1" fontId="19" fillId="3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0000"/>
      <color rgb="FF99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%202021/Salary/2021/October-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_opus_3/Osmaninagar%20Branch%20%20Staff_Loan_Collection_As_On_31_10_202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F(BDBL)"/>
      <sheetName val="Gratuity(BDBL)"/>
      <sheetName val="Pension (BSRS)"/>
      <sheetName val="Pension(BSB)"/>
      <sheetName val="SWF"/>
      <sheetName val="insurance"/>
      <sheetName val="October_2021"/>
      <sheetName val="Ac_Break_Up"/>
      <sheetName val="PF_Member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C7" t="str">
            <v>0720720000015</v>
          </cell>
        </row>
        <row r="11">
          <cell r="C11" t="str">
            <v>0720640000042</v>
          </cell>
        </row>
        <row r="12">
          <cell r="C12" t="str">
            <v>0720640000043</v>
          </cell>
        </row>
        <row r="13">
          <cell r="C13" t="str">
            <v>0720640000038</v>
          </cell>
        </row>
        <row r="14">
          <cell r="C14" t="str">
            <v>0720640000022</v>
          </cell>
        </row>
        <row r="20">
          <cell r="C20" t="str">
            <v>0720630000039</v>
          </cell>
        </row>
        <row r="23">
          <cell r="C23" t="str">
            <v>0720630000041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2" workbookViewId="0">
      <selection activeCell="I6" sqref="I6"/>
    </sheetView>
  </sheetViews>
  <sheetFormatPr defaultRowHeight="15"/>
  <cols>
    <col min="1" max="1" width="9.140625" style="50"/>
    <col min="2" max="2" width="28.5703125" style="42" bestFit="1" customWidth="1"/>
    <col min="3" max="3" width="10.5703125" style="50" bestFit="1" customWidth="1"/>
    <col min="4" max="4" width="16" style="50" bestFit="1" customWidth="1"/>
    <col min="5" max="5" width="11.5703125" style="50" bestFit="1" customWidth="1"/>
    <col min="6" max="6" width="10.42578125" style="50" bestFit="1" customWidth="1"/>
    <col min="7" max="7" width="9.140625" style="50"/>
    <col min="8" max="8" width="11.5703125" style="50" bestFit="1" customWidth="1"/>
    <col min="9" max="16384" width="9.140625" style="9"/>
  </cols>
  <sheetData>
    <row r="1" spans="1:9" s="195" customFormat="1" ht="49.5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6.5" thickBot="1">
      <c r="A2" s="50">
        <v>2225</v>
      </c>
      <c r="B2" s="42" t="s">
        <v>8</v>
      </c>
      <c r="C2" s="10">
        <v>85000</v>
      </c>
      <c r="D2" s="80" t="str">
        <f>[1]Ac_Break_Up!$C$7</f>
        <v>0720720000015</v>
      </c>
      <c r="E2" s="11">
        <v>64200</v>
      </c>
      <c r="F2" s="11">
        <f>3449+1034.83</f>
        <v>4483.83</v>
      </c>
      <c r="G2" s="11">
        <v>0</v>
      </c>
      <c r="H2" s="12">
        <f t="shared" ref="H2" si="0">E2+F2+G2</f>
        <v>68683.83</v>
      </c>
      <c r="I2" s="4"/>
    </row>
    <row r="3" spans="1:9">
      <c r="A3" s="89">
        <v>1894</v>
      </c>
      <c r="B3" s="196" t="s">
        <v>22</v>
      </c>
      <c r="C3" s="54">
        <v>300000</v>
      </c>
      <c r="D3" s="82" t="s">
        <v>23</v>
      </c>
      <c r="E3" s="27">
        <v>13000</v>
      </c>
      <c r="F3" s="27">
        <f>9731.8+600</f>
        <v>10331.799999999999</v>
      </c>
      <c r="G3" s="27">
        <v>0</v>
      </c>
      <c r="H3" s="60">
        <f>E3+F3+G3</f>
        <v>23331.8</v>
      </c>
    </row>
    <row r="4" spans="1:9">
      <c r="A4" s="55">
        <v>2364</v>
      </c>
      <c r="B4" s="197" t="s">
        <v>55</v>
      </c>
      <c r="C4" s="55">
        <v>60000</v>
      </c>
      <c r="D4" s="199" t="s">
        <v>69</v>
      </c>
      <c r="E4" s="74">
        <v>0</v>
      </c>
      <c r="F4" s="74">
        <v>1424.47</v>
      </c>
      <c r="G4" s="74">
        <v>0</v>
      </c>
      <c r="H4" s="61">
        <f>E4+F4+G4</f>
        <v>1424.47</v>
      </c>
    </row>
    <row r="5" spans="1:9">
      <c r="A5" s="56">
        <v>1959</v>
      </c>
      <c r="B5" s="41" t="s">
        <v>56</v>
      </c>
      <c r="C5" s="55">
        <v>60000</v>
      </c>
      <c r="D5" s="199" t="s">
        <v>70</v>
      </c>
      <c r="E5" s="78">
        <v>0</v>
      </c>
      <c r="F5" s="202">
        <v>3881.49</v>
      </c>
      <c r="G5" s="78">
        <v>0</v>
      </c>
      <c r="H5" s="61">
        <f t="shared" ref="H5:H6" si="1">E5+F5+G5</f>
        <v>3881.49</v>
      </c>
    </row>
    <row r="6" spans="1:9">
      <c r="A6" s="56">
        <v>2626</v>
      </c>
      <c r="B6" s="129" t="s">
        <v>68</v>
      </c>
      <c r="C6" s="55">
        <v>85000</v>
      </c>
      <c r="D6" s="199" t="s">
        <v>71</v>
      </c>
      <c r="E6" s="202">
        <v>72200</v>
      </c>
      <c r="F6" s="202">
        <v>2672.16</v>
      </c>
      <c r="G6" s="78">
        <v>0</v>
      </c>
      <c r="H6" s="61">
        <f t="shared" si="1"/>
        <v>74872.160000000003</v>
      </c>
    </row>
    <row r="7" spans="1:9">
      <c r="A7" s="48">
        <v>2375</v>
      </c>
      <c r="B7" s="40" t="s">
        <v>77</v>
      </c>
      <c r="C7" s="48">
        <v>85000</v>
      </c>
      <c r="D7" s="160" t="s">
        <v>79</v>
      </c>
      <c r="E7" s="163">
        <v>44320</v>
      </c>
      <c r="F7" s="163">
        <f>9311.61+1667.42</f>
        <v>10979.03</v>
      </c>
      <c r="G7" s="163">
        <v>0</v>
      </c>
      <c r="H7" s="171">
        <f>E7+F7+G7</f>
        <v>55299.03</v>
      </c>
    </row>
    <row r="8" spans="1:9">
      <c r="A8" s="90">
        <v>2325</v>
      </c>
      <c r="B8" s="40" t="s">
        <v>78</v>
      </c>
      <c r="C8" s="48">
        <v>85000</v>
      </c>
      <c r="D8" s="160" t="s">
        <v>80</v>
      </c>
      <c r="E8" s="163">
        <v>64148</v>
      </c>
      <c r="F8" s="163">
        <f>1921.39+2408.41</f>
        <v>4329.8</v>
      </c>
      <c r="G8" s="163">
        <v>0</v>
      </c>
      <c r="H8" s="171">
        <f t="shared" ref="H8:H12" si="2">E8+F8+G8</f>
        <v>68477.8</v>
      </c>
    </row>
    <row r="9" spans="1:9">
      <c r="A9" s="48">
        <v>2375</v>
      </c>
      <c r="B9" s="40" t="s">
        <v>77</v>
      </c>
      <c r="C9" s="48">
        <v>300000</v>
      </c>
      <c r="D9" s="160" t="s">
        <v>89</v>
      </c>
      <c r="E9" s="163">
        <v>109425</v>
      </c>
      <c r="F9" s="163">
        <f>52244.5+4152.27</f>
        <v>56396.770000000004</v>
      </c>
      <c r="G9" s="163">
        <v>0</v>
      </c>
      <c r="H9" s="171">
        <f t="shared" si="2"/>
        <v>165821.77000000002</v>
      </c>
    </row>
    <row r="10" spans="1:9">
      <c r="A10" s="48">
        <v>2325</v>
      </c>
      <c r="B10" s="40" t="s">
        <v>78</v>
      </c>
      <c r="C10" s="48">
        <v>300000</v>
      </c>
      <c r="D10" s="160" t="s">
        <v>90</v>
      </c>
      <c r="E10" s="163">
        <v>115497</v>
      </c>
      <c r="F10" s="163">
        <f>41634.94+4380.98</f>
        <v>46015.92</v>
      </c>
      <c r="G10" s="163">
        <v>0</v>
      </c>
      <c r="H10" s="171">
        <f t="shared" si="2"/>
        <v>161512.91999999998</v>
      </c>
    </row>
    <row r="11" spans="1:9">
      <c r="A11" s="48">
        <v>1316</v>
      </c>
      <c r="B11" s="40" t="s">
        <v>85</v>
      </c>
      <c r="C11" s="48">
        <v>125000</v>
      </c>
      <c r="D11" s="160" t="s">
        <v>91</v>
      </c>
      <c r="E11" s="163">
        <v>55254</v>
      </c>
      <c r="F11" s="163">
        <f>10085.23+1870.6</f>
        <v>11955.83</v>
      </c>
      <c r="G11" s="163">
        <v>0</v>
      </c>
      <c r="H11" s="171">
        <f t="shared" si="2"/>
        <v>67209.83</v>
      </c>
    </row>
    <row r="12" spans="1:9">
      <c r="A12" s="48">
        <v>1684</v>
      </c>
      <c r="B12" s="40" t="s">
        <v>81</v>
      </c>
      <c r="C12" s="48">
        <v>300000</v>
      </c>
      <c r="D12" s="160" t="s">
        <v>92</v>
      </c>
      <c r="E12" s="163">
        <v>133616.49</v>
      </c>
      <c r="F12" s="163">
        <f>44642.77+4969.37</f>
        <v>49612.14</v>
      </c>
      <c r="G12" s="163">
        <v>0</v>
      </c>
      <c r="H12" s="171">
        <f t="shared" si="2"/>
        <v>183228.63</v>
      </c>
    </row>
    <row r="13" spans="1:9">
      <c r="A13" s="91">
        <v>2240</v>
      </c>
      <c r="B13" s="129" t="s">
        <v>93</v>
      </c>
      <c r="C13" s="56">
        <v>85000</v>
      </c>
      <c r="D13" s="85" t="s">
        <v>105</v>
      </c>
      <c r="E13" s="78">
        <v>78736</v>
      </c>
      <c r="F13" s="78">
        <v>1656.44</v>
      </c>
      <c r="G13" s="56">
        <v>0</v>
      </c>
      <c r="H13" s="62">
        <f>E13+F13+G13</f>
        <v>80392.44</v>
      </c>
    </row>
    <row r="14" spans="1:9">
      <c r="A14" s="92">
        <v>2038</v>
      </c>
      <c r="B14" s="129" t="s">
        <v>94</v>
      </c>
      <c r="C14" s="56">
        <v>60000</v>
      </c>
      <c r="D14" s="85" t="s">
        <v>106</v>
      </c>
      <c r="E14" s="78">
        <v>1415</v>
      </c>
      <c r="F14" s="78">
        <v>6795.0899999999992</v>
      </c>
      <c r="G14" s="56">
        <v>0</v>
      </c>
      <c r="H14" s="62">
        <f t="shared" ref="H14:H16" si="3">E14+F14+G14</f>
        <v>8210.09</v>
      </c>
    </row>
    <row r="15" spans="1:9">
      <c r="A15" s="93">
        <v>2524</v>
      </c>
      <c r="B15" s="129" t="s">
        <v>95</v>
      </c>
      <c r="C15" s="56">
        <v>85000</v>
      </c>
      <c r="D15" s="85" t="s">
        <v>107</v>
      </c>
      <c r="E15" s="78">
        <v>21000</v>
      </c>
      <c r="F15" s="78">
        <v>11842.77</v>
      </c>
      <c r="G15" s="56">
        <v>0</v>
      </c>
      <c r="H15" s="62">
        <f t="shared" si="3"/>
        <v>32842.770000000004</v>
      </c>
    </row>
    <row r="16" spans="1:9">
      <c r="A16" s="94">
        <v>2335</v>
      </c>
      <c r="B16" s="129" t="s">
        <v>101</v>
      </c>
      <c r="C16" s="56">
        <v>85000</v>
      </c>
      <c r="D16" s="85" t="s">
        <v>108</v>
      </c>
      <c r="E16" s="78">
        <v>85000</v>
      </c>
      <c r="F16" s="78">
        <v>340</v>
      </c>
      <c r="G16" s="56">
        <v>0</v>
      </c>
      <c r="H16" s="62">
        <f t="shared" si="3"/>
        <v>85340</v>
      </c>
    </row>
    <row r="17" spans="1:8">
      <c r="A17" s="55">
        <v>2265</v>
      </c>
      <c r="B17" s="129" t="s">
        <v>109</v>
      </c>
      <c r="C17" s="55">
        <v>85000</v>
      </c>
      <c r="D17" s="86" t="s">
        <v>111</v>
      </c>
      <c r="E17" s="78">
        <v>-1600</v>
      </c>
      <c r="F17" s="78">
        <v>5977.02</v>
      </c>
      <c r="G17" s="74">
        <v>0</v>
      </c>
      <c r="H17" s="63">
        <v>4377.0200000000004</v>
      </c>
    </row>
    <row r="18" spans="1:8">
      <c r="A18" s="56">
        <v>2671</v>
      </c>
      <c r="B18" s="129" t="s">
        <v>110</v>
      </c>
      <c r="C18" s="55">
        <v>85000</v>
      </c>
      <c r="D18" s="86" t="s">
        <v>112</v>
      </c>
      <c r="E18" s="78">
        <v>11400</v>
      </c>
      <c r="F18" s="78">
        <v>9543.8700000000008</v>
      </c>
      <c r="G18" s="74">
        <v>0</v>
      </c>
      <c r="H18" s="63">
        <v>20943.870000000003</v>
      </c>
    </row>
    <row r="19" spans="1:8">
      <c r="A19" s="95">
        <v>2067</v>
      </c>
      <c r="B19" s="130" t="s">
        <v>118</v>
      </c>
      <c r="C19" s="57">
        <v>85000</v>
      </c>
      <c r="D19" s="52" t="s">
        <v>122</v>
      </c>
      <c r="E19" s="57">
        <v>78600</v>
      </c>
      <c r="F19" s="57">
        <v>1230.54</v>
      </c>
      <c r="G19" s="57">
        <v>0</v>
      </c>
      <c r="H19" s="64">
        <v>79830.539999999994</v>
      </c>
    </row>
    <row r="20" spans="1:8">
      <c r="A20" s="96">
        <v>2404</v>
      </c>
      <c r="B20" s="131" t="s">
        <v>119</v>
      </c>
      <c r="C20" s="57">
        <v>85000</v>
      </c>
      <c r="D20" s="52" t="s">
        <v>123</v>
      </c>
      <c r="E20" s="75">
        <v>81800</v>
      </c>
      <c r="F20" s="75">
        <v>427.87</v>
      </c>
      <c r="G20" s="75">
        <v>0</v>
      </c>
      <c r="H20" s="64">
        <v>82227.87</v>
      </c>
    </row>
    <row r="21" spans="1:8">
      <c r="A21" s="96">
        <v>2643</v>
      </c>
      <c r="B21" s="131" t="s">
        <v>120</v>
      </c>
      <c r="C21" s="57">
        <v>85000</v>
      </c>
      <c r="D21" s="52" t="s">
        <v>124</v>
      </c>
      <c r="E21" s="75">
        <v>77000</v>
      </c>
      <c r="F21" s="75">
        <v>2028.37</v>
      </c>
      <c r="G21" s="75">
        <v>0</v>
      </c>
      <c r="H21" s="64">
        <v>79028.37</v>
      </c>
    </row>
    <row r="22" spans="1:8">
      <c r="A22" s="96">
        <v>2648</v>
      </c>
      <c r="B22" s="131" t="s">
        <v>121</v>
      </c>
      <c r="C22" s="57">
        <v>85000</v>
      </c>
      <c r="D22" s="52" t="s">
        <v>125</v>
      </c>
      <c r="E22" s="75">
        <v>81800</v>
      </c>
      <c r="F22" s="75">
        <v>390.09</v>
      </c>
      <c r="G22" s="75">
        <v>0</v>
      </c>
      <c r="H22" s="64">
        <v>82190.09</v>
      </c>
    </row>
    <row r="23" spans="1:8" ht="15.75">
      <c r="A23" s="97">
        <v>2285</v>
      </c>
      <c r="B23" s="87" t="s">
        <v>135</v>
      </c>
      <c r="C23" s="198">
        <v>85000</v>
      </c>
      <c r="D23" s="106" t="s">
        <v>138</v>
      </c>
      <c r="E23" s="62">
        <v>13000</v>
      </c>
      <c r="F23" s="62">
        <v>5741.8</v>
      </c>
      <c r="G23" s="45">
        <v>727.83</v>
      </c>
      <c r="H23" s="111">
        <f>E23+F23+G23</f>
        <v>19469.63</v>
      </c>
    </row>
    <row r="24" spans="1:8" ht="15.75">
      <c r="A24" s="97">
        <v>2304</v>
      </c>
      <c r="B24" s="88" t="s">
        <v>136</v>
      </c>
      <c r="C24" s="198">
        <v>85000</v>
      </c>
      <c r="D24" s="106" t="s">
        <v>139</v>
      </c>
      <c r="E24" s="62">
        <v>13000</v>
      </c>
      <c r="F24" s="62">
        <v>9034.18</v>
      </c>
      <c r="G24" s="45">
        <v>727.83</v>
      </c>
      <c r="H24" s="112">
        <f>E24+F24+G24</f>
        <v>22762.010000000002</v>
      </c>
    </row>
    <row r="25" spans="1:8" ht="15.75">
      <c r="A25" s="97">
        <v>2099</v>
      </c>
      <c r="B25" s="87" t="s">
        <v>137</v>
      </c>
      <c r="C25" s="198">
        <v>85000</v>
      </c>
      <c r="D25" s="106" t="s">
        <v>140</v>
      </c>
      <c r="E25" s="62">
        <v>19146</v>
      </c>
      <c r="F25" s="62">
        <v>7759.08</v>
      </c>
      <c r="G25" s="45">
        <v>959.43</v>
      </c>
      <c r="H25" s="111">
        <f>E25+F25+G25</f>
        <v>27864.510000000002</v>
      </c>
    </row>
    <row r="26" spans="1:8">
      <c r="A26" s="31">
        <v>2314</v>
      </c>
      <c r="B26" s="39" t="s">
        <v>158</v>
      </c>
      <c r="C26" s="47">
        <v>85000</v>
      </c>
      <c r="D26" s="200" t="s">
        <v>159</v>
      </c>
      <c r="E26" s="47"/>
      <c r="F26" s="47">
        <f>2540.19+[2]Sheet2!G35</f>
        <v>2540.19</v>
      </c>
      <c r="G26" s="30"/>
      <c r="H26" s="61">
        <f t="shared" ref="H26:H31" si="4">E26+F26+G26</f>
        <v>2540.19</v>
      </c>
    </row>
    <row r="27" spans="1:8">
      <c r="A27" s="51">
        <v>705</v>
      </c>
      <c r="B27" s="131" t="s">
        <v>164</v>
      </c>
      <c r="C27" s="157">
        <v>85000</v>
      </c>
      <c r="D27" s="135" t="s">
        <v>169</v>
      </c>
      <c r="E27" s="114">
        <v>37654</v>
      </c>
      <c r="F27" s="114">
        <f>1271.88+4855.46</f>
        <v>6127.34</v>
      </c>
      <c r="G27" s="166">
        <v>0</v>
      </c>
      <c r="H27" s="172">
        <f t="shared" si="4"/>
        <v>43781.34</v>
      </c>
    </row>
    <row r="28" spans="1:8">
      <c r="A28" s="116">
        <v>2303</v>
      </c>
      <c r="B28" s="120" t="s">
        <v>170</v>
      </c>
      <c r="C28" s="44">
        <v>85000</v>
      </c>
      <c r="D28" s="139" t="s">
        <v>175</v>
      </c>
      <c r="E28" s="62">
        <v>78220</v>
      </c>
      <c r="F28" s="62">
        <v>2342.25</v>
      </c>
      <c r="G28" s="62"/>
      <c r="H28" s="61">
        <f t="shared" si="4"/>
        <v>80562.25</v>
      </c>
    </row>
    <row r="29" spans="1:8">
      <c r="A29" s="116">
        <v>1968</v>
      </c>
      <c r="B29" s="120" t="s">
        <v>171</v>
      </c>
      <c r="C29" s="44">
        <v>85000</v>
      </c>
      <c r="D29" s="201" t="s">
        <v>176</v>
      </c>
      <c r="E29" s="62">
        <v>59400</v>
      </c>
      <c r="F29" s="62">
        <f>5864.68+1629.9</f>
        <v>7494.58</v>
      </c>
      <c r="G29" s="62"/>
      <c r="H29" s="61">
        <f t="shared" si="4"/>
        <v>66894.58</v>
      </c>
    </row>
    <row r="30" spans="1:8">
      <c r="A30" s="116">
        <v>1812</v>
      </c>
      <c r="B30" s="132" t="s">
        <v>172</v>
      </c>
      <c r="C30" s="62">
        <v>60000</v>
      </c>
      <c r="D30" s="139" t="s">
        <v>177</v>
      </c>
      <c r="E30" s="62">
        <v>-3800</v>
      </c>
      <c r="F30" s="62">
        <f>4705.95+55.3</f>
        <v>4761.25</v>
      </c>
      <c r="G30" s="62"/>
      <c r="H30" s="61">
        <f t="shared" si="4"/>
        <v>961.25</v>
      </c>
    </row>
    <row r="31" spans="1:8">
      <c r="A31" s="116">
        <v>1952</v>
      </c>
      <c r="B31" s="120" t="s">
        <v>173</v>
      </c>
      <c r="C31" s="62">
        <v>85000</v>
      </c>
      <c r="D31" s="139" t="s">
        <v>178</v>
      </c>
      <c r="E31" s="62">
        <v>34400</v>
      </c>
      <c r="F31" s="62">
        <f>9591.81+1327.94</f>
        <v>10919.75</v>
      </c>
      <c r="G31" s="62"/>
      <c r="H31" s="61">
        <f t="shared" si="4"/>
        <v>45319.75</v>
      </c>
    </row>
    <row r="32" spans="1:8">
      <c r="A32" s="116">
        <v>1896</v>
      </c>
      <c r="B32" s="133" t="s">
        <v>174</v>
      </c>
      <c r="C32" s="62">
        <v>85000</v>
      </c>
      <c r="D32" s="139" t="s">
        <v>179</v>
      </c>
      <c r="E32" s="62">
        <v>79500</v>
      </c>
      <c r="F32" s="62">
        <v>1983</v>
      </c>
      <c r="G32" s="62"/>
      <c r="H32" s="63">
        <f>E32+F32+G32</f>
        <v>81483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XFD1"/>
    </sheetView>
  </sheetViews>
  <sheetFormatPr defaultRowHeight="15"/>
  <cols>
    <col min="1" max="1" width="9.140625" style="50"/>
    <col min="2" max="2" width="28.5703125" style="9" bestFit="1" customWidth="1"/>
    <col min="3" max="3" width="17.28515625" style="50" customWidth="1"/>
    <col min="4" max="4" width="16" style="50" bestFit="1" customWidth="1"/>
    <col min="5" max="6" width="14.5703125" style="50" bestFit="1" customWidth="1"/>
    <col min="7" max="7" width="9.140625" style="50"/>
    <col min="8" max="8" width="14.5703125" style="50" bestFit="1" customWidth="1"/>
    <col min="9" max="16384" width="9.140625" style="9"/>
  </cols>
  <sheetData>
    <row r="1" spans="1:9" s="195" customFormat="1" ht="33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5.75">
      <c r="A2" s="50">
        <v>2225</v>
      </c>
      <c r="B2" s="9" t="s">
        <v>8</v>
      </c>
      <c r="C2" s="6">
        <v>3900000</v>
      </c>
      <c r="D2" s="79" t="str">
        <f>[1]Ac_Break_Up!$C$20</f>
        <v>0720630000039</v>
      </c>
      <c r="E2" s="7">
        <v>3189600</v>
      </c>
      <c r="F2" s="7">
        <f>727500+49475.88</f>
        <v>776975.88</v>
      </c>
      <c r="G2" s="7">
        <v>0</v>
      </c>
      <c r="H2" s="8">
        <f t="shared" ref="H2:H3" si="0">E2+F2+G2</f>
        <v>3966575.88</v>
      </c>
    </row>
    <row r="3" spans="1:9" ht="15.75">
      <c r="A3" s="50">
        <v>1974</v>
      </c>
      <c r="B3" s="9" t="s">
        <v>10</v>
      </c>
      <c r="C3" s="6">
        <v>5600000</v>
      </c>
      <c r="D3" s="79" t="str">
        <f>[1]Ac_Break_Up!$C$23</f>
        <v>0720630000041</v>
      </c>
      <c r="E3" s="7">
        <v>4688461</v>
      </c>
      <c r="F3" s="7">
        <f>1415932.12+17264.35</f>
        <v>1433196.4700000002</v>
      </c>
      <c r="G3" s="7">
        <v>0</v>
      </c>
      <c r="H3" s="8">
        <f t="shared" si="0"/>
        <v>6121657.4700000007</v>
      </c>
    </row>
    <row r="4" spans="1:9" ht="15.75">
      <c r="A4" s="50">
        <v>2056</v>
      </c>
      <c r="B4" s="9" t="s">
        <v>13</v>
      </c>
      <c r="C4" s="6">
        <v>4500000</v>
      </c>
      <c r="D4" s="79" t="s">
        <v>11</v>
      </c>
      <c r="E4" s="7">
        <v>4048996</v>
      </c>
      <c r="F4" s="7">
        <v>1109440.57</v>
      </c>
      <c r="G4" s="7">
        <v>0</v>
      </c>
      <c r="H4" s="8">
        <v>5158436.57</v>
      </c>
    </row>
    <row r="5" spans="1:9" ht="15.75">
      <c r="A5" s="50">
        <v>2186</v>
      </c>
      <c r="B5" s="9" t="s">
        <v>14</v>
      </c>
      <c r="C5" s="6"/>
      <c r="D5" s="79" t="s">
        <v>12</v>
      </c>
      <c r="E5" s="7">
        <v>665356</v>
      </c>
      <c r="F5" s="7">
        <v>244225.15</v>
      </c>
      <c r="G5" s="7">
        <v>500</v>
      </c>
      <c r="H5" s="8">
        <v>910081.15</v>
      </c>
    </row>
    <row r="6" spans="1:9">
      <c r="A6" s="44">
        <v>2231</v>
      </c>
      <c r="B6" s="13" t="s">
        <v>24</v>
      </c>
      <c r="C6" s="44">
        <v>5775000</v>
      </c>
      <c r="D6" s="84" t="s">
        <v>27</v>
      </c>
      <c r="E6" s="181">
        <v>3572400</v>
      </c>
      <c r="F6" s="181">
        <v>2036926.3800000001</v>
      </c>
      <c r="G6" s="181">
        <v>0</v>
      </c>
      <c r="H6" s="59">
        <v>5609326.3799999999</v>
      </c>
    </row>
    <row r="7" spans="1:9">
      <c r="A7" s="44">
        <v>2231</v>
      </c>
      <c r="B7" s="13" t="s">
        <v>24</v>
      </c>
      <c r="C7" s="44">
        <v>2690000</v>
      </c>
      <c r="D7" s="81" t="s">
        <v>28</v>
      </c>
      <c r="E7" s="27">
        <v>2690000</v>
      </c>
      <c r="F7" s="27">
        <v>66054.47</v>
      </c>
      <c r="G7" s="27">
        <v>0</v>
      </c>
      <c r="H7" s="59">
        <v>2756054.47</v>
      </c>
    </row>
    <row r="8" spans="1:9">
      <c r="A8" s="45">
        <v>1894</v>
      </c>
      <c r="B8" s="15" t="s">
        <v>25</v>
      </c>
      <c r="C8" s="44">
        <v>3844000</v>
      </c>
      <c r="D8" s="81" t="s">
        <v>29</v>
      </c>
      <c r="E8" s="27">
        <v>3486695</v>
      </c>
      <c r="F8" s="27">
        <v>1019504.84</v>
      </c>
      <c r="G8" s="27">
        <v>0</v>
      </c>
      <c r="H8" s="59">
        <v>4506199.84</v>
      </c>
    </row>
    <row r="9" spans="1:9">
      <c r="A9" s="45">
        <v>2519</v>
      </c>
      <c r="B9" s="15" t="s">
        <v>26</v>
      </c>
      <c r="C9" s="44">
        <v>7600000</v>
      </c>
      <c r="D9" s="81" t="s">
        <v>30</v>
      </c>
      <c r="E9" s="27">
        <v>7578592</v>
      </c>
      <c r="F9" s="27">
        <v>446825.42000000004</v>
      </c>
      <c r="G9" s="27">
        <v>0</v>
      </c>
      <c r="H9" s="59">
        <v>8025417.4199999999</v>
      </c>
    </row>
    <row r="10" spans="1:9">
      <c r="A10" s="46">
        <v>1894</v>
      </c>
      <c r="B10" s="17" t="s">
        <v>22</v>
      </c>
      <c r="C10" s="54">
        <v>6200000</v>
      </c>
      <c r="D10" s="82" t="s">
        <v>31</v>
      </c>
      <c r="E10" s="27">
        <v>6157184</v>
      </c>
      <c r="F10" s="27">
        <v>224736.58000000002</v>
      </c>
      <c r="G10" s="27">
        <v>0</v>
      </c>
      <c r="H10" s="60">
        <v>6381920.5800000001</v>
      </c>
    </row>
    <row r="11" spans="1:9">
      <c r="A11" s="167">
        <v>1826</v>
      </c>
      <c r="B11" s="36" t="s">
        <v>38</v>
      </c>
      <c r="C11" s="44">
        <v>4600000</v>
      </c>
      <c r="D11" s="185" t="s">
        <v>41</v>
      </c>
      <c r="E11" s="174">
        <v>4002668</v>
      </c>
      <c r="F11" s="45">
        <v>1308928.81</v>
      </c>
      <c r="G11" s="45">
        <v>0</v>
      </c>
      <c r="H11" s="45">
        <v>5311596.8100000005</v>
      </c>
    </row>
    <row r="12" spans="1:9">
      <c r="A12" s="167">
        <v>2030</v>
      </c>
      <c r="B12" s="36" t="s">
        <v>39</v>
      </c>
      <c r="C12" s="44">
        <v>5400000</v>
      </c>
      <c r="D12" s="185" t="s">
        <v>42</v>
      </c>
      <c r="E12" s="174">
        <v>1202797</v>
      </c>
      <c r="F12" s="45">
        <v>599307.46</v>
      </c>
      <c r="G12" s="45">
        <v>0</v>
      </c>
      <c r="H12" s="45">
        <v>1802104.46</v>
      </c>
    </row>
    <row r="13" spans="1:9">
      <c r="A13" s="167">
        <v>1906</v>
      </c>
      <c r="B13" s="36" t="s">
        <v>40</v>
      </c>
      <c r="C13" s="44">
        <v>1280000</v>
      </c>
      <c r="D13" s="185" t="s">
        <v>43</v>
      </c>
      <c r="E13" s="174">
        <v>1009024</v>
      </c>
      <c r="F13" s="45">
        <v>409709.16</v>
      </c>
      <c r="G13" s="45">
        <v>0</v>
      </c>
      <c r="H13" s="45">
        <v>1418733.16</v>
      </c>
    </row>
    <row r="14" spans="1:9">
      <c r="A14" s="45">
        <v>2364</v>
      </c>
      <c r="B14" s="15" t="s">
        <v>55</v>
      </c>
      <c r="C14" s="44">
        <v>8000000</v>
      </c>
      <c r="D14" s="84" t="s">
        <v>59</v>
      </c>
      <c r="E14" s="77">
        <v>7499102</v>
      </c>
      <c r="F14" s="77">
        <v>1097537.53</v>
      </c>
      <c r="G14" s="62">
        <v>0</v>
      </c>
      <c r="H14" s="61">
        <v>8596639.5299999993</v>
      </c>
    </row>
    <row r="15" spans="1:9">
      <c r="A15" s="45">
        <v>1959</v>
      </c>
      <c r="B15" s="15" t="s">
        <v>56</v>
      </c>
      <c r="C15" s="44">
        <v>1600000</v>
      </c>
      <c r="D15" s="84" t="s">
        <v>60</v>
      </c>
      <c r="E15" s="77">
        <v>1019313</v>
      </c>
      <c r="F15" s="77">
        <v>285776.59000000003</v>
      </c>
      <c r="G15" s="62">
        <v>2500</v>
      </c>
      <c r="H15" s="61">
        <v>1307589.5900000001</v>
      </c>
    </row>
    <row r="16" spans="1:9">
      <c r="A16" s="45">
        <v>1785</v>
      </c>
      <c r="B16" s="15" t="s">
        <v>57</v>
      </c>
      <c r="C16" s="45">
        <v>1125000</v>
      </c>
      <c r="D16" s="84" t="s">
        <v>61</v>
      </c>
      <c r="E16" s="77">
        <v>785820</v>
      </c>
      <c r="F16" s="77">
        <v>202358.25</v>
      </c>
      <c r="G16" s="62">
        <v>2500</v>
      </c>
      <c r="H16" s="61">
        <v>990678.25</v>
      </c>
    </row>
    <row r="17" spans="1:8">
      <c r="A17" s="192">
        <v>1954</v>
      </c>
      <c r="B17" s="34" t="s">
        <v>58</v>
      </c>
      <c r="C17" s="190">
        <v>1100000</v>
      </c>
      <c r="D17" s="186" t="s">
        <v>62</v>
      </c>
      <c r="E17" s="77">
        <v>755920</v>
      </c>
      <c r="F17" s="77">
        <v>196832.44</v>
      </c>
      <c r="G17" s="62">
        <v>2500</v>
      </c>
      <c r="H17" s="180">
        <v>955252.44</v>
      </c>
    </row>
    <row r="18" spans="1:8">
      <c r="A18" s="167">
        <v>2375</v>
      </c>
      <c r="B18" s="36" t="s">
        <v>77</v>
      </c>
      <c r="C18" s="167">
        <v>8500000</v>
      </c>
      <c r="D18" s="187" t="s">
        <v>82</v>
      </c>
      <c r="E18" s="171">
        <v>8009341</v>
      </c>
      <c r="F18" s="171">
        <v>1145783.31</v>
      </c>
      <c r="G18" s="171">
        <v>0</v>
      </c>
      <c r="H18" s="171">
        <v>9155124.3100000005</v>
      </c>
    </row>
    <row r="19" spans="1:8">
      <c r="A19" s="167">
        <v>2325</v>
      </c>
      <c r="B19" s="36" t="s">
        <v>78</v>
      </c>
      <c r="C19" s="167">
        <v>7400000</v>
      </c>
      <c r="D19" s="187" t="s">
        <v>83</v>
      </c>
      <c r="E19" s="171">
        <v>7364200</v>
      </c>
      <c r="F19" s="171">
        <v>1068995.51</v>
      </c>
      <c r="G19" s="171">
        <v>0</v>
      </c>
      <c r="H19" s="171">
        <v>8433195.5099999998</v>
      </c>
    </row>
    <row r="20" spans="1:8">
      <c r="A20" s="167">
        <v>1684</v>
      </c>
      <c r="B20" s="36" t="s">
        <v>81</v>
      </c>
      <c r="C20" s="167">
        <v>700000</v>
      </c>
      <c r="D20" s="187" t="s">
        <v>84</v>
      </c>
      <c r="E20" s="171">
        <v>632190</v>
      </c>
      <c r="F20" s="171">
        <v>122307.19</v>
      </c>
      <c r="G20" s="171">
        <v>0</v>
      </c>
      <c r="H20" s="171">
        <v>754497.19</v>
      </c>
    </row>
    <row r="21" spans="1:8">
      <c r="A21" s="91">
        <v>2240</v>
      </c>
      <c r="B21" s="15" t="s">
        <v>93</v>
      </c>
      <c r="C21" s="54">
        <v>6400000</v>
      </c>
      <c r="D21" s="106" t="s">
        <v>96</v>
      </c>
      <c r="E21" s="62">
        <v>5937363</v>
      </c>
      <c r="F21" s="62">
        <v>1609616.47</v>
      </c>
      <c r="G21" s="45">
        <v>0</v>
      </c>
      <c r="H21" s="62">
        <v>7546979.4699999997</v>
      </c>
    </row>
    <row r="22" spans="1:8">
      <c r="A22" s="54">
        <v>2038</v>
      </c>
      <c r="B22" s="15" t="s">
        <v>94</v>
      </c>
      <c r="C22" s="54">
        <v>5500000</v>
      </c>
      <c r="D22" s="106" t="s">
        <v>97</v>
      </c>
      <c r="E22" s="62">
        <v>4989624</v>
      </c>
      <c r="F22" s="62">
        <v>1280625.32</v>
      </c>
      <c r="G22" s="45">
        <v>0</v>
      </c>
      <c r="H22" s="62">
        <v>6270249.3200000003</v>
      </c>
    </row>
    <row r="23" spans="1:8">
      <c r="A23" s="93">
        <v>2524</v>
      </c>
      <c r="B23" s="15" t="s">
        <v>95</v>
      </c>
      <c r="C23" s="45">
        <v>8500000</v>
      </c>
      <c r="D23" s="106" t="s">
        <v>98</v>
      </c>
      <c r="E23" s="62">
        <v>8500000</v>
      </c>
      <c r="F23" s="62">
        <v>217444.43</v>
      </c>
      <c r="G23" s="45">
        <v>0</v>
      </c>
      <c r="H23" s="62">
        <v>8717444.4299999997</v>
      </c>
    </row>
    <row r="24" spans="1:8">
      <c r="A24" s="44">
        <v>2265</v>
      </c>
      <c r="B24" s="15" t="s">
        <v>109</v>
      </c>
      <c r="C24" s="44">
        <v>7800000</v>
      </c>
      <c r="D24" s="84" t="s">
        <v>113</v>
      </c>
      <c r="E24" s="164">
        <v>7345535</v>
      </c>
      <c r="F24" s="184">
        <v>1314815.79</v>
      </c>
      <c r="G24" s="164">
        <v>0</v>
      </c>
      <c r="H24" s="63">
        <v>8660350.7899999991</v>
      </c>
    </row>
    <row r="25" spans="1:8">
      <c r="A25" s="45">
        <v>2671</v>
      </c>
      <c r="B25" s="15" t="s">
        <v>110</v>
      </c>
      <c r="C25" s="44">
        <v>5000000</v>
      </c>
      <c r="D25" s="81" t="s">
        <v>114</v>
      </c>
      <c r="E25" s="62">
        <v>4546366.7</v>
      </c>
      <c r="F25" s="62">
        <v>983650.03</v>
      </c>
      <c r="G25" s="164">
        <v>0</v>
      </c>
      <c r="H25" s="63">
        <v>5530016.7300000004</v>
      </c>
    </row>
    <row r="26" spans="1:8">
      <c r="A26" s="193">
        <v>2067</v>
      </c>
      <c r="B26" s="175" t="s">
        <v>118</v>
      </c>
      <c r="C26" s="182">
        <v>5700000</v>
      </c>
      <c r="D26" s="176" t="s">
        <v>126</v>
      </c>
      <c r="E26" s="182">
        <v>4961623.54</v>
      </c>
      <c r="F26" s="182">
        <v>1637309.31</v>
      </c>
      <c r="G26" s="182">
        <v>0</v>
      </c>
      <c r="H26" s="64">
        <f>E26+F26+G26</f>
        <v>6598932.8499999996</v>
      </c>
    </row>
    <row r="27" spans="1:8" ht="15.75">
      <c r="A27" s="97">
        <v>2232</v>
      </c>
      <c r="B27" s="101" t="s">
        <v>141</v>
      </c>
      <c r="C27" s="156">
        <v>1350000</v>
      </c>
      <c r="D27" s="106" t="s">
        <v>144</v>
      </c>
      <c r="E27" s="62">
        <v>880000</v>
      </c>
      <c r="F27" s="62">
        <v>390103.47</v>
      </c>
      <c r="G27" s="45">
        <v>30698.86</v>
      </c>
      <c r="H27" s="112">
        <v>1300802.33</v>
      </c>
    </row>
    <row r="28" spans="1:8" ht="15.75">
      <c r="A28" s="97">
        <v>2285</v>
      </c>
      <c r="B28" s="88" t="s">
        <v>135</v>
      </c>
      <c r="C28" s="156">
        <v>4000000</v>
      </c>
      <c r="D28" s="106" t="s">
        <v>145</v>
      </c>
      <c r="E28" s="62">
        <v>3875668</v>
      </c>
      <c r="F28" s="62">
        <v>263222.24</v>
      </c>
      <c r="G28" s="45">
        <v>133800.95999999999</v>
      </c>
      <c r="H28" s="112">
        <v>4272691.2000000002</v>
      </c>
    </row>
    <row r="29" spans="1:8" ht="15.75">
      <c r="A29" s="97">
        <v>2304</v>
      </c>
      <c r="B29" s="88" t="s">
        <v>136</v>
      </c>
      <c r="C29" s="156">
        <v>4000000</v>
      </c>
      <c r="D29" s="106" t="s">
        <v>146</v>
      </c>
      <c r="E29" s="62">
        <v>3687368</v>
      </c>
      <c r="F29" s="62">
        <v>264741.24</v>
      </c>
      <c r="G29" s="45">
        <v>127764.82</v>
      </c>
      <c r="H29" s="112">
        <v>4079874.06</v>
      </c>
    </row>
    <row r="30" spans="1:8" ht="15.75">
      <c r="A30" s="105">
        <v>2057</v>
      </c>
      <c r="B30" s="102" t="s">
        <v>142</v>
      </c>
      <c r="C30" s="156">
        <v>2600000</v>
      </c>
      <c r="D30" s="106" t="s">
        <v>147</v>
      </c>
      <c r="E30" s="62">
        <v>2138306</v>
      </c>
      <c r="F30" s="62">
        <v>767305.45</v>
      </c>
      <c r="G30" s="45">
        <v>73427.199999999997</v>
      </c>
      <c r="H30" s="112">
        <v>2979038.6500000004</v>
      </c>
    </row>
    <row r="31" spans="1:8" ht="15.75">
      <c r="A31" s="97">
        <v>1908</v>
      </c>
      <c r="B31" s="87" t="s">
        <v>143</v>
      </c>
      <c r="C31" s="45"/>
      <c r="D31" s="106" t="s">
        <v>148</v>
      </c>
      <c r="E31" s="77">
        <v>2141807</v>
      </c>
      <c r="F31" s="77">
        <v>660097</v>
      </c>
      <c r="G31" s="62">
        <v>0</v>
      </c>
      <c r="H31" s="167">
        <v>2801904</v>
      </c>
    </row>
    <row r="32" spans="1:8">
      <c r="A32" s="61">
        <v>2314</v>
      </c>
      <c r="B32" s="177" t="s">
        <v>158</v>
      </c>
      <c r="C32" s="61">
        <f>3800000+1900000</f>
        <v>5700000</v>
      </c>
      <c r="D32" s="188" t="s">
        <v>160</v>
      </c>
      <c r="E32" s="61">
        <f>5652422</f>
        <v>5652422</v>
      </c>
      <c r="F32" s="61">
        <f>59638.88+[2]Sheet2!C35</f>
        <v>59638.879999999997</v>
      </c>
      <c r="G32" s="174"/>
      <c r="H32" s="61">
        <f t="shared" ref="H32:H33" si="1">E32+F32+G32</f>
        <v>5712060.8799999999</v>
      </c>
    </row>
    <row r="33" spans="1:8">
      <c r="A33" s="194">
        <v>705</v>
      </c>
      <c r="B33" s="178" t="s">
        <v>164</v>
      </c>
      <c r="C33" s="191" t="s">
        <v>166</v>
      </c>
      <c r="D33" s="189" t="s">
        <v>167</v>
      </c>
      <c r="E33" s="179">
        <v>2607734</v>
      </c>
      <c r="F33" s="183">
        <f>88083.44+582478.95</f>
        <v>670562.3899999999</v>
      </c>
      <c r="G33" s="183">
        <v>0</v>
      </c>
      <c r="H33" s="172">
        <f t="shared" si="1"/>
        <v>3278296.3899999997</v>
      </c>
    </row>
    <row r="34" spans="1:8">
      <c r="A34" s="125">
        <v>1343</v>
      </c>
      <c r="B34" s="120" t="s">
        <v>180</v>
      </c>
      <c r="C34" s="44">
        <v>3450000</v>
      </c>
      <c r="D34" s="161" t="s">
        <v>182</v>
      </c>
      <c r="E34" s="164">
        <v>2672500</v>
      </c>
      <c r="F34" s="164">
        <v>763688.59</v>
      </c>
      <c r="G34" s="164"/>
      <c r="H34" s="63">
        <v>3436188.59</v>
      </c>
    </row>
    <row r="35" spans="1:8">
      <c r="A35" s="125">
        <v>2303</v>
      </c>
      <c r="B35" s="117" t="s">
        <v>170</v>
      </c>
      <c r="C35" s="44" t="s">
        <v>183</v>
      </c>
      <c r="D35" s="161" t="s">
        <v>184</v>
      </c>
      <c r="E35" s="62">
        <v>7185799</v>
      </c>
      <c r="F35" s="62">
        <v>1214356.79</v>
      </c>
      <c r="G35" s="62"/>
      <c r="H35" s="61">
        <v>8400155.7899999991</v>
      </c>
    </row>
    <row r="36" spans="1:8">
      <c r="A36" s="125">
        <v>1969</v>
      </c>
      <c r="B36" s="117" t="s">
        <v>171</v>
      </c>
      <c r="C36" s="44">
        <v>4500000</v>
      </c>
      <c r="D36" s="161" t="s">
        <v>185</v>
      </c>
      <c r="E36" s="62">
        <v>4013863</v>
      </c>
      <c r="F36" s="62">
        <v>841458</v>
      </c>
      <c r="G36" s="62"/>
      <c r="H36" s="61">
        <v>4855321</v>
      </c>
    </row>
    <row r="37" spans="1:8">
      <c r="A37" s="125">
        <v>1812</v>
      </c>
      <c r="B37" s="118" t="s">
        <v>172</v>
      </c>
      <c r="C37" s="121" t="s">
        <v>186</v>
      </c>
      <c r="D37" s="161" t="s">
        <v>187</v>
      </c>
      <c r="E37" s="62">
        <v>2682316</v>
      </c>
      <c r="F37" s="62">
        <v>728278.98</v>
      </c>
      <c r="G37" s="62"/>
      <c r="H37" s="61">
        <v>3410594.98</v>
      </c>
    </row>
    <row r="38" spans="1:8">
      <c r="A38" s="125">
        <v>1952</v>
      </c>
      <c r="B38" s="117" t="s">
        <v>173</v>
      </c>
      <c r="C38" s="62">
        <v>1290000</v>
      </c>
      <c r="D38" s="45" t="s">
        <v>188</v>
      </c>
      <c r="E38" s="62">
        <v>1705120</v>
      </c>
      <c r="F38" s="62">
        <v>386169.41000000003</v>
      </c>
      <c r="G38" s="62"/>
      <c r="H38" s="61">
        <v>2091289.4100000001</v>
      </c>
    </row>
    <row r="39" spans="1:8">
      <c r="A39" s="125">
        <v>1912</v>
      </c>
      <c r="B39" s="119" t="s">
        <v>181</v>
      </c>
      <c r="C39" s="62">
        <v>3000000</v>
      </c>
      <c r="D39" s="162" t="s">
        <v>189</v>
      </c>
      <c r="E39" s="62">
        <v>1114802</v>
      </c>
      <c r="F39" s="62">
        <v>389511.43</v>
      </c>
      <c r="G39" s="62"/>
      <c r="H39" s="63">
        <v>1504313.43</v>
      </c>
    </row>
    <row r="40" spans="1:8">
      <c r="A40" s="125">
        <v>1896</v>
      </c>
      <c r="B40" s="119" t="s">
        <v>174</v>
      </c>
      <c r="C40" s="62" t="s">
        <v>190</v>
      </c>
      <c r="D40" s="162" t="s">
        <v>191</v>
      </c>
      <c r="E40" s="62">
        <v>1612228</v>
      </c>
      <c r="F40" s="62">
        <v>698348.21000000008</v>
      </c>
      <c r="G40" s="62"/>
      <c r="H40" s="63">
        <v>2310576.21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workbookViewId="0">
      <selection activeCell="J30" sqref="J30"/>
    </sheetView>
  </sheetViews>
  <sheetFormatPr defaultRowHeight="15"/>
  <cols>
    <col min="1" max="1" width="9.140625" style="49"/>
    <col min="2" max="2" width="27" style="41" bestFit="1" customWidth="1"/>
    <col min="3" max="3" width="13.28515625" style="49" bestFit="1" customWidth="1"/>
    <col min="4" max="4" width="16" style="49" bestFit="1" customWidth="1"/>
    <col min="5" max="6" width="14.5703125" style="49" bestFit="1" customWidth="1"/>
    <col min="7" max="7" width="10.42578125" style="49" bestFit="1" customWidth="1"/>
    <col min="8" max="8" width="14.5703125" style="50" bestFit="1" customWidth="1"/>
  </cols>
  <sheetData>
    <row r="1" spans="1:9" s="170" customFormat="1" ht="50.25" thickBot="1">
      <c r="A1" s="1" t="s">
        <v>0</v>
      </c>
      <c r="B1" s="2" t="s">
        <v>1</v>
      </c>
      <c r="C1" s="168" t="s">
        <v>3</v>
      </c>
      <c r="D1" s="2" t="s">
        <v>2</v>
      </c>
      <c r="E1" s="2" t="s">
        <v>5</v>
      </c>
      <c r="F1" s="2" t="s">
        <v>6</v>
      </c>
      <c r="G1" s="3" t="s">
        <v>7</v>
      </c>
      <c r="H1" s="152" t="s">
        <v>4</v>
      </c>
      <c r="I1" s="169" t="s">
        <v>9</v>
      </c>
    </row>
    <row r="2" spans="1:9" s="9" customFormat="1" ht="16.5" thickBot="1">
      <c r="A2" s="43">
        <v>2225</v>
      </c>
      <c r="B2" s="126" t="s">
        <v>8</v>
      </c>
      <c r="C2" s="19">
        <v>4600000</v>
      </c>
      <c r="D2" s="158" t="s">
        <v>17</v>
      </c>
      <c r="E2" s="20">
        <v>1987335</v>
      </c>
      <c r="F2" s="20">
        <v>2063339.69</v>
      </c>
      <c r="G2" s="20">
        <v>0</v>
      </c>
      <c r="H2" s="21">
        <v>4050674.69</v>
      </c>
    </row>
    <row r="3" spans="1:9" s="9" customFormat="1" ht="16.5" thickBot="1">
      <c r="A3" s="22">
        <v>1551</v>
      </c>
      <c r="B3" s="23" t="s">
        <v>15</v>
      </c>
      <c r="C3" s="24">
        <v>1800000</v>
      </c>
      <c r="D3" s="159" t="s">
        <v>18</v>
      </c>
      <c r="E3" s="25">
        <v>372877</v>
      </c>
      <c r="F3" s="25">
        <v>1296405.8400000001</v>
      </c>
      <c r="G3" s="25">
        <v>0</v>
      </c>
      <c r="H3" s="26">
        <v>1669282.84</v>
      </c>
    </row>
    <row r="4" spans="1:9" s="9" customFormat="1" ht="16.5" thickBot="1">
      <c r="A4" s="43">
        <v>1974</v>
      </c>
      <c r="B4" s="126" t="s">
        <v>10</v>
      </c>
      <c r="C4" s="19">
        <v>2400000</v>
      </c>
      <c r="D4" s="158" t="s">
        <v>19</v>
      </c>
      <c r="E4" s="20">
        <v>1421942</v>
      </c>
      <c r="F4" s="20">
        <v>1634904.1800000002</v>
      </c>
      <c r="G4" s="20">
        <v>0</v>
      </c>
      <c r="H4" s="21">
        <v>3056846.18</v>
      </c>
    </row>
    <row r="5" spans="1:9" s="9" customFormat="1" ht="16.5" thickBot="1">
      <c r="A5" s="43">
        <v>2056</v>
      </c>
      <c r="B5" s="126" t="s">
        <v>16</v>
      </c>
      <c r="C5" s="19">
        <v>3500000</v>
      </c>
      <c r="D5" s="158" t="s">
        <v>20</v>
      </c>
      <c r="E5" s="20">
        <v>2979534</v>
      </c>
      <c r="F5" s="20">
        <v>1601410.74</v>
      </c>
      <c r="G5" s="20">
        <v>0</v>
      </c>
      <c r="H5" s="21">
        <v>4580944.74</v>
      </c>
    </row>
    <row r="6" spans="1:9" s="9" customFormat="1" ht="15.75">
      <c r="A6" s="43">
        <v>2186</v>
      </c>
      <c r="B6" s="126" t="s">
        <v>14</v>
      </c>
      <c r="C6" s="19"/>
      <c r="D6" s="158" t="s">
        <v>21</v>
      </c>
      <c r="E6" s="20">
        <v>462748</v>
      </c>
      <c r="F6" s="20">
        <v>690514.79</v>
      </c>
      <c r="G6" s="20">
        <v>1500</v>
      </c>
      <c r="H6" s="21">
        <v>1154762.79</v>
      </c>
    </row>
    <row r="7" spans="1:9" s="9" customFormat="1">
      <c r="A7" s="45">
        <v>1894</v>
      </c>
      <c r="B7" s="38" t="s">
        <v>25</v>
      </c>
      <c r="C7" s="44">
        <v>2300000</v>
      </c>
      <c r="D7" s="81" t="s">
        <v>32</v>
      </c>
      <c r="E7" s="27">
        <v>1612770</v>
      </c>
      <c r="F7" s="27">
        <v>1503697.13</v>
      </c>
      <c r="G7" s="27">
        <v>0</v>
      </c>
      <c r="H7" s="59">
        <v>3116467.13</v>
      </c>
    </row>
    <row r="8" spans="1:9" s="9" customFormat="1">
      <c r="A8" s="48">
        <v>1826</v>
      </c>
      <c r="B8" s="40" t="s">
        <v>38</v>
      </c>
      <c r="C8" s="55">
        <v>2250000</v>
      </c>
      <c r="D8" s="83" t="s">
        <v>45</v>
      </c>
      <c r="E8" s="30">
        <v>1498465.46</v>
      </c>
      <c r="F8" s="56">
        <v>1370071.46</v>
      </c>
      <c r="G8" s="56">
        <v>0</v>
      </c>
      <c r="H8" s="45">
        <v>2868536.92</v>
      </c>
    </row>
    <row r="9" spans="1:9">
      <c r="A9" s="48">
        <v>2030</v>
      </c>
      <c r="B9" s="40" t="s">
        <v>39</v>
      </c>
      <c r="C9" s="55">
        <v>1450000</v>
      </c>
      <c r="D9" s="83" t="s">
        <v>46</v>
      </c>
      <c r="E9" s="30">
        <v>4972206</v>
      </c>
      <c r="F9" s="56">
        <v>1184612.3999999999</v>
      </c>
      <c r="G9" s="56">
        <v>0</v>
      </c>
      <c r="H9" s="45">
        <v>6156818.4000000004</v>
      </c>
    </row>
    <row r="10" spans="1:9">
      <c r="A10" s="48">
        <v>1270</v>
      </c>
      <c r="B10" s="40" t="s">
        <v>44</v>
      </c>
      <c r="C10" s="55">
        <v>1644000</v>
      </c>
      <c r="D10" s="83" t="s">
        <v>47</v>
      </c>
      <c r="E10" s="30">
        <v>1061427</v>
      </c>
      <c r="F10" s="56">
        <v>1299077.81</v>
      </c>
      <c r="G10" s="56">
        <v>0</v>
      </c>
      <c r="H10" s="45">
        <v>2360504.81</v>
      </c>
    </row>
    <row r="11" spans="1:9">
      <c r="A11" s="48">
        <v>1906</v>
      </c>
      <c r="B11" s="40" t="s">
        <v>40</v>
      </c>
      <c r="C11" s="55">
        <v>2880000</v>
      </c>
      <c r="D11" s="83" t="s">
        <v>48</v>
      </c>
      <c r="E11" s="30">
        <v>2181968</v>
      </c>
      <c r="F11" s="56">
        <v>1501991.15</v>
      </c>
      <c r="G11" s="56">
        <v>0</v>
      </c>
      <c r="H11" s="45">
        <v>3683959.15</v>
      </c>
    </row>
    <row r="12" spans="1:9">
      <c r="A12" s="45">
        <v>1959</v>
      </c>
      <c r="B12" s="38" t="s">
        <v>56</v>
      </c>
      <c r="C12" s="44">
        <v>4900000</v>
      </c>
      <c r="D12" s="84" t="s">
        <v>64</v>
      </c>
      <c r="E12" s="77">
        <v>4786914</v>
      </c>
      <c r="F12" s="77">
        <v>2867803.13</v>
      </c>
      <c r="G12" s="62">
        <v>4000</v>
      </c>
      <c r="H12" s="61">
        <v>7658717.1299999999</v>
      </c>
    </row>
    <row r="13" spans="1:9">
      <c r="A13" s="45">
        <v>1785</v>
      </c>
      <c r="B13" s="38" t="s">
        <v>57</v>
      </c>
      <c r="C13" s="45">
        <v>2775000</v>
      </c>
      <c r="D13" s="84" t="s">
        <v>65</v>
      </c>
      <c r="E13" s="77">
        <v>2415281</v>
      </c>
      <c r="F13" s="77">
        <v>1705985.33</v>
      </c>
      <c r="G13" s="62">
        <v>4000</v>
      </c>
      <c r="H13" s="61">
        <v>4125266.33</v>
      </c>
    </row>
    <row r="14" spans="1:9">
      <c r="A14" s="45">
        <v>1954</v>
      </c>
      <c r="B14" s="38" t="s">
        <v>58</v>
      </c>
      <c r="C14" s="44">
        <v>2750000</v>
      </c>
      <c r="D14" s="84" t="s">
        <v>66</v>
      </c>
      <c r="E14" s="77">
        <v>2327107</v>
      </c>
      <c r="F14" s="77">
        <v>1707456.34</v>
      </c>
      <c r="G14" s="62">
        <v>4000</v>
      </c>
      <c r="H14" s="61">
        <v>4038563.34</v>
      </c>
    </row>
    <row r="15" spans="1:9">
      <c r="A15" s="54">
        <v>833</v>
      </c>
      <c r="B15" s="38" t="s">
        <v>63</v>
      </c>
      <c r="C15" s="54">
        <v>3000000</v>
      </c>
      <c r="D15" s="81" t="s">
        <v>67</v>
      </c>
      <c r="E15" s="62">
        <v>0</v>
      </c>
      <c r="F15" s="77">
        <v>93211.96</v>
      </c>
      <c r="G15" s="62">
        <v>0</v>
      </c>
      <c r="H15" s="167">
        <v>93211.96</v>
      </c>
    </row>
    <row r="16" spans="1:9">
      <c r="A16" s="48">
        <v>1684</v>
      </c>
      <c r="B16" s="40" t="s">
        <v>81</v>
      </c>
      <c r="C16" s="48">
        <v>2980000</v>
      </c>
      <c r="D16" s="160" t="s">
        <v>86</v>
      </c>
      <c r="E16" s="163">
        <v>3106594.34</v>
      </c>
      <c r="F16" s="163">
        <v>707398.79</v>
      </c>
      <c r="G16" s="163">
        <v>0</v>
      </c>
      <c r="H16" s="171">
        <v>3813993.13</v>
      </c>
    </row>
    <row r="17" spans="1:8">
      <c r="A17" s="48">
        <v>1316</v>
      </c>
      <c r="B17" s="40" t="s">
        <v>85</v>
      </c>
      <c r="C17" s="48">
        <v>2488000</v>
      </c>
      <c r="D17" s="160" t="s">
        <v>87</v>
      </c>
      <c r="E17" s="163">
        <v>2048822</v>
      </c>
      <c r="F17" s="163">
        <v>470619.58</v>
      </c>
      <c r="G17" s="163">
        <v>0</v>
      </c>
      <c r="H17" s="171">
        <v>2519441.58</v>
      </c>
    </row>
    <row r="18" spans="1:8">
      <c r="A18" s="48">
        <v>1316</v>
      </c>
      <c r="B18" s="40" t="s">
        <v>85</v>
      </c>
      <c r="C18" s="48">
        <v>2700000</v>
      </c>
      <c r="D18" s="160" t="s">
        <v>88</v>
      </c>
      <c r="E18" s="163">
        <v>3768954</v>
      </c>
      <c r="F18" s="163">
        <v>826498.88</v>
      </c>
      <c r="G18" s="163">
        <v>0</v>
      </c>
      <c r="H18" s="171">
        <v>4595452.88</v>
      </c>
    </row>
    <row r="19" spans="1:8">
      <c r="A19" s="91">
        <v>2240</v>
      </c>
      <c r="B19" s="129" t="s">
        <v>93</v>
      </c>
      <c r="C19" s="155">
        <v>1600000</v>
      </c>
      <c r="D19" s="85" t="s">
        <v>99</v>
      </c>
      <c r="E19" s="78">
        <v>1312414</v>
      </c>
      <c r="F19" s="78">
        <v>680087.59</v>
      </c>
      <c r="G19" s="56">
        <v>0</v>
      </c>
      <c r="H19" s="62">
        <v>1992501.5899999999</v>
      </c>
    </row>
    <row r="20" spans="1:8">
      <c r="A20" s="92">
        <v>2038</v>
      </c>
      <c r="B20" s="129" t="s">
        <v>94</v>
      </c>
      <c r="C20" s="155">
        <v>1900000</v>
      </c>
      <c r="D20" s="85" t="s">
        <v>100</v>
      </c>
      <c r="E20" s="78">
        <v>1597007</v>
      </c>
      <c r="F20" s="78">
        <v>626642.05000000005</v>
      </c>
      <c r="G20" s="56">
        <v>0</v>
      </c>
      <c r="H20" s="62">
        <v>2223649.0499999998</v>
      </c>
    </row>
    <row r="21" spans="1:8">
      <c r="A21" s="56">
        <v>2671</v>
      </c>
      <c r="B21" s="129" t="s">
        <v>110</v>
      </c>
      <c r="C21" s="55">
        <v>1900000</v>
      </c>
      <c r="D21" s="86" t="s">
        <v>115</v>
      </c>
      <c r="E21" s="78">
        <v>959101.3</v>
      </c>
      <c r="F21" s="78">
        <v>1196698.98</v>
      </c>
      <c r="G21" s="74">
        <v>0</v>
      </c>
      <c r="H21" s="63">
        <f t="shared" ref="H21" si="0">E21+F21</f>
        <v>2155800.2800000003</v>
      </c>
    </row>
    <row r="22" spans="1:8">
      <c r="A22" s="95">
        <v>2067</v>
      </c>
      <c r="B22" s="130" t="s">
        <v>118</v>
      </c>
      <c r="C22" s="57">
        <v>2800000</v>
      </c>
      <c r="D22" s="53" t="s">
        <v>127</v>
      </c>
      <c r="E22" s="57">
        <v>2074318.46</v>
      </c>
      <c r="F22" s="57">
        <v>908985.35</v>
      </c>
      <c r="G22" s="57">
        <v>0</v>
      </c>
      <c r="H22" s="64">
        <f>E22+F22+G22</f>
        <v>2983303.81</v>
      </c>
    </row>
    <row r="23" spans="1:8" ht="15.75">
      <c r="A23" s="97">
        <v>2232</v>
      </c>
      <c r="B23" s="88" t="s">
        <v>141</v>
      </c>
      <c r="C23" s="156">
        <v>4150000</v>
      </c>
      <c r="D23" s="106" t="s">
        <v>149</v>
      </c>
      <c r="E23" s="62">
        <v>2356600</v>
      </c>
      <c r="F23" s="62">
        <v>1518096.11</v>
      </c>
      <c r="G23" s="45">
        <v>82596.09</v>
      </c>
      <c r="H23" s="112">
        <v>3957292.2</v>
      </c>
    </row>
    <row r="24" spans="1:8" ht="15.75">
      <c r="A24" s="105">
        <v>2057</v>
      </c>
      <c r="B24" s="102" t="s">
        <v>142</v>
      </c>
      <c r="C24" s="156">
        <v>1900000</v>
      </c>
      <c r="D24" s="106" t="s">
        <v>150</v>
      </c>
      <c r="E24" s="62">
        <v>1362396</v>
      </c>
      <c r="F24" s="62">
        <v>841809.24</v>
      </c>
      <c r="G24" s="45">
        <v>47704.19</v>
      </c>
      <c r="H24" s="112">
        <v>2251909.4300000002</v>
      </c>
    </row>
    <row r="25" spans="1:8" ht="15.75">
      <c r="A25" s="97">
        <v>1908</v>
      </c>
      <c r="B25" s="87" t="s">
        <v>143</v>
      </c>
      <c r="C25" s="45"/>
      <c r="D25" s="106" t="s">
        <v>151</v>
      </c>
      <c r="E25" s="77">
        <v>958657</v>
      </c>
      <c r="F25" s="165">
        <v>1245370</v>
      </c>
      <c r="G25" s="62">
        <v>0</v>
      </c>
      <c r="H25" s="113">
        <v>2204027</v>
      </c>
    </row>
    <row r="26" spans="1:8">
      <c r="A26" s="96">
        <v>705</v>
      </c>
      <c r="B26" s="131" t="s">
        <v>164</v>
      </c>
      <c r="C26" s="157" t="s">
        <v>166</v>
      </c>
      <c r="D26" s="135" t="s">
        <v>165</v>
      </c>
      <c r="E26" s="114">
        <v>530412</v>
      </c>
      <c r="F26" s="166">
        <f>17916.11+1686120.56</f>
        <v>1704036.6700000002</v>
      </c>
      <c r="G26" s="166">
        <v>0</v>
      </c>
      <c r="H26" s="172">
        <f t="shared" ref="H26" si="1">E26+F26+G26</f>
        <v>2234448.67</v>
      </c>
    </row>
    <row r="27" spans="1:8">
      <c r="A27" s="125">
        <v>1343</v>
      </c>
      <c r="B27" s="120" t="s">
        <v>180</v>
      </c>
      <c r="C27" s="44">
        <v>1800000</v>
      </c>
      <c r="D27" s="161" t="s">
        <v>193</v>
      </c>
      <c r="E27" s="164">
        <v>418120</v>
      </c>
      <c r="F27" s="164">
        <v>1315433.75</v>
      </c>
      <c r="G27" s="164"/>
      <c r="H27" s="63">
        <v>1733553.75</v>
      </c>
    </row>
    <row r="28" spans="1:8" s="203" customFormat="1">
      <c r="A28" s="204">
        <v>1968</v>
      </c>
      <c r="B28" s="205" t="s">
        <v>171</v>
      </c>
      <c r="C28" s="44">
        <v>3500000</v>
      </c>
      <c r="D28" s="206" t="s">
        <v>194</v>
      </c>
      <c r="E28" s="62">
        <v>2054585</v>
      </c>
      <c r="F28" s="62">
        <v>1875010.6500000001</v>
      </c>
      <c r="G28" s="62"/>
      <c r="H28" s="61">
        <v>3929595.6500000004</v>
      </c>
    </row>
    <row r="29" spans="1:8" s="203" customFormat="1">
      <c r="A29" s="204">
        <v>1811</v>
      </c>
      <c r="B29" s="207" t="s">
        <v>172</v>
      </c>
      <c r="C29" s="62" t="s">
        <v>195</v>
      </c>
      <c r="D29" s="206" t="s">
        <v>196</v>
      </c>
      <c r="E29" s="62">
        <v>1079214</v>
      </c>
      <c r="F29" s="62">
        <v>344302.04</v>
      </c>
      <c r="G29" s="62"/>
      <c r="H29" s="63">
        <v>1423516.04</v>
      </c>
    </row>
    <row r="30" spans="1:8" s="203" customFormat="1">
      <c r="A30" s="204">
        <v>1811</v>
      </c>
      <c r="B30" s="207" t="s">
        <v>172</v>
      </c>
      <c r="C30" s="122" t="s">
        <v>195</v>
      </c>
      <c r="D30" s="206" t="s">
        <v>197</v>
      </c>
      <c r="E30" s="62">
        <v>0</v>
      </c>
      <c r="F30" s="62">
        <v>898326.16</v>
      </c>
      <c r="G30" s="62"/>
      <c r="H30" s="61">
        <v>898326.16</v>
      </c>
    </row>
    <row r="31" spans="1:8" s="203" customFormat="1">
      <c r="A31" s="204">
        <v>1952</v>
      </c>
      <c r="B31" s="205" t="s">
        <v>173</v>
      </c>
      <c r="C31" s="62">
        <v>2700000</v>
      </c>
      <c r="D31" s="45" t="s">
        <v>198</v>
      </c>
      <c r="E31" s="62">
        <v>0</v>
      </c>
      <c r="F31" s="62">
        <v>606142.99</v>
      </c>
      <c r="G31" s="62"/>
      <c r="H31" s="63">
        <v>606142.99</v>
      </c>
    </row>
    <row r="32" spans="1:8" s="203" customFormat="1">
      <c r="A32" s="204">
        <v>1952</v>
      </c>
      <c r="B32" s="205" t="s">
        <v>173</v>
      </c>
      <c r="C32" s="62">
        <v>2700000</v>
      </c>
      <c r="D32" s="45" t="s">
        <v>199</v>
      </c>
      <c r="E32" s="62">
        <v>653464</v>
      </c>
      <c r="F32" s="62">
        <v>238816.62</v>
      </c>
      <c r="G32" s="62"/>
      <c r="H32" s="61">
        <v>892280.62</v>
      </c>
    </row>
    <row r="33" spans="1:8" s="203" customFormat="1">
      <c r="A33" s="204">
        <v>1863</v>
      </c>
      <c r="B33" s="205" t="s">
        <v>192</v>
      </c>
      <c r="C33" s="62" t="s">
        <v>200</v>
      </c>
      <c r="D33" s="208" t="s">
        <v>201</v>
      </c>
      <c r="E33" s="62">
        <v>179890</v>
      </c>
      <c r="F33" s="62">
        <v>56778.460000000006</v>
      </c>
      <c r="G33" s="62"/>
      <c r="H33" s="63">
        <v>236668.46000000002</v>
      </c>
    </row>
    <row r="34" spans="1:8" s="203" customFormat="1">
      <c r="A34" s="204">
        <v>1863</v>
      </c>
      <c r="B34" s="205" t="s">
        <v>192</v>
      </c>
      <c r="C34" s="62" t="s">
        <v>200</v>
      </c>
      <c r="D34" s="208" t="s">
        <v>202</v>
      </c>
      <c r="E34" s="62">
        <v>0</v>
      </c>
      <c r="F34" s="62">
        <v>235701.09</v>
      </c>
      <c r="G34" s="62"/>
      <c r="H34" s="63">
        <v>235701.09</v>
      </c>
    </row>
    <row r="35" spans="1:8" s="203" customFormat="1">
      <c r="A35" s="204">
        <v>1911</v>
      </c>
      <c r="B35" s="209" t="s">
        <v>181</v>
      </c>
      <c r="C35" s="62">
        <v>1700000</v>
      </c>
      <c r="D35" s="208" t="s">
        <v>203</v>
      </c>
      <c r="E35" s="62">
        <v>1182087</v>
      </c>
      <c r="F35" s="62">
        <v>1110694.73</v>
      </c>
      <c r="G35" s="62"/>
      <c r="H35" s="63">
        <v>2292781.73</v>
      </c>
    </row>
    <row r="36" spans="1:8" s="203" customFormat="1">
      <c r="A36" s="204">
        <v>1895</v>
      </c>
      <c r="B36" s="209" t="s">
        <v>174</v>
      </c>
      <c r="C36" s="62" t="s">
        <v>204</v>
      </c>
      <c r="D36" s="208" t="s">
        <v>205</v>
      </c>
      <c r="E36" s="62">
        <v>459723</v>
      </c>
      <c r="F36" s="62">
        <f>630339.87+16111.2</f>
        <v>646451.06999999995</v>
      </c>
      <c r="G36" s="62"/>
      <c r="H36" s="63">
        <f t="shared" ref="H36" si="2">E36+F36+G36</f>
        <v>1106174.0699999998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7" workbookViewId="0">
      <selection activeCell="L7" sqref="L7"/>
    </sheetView>
  </sheetViews>
  <sheetFormatPr defaultRowHeight="15"/>
  <cols>
    <col min="1" max="1" width="9.140625" style="4"/>
    <col min="2" max="2" width="28.5703125" style="42" bestFit="1" customWidth="1"/>
    <col min="3" max="3" width="11.5703125" style="50" bestFit="1" customWidth="1"/>
    <col min="4" max="4" width="16" style="50" bestFit="1" customWidth="1"/>
    <col min="5" max="5" width="12.7109375" style="50" bestFit="1" customWidth="1"/>
    <col min="6" max="6" width="11.5703125" style="50" bestFit="1" customWidth="1"/>
    <col min="7" max="7" width="8.7109375" style="4" bestFit="1" customWidth="1"/>
    <col min="8" max="8" width="12.7109375" style="4" bestFit="1" customWidth="1"/>
    <col min="9" max="16384" width="9.140625" style="9"/>
  </cols>
  <sheetData>
    <row r="1" spans="1:9" s="154" customFormat="1" ht="50.25" thickBot="1">
      <c r="A1" s="148" t="s">
        <v>0</v>
      </c>
      <c r="B1" s="149" t="s">
        <v>1</v>
      </c>
      <c r="C1" s="150" t="s">
        <v>3</v>
      </c>
      <c r="D1" s="149" t="s">
        <v>2</v>
      </c>
      <c r="E1" s="149" t="s">
        <v>5</v>
      </c>
      <c r="F1" s="149" t="s">
        <v>6</v>
      </c>
      <c r="G1" s="151" t="s">
        <v>7</v>
      </c>
      <c r="H1" s="152" t="s">
        <v>4</v>
      </c>
      <c r="I1" s="153" t="s">
        <v>9</v>
      </c>
    </row>
    <row r="2" spans="1:9" ht="16.5" thickBot="1">
      <c r="A2" s="5">
        <v>2225</v>
      </c>
      <c r="B2" s="126" t="s">
        <v>8</v>
      </c>
      <c r="C2" s="6">
        <v>300000</v>
      </c>
      <c r="D2" s="79" t="str">
        <f>[1]Ac_Break_Up!$C$11</f>
        <v>0720640000042</v>
      </c>
      <c r="E2" s="7">
        <v>260675</v>
      </c>
      <c r="F2" s="7">
        <f>12818+4084.64</f>
        <v>16902.64</v>
      </c>
      <c r="G2" s="141">
        <v>0</v>
      </c>
      <c r="H2" s="107">
        <f t="shared" ref="H2:H4" si="0">E2+F2+G2</f>
        <v>277577.64</v>
      </c>
    </row>
    <row r="3" spans="1:9" ht="16.5" thickBot="1">
      <c r="A3" s="5">
        <v>1974</v>
      </c>
      <c r="B3" s="126" t="s">
        <v>10</v>
      </c>
      <c r="C3" s="10">
        <v>300000</v>
      </c>
      <c r="D3" s="80" t="str">
        <f>[1]Ac_Break_Up!$C$12</f>
        <v>0720640000043</v>
      </c>
      <c r="E3" s="11">
        <v>111000</v>
      </c>
      <c r="F3" s="11">
        <f>54958.67+417</f>
        <v>55375.67</v>
      </c>
      <c r="G3" s="142">
        <v>0</v>
      </c>
      <c r="H3" s="108">
        <f t="shared" si="0"/>
        <v>166375.66999999998</v>
      </c>
    </row>
    <row r="4" spans="1:9" ht="16.5" thickBot="1">
      <c r="A4" s="5">
        <v>2056</v>
      </c>
      <c r="B4" s="126" t="s">
        <v>16</v>
      </c>
      <c r="C4" s="10">
        <v>300000</v>
      </c>
      <c r="D4" s="80" t="str">
        <f>[1]Ac_Break_Up!$C$13</f>
        <v>0720640000038</v>
      </c>
      <c r="E4" s="11">
        <v>100350</v>
      </c>
      <c r="F4" s="11">
        <f>53037.99+3846.05</f>
        <v>56884.04</v>
      </c>
      <c r="G4" s="142">
        <v>0</v>
      </c>
      <c r="H4" s="108">
        <f t="shared" si="0"/>
        <v>157234.04</v>
      </c>
    </row>
    <row r="5" spans="1:9" ht="16.5" thickBot="1">
      <c r="A5" s="5">
        <v>2186</v>
      </c>
      <c r="B5" s="126" t="s">
        <v>14</v>
      </c>
      <c r="C5" s="10">
        <v>300000</v>
      </c>
      <c r="D5" s="80" t="str">
        <f>[1]Ac_Break_Up!$C$14</f>
        <v>0720640000022</v>
      </c>
      <c r="E5" s="11">
        <v>93484</v>
      </c>
      <c r="F5" s="11">
        <f>50400.73+3654.69</f>
        <v>54055.420000000006</v>
      </c>
      <c r="G5" s="142">
        <v>500</v>
      </c>
      <c r="H5" s="108">
        <f>E5+F5+G5</f>
        <v>148039.42000000001</v>
      </c>
    </row>
    <row r="6" spans="1:9">
      <c r="A6" s="65">
        <v>2231</v>
      </c>
      <c r="B6" s="37" t="s">
        <v>24</v>
      </c>
      <c r="C6" s="44">
        <v>300000</v>
      </c>
      <c r="D6" s="81" t="s">
        <v>34</v>
      </c>
      <c r="E6" s="27">
        <v>272775</v>
      </c>
      <c r="F6" s="27">
        <v>11263.300000000001</v>
      </c>
      <c r="G6" s="143">
        <v>0</v>
      </c>
      <c r="H6" s="14">
        <v>284038.3</v>
      </c>
    </row>
    <row r="7" spans="1:9">
      <c r="A7" s="66">
        <v>2349</v>
      </c>
      <c r="B7" s="38" t="s">
        <v>33</v>
      </c>
      <c r="C7" s="44">
        <v>300000</v>
      </c>
      <c r="D7" s="81" t="s">
        <v>35</v>
      </c>
      <c r="E7" s="27">
        <v>151775</v>
      </c>
      <c r="F7" s="27">
        <v>48397.02</v>
      </c>
      <c r="G7" s="143">
        <v>0</v>
      </c>
      <c r="H7" s="14">
        <v>200172.02</v>
      </c>
    </row>
    <row r="8" spans="1:9">
      <c r="A8" s="66">
        <v>1894</v>
      </c>
      <c r="B8" s="38" t="s">
        <v>25</v>
      </c>
      <c r="C8" s="44">
        <v>300000</v>
      </c>
      <c r="D8" s="81" t="s">
        <v>36</v>
      </c>
      <c r="E8" s="27">
        <v>97420</v>
      </c>
      <c r="F8" s="27">
        <v>56400.74</v>
      </c>
      <c r="G8" s="143">
        <v>0</v>
      </c>
      <c r="H8" s="14">
        <v>153820.74</v>
      </c>
    </row>
    <row r="9" spans="1:9">
      <c r="A9" s="66">
        <v>2519</v>
      </c>
      <c r="B9" s="38" t="s">
        <v>26</v>
      </c>
      <c r="C9" s="44">
        <v>300000</v>
      </c>
      <c r="D9" s="81" t="s">
        <v>37</v>
      </c>
      <c r="E9" s="27">
        <v>179084</v>
      </c>
      <c r="F9" s="27">
        <v>40361.1</v>
      </c>
      <c r="G9" s="143">
        <v>0</v>
      </c>
      <c r="H9" s="14">
        <v>219445.1</v>
      </c>
    </row>
    <row r="10" spans="1:9">
      <c r="A10" s="16">
        <v>1894</v>
      </c>
      <c r="B10" s="127" t="s">
        <v>22</v>
      </c>
      <c r="C10" s="54">
        <v>300000</v>
      </c>
      <c r="D10" s="82" t="s">
        <v>23</v>
      </c>
      <c r="E10" s="27">
        <v>157825</v>
      </c>
      <c r="F10" s="27">
        <f>43454.4+5721.68</f>
        <v>49176.08</v>
      </c>
      <c r="G10" s="143">
        <v>0</v>
      </c>
      <c r="H10" s="18">
        <f>E10+F10+G10</f>
        <v>207001.08000000002</v>
      </c>
    </row>
    <row r="11" spans="1:9">
      <c r="A11" s="32">
        <v>2280</v>
      </c>
      <c r="B11" s="39" t="s">
        <v>49</v>
      </c>
      <c r="C11" s="55">
        <v>300000</v>
      </c>
      <c r="D11" s="83" t="s">
        <v>51</v>
      </c>
      <c r="E11" s="76">
        <v>109425</v>
      </c>
      <c r="F11" s="56">
        <v>55680.53</v>
      </c>
      <c r="G11" s="71">
        <v>0</v>
      </c>
      <c r="H11" s="66">
        <v>165105.53</v>
      </c>
    </row>
    <row r="12" spans="1:9">
      <c r="A12" s="28">
        <v>1826</v>
      </c>
      <c r="B12" s="40" t="s">
        <v>38</v>
      </c>
      <c r="C12" s="55">
        <v>300000</v>
      </c>
      <c r="D12" s="83" t="s">
        <v>52</v>
      </c>
      <c r="E12" s="30">
        <v>220425</v>
      </c>
      <c r="F12" s="56">
        <v>30249.360000000001</v>
      </c>
      <c r="G12" s="71">
        <v>0</v>
      </c>
      <c r="H12" s="66">
        <v>250674.36</v>
      </c>
    </row>
    <row r="13" spans="1:9">
      <c r="A13" s="28">
        <v>2030</v>
      </c>
      <c r="B13" s="40" t="s">
        <v>39</v>
      </c>
      <c r="C13" s="55">
        <v>300000</v>
      </c>
      <c r="D13" s="83" t="s">
        <v>53</v>
      </c>
      <c r="E13" s="30">
        <v>101568</v>
      </c>
      <c r="F13" s="56">
        <v>55660.850000000006</v>
      </c>
      <c r="G13" s="71">
        <v>0</v>
      </c>
      <c r="H13" s="66">
        <v>157228.85</v>
      </c>
    </row>
    <row r="14" spans="1:9">
      <c r="A14" s="28">
        <v>2514</v>
      </c>
      <c r="B14" s="40" t="s">
        <v>50</v>
      </c>
      <c r="C14" s="55">
        <v>300000</v>
      </c>
      <c r="D14" s="83" t="s">
        <v>54</v>
      </c>
      <c r="E14" s="30">
        <v>156765</v>
      </c>
      <c r="F14" s="56">
        <v>46790.04</v>
      </c>
      <c r="G14" s="71">
        <v>0</v>
      </c>
      <c r="H14" s="66">
        <v>203555.04</v>
      </c>
    </row>
    <row r="15" spans="1:9">
      <c r="A15" s="65">
        <v>2364</v>
      </c>
      <c r="B15" s="128" t="s">
        <v>55</v>
      </c>
      <c r="C15" s="44">
        <v>300000</v>
      </c>
      <c r="D15" s="84" t="s">
        <v>72</v>
      </c>
      <c r="E15" s="77">
        <v>106400</v>
      </c>
      <c r="F15" s="77">
        <f>54959.28+4067.28</f>
        <v>59026.559999999998</v>
      </c>
      <c r="G15" s="109">
        <v>500</v>
      </c>
      <c r="H15" s="35">
        <f t="shared" ref="H15:H22" si="1">E15+F15+G15</f>
        <v>165926.56</v>
      </c>
    </row>
    <row r="16" spans="1:9">
      <c r="A16" s="66">
        <v>1959</v>
      </c>
      <c r="B16" s="38" t="s">
        <v>56</v>
      </c>
      <c r="C16" s="44">
        <v>300000</v>
      </c>
      <c r="D16" s="84" t="s">
        <v>73</v>
      </c>
      <c r="E16" s="77">
        <v>103375</v>
      </c>
      <c r="F16" s="77">
        <v>57656.41</v>
      </c>
      <c r="G16" s="109">
        <v>650</v>
      </c>
      <c r="H16" s="35">
        <f t="shared" si="1"/>
        <v>161681.41</v>
      </c>
    </row>
    <row r="17" spans="1:8">
      <c r="A17" s="66">
        <v>2626</v>
      </c>
      <c r="B17" s="38" t="s">
        <v>68</v>
      </c>
      <c r="C17" s="44">
        <v>300000</v>
      </c>
      <c r="D17" s="84" t="s">
        <v>74</v>
      </c>
      <c r="E17" s="77">
        <v>275800</v>
      </c>
      <c r="F17" s="77">
        <f>5422.76+4349.61</f>
        <v>9772.369999999999</v>
      </c>
      <c r="G17" s="109">
        <v>0</v>
      </c>
      <c r="H17" s="35">
        <f t="shared" si="1"/>
        <v>285572.37</v>
      </c>
    </row>
    <row r="18" spans="1:8">
      <c r="A18" s="66">
        <v>1785</v>
      </c>
      <c r="B18" s="42" t="s">
        <v>57</v>
      </c>
      <c r="C18" s="44">
        <v>300000</v>
      </c>
      <c r="D18" s="84" t="s">
        <v>75</v>
      </c>
      <c r="E18" s="77">
        <v>103375</v>
      </c>
      <c r="F18" s="77">
        <v>56911.31</v>
      </c>
      <c r="G18" s="109">
        <v>650</v>
      </c>
      <c r="H18" s="35">
        <f t="shared" si="1"/>
        <v>160936.31</v>
      </c>
    </row>
    <row r="19" spans="1:8">
      <c r="A19" s="66">
        <v>1954</v>
      </c>
      <c r="B19" s="42" t="s">
        <v>58</v>
      </c>
      <c r="C19" s="44">
        <v>300000</v>
      </c>
      <c r="D19" s="84" t="s">
        <v>76</v>
      </c>
      <c r="E19" s="77">
        <v>103375</v>
      </c>
      <c r="F19" s="77">
        <v>57368.74</v>
      </c>
      <c r="G19" s="109">
        <v>650</v>
      </c>
      <c r="H19" s="35">
        <f t="shared" si="1"/>
        <v>161393.74</v>
      </c>
    </row>
    <row r="20" spans="1:8">
      <c r="A20" s="67">
        <v>2335</v>
      </c>
      <c r="B20" s="129" t="s">
        <v>101</v>
      </c>
      <c r="C20" s="56">
        <v>300000</v>
      </c>
      <c r="D20" s="85" t="s">
        <v>102</v>
      </c>
      <c r="E20" s="30">
        <v>103375</v>
      </c>
      <c r="F20" s="78">
        <v>24830.71</v>
      </c>
      <c r="G20" s="71">
        <v>0</v>
      </c>
      <c r="H20" s="109">
        <f t="shared" si="1"/>
        <v>128205.70999999999</v>
      </c>
    </row>
    <row r="21" spans="1:8">
      <c r="A21" s="68">
        <v>2240</v>
      </c>
      <c r="B21" s="129" t="s">
        <v>93</v>
      </c>
      <c r="C21" s="56">
        <v>300000</v>
      </c>
      <c r="D21" s="85" t="s">
        <v>103</v>
      </c>
      <c r="E21" s="78">
        <v>287848</v>
      </c>
      <c r="F21" s="78">
        <v>5900.5</v>
      </c>
      <c r="G21" s="71">
        <v>0</v>
      </c>
      <c r="H21" s="109">
        <f t="shared" si="1"/>
        <v>293748.5</v>
      </c>
    </row>
    <row r="22" spans="1:8">
      <c r="A22" s="69">
        <v>2038</v>
      </c>
      <c r="B22" s="129" t="s">
        <v>94</v>
      </c>
      <c r="C22" s="56">
        <v>300000</v>
      </c>
      <c r="D22" s="85" t="s">
        <v>104</v>
      </c>
      <c r="E22" s="78">
        <v>154800</v>
      </c>
      <c r="F22" s="78">
        <v>45395.799999999996</v>
      </c>
      <c r="G22" s="71">
        <v>0</v>
      </c>
      <c r="H22" s="109">
        <f t="shared" si="1"/>
        <v>200195.8</v>
      </c>
    </row>
    <row r="23" spans="1:8">
      <c r="A23" s="70">
        <v>2265</v>
      </c>
      <c r="B23" s="129" t="s">
        <v>109</v>
      </c>
      <c r="C23" s="55">
        <v>300000</v>
      </c>
      <c r="D23" s="86" t="s">
        <v>116</v>
      </c>
      <c r="E23" s="74">
        <v>111000</v>
      </c>
      <c r="F23" s="78">
        <v>52993.09</v>
      </c>
      <c r="G23" s="144">
        <v>0</v>
      </c>
      <c r="H23" s="110">
        <v>163993.09</v>
      </c>
    </row>
    <row r="24" spans="1:8">
      <c r="A24" s="71">
        <v>2671</v>
      </c>
      <c r="B24" s="129" t="s">
        <v>110</v>
      </c>
      <c r="C24" s="55">
        <v>300000</v>
      </c>
      <c r="D24" s="86" t="s">
        <v>117</v>
      </c>
      <c r="E24" s="78">
        <v>112450</v>
      </c>
      <c r="F24" s="78">
        <v>57208.86</v>
      </c>
      <c r="G24" s="144">
        <v>0</v>
      </c>
      <c r="H24" s="110">
        <v>169658.86</v>
      </c>
    </row>
    <row r="25" spans="1:8">
      <c r="A25" s="72">
        <v>2067</v>
      </c>
      <c r="B25" s="130" t="s">
        <v>118</v>
      </c>
      <c r="C25" s="57">
        <v>300000</v>
      </c>
      <c r="D25" s="52" t="s">
        <v>129</v>
      </c>
      <c r="E25" s="57">
        <v>293950</v>
      </c>
      <c r="F25" s="57">
        <v>3720.89</v>
      </c>
      <c r="G25" s="145">
        <v>0</v>
      </c>
      <c r="H25" s="58">
        <v>297670.89</v>
      </c>
    </row>
    <row r="26" spans="1:8">
      <c r="A26" s="73">
        <v>2404</v>
      </c>
      <c r="B26" s="131" t="s">
        <v>119</v>
      </c>
      <c r="C26" s="57">
        <v>300000</v>
      </c>
      <c r="D26" s="52" t="s">
        <v>130</v>
      </c>
      <c r="E26" s="75">
        <v>109425</v>
      </c>
      <c r="F26" s="75">
        <v>58578.189999999995</v>
      </c>
      <c r="G26" s="146">
        <v>0</v>
      </c>
      <c r="H26" s="58">
        <v>168003.19</v>
      </c>
    </row>
    <row r="27" spans="1:8">
      <c r="A27" s="73">
        <v>2643</v>
      </c>
      <c r="B27" s="131" t="s">
        <v>120</v>
      </c>
      <c r="C27" s="57">
        <v>300000</v>
      </c>
      <c r="D27" s="52" t="s">
        <v>131</v>
      </c>
      <c r="E27" s="75">
        <v>284875</v>
      </c>
      <c r="F27" s="75">
        <v>7255.41</v>
      </c>
      <c r="G27" s="146">
        <v>0</v>
      </c>
      <c r="H27" s="58">
        <v>292130.40999999997</v>
      </c>
    </row>
    <row r="28" spans="1:8">
      <c r="A28" s="73">
        <v>2648</v>
      </c>
      <c r="B28" s="131" t="s">
        <v>121</v>
      </c>
      <c r="C28" s="57">
        <v>300000</v>
      </c>
      <c r="D28" s="52" t="s">
        <v>132</v>
      </c>
      <c r="E28" s="75">
        <v>293950</v>
      </c>
      <c r="F28" s="75">
        <v>1387.56</v>
      </c>
      <c r="G28" s="146">
        <v>0</v>
      </c>
      <c r="H28" s="58">
        <v>295337.56</v>
      </c>
    </row>
    <row r="29" spans="1:8">
      <c r="A29" s="73">
        <v>2568</v>
      </c>
      <c r="B29" s="131" t="s">
        <v>128</v>
      </c>
      <c r="C29" s="57">
        <v>300000</v>
      </c>
      <c r="D29" s="52" t="s">
        <v>133</v>
      </c>
      <c r="E29" s="75">
        <v>266725</v>
      </c>
      <c r="F29" s="75">
        <v>12995.52</v>
      </c>
      <c r="G29" s="146">
        <v>0</v>
      </c>
      <c r="H29" s="58">
        <v>279720.52</v>
      </c>
    </row>
    <row r="30" spans="1:8">
      <c r="A30" s="73">
        <v>2568</v>
      </c>
      <c r="B30" s="131" t="s">
        <v>128</v>
      </c>
      <c r="C30" s="57">
        <v>85000</v>
      </c>
      <c r="D30" s="52" t="s">
        <v>134</v>
      </c>
      <c r="E30" s="75">
        <v>67400</v>
      </c>
      <c r="F30" s="75">
        <v>3697.92</v>
      </c>
      <c r="G30" s="146">
        <v>0</v>
      </c>
      <c r="H30" s="58">
        <v>71097.919999999998</v>
      </c>
    </row>
    <row r="31" spans="1:8" ht="15.75">
      <c r="A31" s="123">
        <v>2232</v>
      </c>
      <c r="B31" s="87" t="s">
        <v>141</v>
      </c>
      <c r="C31" s="98">
        <v>300000</v>
      </c>
      <c r="D31" s="106" t="s">
        <v>152</v>
      </c>
      <c r="E31" s="62">
        <v>94300</v>
      </c>
      <c r="F31" s="62">
        <v>53233.67</v>
      </c>
      <c r="G31" s="66">
        <v>3731.1</v>
      </c>
      <c r="H31" s="99">
        <v>151264.76999999999</v>
      </c>
    </row>
    <row r="32" spans="1:8" ht="15.75">
      <c r="A32" s="123">
        <v>2285</v>
      </c>
      <c r="B32" s="88" t="s">
        <v>135</v>
      </c>
      <c r="C32" s="103">
        <v>300000</v>
      </c>
      <c r="D32" s="106" t="s">
        <v>153</v>
      </c>
      <c r="E32" s="62">
        <v>112450</v>
      </c>
      <c r="F32" s="62">
        <v>40355.870000000003</v>
      </c>
      <c r="G32" s="66">
        <v>4344.17</v>
      </c>
      <c r="H32" s="100">
        <v>157150.04</v>
      </c>
    </row>
    <row r="33" spans="1:8" ht="15.75">
      <c r="A33" s="123">
        <v>2304</v>
      </c>
      <c r="B33" s="88" t="s">
        <v>136</v>
      </c>
      <c r="C33" s="103">
        <v>125000</v>
      </c>
      <c r="D33" s="106" t="s">
        <v>154</v>
      </c>
      <c r="E33" s="62">
        <v>19795</v>
      </c>
      <c r="F33" s="62">
        <v>23532.560000000001</v>
      </c>
      <c r="G33" s="66">
        <v>905.05</v>
      </c>
      <c r="H33" s="100">
        <v>44232.61</v>
      </c>
    </row>
    <row r="34" spans="1:8" ht="15.75">
      <c r="A34" s="124">
        <v>2057</v>
      </c>
      <c r="B34" s="102" t="s">
        <v>142</v>
      </c>
      <c r="C34" s="103">
        <v>300000</v>
      </c>
      <c r="D34" s="106" t="s">
        <v>155</v>
      </c>
      <c r="E34" s="62">
        <v>100350</v>
      </c>
      <c r="F34" s="62">
        <v>50726.99</v>
      </c>
      <c r="G34" s="66">
        <v>3935.45</v>
      </c>
      <c r="H34" s="100">
        <v>155012.44</v>
      </c>
    </row>
    <row r="35" spans="1:8" ht="15.75">
      <c r="A35" s="123">
        <v>2099</v>
      </c>
      <c r="B35" s="87" t="s">
        <v>137</v>
      </c>
      <c r="C35" s="98">
        <v>300000</v>
      </c>
      <c r="D35" s="106" t="s">
        <v>156</v>
      </c>
      <c r="E35" s="62">
        <v>145725</v>
      </c>
      <c r="F35" s="62">
        <v>43839.83</v>
      </c>
      <c r="G35" s="66">
        <v>5468.13</v>
      </c>
      <c r="H35" s="99">
        <v>195032.96000000002</v>
      </c>
    </row>
    <row r="36" spans="1:8" ht="15.75">
      <c r="A36" s="123">
        <v>1908</v>
      </c>
      <c r="B36" s="87" t="s">
        <v>143</v>
      </c>
      <c r="C36" s="15"/>
      <c r="D36" s="106" t="s">
        <v>157</v>
      </c>
      <c r="E36" s="77">
        <v>89785</v>
      </c>
      <c r="F36" s="77">
        <v>56785</v>
      </c>
      <c r="G36" s="109">
        <v>0</v>
      </c>
      <c r="H36" s="104">
        <v>146570</v>
      </c>
    </row>
    <row r="37" spans="1:8">
      <c r="A37" s="32">
        <v>2302</v>
      </c>
      <c r="B37" s="39" t="s">
        <v>161</v>
      </c>
      <c r="C37" s="31">
        <v>300000</v>
      </c>
      <c r="D37" s="134" t="s">
        <v>162</v>
      </c>
      <c r="E37" s="47">
        <f>114900-15125</f>
        <v>99775</v>
      </c>
      <c r="F37" s="47">
        <v>54510.890000000007</v>
      </c>
      <c r="G37" s="33"/>
      <c r="H37" s="35">
        <v>154285.89000000001</v>
      </c>
    </row>
    <row r="38" spans="1:8">
      <c r="A38" s="32">
        <v>2314</v>
      </c>
      <c r="B38" s="39" t="s">
        <v>158</v>
      </c>
      <c r="C38" s="31">
        <v>300000</v>
      </c>
      <c r="D38" s="134" t="s">
        <v>163</v>
      </c>
      <c r="E38" s="47">
        <v>100500</v>
      </c>
      <c r="F38" s="47">
        <f>3851.12+53096.89</f>
        <v>56948.01</v>
      </c>
      <c r="G38" s="29"/>
      <c r="H38" s="35">
        <f t="shared" ref="H38:H48" si="2">E38+F38+G38</f>
        <v>157448.01</v>
      </c>
    </row>
    <row r="39" spans="1:8">
      <c r="A39" s="73">
        <v>705</v>
      </c>
      <c r="B39" s="131" t="s">
        <v>164</v>
      </c>
      <c r="C39" s="115">
        <v>300000</v>
      </c>
      <c r="D39" s="135" t="s">
        <v>168</v>
      </c>
      <c r="E39" s="114">
        <v>121832</v>
      </c>
      <c r="F39" s="114">
        <f>4115.2+51414.13</f>
        <v>55529.329999999994</v>
      </c>
      <c r="G39" s="147">
        <v>0</v>
      </c>
      <c r="H39" s="173">
        <f t="shared" si="2"/>
        <v>177361.33</v>
      </c>
    </row>
    <row r="40" spans="1:8">
      <c r="A40" s="119">
        <v>1343</v>
      </c>
      <c r="B40" s="120" t="s">
        <v>180</v>
      </c>
      <c r="C40" s="44">
        <v>300000</v>
      </c>
      <c r="D40" s="136" t="s">
        <v>207</v>
      </c>
      <c r="E40" s="62">
        <v>168710</v>
      </c>
      <c r="F40" s="62">
        <f>18834.53+2728.55</f>
        <v>21563.079999999998</v>
      </c>
      <c r="G40" s="109"/>
      <c r="H40" s="35">
        <f t="shared" si="2"/>
        <v>190273.08</v>
      </c>
    </row>
    <row r="41" spans="1:8">
      <c r="A41" s="119">
        <v>2303</v>
      </c>
      <c r="B41" s="120" t="s">
        <v>170</v>
      </c>
      <c r="C41" s="44">
        <v>300000</v>
      </c>
      <c r="D41" s="137" t="s">
        <v>208</v>
      </c>
      <c r="E41" s="62">
        <v>281850</v>
      </c>
      <c r="F41" s="62">
        <v>8327.1200000000008</v>
      </c>
      <c r="G41" s="109"/>
      <c r="H41" s="35">
        <f t="shared" si="2"/>
        <v>290177.12</v>
      </c>
    </row>
    <row r="42" spans="1:8">
      <c r="A42" s="119">
        <v>1968</v>
      </c>
      <c r="B42" s="120" t="s">
        <v>171</v>
      </c>
      <c r="C42" s="44">
        <v>300000</v>
      </c>
      <c r="D42" s="138" t="s">
        <v>209</v>
      </c>
      <c r="E42" s="62">
        <v>248800</v>
      </c>
      <c r="F42" s="62">
        <f>21657.18+6517.02</f>
        <v>28174.2</v>
      </c>
      <c r="G42" s="109"/>
      <c r="H42" s="35">
        <f t="shared" si="2"/>
        <v>276974.2</v>
      </c>
    </row>
    <row r="43" spans="1:8">
      <c r="A43" s="119">
        <v>1811</v>
      </c>
      <c r="B43" s="132" t="s">
        <v>172</v>
      </c>
      <c r="C43" s="44">
        <v>300000</v>
      </c>
      <c r="D43" s="136" t="s">
        <v>210</v>
      </c>
      <c r="E43" s="62">
        <v>92496</v>
      </c>
      <c r="F43" s="62">
        <f>52518.65+3598.69</f>
        <v>56117.340000000004</v>
      </c>
      <c r="G43" s="109"/>
      <c r="H43" s="35">
        <f t="shared" si="2"/>
        <v>148613.34</v>
      </c>
    </row>
    <row r="44" spans="1:8">
      <c r="A44" s="119">
        <v>1952</v>
      </c>
      <c r="B44" s="120" t="s">
        <v>173</v>
      </c>
      <c r="C44" s="44">
        <v>300000</v>
      </c>
      <c r="D44" s="139" t="s">
        <v>211</v>
      </c>
      <c r="E44" s="62">
        <v>106271.99</v>
      </c>
      <c r="F44" s="62">
        <f>50227.99+4064.01</f>
        <v>54292</v>
      </c>
      <c r="G44" s="109"/>
      <c r="H44" s="35">
        <f t="shared" si="2"/>
        <v>160563.99</v>
      </c>
    </row>
    <row r="45" spans="1:8">
      <c r="A45" s="119">
        <v>1863</v>
      </c>
      <c r="B45" s="120" t="s">
        <v>192</v>
      </c>
      <c r="C45" s="44">
        <v>300000</v>
      </c>
      <c r="D45" s="140" t="s">
        <v>212</v>
      </c>
      <c r="E45" s="62">
        <v>92496</v>
      </c>
      <c r="F45" s="62">
        <f>52476.99+3598.69</f>
        <v>56075.68</v>
      </c>
      <c r="G45" s="109"/>
      <c r="H45" s="35">
        <f t="shared" si="2"/>
        <v>148571.68</v>
      </c>
    </row>
    <row r="46" spans="1:8">
      <c r="A46" s="119">
        <v>1911</v>
      </c>
      <c r="B46" s="133" t="s">
        <v>181</v>
      </c>
      <c r="C46" s="44">
        <v>300000</v>
      </c>
      <c r="D46" s="140" t="s">
        <v>213</v>
      </c>
      <c r="E46" s="62">
        <v>87943</v>
      </c>
      <c r="F46" s="62">
        <f>55130.9+99.4</f>
        <v>55230.3</v>
      </c>
      <c r="G46" s="109"/>
      <c r="H46" s="110">
        <f t="shared" si="2"/>
        <v>143173.29999999999</v>
      </c>
    </row>
    <row r="47" spans="1:8">
      <c r="A47" s="119">
        <v>1896</v>
      </c>
      <c r="B47" s="133" t="s">
        <v>174</v>
      </c>
      <c r="C47" s="44">
        <v>300000</v>
      </c>
      <c r="D47" s="139" t="s">
        <v>214</v>
      </c>
      <c r="E47" s="62">
        <v>92496</v>
      </c>
      <c r="F47" s="62">
        <f>52791.52+3598.69</f>
        <v>56390.21</v>
      </c>
      <c r="G47" s="109"/>
      <c r="H47" s="35">
        <f t="shared" si="2"/>
        <v>148886.21</v>
      </c>
    </row>
    <row r="48" spans="1:8">
      <c r="A48" s="119">
        <v>1892</v>
      </c>
      <c r="B48" s="133" t="s">
        <v>206</v>
      </c>
      <c r="C48" s="44">
        <v>300000</v>
      </c>
      <c r="D48" s="162" t="s">
        <v>215</v>
      </c>
      <c r="E48" s="62">
        <v>0</v>
      </c>
      <c r="F48" s="62">
        <v>1088.74</v>
      </c>
      <c r="G48" s="109"/>
      <c r="H48" s="35">
        <f t="shared" si="2"/>
        <v>1088.74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Computer</vt:lpstr>
      <vt:lpstr>HBL After 13</vt:lpstr>
      <vt:lpstr>HBL Before13</vt:lpstr>
      <vt:lpstr>Motor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Shalim Reza</cp:lastModifiedBy>
  <cp:lastPrinted>2021-12-05T11:12:22Z</cp:lastPrinted>
  <dcterms:created xsi:type="dcterms:W3CDTF">2021-11-11T10:29:39Z</dcterms:created>
  <dcterms:modified xsi:type="dcterms:W3CDTF">2021-12-12T05:55:12Z</dcterms:modified>
</cp:coreProperties>
</file>