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meema.alam\Desktop\Branch_salary\"/>
    </mc:Choice>
  </mc:AlternateContent>
  <bookViews>
    <workbookView xWindow="0" yWindow="0" windowWidth="20490" windowHeight="9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7" i="1" l="1"/>
  <c r="AN37" i="1" s="1"/>
  <c r="AZ32" i="1"/>
  <c r="AJ26" i="1"/>
  <c r="AI26" i="1"/>
  <c r="AA26" i="1"/>
  <c r="S26" i="1"/>
  <c r="L26" i="1"/>
  <c r="K26" i="1"/>
  <c r="AO20" i="1"/>
  <c r="AO26" i="1" s="1"/>
  <c r="AN20" i="1"/>
  <c r="AN26" i="1" s="1"/>
  <c r="AL20" i="1"/>
  <c r="AL26" i="1" s="1"/>
  <c r="AK20" i="1"/>
  <c r="AK26" i="1" s="1"/>
  <c r="AJ20" i="1"/>
  <c r="AI20" i="1"/>
  <c r="AH20" i="1"/>
  <c r="AH26" i="1" s="1"/>
  <c r="AG20" i="1"/>
  <c r="AG26" i="1" s="1"/>
  <c r="AE20" i="1"/>
  <c r="AE26" i="1" s="1"/>
  <c r="AD20" i="1"/>
  <c r="AD26" i="1" s="1"/>
  <c r="AA20" i="1"/>
  <c r="S20" i="1"/>
  <c r="P20" i="1"/>
  <c r="P26" i="1" s="1"/>
  <c r="O20" i="1"/>
  <c r="O26" i="1" s="1"/>
  <c r="N20" i="1"/>
  <c r="N26" i="1" s="1"/>
  <c r="L20" i="1"/>
  <c r="K20" i="1"/>
  <c r="J20" i="1"/>
  <c r="J26" i="1" s="1"/>
  <c r="I20" i="1"/>
  <c r="I26" i="1" s="1"/>
  <c r="G20" i="1"/>
  <c r="G26" i="1" s="1"/>
  <c r="F20" i="1"/>
  <c r="F26" i="1" s="1"/>
  <c r="BB18" i="1"/>
  <c r="BA18" i="1"/>
  <c r="AZ18" i="1"/>
  <c r="AY18" i="1"/>
  <c r="BC18" i="1" s="1"/>
  <c r="AV18" i="1"/>
  <c r="AU18" i="1"/>
  <c r="AT18" i="1"/>
  <c r="AS18" i="1"/>
  <c r="AW18" i="1" s="1"/>
  <c r="M18" i="1" s="1"/>
  <c r="Q18" i="1" s="1"/>
  <c r="V18" i="1" s="1"/>
  <c r="AQ18" i="1" s="1"/>
  <c r="AC18" i="1"/>
  <c r="W18" i="1"/>
  <c r="U18" i="1"/>
  <c r="Y18" i="1" s="1"/>
  <c r="AP18" i="1" s="1"/>
  <c r="T18" i="1"/>
  <c r="Z18" i="1" s="1"/>
  <c r="H18" i="1"/>
  <c r="BB17" i="1"/>
  <c r="BA17" i="1"/>
  <c r="AZ17" i="1"/>
  <c r="AY17" i="1"/>
  <c r="BC17" i="1" s="1"/>
  <c r="AW17" i="1"/>
  <c r="AV17" i="1"/>
  <c r="AU17" i="1"/>
  <c r="AT17" i="1"/>
  <c r="AS17" i="1"/>
  <c r="W17" i="1"/>
  <c r="H17" i="1"/>
  <c r="BE17" i="1" s="1"/>
  <c r="BB16" i="1"/>
  <c r="BA16" i="1"/>
  <c r="AZ16" i="1"/>
  <c r="AY16" i="1"/>
  <c r="BC16" i="1" s="1"/>
  <c r="AV16" i="1"/>
  <c r="AW16" i="1" s="1"/>
  <c r="M16" i="1" s="1"/>
  <c r="AU16" i="1"/>
  <c r="AT16" i="1"/>
  <c r="AS16" i="1"/>
  <c r="W16" i="1"/>
  <c r="H16" i="1"/>
  <c r="BB15" i="1"/>
  <c r="BA15" i="1"/>
  <c r="AZ15" i="1"/>
  <c r="AY15" i="1"/>
  <c r="BC15" i="1" s="1"/>
  <c r="AV15" i="1"/>
  <c r="AW15" i="1" s="1"/>
  <c r="M15" i="1" s="1"/>
  <c r="AF15" i="1" s="1"/>
  <c r="AT15" i="1"/>
  <c r="AS15" i="1"/>
  <c r="Z15" i="1"/>
  <c r="Y15" i="1"/>
  <c r="H15" i="1"/>
  <c r="BC14" i="1"/>
  <c r="BB14" i="1"/>
  <c r="BA14" i="1"/>
  <c r="AZ14" i="1"/>
  <c r="AY14" i="1"/>
  <c r="AV14" i="1"/>
  <c r="AU14" i="1"/>
  <c r="AT14" i="1"/>
  <c r="AW14" i="1" s="1"/>
  <c r="AS14" i="1"/>
  <c r="W14" i="1"/>
  <c r="H14" i="1"/>
  <c r="U14" i="1" s="1"/>
  <c r="Y14" i="1" s="1"/>
  <c r="BC13" i="1"/>
  <c r="BB13" i="1"/>
  <c r="BA13" i="1"/>
  <c r="AZ13" i="1"/>
  <c r="AY13" i="1"/>
  <c r="AV13" i="1"/>
  <c r="AU13" i="1"/>
  <c r="AT13" i="1"/>
  <c r="AW13" i="1" s="1"/>
  <c r="AS13" i="1"/>
  <c r="Z13" i="1"/>
  <c r="Y13" i="1"/>
  <c r="H13" i="1"/>
  <c r="R13" i="1" s="1"/>
  <c r="BB12" i="1"/>
  <c r="BC12" i="1" s="1"/>
  <c r="BA12" i="1"/>
  <c r="AZ12" i="1"/>
  <c r="AY12" i="1"/>
  <c r="AV12" i="1"/>
  <c r="AU12" i="1"/>
  <c r="AT12" i="1"/>
  <c r="AS12" i="1"/>
  <c r="AW12" i="1" s="1"/>
  <c r="X12" i="1"/>
  <c r="W12" i="1"/>
  <c r="H12" i="1"/>
  <c r="U12" i="1" s="1"/>
  <c r="Y12" i="1" s="1"/>
  <c r="BB11" i="1"/>
  <c r="BC11" i="1" s="1"/>
  <c r="BA11" i="1"/>
  <c r="AZ11" i="1"/>
  <c r="AY11" i="1"/>
  <c r="AV11" i="1"/>
  <c r="AU11" i="1"/>
  <c r="AT11" i="1"/>
  <c r="AS11" i="1"/>
  <c r="AW11" i="1" s="1"/>
  <c r="X11" i="1"/>
  <c r="X20" i="1" s="1"/>
  <c r="X26" i="1" s="1"/>
  <c r="W11" i="1"/>
  <c r="H11" i="1"/>
  <c r="U11" i="1" s="1"/>
  <c r="AX7" i="1"/>
  <c r="AX8" i="1" s="1"/>
  <c r="AX9" i="1" s="1"/>
  <c r="C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B7" i="1"/>
  <c r="X4" i="1"/>
  <c r="M13" i="1" l="1"/>
  <c r="AF13" i="1" s="1"/>
  <c r="BE13" i="1"/>
  <c r="BE18" i="1"/>
  <c r="BE14" i="1"/>
  <c r="M14" i="1"/>
  <c r="AF14" i="1" s="1"/>
  <c r="BE15" i="1"/>
  <c r="M11" i="1"/>
  <c r="BE11" i="1"/>
  <c r="W13" i="1"/>
  <c r="BE16" i="1"/>
  <c r="M17" i="1"/>
  <c r="Q17" i="1" s="1"/>
  <c r="V17" i="1" s="1"/>
  <c r="AQ17" i="1" s="1"/>
  <c r="BE12" i="1"/>
  <c r="M12" i="1"/>
  <c r="Y11" i="1"/>
  <c r="H20" i="1"/>
  <c r="H26" i="1" s="1"/>
  <c r="AC16" i="1"/>
  <c r="AC17" i="1"/>
  <c r="AB15" i="1"/>
  <c r="AM16" i="1"/>
  <c r="AM20" i="1" s="1"/>
  <c r="AM26" i="1" s="1"/>
  <c r="AB13" i="1"/>
  <c r="T17" i="1"/>
  <c r="Z17" i="1" s="1"/>
  <c r="Q15" i="1"/>
  <c r="U16" i="1"/>
  <c r="Y16" i="1" s="1"/>
  <c r="U17" i="1"/>
  <c r="Y17" i="1" s="1"/>
  <c r="AP17" i="1" s="1"/>
  <c r="AC11" i="1"/>
  <c r="AC20" i="1" s="1"/>
  <c r="AC26" i="1" s="1"/>
  <c r="Q12" i="1"/>
  <c r="V12" i="1" s="1"/>
  <c r="AC12" i="1"/>
  <c r="Q13" i="1"/>
  <c r="V13" i="1" s="1"/>
  <c r="T14" i="1"/>
  <c r="Z14" i="1" s="1"/>
  <c r="AP14" i="1" s="1"/>
  <c r="R15" i="1"/>
  <c r="W15" i="1" s="1"/>
  <c r="W20" i="1" s="1"/>
  <c r="W26" i="1" s="1"/>
  <c r="AC14" i="1"/>
  <c r="T16" i="1"/>
  <c r="Z16" i="1" s="1"/>
  <c r="T11" i="1"/>
  <c r="T12" i="1"/>
  <c r="Z12" i="1" s="1"/>
  <c r="AP12" i="1" s="1"/>
  <c r="Q16" i="1"/>
  <c r="Q11" i="1"/>
  <c r="AQ12" i="1" l="1"/>
  <c r="AP16" i="1"/>
  <c r="AP13" i="1"/>
  <c r="AQ13" i="1" s="1"/>
  <c r="AP15" i="1"/>
  <c r="V15" i="1"/>
  <c r="AQ15" i="1" s="1"/>
  <c r="R20" i="1"/>
  <c r="R26" i="1" s="1"/>
  <c r="Q20" i="1"/>
  <c r="Q26" i="1" s="1"/>
  <c r="V11" i="1"/>
  <c r="V16" i="1"/>
  <c r="AQ16" i="1" s="1"/>
  <c r="Q14" i="1"/>
  <c r="V14" i="1" s="1"/>
  <c r="AQ14" i="1" s="1"/>
  <c r="U20" i="1"/>
  <c r="U26" i="1" s="1"/>
  <c r="Y20" i="1"/>
  <c r="Y26" i="1" s="1"/>
  <c r="M20" i="1"/>
  <c r="M26" i="1" s="1"/>
  <c r="T20" i="1"/>
  <c r="T26" i="1" s="1"/>
  <c r="Z11" i="1"/>
  <c r="AB20" i="1"/>
  <c r="AB26" i="1" s="1"/>
  <c r="AF20" i="1"/>
  <c r="AF26" i="1" s="1"/>
  <c r="V20" i="1" l="1"/>
  <c r="V26" i="1" s="1"/>
  <c r="Z20" i="1"/>
  <c r="Z26" i="1" s="1"/>
  <c r="AP11" i="1"/>
  <c r="AP20" i="1" s="1"/>
  <c r="AP26" i="1" s="1"/>
  <c r="AQ11" i="1" l="1"/>
  <c r="AQ20" i="1" s="1"/>
  <c r="AQ26" i="1" s="1"/>
</calcChain>
</file>

<file path=xl/comments1.xml><?xml version="1.0" encoding="utf-8"?>
<comments xmlns="http://schemas.openxmlformats.org/spreadsheetml/2006/main">
  <authors>
    <author>BDBL OSMANINAGAR</author>
    <author>Mustafizur Rahman Arif</author>
  </authors>
  <commentList>
    <comment ref="AM6" authorId="0" shapeId="0">
      <text>
        <r>
          <rPr>
            <b/>
            <sz val="9"/>
            <color indexed="81"/>
            <rFont val="Tahoma"/>
            <family val="2"/>
          </rPr>
          <t>BDBL OSMANINAGAR:</t>
        </r>
        <r>
          <rPr>
            <sz val="9"/>
            <color indexed="81"/>
            <rFont val="Tahoma"/>
            <family val="2"/>
          </rPr>
          <t xml:space="preserve">
=basic * 1%
</t>
        </r>
      </text>
    </comment>
    <comment ref="AX6" authorId="1" shapeId="0">
      <text>
        <r>
          <rPr>
            <b/>
            <sz val="9"/>
            <color indexed="81"/>
            <rFont val="Tahoma"/>
            <family val="2"/>
          </rPr>
          <t>Abul Hasnat Anik-SO-IT:</t>
        </r>
        <r>
          <rPr>
            <sz val="9"/>
            <color indexed="81"/>
            <rFont val="Tahoma"/>
            <family val="2"/>
          </rPr>
          <t xml:space="preserve">
City Corporation = 1
Others City = 2
Rural Area = 3</t>
        </r>
      </text>
    </comment>
  </commentList>
</comments>
</file>

<file path=xl/sharedStrings.xml><?xml version="1.0" encoding="utf-8"?>
<sst xmlns="http://schemas.openxmlformats.org/spreadsheetml/2006/main" count="87" uniqueCount="79">
  <si>
    <t>Bangladesh Development Bank Limited</t>
  </si>
  <si>
    <t>Madhabdi Branch, Narsingdi</t>
  </si>
  <si>
    <t>Salary for the month of</t>
  </si>
  <si>
    <t>Date :</t>
  </si>
  <si>
    <t>Sl. No</t>
  </si>
  <si>
    <t>A/c No.</t>
  </si>
  <si>
    <t>Name of the Employees</t>
  </si>
  <si>
    <t>Designation</t>
  </si>
  <si>
    <t>Basic Pay</t>
  </si>
  <si>
    <t xml:space="preserve">Pers. Pay/ Arrear Pay  </t>
  </si>
  <si>
    <t>Total Basic</t>
  </si>
  <si>
    <t>Sumpt Allowance</t>
  </si>
  <si>
    <t>Car Maintenance</t>
  </si>
  <si>
    <t>Mobile Bill</t>
  </si>
  <si>
    <t>Education  Allowance</t>
  </si>
  <si>
    <t>House Rent</t>
  </si>
  <si>
    <t>Medical Allowance</t>
  </si>
  <si>
    <t>Convence  Allowance</t>
  </si>
  <si>
    <t>Wash Allowance</t>
  </si>
  <si>
    <t>Gross Salary</t>
  </si>
  <si>
    <t>Bank Cont To Pension Fund</t>
  </si>
  <si>
    <t>Bank Contribution To Pension. Fund (BSRS)</t>
  </si>
  <si>
    <t>BDBL Bank Contribution To Prov. Fund</t>
  </si>
  <si>
    <t>BDBL Bank Cont To Gratuity Fund</t>
  </si>
  <si>
    <t xml:space="preserve">Total Paid by the Bank
</t>
  </si>
  <si>
    <t>Bank   Cont To Pension Fund (BSB)</t>
  </si>
  <si>
    <t>Bank   Cont To Pension Fund (BSRS)</t>
  </si>
  <si>
    <t>Bank Cont To CPF</t>
  </si>
  <si>
    <t>Bank Cont To GF</t>
  </si>
  <si>
    <t>Own Cont. to Profidend fund Rate</t>
  </si>
  <si>
    <t>BSB Employee provident fund</t>
  </si>
  <si>
    <t>BDBL Own Cont. to Providend fund</t>
  </si>
  <si>
    <t>BSRS Employee provident fund</t>
  </si>
  <si>
    <t>PF Loan/ Salary OD</t>
  </si>
  <si>
    <t>HBA Instal</t>
  </si>
  <si>
    <t>Car loan</t>
  </si>
  <si>
    <t xml:space="preserve">MCA Instment
</t>
  </si>
  <si>
    <t>Computer Loan Installment</t>
  </si>
  <si>
    <t>Revenue Stamp</t>
  </si>
  <si>
    <t>Officer /Union Contri.</t>
  </si>
  <si>
    <t>Others(BDBLOA)</t>
  </si>
  <si>
    <t>BDBL Welfare fund</t>
  </si>
  <si>
    <t xml:space="preserve">Income Tax Realised </t>
  </si>
  <si>
    <t>News paper bill / GIP</t>
  </si>
  <si>
    <t>Total Deduction</t>
  </si>
  <si>
    <t>Net Pay</t>
  </si>
  <si>
    <t>9701-16000</t>
  </si>
  <si>
    <t>16001-35500</t>
  </si>
  <si>
    <t>SALARY &amp;  ALLOWANCES</t>
  </si>
  <si>
    <t>DEDUCTION</t>
  </si>
  <si>
    <t>OFFICER</t>
  </si>
  <si>
    <t>Mohammad Mafijul Islam</t>
  </si>
  <si>
    <t>AGM</t>
  </si>
  <si>
    <t>Kalon Mia</t>
  </si>
  <si>
    <t>SPO</t>
  </si>
  <si>
    <t>Md. Hafizur Rahman</t>
  </si>
  <si>
    <t>PO</t>
  </si>
  <si>
    <t>BIKASH RAY</t>
  </si>
  <si>
    <t>Mohammad Sohel Shoukat</t>
  </si>
  <si>
    <t>Asit Kumar Saha</t>
  </si>
  <si>
    <t>SO</t>
  </si>
  <si>
    <t>A N M Emtiaz</t>
  </si>
  <si>
    <t>Abu Bakar Siddique</t>
  </si>
  <si>
    <t>Officer</t>
  </si>
  <si>
    <t>Sub-Total :</t>
  </si>
  <si>
    <t>STAFF</t>
  </si>
  <si>
    <t xml:space="preserve"> GRAND TOTAL :</t>
  </si>
  <si>
    <t>Prepared By</t>
  </si>
  <si>
    <t>Verified By</t>
  </si>
  <si>
    <t>Approved By</t>
  </si>
  <si>
    <t>Principal Officer/Senior Principal Officer</t>
  </si>
  <si>
    <t>Assistant General Manager &amp; Manager</t>
  </si>
  <si>
    <t>Date:</t>
  </si>
  <si>
    <t>Deputy General Manager</t>
  </si>
  <si>
    <t>Central Accounts Department</t>
  </si>
  <si>
    <t>Head Office</t>
  </si>
  <si>
    <r>
      <t>Dhaka</t>
    </r>
    <r>
      <rPr>
        <b/>
        <sz val="10"/>
        <rFont val="Arial Narrow"/>
        <family val="2"/>
      </rPr>
      <t>.</t>
    </r>
  </si>
  <si>
    <t>Employee ID</t>
  </si>
  <si>
    <t>No.- 21.4/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</si>
</sst>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(* #,##0_);_(* \(#,##0\);_(* &quot;-&quot;_);_(@_)"/>
    <numFmt numFmtId="43" formatCode="_(* #,##0.00_);_(* \(#,##0.00\);_(* &quot;-&quot;??_);_(@_)"/>
    <numFmt numFmtId="164" formatCode="_(* #,##0.000_);_(* \(#,##0.000\);_(* &quot;-&quot;??_);_(@_)"/>
    <numFmt numFmtId="165" formatCode="mmmm\,\ yyyy"/>
    <numFmt numFmtId="166" formatCode="[$-409]mmmm\ dd\,\ yyyy;@"/>
    <numFmt numFmtId="167" formatCode="000"/>
    <numFmt numFmtId="168" formatCode="_-* #,##0_-;\-* #,##0_-;_-* &quot;-&quot;_-;_-@_-"/>
    <numFmt numFmtId="169" formatCode="_(* #,##0%_);_(* \(#,##0%\);_(* &quot;-&quot;??_);_(@_)"/>
    <numFmt numFmtId="170" formatCode="_-* #,##0.00_-;\-* #,##0.00_-;_-* &quot;-&quot;??_-;_-@_-"/>
    <numFmt numFmtId="171" formatCode="0.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Arial Narrow"/>
      <family val="2"/>
    </font>
    <font>
      <sz val="10"/>
      <name val="Arial Narrow"/>
      <family val="2"/>
    </font>
    <font>
      <b/>
      <sz val="12"/>
      <color rgb="FFFF0000"/>
      <name val="Arial Narrow"/>
      <family val="2"/>
    </font>
    <font>
      <u/>
      <sz val="12"/>
      <name val="Arial Narrow"/>
      <family val="2"/>
    </font>
    <font>
      <b/>
      <u/>
      <sz val="12"/>
      <name val="Arial Narrow"/>
      <family val="2"/>
    </font>
    <font>
      <b/>
      <u/>
      <sz val="10"/>
      <name val="Arial Narrow"/>
      <family val="2"/>
    </font>
    <font>
      <b/>
      <sz val="12"/>
      <name val="Arial Narrow"/>
      <family val="2"/>
    </font>
    <font>
      <b/>
      <u/>
      <sz val="11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u/>
      <sz val="8"/>
      <name val="Arial Narrow"/>
      <family val="2"/>
    </font>
    <font>
      <sz val="10"/>
      <color rgb="FFC00000"/>
      <name val="Arial Narrow"/>
      <family val="2"/>
    </font>
    <font>
      <b/>
      <sz val="10"/>
      <color rgb="FFC00000"/>
      <name val="Arial Narrow"/>
      <family val="2"/>
    </font>
    <font>
      <sz val="8"/>
      <color rgb="FFC00000"/>
      <name val="Arial Narrow"/>
      <family val="2"/>
    </font>
    <font>
      <b/>
      <sz val="10"/>
      <color indexed="18"/>
      <name val="Arial Narrow"/>
      <family val="2"/>
    </font>
    <font>
      <sz val="8"/>
      <color rgb="FFFF0000"/>
      <name val="Arial Narrow"/>
      <family val="2"/>
    </font>
    <font>
      <sz val="10"/>
      <color indexed="18"/>
      <name val="Arial Narrow"/>
      <family val="2"/>
    </font>
    <font>
      <b/>
      <sz val="10"/>
      <color indexed="16"/>
      <name val="Arial Narrow"/>
      <family val="2"/>
    </font>
    <font>
      <sz val="9"/>
      <color indexed="10"/>
      <name val="Arial Narrow"/>
      <family val="2"/>
    </font>
    <font>
      <b/>
      <sz val="10"/>
      <color rgb="FFFF000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1"/>
      <color rgb="FFFF0000"/>
      <name val="Arial Narrow"/>
      <family val="2"/>
    </font>
    <font>
      <sz val="10"/>
      <color rgb="FFFF0000"/>
      <name val="Arial Narrow"/>
      <family val="2"/>
    </font>
    <font>
      <sz val="10"/>
      <name val="SutonnyMJ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NumberFormat="1" applyFont="1" applyAlignment="1">
      <alignment vertical="center"/>
    </xf>
    <xf numFmtId="41" fontId="3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1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textRotation="90" wrapText="1"/>
    </xf>
    <xf numFmtId="0" fontId="11" fillId="2" borderId="2" xfId="0" applyFont="1" applyFill="1" applyBorder="1" applyAlignment="1">
      <alignment horizontal="center" vertical="center" textRotation="90" wrapText="1"/>
    </xf>
    <xf numFmtId="0" fontId="11" fillId="2" borderId="2" xfId="0" applyFont="1" applyFill="1" applyBorder="1" applyAlignment="1">
      <alignment horizontal="center" vertical="center" textRotation="90"/>
    </xf>
    <xf numFmtId="0" fontId="11" fillId="2" borderId="2" xfId="0" applyFont="1" applyFill="1" applyBorder="1" applyAlignment="1">
      <alignment horizontal="center" textRotation="90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41" fontId="12" fillId="0" borderId="0" xfId="0" applyNumberFormat="1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9" fontId="12" fillId="0" borderId="0" xfId="0" applyNumberFormat="1" applyFont="1" applyAlignment="1">
      <alignment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1" fontId="12" fillId="0" borderId="0" xfId="0" applyNumberFormat="1" applyFont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167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168" fontId="15" fillId="0" borderId="2" xfId="1" applyNumberFormat="1" applyFont="1" applyBorder="1" applyAlignment="1">
      <alignment vertical="center"/>
    </xf>
    <xf numFmtId="41" fontId="15" fillId="0" borderId="2" xfId="1" applyNumberFormat="1" applyFont="1" applyBorder="1" applyAlignment="1">
      <alignment vertical="center"/>
    </xf>
    <xf numFmtId="41" fontId="16" fillId="0" borderId="2" xfId="1" applyNumberFormat="1" applyFont="1" applyFill="1" applyBorder="1" applyAlignment="1">
      <alignment vertical="center"/>
    </xf>
    <xf numFmtId="41" fontId="15" fillId="0" borderId="2" xfId="1" applyNumberFormat="1" applyFont="1" applyFill="1" applyBorder="1" applyAlignment="1">
      <alignment vertical="center"/>
    </xf>
    <xf numFmtId="9" fontId="15" fillId="0" borderId="2" xfId="1" applyNumberFormat="1" applyFont="1" applyBorder="1" applyAlignment="1">
      <alignment vertical="center"/>
    </xf>
    <xf numFmtId="41" fontId="15" fillId="0" borderId="2" xfId="1" applyNumberFormat="1" applyFont="1" applyBorder="1" applyAlignment="1">
      <alignment horizontal="right" vertical="center"/>
    </xf>
    <xf numFmtId="168" fontId="15" fillId="0" borderId="0" xfId="1" applyNumberFormat="1" applyFont="1" applyBorder="1" applyAlignment="1">
      <alignment vertical="center"/>
    </xf>
    <xf numFmtId="169" fontId="17" fillId="0" borderId="0" xfId="0" applyNumberFormat="1" applyFont="1" applyAlignment="1">
      <alignment vertical="center"/>
    </xf>
    <xf numFmtId="41" fontId="17" fillId="0" borderId="0" xfId="0" applyNumberFormat="1" applyFont="1" applyAlignment="1">
      <alignment horizontal="center" vertical="center"/>
    </xf>
    <xf numFmtId="41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168" fontId="3" fillId="0" borderId="2" xfId="1" applyNumberFormat="1" applyFont="1" applyBorder="1" applyAlignment="1">
      <alignment vertical="center"/>
    </xf>
    <xf numFmtId="41" fontId="3" fillId="0" borderId="2" xfId="1" applyNumberFormat="1" applyFont="1" applyBorder="1" applyAlignment="1">
      <alignment vertical="center"/>
    </xf>
    <xf numFmtId="41" fontId="18" fillId="0" borderId="2" xfId="1" applyNumberFormat="1" applyFont="1" applyFill="1" applyBorder="1" applyAlignment="1">
      <alignment vertical="center"/>
    </xf>
    <xf numFmtId="41" fontId="3" fillId="0" borderId="2" xfId="1" applyNumberFormat="1" applyFont="1" applyFill="1" applyBorder="1" applyAlignment="1">
      <alignment vertical="center"/>
    </xf>
    <xf numFmtId="9" fontId="3" fillId="0" borderId="2" xfId="1" applyNumberFormat="1" applyFont="1" applyBorder="1" applyAlignment="1">
      <alignment vertical="center"/>
    </xf>
    <xf numFmtId="41" fontId="3" fillId="0" borderId="2" xfId="1" applyNumberFormat="1" applyFont="1" applyBorder="1" applyAlignment="1">
      <alignment horizontal="right" vertical="center"/>
    </xf>
    <xf numFmtId="168" fontId="3" fillId="0" borderId="0" xfId="1" applyNumberFormat="1" applyFont="1" applyBorder="1" applyAlignment="1">
      <alignment vertical="center"/>
    </xf>
    <xf numFmtId="169" fontId="12" fillId="0" borderId="0" xfId="0" applyNumberFormat="1" applyFont="1" applyAlignment="1">
      <alignment vertical="center"/>
    </xf>
    <xf numFmtId="169" fontId="19" fillId="0" borderId="0" xfId="0" applyNumberFormat="1" applyFont="1" applyAlignment="1">
      <alignment vertical="center"/>
    </xf>
    <xf numFmtId="41" fontId="12" fillId="0" borderId="0" xfId="0" applyNumberFormat="1" applyFont="1" applyAlignment="1">
      <alignment horizontal="center" vertical="center"/>
    </xf>
    <xf numFmtId="170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horizontal="left" vertical="center"/>
    </xf>
    <xf numFmtId="41" fontId="20" fillId="0" borderId="2" xfId="1" applyNumberFormat="1" applyFont="1" applyBorder="1" applyAlignment="1">
      <alignment vertical="center"/>
    </xf>
    <xf numFmtId="41" fontId="3" fillId="0" borderId="2" xfId="0" applyNumberFormat="1" applyFont="1" applyBorder="1" applyAlignment="1">
      <alignment vertical="center"/>
    </xf>
    <xf numFmtId="41" fontId="11" fillId="0" borderId="2" xfId="1" applyNumberFormat="1" applyFont="1" applyBorder="1" applyAlignment="1">
      <alignment vertical="center"/>
    </xf>
    <xf numFmtId="167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168" fontId="3" fillId="0" borderId="2" xfId="1" applyNumberFormat="1" applyFont="1" applyFill="1" applyBorder="1" applyAlignment="1">
      <alignment vertical="center"/>
    </xf>
    <xf numFmtId="41" fontId="20" fillId="0" borderId="2" xfId="1" applyNumberFormat="1" applyFont="1" applyFill="1" applyBorder="1" applyAlignment="1">
      <alignment vertical="center"/>
    </xf>
    <xf numFmtId="9" fontId="3" fillId="0" borderId="2" xfId="1" applyNumberFormat="1" applyFont="1" applyFill="1" applyBorder="1" applyAlignment="1">
      <alignment vertical="center"/>
    </xf>
    <xf numFmtId="41" fontId="11" fillId="0" borderId="2" xfId="1" applyNumberFormat="1" applyFont="1" applyFill="1" applyBorder="1" applyAlignment="1">
      <alignment vertical="center"/>
    </xf>
    <xf numFmtId="41" fontId="3" fillId="0" borderId="2" xfId="1" applyNumberFormat="1" applyFont="1" applyFill="1" applyBorder="1" applyAlignment="1">
      <alignment horizontal="right" vertical="center"/>
    </xf>
    <xf numFmtId="41" fontId="3" fillId="0" borderId="2" xfId="0" applyNumberFormat="1" applyFont="1" applyFill="1" applyBorder="1" applyAlignment="1">
      <alignment vertical="center"/>
    </xf>
    <xf numFmtId="168" fontId="3" fillId="0" borderId="0" xfId="1" applyNumberFormat="1" applyFont="1" applyFill="1" applyBorder="1" applyAlignment="1">
      <alignment vertical="center"/>
    </xf>
    <xf numFmtId="169" fontId="1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41" fontId="12" fillId="0" borderId="0" xfId="0" applyNumberFormat="1" applyFont="1" applyFill="1" applyAlignment="1">
      <alignment horizontal="center" vertical="center"/>
    </xf>
    <xf numFmtId="41" fontId="12" fillId="0" borderId="0" xfId="0" applyNumberFormat="1" applyFont="1" applyFill="1" applyAlignment="1">
      <alignment vertical="center"/>
    </xf>
    <xf numFmtId="170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1" fontId="3" fillId="0" borderId="0" xfId="1" applyNumberFormat="1" applyFont="1" applyBorder="1" applyAlignment="1">
      <alignment vertical="center"/>
    </xf>
    <xf numFmtId="41" fontId="20" fillId="0" borderId="0" xfId="1" applyNumberFormat="1" applyFont="1" applyBorder="1" applyAlignment="1">
      <alignment vertical="center"/>
    </xf>
    <xf numFmtId="41" fontId="18" fillId="0" borderId="0" xfId="1" applyNumberFormat="1" applyFont="1" applyFill="1" applyBorder="1" applyAlignment="1">
      <alignment vertical="center"/>
    </xf>
    <xf numFmtId="41" fontId="3" fillId="0" borderId="0" xfId="1" applyNumberFormat="1" applyFont="1" applyFill="1" applyBorder="1" applyAlignment="1">
      <alignment vertical="center"/>
    </xf>
    <xf numFmtId="41" fontId="11" fillId="0" borderId="0" xfId="1" applyNumberFormat="1" applyFont="1" applyBorder="1" applyAlignment="1">
      <alignment vertical="center"/>
    </xf>
    <xf numFmtId="41" fontId="3" fillId="0" borderId="0" xfId="1" applyNumberFormat="1" applyFont="1" applyBorder="1" applyAlignment="1">
      <alignment horizontal="right" vertical="center"/>
    </xf>
    <xf numFmtId="41" fontId="3" fillId="0" borderId="0" xfId="0" applyNumberFormat="1" applyFont="1" applyBorder="1" applyAlignment="1">
      <alignment vertical="center"/>
    </xf>
    <xf numFmtId="41" fontId="18" fillId="0" borderId="7" xfId="1" applyNumberFormat="1" applyFont="1" applyFill="1" applyBorder="1" applyAlignment="1">
      <alignment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right" vertical="center" wrapText="1"/>
    </xf>
    <xf numFmtId="0" fontId="3" fillId="6" borderId="5" xfId="0" applyFont="1" applyFill="1" applyBorder="1" applyAlignment="1">
      <alignment vertical="center"/>
    </xf>
    <xf numFmtId="168" fontId="18" fillId="6" borderId="5" xfId="0" applyNumberFormat="1" applyFont="1" applyFill="1" applyBorder="1" applyAlignment="1">
      <alignment vertical="center"/>
    </xf>
    <xf numFmtId="168" fontId="10" fillId="0" borderId="0" xfId="0" applyNumberFormat="1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168" fontId="10" fillId="0" borderId="4" xfId="0" applyNumberFormat="1" applyFont="1" applyBorder="1" applyAlignment="1">
      <alignment vertical="center"/>
    </xf>
    <xf numFmtId="168" fontId="10" fillId="0" borderId="4" xfId="0" applyNumberFormat="1" applyFont="1" applyFill="1" applyBorder="1" applyAlignment="1">
      <alignment vertical="center"/>
    </xf>
    <xf numFmtId="168" fontId="10" fillId="0" borderId="4" xfId="0" applyNumberFormat="1" applyFont="1" applyFill="1" applyBorder="1" applyAlignment="1">
      <alignment horizontal="center" vertical="center"/>
    </xf>
    <xf numFmtId="168" fontId="21" fillId="0" borderId="4" xfId="0" applyNumberFormat="1" applyFont="1" applyFill="1" applyBorder="1" applyAlignment="1">
      <alignment horizontal="center" vertical="center"/>
    </xf>
    <xf numFmtId="168" fontId="3" fillId="0" borderId="4" xfId="1" applyNumberFormat="1" applyFont="1" applyFill="1" applyBorder="1" applyAlignment="1">
      <alignment vertical="center"/>
    </xf>
    <xf numFmtId="168" fontId="10" fillId="0" borderId="5" xfId="1" applyNumberFormat="1" applyFont="1" applyFill="1" applyBorder="1" applyAlignment="1">
      <alignment vertical="center"/>
    </xf>
    <xf numFmtId="168" fontId="10" fillId="0" borderId="0" xfId="1" applyNumberFormat="1" applyFont="1" applyBorder="1" applyAlignment="1">
      <alignment vertical="center"/>
    </xf>
    <xf numFmtId="168" fontId="10" fillId="0" borderId="2" xfId="1" applyNumberFormat="1" applyFont="1" applyFill="1" applyBorder="1" applyAlignment="1">
      <alignment vertical="center"/>
    </xf>
    <xf numFmtId="168" fontId="21" fillId="0" borderId="2" xfId="1" applyNumberFormat="1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168" fontId="3" fillId="0" borderId="4" xfId="1" applyNumberFormat="1" applyFont="1" applyBorder="1" applyAlignment="1">
      <alignment vertical="center"/>
    </xf>
    <xf numFmtId="168" fontId="10" fillId="0" borderId="4" xfId="1" applyNumberFormat="1" applyFont="1" applyFill="1" applyBorder="1" applyAlignment="1">
      <alignment vertical="center"/>
    </xf>
    <xf numFmtId="168" fontId="21" fillId="0" borderId="4" xfId="1" applyNumberFormat="1" applyFont="1" applyFill="1" applyBorder="1" applyAlignment="1">
      <alignment vertical="center"/>
    </xf>
    <xf numFmtId="168" fontId="3" fillId="0" borderId="5" xfId="1" applyNumberFormat="1" applyFont="1" applyFill="1" applyBorder="1" applyAlignment="1">
      <alignment vertical="center"/>
    </xf>
    <xf numFmtId="0" fontId="3" fillId="6" borderId="5" xfId="0" applyFont="1" applyFill="1" applyBorder="1" applyAlignment="1">
      <alignment horizontal="left" vertical="center"/>
    </xf>
    <xf numFmtId="168" fontId="10" fillId="6" borderId="2" xfId="1" applyNumberFormat="1" applyFont="1" applyFill="1" applyBorder="1" applyAlignment="1">
      <alignment vertical="center"/>
    </xf>
    <xf numFmtId="168" fontId="21" fillId="6" borderId="2" xfId="1" applyNumberFormat="1" applyFont="1" applyFill="1" applyBorder="1" applyAlignment="1">
      <alignment vertical="center"/>
    </xf>
    <xf numFmtId="0" fontId="10" fillId="0" borderId="4" xfId="0" applyFont="1" applyBorder="1" applyAlignment="1">
      <alignment horizontal="right" vertical="center" wrapText="1"/>
    </xf>
    <xf numFmtId="168" fontId="10" fillId="0" borderId="4" xfId="1" applyNumberFormat="1" applyFont="1" applyBorder="1" applyAlignment="1">
      <alignment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right" vertical="center"/>
    </xf>
    <xf numFmtId="0" fontId="10" fillId="6" borderId="5" xfId="0" applyFont="1" applyFill="1" applyBorder="1" applyAlignment="1">
      <alignment vertical="center"/>
    </xf>
    <xf numFmtId="168" fontId="18" fillId="6" borderId="2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41" fontId="22" fillId="0" borderId="0" xfId="1" applyNumberFormat="1" applyFont="1" applyFill="1" applyBorder="1" applyAlignment="1">
      <alignment vertical="center"/>
    </xf>
    <xf numFmtId="41" fontId="10" fillId="0" borderId="0" xfId="1" applyNumberFormat="1" applyFont="1" applyFill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168" fontId="3" fillId="0" borderId="0" xfId="0" applyNumberFormat="1" applyFont="1" applyBorder="1" applyAlignment="1">
      <alignment vertical="center" wrapText="1"/>
    </xf>
    <xf numFmtId="171" fontId="12" fillId="0" borderId="0" xfId="0" applyNumberFormat="1" applyFont="1" applyAlignment="1">
      <alignment horizontal="left" vertical="center"/>
    </xf>
    <xf numFmtId="168" fontId="24" fillId="0" borderId="0" xfId="0" applyNumberFormat="1" applyFont="1" applyFill="1" applyBorder="1" applyAlignment="1">
      <alignment horizontal="center" vertical="center" wrapText="1"/>
    </xf>
    <xf numFmtId="168" fontId="10" fillId="0" borderId="0" xfId="0" applyNumberFormat="1" applyFont="1" applyFill="1" applyBorder="1" applyAlignment="1">
      <alignment horizontal="center" vertical="center" wrapText="1"/>
    </xf>
    <xf numFmtId="0" fontId="25" fillId="0" borderId="0" xfId="0" applyFont="1" applyBorder="1" applyAlignment="1">
      <alignment vertical="center" wrapText="1"/>
    </xf>
    <xf numFmtId="0" fontId="25" fillId="0" borderId="0" xfId="0" applyFont="1" applyAlignment="1">
      <alignment vertical="center"/>
    </xf>
    <xf numFmtId="168" fontId="25" fillId="0" borderId="0" xfId="0" applyNumberFormat="1" applyFont="1" applyAlignment="1">
      <alignment vertical="center"/>
    </xf>
    <xf numFmtId="168" fontId="25" fillId="0" borderId="0" xfId="0" applyNumberFormat="1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26" fillId="0" borderId="0" xfId="0" applyNumberFormat="1" applyFont="1" applyAlignment="1">
      <alignment vertical="center"/>
    </xf>
    <xf numFmtId="0" fontId="25" fillId="0" borderId="0" xfId="0" applyNumberFormat="1" applyFont="1" applyAlignment="1">
      <alignment vertical="center"/>
    </xf>
    <xf numFmtId="41" fontId="25" fillId="0" borderId="0" xfId="0" applyNumberFormat="1" applyFont="1" applyAlignment="1">
      <alignment vertical="center"/>
    </xf>
    <xf numFmtId="0" fontId="25" fillId="0" borderId="0" xfId="0" applyFont="1" applyBorder="1" applyAlignment="1">
      <alignment vertical="center"/>
    </xf>
    <xf numFmtId="0" fontId="25" fillId="0" borderId="0" xfId="0" applyFont="1" applyAlignment="1">
      <alignment vertical="center" wrapText="1"/>
    </xf>
    <xf numFmtId="0" fontId="27" fillId="0" borderId="0" xfId="0" applyNumberFormat="1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8" fillId="0" borderId="0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43" fontId="3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6" fontId="10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41" fontId="3" fillId="0" borderId="0" xfId="1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3"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51"/>
  <sheetViews>
    <sheetView tabSelected="1" topLeftCell="B1" workbookViewId="0">
      <selection activeCell="C40" sqref="C40"/>
    </sheetView>
  </sheetViews>
  <sheetFormatPr defaultColWidth="0" defaultRowHeight="15.75" x14ac:dyDescent="0.25"/>
  <cols>
    <col min="1" max="1" width="2.5703125" style="2" customWidth="1"/>
    <col min="2" max="2" width="3.5703125" style="2" customWidth="1"/>
    <col min="3" max="3" width="16.5703125" style="2" customWidth="1"/>
    <col min="4" max="5" width="4.85546875" style="2" customWidth="1"/>
    <col min="6" max="6" width="7.5703125" style="2" customWidth="1"/>
    <col min="7" max="7" width="6.85546875" style="2" bestFit="1" customWidth="1"/>
    <col min="8" max="8" width="7.42578125" style="2" customWidth="1"/>
    <col min="9" max="9" width="4.7109375" style="2" customWidth="1"/>
    <col min="10" max="10" width="3.7109375" style="2" customWidth="1"/>
    <col min="11" max="11" width="4.5703125" style="2" customWidth="1"/>
    <col min="12" max="12" width="6" style="2" customWidth="1"/>
    <col min="13" max="13" width="7.7109375" style="2" bestFit="1" customWidth="1"/>
    <col min="14" max="14" width="6.5703125" style="2" customWidth="1"/>
    <col min="15" max="16" width="3.42578125" style="2" customWidth="1"/>
    <col min="17" max="17" width="7.7109375" style="2" customWidth="1"/>
    <col min="18" max="18" width="8" style="2" customWidth="1"/>
    <col min="19" max="19" width="7" style="2" customWidth="1"/>
    <col min="20" max="20" width="7.28515625" style="2" customWidth="1"/>
    <col min="21" max="21" width="6.85546875" style="2" customWidth="1"/>
    <col min="22" max="22" width="7.7109375" style="2" customWidth="1"/>
    <col min="23" max="23" width="7.5703125" style="2" customWidth="1"/>
    <col min="24" max="24" width="7.140625" style="2" customWidth="1"/>
    <col min="25" max="25" width="7" style="2" customWidth="1"/>
    <col min="26" max="26" width="7.28515625" style="2" customWidth="1"/>
    <col min="27" max="27" width="5" style="2" customWidth="1"/>
    <col min="28" max="28" width="8.5703125" style="2" bestFit="1" customWidth="1"/>
    <col min="29" max="29" width="6.85546875" style="2" customWidth="1"/>
    <col min="30" max="30" width="7.28515625" style="2" customWidth="1"/>
    <col min="31" max="31" width="4.7109375" style="2" customWidth="1"/>
    <col min="32" max="33" width="6.7109375" style="2" customWidth="1"/>
    <col min="34" max="35" width="6.5703125" style="2" customWidth="1"/>
    <col min="36" max="36" width="5.85546875" style="2" customWidth="1"/>
    <col min="37" max="38" width="4.5703125" style="2" customWidth="1"/>
    <col min="39" max="39" width="6" style="2" customWidth="1"/>
    <col min="40" max="40" width="6.28515625" style="2" customWidth="1"/>
    <col min="41" max="41" width="4.85546875" style="2" customWidth="1"/>
    <col min="42" max="42" width="8.42578125" style="2" customWidth="1"/>
    <col min="43" max="43" width="8" style="2" customWidth="1"/>
    <col min="44" max="44" width="5.7109375" style="2" customWidth="1"/>
    <col min="45" max="48" width="4.7109375" style="2" customWidth="1"/>
    <col min="49" max="49" width="5.42578125" style="2" customWidth="1"/>
    <col min="50" max="50" width="6.42578125" style="3" customWidth="1"/>
    <col min="51" max="53" width="5.7109375" style="4" customWidth="1"/>
    <col min="54" max="55" width="5.7109375" style="2" customWidth="1"/>
    <col min="56" max="56" width="2.7109375" style="2" customWidth="1"/>
    <col min="57" max="57" width="6.42578125" style="5" customWidth="1"/>
    <col min="58" max="16384" width="0" style="2" hidden="1"/>
  </cols>
  <sheetData>
    <row r="1" spans="1:58" ht="19.5" customHeight="1" x14ac:dyDescent="0.25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"/>
      <c r="AS1" s="1"/>
    </row>
    <row r="2" spans="1:58" ht="16.5" customHeight="1" x14ac:dyDescent="0.25">
      <c r="A2" s="174" t="s">
        <v>1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6"/>
      <c r="AS2" s="6"/>
    </row>
    <row r="3" spans="1:58" ht="12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8"/>
      <c r="AD3" s="8"/>
      <c r="AE3" s="7"/>
      <c r="AF3" s="8"/>
      <c r="AG3" s="8"/>
      <c r="AH3" s="9"/>
      <c r="AI3" s="7"/>
      <c r="AJ3" s="7"/>
      <c r="AK3" s="7"/>
      <c r="AL3" s="7"/>
      <c r="AM3" s="7"/>
      <c r="AN3" s="10"/>
      <c r="AR3" s="11"/>
      <c r="AS3" s="11"/>
    </row>
    <row r="4" spans="1:58" ht="12" customHeight="1" x14ac:dyDescent="0.25">
      <c r="A4" s="175" t="s">
        <v>2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0"/>
      <c r="W4" s="170"/>
      <c r="X4" s="176">
        <f>EOMONTH(AP5,0)</f>
        <v>44439</v>
      </c>
      <c r="Y4" s="177"/>
      <c r="Z4" s="177"/>
      <c r="AA4" s="177"/>
      <c r="AB4" s="177"/>
      <c r="AC4" s="177"/>
      <c r="AD4" s="177"/>
      <c r="AE4" s="177"/>
      <c r="AF4" s="177"/>
      <c r="AG4" s="177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3"/>
      <c r="AS4" s="13"/>
    </row>
    <row r="5" spans="1:58" ht="12" customHeight="1" x14ac:dyDescent="0.25">
      <c r="A5" s="14"/>
      <c r="B5" s="14"/>
      <c r="C5" s="14"/>
      <c r="D5" s="14"/>
      <c r="E5" s="14"/>
      <c r="F5" s="15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6" t="s">
        <v>3</v>
      </c>
      <c r="AP5" s="168">
        <v>44437</v>
      </c>
      <c r="AQ5" s="168"/>
      <c r="AR5" s="14"/>
      <c r="AS5" s="14"/>
    </row>
    <row r="6" spans="1:58" s="25" customFormat="1" ht="85.5" customHeight="1" x14ac:dyDescent="0.25">
      <c r="A6" s="17" t="s">
        <v>4</v>
      </c>
      <c r="B6" s="17" t="s">
        <v>5</v>
      </c>
      <c r="C6" s="17" t="s">
        <v>6</v>
      </c>
      <c r="D6" s="18" t="s">
        <v>77</v>
      </c>
      <c r="E6" s="18" t="s">
        <v>7</v>
      </c>
      <c r="F6" s="19" t="s">
        <v>8</v>
      </c>
      <c r="G6" s="19" t="s">
        <v>9</v>
      </c>
      <c r="H6" s="19" t="s">
        <v>10</v>
      </c>
      <c r="I6" s="20" t="s">
        <v>11</v>
      </c>
      <c r="J6" s="20" t="s">
        <v>12</v>
      </c>
      <c r="K6" s="20" t="s">
        <v>13</v>
      </c>
      <c r="L6" s="19" t="s">
        <v>14</v>
      </c>
      <c r="M6" s="19" t="s">
        <v>15</v>
      </c>
      <c r="N6" s="19" t="s">
        <v>16</v>
      </c>
      <c r="O6" s="19" t="s">
        <v>17</v>
      </c>
      <c r="P6" s="19" t="s">
        <v>18</v>
      </c>
      <c r="Q6" s="19" t="s">
        <v>19</v>
      </c>
      <c r="R6" s="21" t="s">
        <v>20</v>
      </c>
      <c r="S6" s="21" t="s">
        <v>21</v>
      </c>
      <c r="T6" s="21" t="s">
        <v>22</v>
      </c>
      <c r="U6" s="21" t="s">
        <v>23</v>
      </c>
      <c r="V6" s="21" t="s">
        <v>24</v>
      </c>
      <c r="W6" s="21" t="s">
        <v>25</v>
      </c>
      <c r="X6" s="21" t="s">
        <v>26</v>
      </c>
      <c r="Y6" s="19" t="s">
        <v>27</v>
      </c>
      <c r="Z6" s="19" t="s">
        <v>28</v>
      </c>
      <c r="AA6" s="21" t="s">
        <v>29</v>
      </c>
      <c r="AB6" s="21" t="s">
        <v>30</v>
      </c>
      <c r="AC6" s="21" t="s">
        <v>31</v>
      </c>
      <c r="AD6" s="21" t="s">
        <v>32</v>
      </c>
      <c r="AE6" s="19" t="s">
        <v>33</v>
      </c>
      <c r="AF6" s="19" t="s">
        <v>34</v>
      </c>
      <c r="AG6" s="19" t="s">
        <v>35</v>
      </c>
      <c r="AH6" s="19" t="s">
        <v>36</v>
      </c>
      <c r="AI6" s="20" t="s">
        <v>37</v>
      </c>
      <c r="AJ6" s="19" t="s">
        <v>38</v>
      </c>
      <c r="AK6" s="19" t="s">
        <v>39</v>
      </c>
      <c r="AL6" s="19" t="s">
        <v>40</v>
      </c>
      <c r="AM6" s="19" t="s">
        <v>41</v>
      </c>
      <c r="AN6" s="19" t="s">
        <v>42</v>
      </c>
      <c r="AO6" s="19" t="s">
        <v>43</v>
      </c>
      <c r="AP6" s="19" t="s">
        <v>44</v>
      </c>
      <c r="AQ6" s="19" t="s">
        <v>45</v>
      </c>
      <c r="AR6" s="22"/>
      <c r="AS6" s="23">
        <v>9700</v>
      </c>
      <c r="AT6" s="23" t="s">
        <v>46</v>
      </c>
      <c r="AU6" s="23" t="s">
        <v>47</v>
      </c>
      <c r="AV6" s="23">
        <v>35501</v>
      </c>
      <c r="AW6" s="23"/>
      <c r="AX6" s="24">
        <v>3</v>
      </c>
      <c r="AY6" s="23">
        <v>9700</v>
      </c>
      <c r="AZ6" s="23" t="s">
        <v>46</v>
      </c>
      <c r="BA6" s="23" t="s">
        <v>47</v>
      </c>
      <c r="BB6" s="23">
        <v>35501</v>
      </c>
      <c r="BE6" s="26"/>
    </row>
    <row r="7" spans="1:58" s="31" customFormat="1" ht="9.9499999999999993" customHeight="1" x14ac:dyDescent="0.25">
      <c r="A7" s="27">
        <v>1</v>
      </c>
      <c r="B7" s="27">
        <f>A7+1</f>
        <v>2</v>
      </c>
      <c r="C7" s="27">
        <f>B7+1</f>
        <v>3</v>
      </c>
      <c r="D7" s="27"/>
      <c r="E7" s="27">
        <f>C7+1</f>
        <v>4</v>
      </c>
      <c r="F7" s="27">
        <f t="shared" ref="F7:AQ7" si="0">E7+1</f>
        <v>5</v>
      </c>
      <c r="G7" s="27">
        <f t="shared" si="0"/>
        <v>6</v>
      </c>
      <c r="H7" s="27">
        <f t="shared" si="0"/>
        <v>7</v>
      </c>
      <c r="I7" s="27">
        <f t="shared" si="0"/>
        <v>8</v>
      </c>
      <c r="J7" s="27">
        <f t="shared" si="0"/>
        <v>9</v>
      </c>
      <c r="K7" s="27">
        <f t="shared" si="0"/>
        <v>10</v>
      </c>
      <c r="L7" s="27">
        <f t="shared" si="0"/>
        <v>11</v>
      </c>
      <c r="M7" s="27">
        <f t="shared" si="0"/>
        <v>12</v>
      </c>
      <c r="N7" s="27">
        <f t="shared" si="0"/>
        <v>13</v>
      </c>
      <c r="O7" s="27">
        <f t="shared" si="0"/>
        <v>14</v>
      </c>
      <c r="P7" s="27">
        <f t="shared" si="0"/>
        <v>15</v>
      </c>
      <c r="Q7" s="27">
        <f t="shared" si="0"/>
        <v>16</v>
      </c>
      <c r="R7" s="27">
        <f t="shared" si="0"/>
        <v>17</v>
      </c>
      <c r="S7" s="27">
        <f t="shared" si="0"/>
        <v>18</v>
      </c>
      <c r="T7" s="27">
        <f t="shared" si="0"/>
        <v>19</v>
      </c>
      <c r="U7" s="27">
        <f t="shared" si="0"/>
        <v>20</v>
      </c>
      <c r="V7" s="27">
        <f t="shared" si="0"/>
        <v>21</v>
      </c>
      <c r="W7" s="27">
        <f t="shared" si="0"/>
        <v>22</v>
      </c>
      <c r="X7" s="27">
        <f t="shared" si="0"/>
        <v>23</v>
      </c>
      <c r="Y7" s="27">
        <f t="shared" si="0"/>
        <v>24</v>
      </c>
      <c r="Z7" s="27">
        <f t="shared" si="0"/>
        <v>25</v>
      </c>
      <c r="AA7" s="27">
        <f t="shared" si="0"/>
        <v>26</v>
      </c>
      <c r="AB7" s="27">
        <f t="shared" si="0"/>
        <v>27</v>
      </c>
      <c r="AC7" s="27">
        <f t="shared" si="0"/>
        <v>28</v>
      </c>
      <c r="AD7" s="27">
        <f t="shared" si="0"/>
        <v>29</v>
      </c>
      <c r="AE7" s="27">
        <f t="shared" si="0"/>
        <v>30</v>
      </c>
      <c r="AF7" s="27">
        <f t="shared" si="0"/>
        <v>31</v>
      </c>
      <c r="AG7" s="27">
        <f t="shared" si="0"/>
        <v>32</v>
      </c>
      <c r="AH7" s="27">
        <f t="shared" si="0"/>
        <v>33</v>
      </c>
      <c r="AI7" s="27">
        <f t="shared" si="0"/>
        <v>34</v>
      </c>
      <c r="AJ7" s="27">
        <f t="shared" si="0"/>
        <v>35</v>
      </c>
      <c r="AK7" s="27">
        <f t="shared" si="0"/>
        <v>36</v>
      </c>
      <c r="AL7" s="27">
        <f t="shared" si="0"/>
        <v>37</v>
      </c>
      <c r="AM7" s="27">
        <f t="shared" si="0"/>
        <v>38</v>
      </c>
      <c r="AN7" s="27">
        <f t="shared" si="0"/>
        <v>39</v>
      </c>
      <c r="AO7" s="27">
        <f t="shared" si="0"/>
        <v>40</v>
      </c>
      <c r="AP7" s="27">
        <f t="shared" si="0"/>
        <v>41</v>
      </c>
      <c r="AQ7" s="27">
        <f t="shared" si="0"/>
        <v>42</v>
      </c>
      <c r="AR7" s="28"/>
      <c r="AS7" s="28"/>
      <c r="AT7" s="29"/>
      <c r="AU7" s="29"/>
      <c r="AV7" s="29"/>
      <c r="AW7" s="29"/>
      <c r="AX7" s="3">
        <f>AX6</f>
        <v>3</v>
      </c>
      <c r="AY7" s="30"/>
      <c r="AZ7" s="30"/>
      <c r="BA7" s="30"/>
      <c r="BE7" s="32"/>
    </row>
    <row r="8" spans="1:58" ht="15" customHeight="1" x14ac:dyDescent="0.25">
      <c r="A8" s="33"/>
      <c r="B8" s="34"/>
      <c r="C8" s="34"/>
      <c r="D8" s="34"/>
      <c r="E8" s="35"/>
      <c r="F8" s="178" t="s">
        <v>48</v>
      </c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80"/>
      <c r="W8" s="181" t="s">
        <v>49</v>
      </c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3"/>
      <c r="AQ8" s="36"/>
      <c r="AR8" s="37"/>
      <c r="AS8" s="37"/>
      <c r="AX8" s="24">
        <f>AX7</f>
        <v>3</v>
      </c>
    </row>
    <row r="9" spans="1:58" s="31" customFormat="1" ht="14.25" customHeight="1" x14ac:dyDescent="0.25">
      <c r="A9" s="38"/>
      <c r="B9" s="39"/>
      <c r="C9" s="40" t="s">
        <v>50</v>
      </c>
      <c r="D9" s="40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2"/>
      <c r="AR9" s="43"/>
      <c r="AS9" s="43"/>
      <c r="AX9" s="3">
        <f>AX8</f>
        <v>3</v>
      </c>
      <c r="AY9" s="44"/>
      <c r="AZ9" s="44"/>
      <c r="BA9" s="44"/>
      <c r="BB9" s="44"/>
      <c r="BE9" s="32"/>
    </row>
    <row r="10" spans="1:58" s="58" customFormat="1" ht="15" customHeight="1" x14ac:dyDescent="0.25">
      <c r="A10" s="45"/>
      <c r="B10" s="46"/>
      <c r="C10" s="47"/>
      <c r="D10" s="47"/>
      <c r="E10" s="45"/>
      <c r="F10" s="48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50"/>
      <c r="R10" s="51"/>
      <c r="S10" s="51"/>
      <c r="T10" s="51"/>
      <c r="U10" s="51"/>
      <c r="V10" s="50"/>
      <c r="W10" s="49"/>
      <c r="X10" s="49"/>
      <c r="Y10" s="49"/>
      <c r="Z10" s="49"/>
      <c r="AA10" s="52"/>
      <c r="AB10" s="52"/>
      <c r="AC10" s="49"/>
      <c r="AD10" s="49"/>
      <c r="AE10" s="49"/>
      <c r="AF10" s="53"/>
      <c r="AG10" s="53"/>
      <c r="AH10" s="49"/>
      <c r="AI10" s="49"/>
      <c r="AJ10" s="49"/>
      <c r="AK10" s="49"/>
      <c r="AL10" s="49"/>
      <c r="AM10" s="49"/>
      <c r="AN10" s="49"/>
      <c r="AO10" s="49"/>
      <c r="AP10" s="50"/>
      <c r="AQ10" s="50"/>
      <c r="AR10" s="54"/>
      <c r="AS10" s="55"/>
      <c r="AT10" s="55"/>
      <c r="AU10" s="55"/>
      <c r="AV10" s="55"/>
      <c r="AW10" s="55"/>
      <c r="AX10" s="3"/>
      <c r="AY10" s="56"/>
      <c r="AZ10" s="56"/>
      <c r="BA10" s="56"/>
      <c r="BB10" s="56"/>
      <c r="BC10" s="57"/>
      <c r="BD10" s="57"/>
      <c r="BE10" s="57"/>
    </row>
    <row r="11" spans="1:58" s="31" customFormat="1" ht="27.75" customHeight="1" x14ac:dyDescent="0.25">
      <c r="A11" s="59">
        <v>1</v>
      </c>
      <c r="B11" s="60">
        <v>539</v>
      </c>
      <c r="C11" s="61" t="s">
        <v>51</v>
      </c>
      <c r="D11" s="61">
        <v>2525</v>
      </c>
      <c r="E11" s="59" t="s">
        <v>52</v>
      </c>
      <c r="F11" s="62">
        <v>58560</v>
      </c>
      <c r="G11" s="63"/>
      <c r="H11" s="63">
        <f t="shared" ref="H11:H15" si="1">F11+G11</f>
        <v>58560</v>
      </c>
      <c r="I11" s="63">
        <v>200</v>
      </c>
      <c r="J11" s="63">
        <v>0</v>
      </c>
      <c r="K11" s="63">
        <v>400</v>
      </c>
      <c r="L11" s="63">
        <v>500</v>
      </c>
      <c r="M11" s="63">
        <f t="shared" ref="M11:M18" si="2">ROUND(IF(AW11*H11&gt;BC11,H11*AW11,BC11),0)</f>
        <v>20496</v>
      </c>
      <c r="N11" s="63">
        <v>1500</v>
      </c>
      <c r="O11" s="63">
        <v>0</v>
      </c>
      <c r="P11" s="63">
        <v>0</v>
      </c>
      <c r="Q11" s="64">
        <f t="shared" ref="Q11:Q15" si="3">SUM(H11:P11)</f>
        <v>81656</v>
      </c>
      <c r="R11" s="65">
        <v>0</v>
      </c>
      <c r="S11" s="65"/>
      <c r="T11" s="65">
        <f t="shared" ref="T11:T18" si="4">ROUND(H11*10%,0)</f>
        <v>5856</v>
      </c>
      <c r="U11" s="65">
        <f t="shared" ref="U11:U18" si="5">ROUND(H11*10%,0)</f>
        <v>5856</v>
      </c>
      <c r="V11" s="64">
        <f>ROUND(Q11+R11+S11+U11+T11,0)</f>
        <v>93368</v>
      </c>
      <c r="W11" s="63">
        <f t="shared" ref="W11:W15" si="6">R11</f>
        <v>0</v>
      </c>
      <c r="X11" s="63">
        <f>S11</f>
        <v>0</v>
      </c>
      <c r="Y11" s="63">
        <f t="shared" ref="Y11:Y15" si="7">U11</f>
        <v>5856</v>
      </c>
      <c r="Z11" s="63">
        <f>T11</f>
        <v>5856</v>
      </c>
      <c r="AA11" s="66">
        <v>0.1</v>
      </c>
      <c r="AB11" s="63">
        <v>0</v>
      </c>
      <c r="AC11" s="63">
        <f t="shared" ref="AC11:AC18" si="8">ROUND(H11*AA11,0)</f>
        <v>5856</v>
      </c>
      <c r="AD11" s="63"/>
      <c r="AE11" s="63">
        <v>0</v>
      </c>
      <c r="AF11" s="67">
        <v>0</v>
      </c>
      <c r="AG11" s="67">
        <v>0</v>
      </c>
      <c r="AH11" s="63">
        <v>3025</v>
      </c>
      <c r="AI11" s="63">
        <v>1600</v>
      </c>
      <c r="AJ11" s="63">
        <v>10</v>
      </c>
      <c r="AK11" s="63">
        <v>0</v>
      </c>
      <c r="AL11" s="63">
        <v>25</v>
      </c>
      <c r="AM11" s="63">
        <v>300</v>
      </c>
      <c r="AN11" s="63">
        <v>1300</v>
      </c>
      <c r="AO11" s="63">
        <v>12</v>
      </c>
      <c r="AP11" s="64">
        <f>W11+X11+Y11+Z11+AC11+AD11+AE11+AF11+AG11+AH11+AI11+AJ11+AK11+AM11+AN11+AO11+AL11</f>
        <v>23840</v>
      </c>
      <c r="AQ11" s="64">
        <f>V11-AP11</f>
        <v>69528</v>
      </c>
      <c r="AR11" s="68"/>
      <c r="AS11" s="69">
        <f t="shared" ref="AS11:AS15" si="9">IF(F11&lt;9700,IF(AX11=3,50%,IF(AX11=2,55%,65%)),0)</f>
        <v>0</v>
      </c>
      <c r="AT11" s="69">
        <f t="shared" ref="AT11:AT15" si="10">IF(IF(F11&gt;9700,IF(AX11=3,45%,IF(AX11=2,50%,60%)),0),IF(F11&lt;16001,IF(AX11=3,45%,IF(AX11=2,50%,60%)),0),0)</f>
        <v>0</v>
      </c>
      <c r="AU11" s="69">
        <f t="shared" ref="AU11:AU14" si="11">IF(IF(F11&gt;16000,IF(AX11=3,40%,IF(AX11=2,45%,55%)),0),IF(F11&lt;35501,IF(AX11=3,40%,IF(AX11=2,45%,55%)),0),0)</f>
        <v>0</v>
      </c>
      <c r="AV11" s="70">
        <f t="shared" ref="AV11:AV15" si="12">IF(F11&gt;35500,IF(AX11=3,35%,IF(AX11=2,40%,50%)),0)</f>
        <v>0.35</v>
      </c>
      <c r="AW11" s="70">
        <f t="shared" ref="AW11:AW18" si="13">SUM(AS11:AV11)</f>
        <v>0.35</v>
      </c>
      <c r="AX11" s="3">
        <v>3</v>
      </c>
      <c r="AY11" s="71">
        <f t="shared" ref="AY11:AY15" si="14">IF(F11&lt;9701,IF(AX11=3,4500,IF(AX11=2,5000,5600)),0)</f>
        <v>0</v>
      </c>
      <c r="AZ11" s="71">
        <f t="shared" ref="AZ11:AZ15" si="15">IF(IF(F11&gt;9701,IF(AX11=3,4800,IF(AX11=2,5400,6400)),0),IF(F11&lt;16001,IF(AX11=3,4800,IF(AX11=2,5400,6400)),0),0)</f>
        <v>0</v>
      </c>
      <c r="BA11" s="71">
        <f t="shared" ref="BA11:BA15" si="16">IF(IF(F11&gt;16000,IF(AX11=3,7000,IF(AX11=2,8000,9600)),0),IF(F11&lt;35501,IF(AX11=3,7000,IF(AX11=2,8000,9600)),0),0)</f>
        <v>0</v>
      </c>
      <c r="BB11" s="71">
        <f t="shared" ref="BB11:BB15" si="17">IF(F11&gt;35500,IF(AX11=3,13800,IF(AX11=2,16000,19500)),0)</f>
        <v>13800</v>
      </c>
      <c r="BC11" s="32">
        <f t="shared" ref="BC11:BC15" si="18">SUM(AY11:BB11)</f>
        <v>13800</v>
      </c>
      <c r="BD11" s="32"/>
      <c r="BE11" s="32">
        <f t="shared" ref="BE11:BE15" si="19">H11*AW11</f>
        <v>20496</v>
      </c>
      <c r="BF11" s="72"/>
    </row>
    <row r="12" spans="1:58" s="31" customFormat="1" x14ac:dyDescent="0.25">
      <c r="A12" s="59">
        <v>2</v>
      </c>
      <c r="B12" s="60">
        <v>12</v>
      </c>
      <c r="C12" s="61" t="s">
        <v>53</v>
      </c>
      <c r="D12" s="61">
        <v>2408</v>
      </c>
      <c r="E12" s="59" t="s">
        <v>54</v>
      </c>
      <c r="F12" s="62">
        <v>43170</v>
      </c>
      <c r="G12" s="63"/>
      <c r="H12" s="63">
        <f t="shared" si="1"/>
        <v>43170</v>
      </c>
      <c r="I12" s="63"/>
      <c r="J12" s="63">
        <v>0</v>
      </c>
      <c r="K12" s="63"/>
      <c r="L12" s="63"/>
      <c r="M12" s="63">
        <f t="shared" si="2"/>
        <v>15110</v>
      </c>
      <c r="N12" s="63">
        <v>1500</v>
      </c>
      <c r="O12" s="63">
        <v>0</v>
      </c>
      <c r="P12" s="63">
        <v>0</v>
      </c>
      <c r="Q12" s="64">
        <f t="shared" si="3"/>
        <v>59780</v>
      </c>
      <c r="R12" s="65"/>
      <c r="S12" s="65"/>
      <c r="T12" s="65">
        <f t="shared" si="4"/>
        <v>4317</v>
      </c>
      <c r="U12" s="65">
        <f t="shared" si="5"/>
        <v>4317</v>
      </c>
      <c r="V12" s="64">
        <f>ROUND(Q12+R12+S12+U12+T12,0)</f>
        <v>68414</v>
      </c>
      <c r="W12" s="63">
        <f t="shared" si="6"/>
        <v>0</v>
      </c>
      <c r="X12" s="63">
        <f>S12</f>
        <v>0</v>
      </c>
      <c r="Y12" s="63">
        <f t="shared" si="7"/>
        <v>4317</v>
      </c>
      <c r="Z12" s="63">
        <f>T12</f>
        <v>4317</v>
      </c>
      <c r="AA12" s="66">
        <v>0.1</v>
      </c>
      <c r="AB12" s="63">
        <v>0</v>
      </c>
      <c r="AC12" s="63">
        <f t="shared" si="8"/>
        <v>4317</v>
      </c>
      <c r="AD12" s="63"/>
      <c r="AE12" s="63">
        <v>0</v>
      </c>
      <c r="AF12" s="67"/>
      <c r="AG12" s="67">
        <v>0</v>
      </c>
      <c r="AH12" s="63">
        <v>3025</v>
      </c>
      <c r="AI12" s="63">
        <v>1604</v>
      </c>
      <c r="AJ12" s="63">
        <v>10</v>
      </c>
      <c r="AK12" s="63">
        <v>0</v>
      </c>
      <c r="AL12" s="63">
        <v>25</v>
      </c>
      <c r="AM12" s="63">
        <v>250</v>
      </c>
      <c r="AN12" s="63">
        <v>250</v>
      </c>
      <c r="AO12" s="63">
        <v>6</v>
      </c>
      <c r="AP12" s="64">
        <f>W12+X12+Y12+Z12+AC12+AD12+AE12+AF12+AG12+AH12+AI12+AJ12+AK12+AM12+AN12+AO12+AL12</f>
        <v>18121</v>
      </c>
      <c r="AQ12" s="64">
        <f t="shared" ref="AQ12:AQ18" si="20">V12-AP12</f>
        <v>50293</v>
      </c>
      <c r="AR12" s="68"/>
      <c r="AS12" s="69">
        <f t="shared" si="9"/>
        <v>0</v>
      </c>
      <c r="AT12" s="69">
        <f t="shared" si="10"/>
        <v>0</v>
      </c>
      <c r="AU12" s="69">
        <f t="shared" si="11"/>
        <v>0</v>
      </c>
      <c r="AV12" s="70">
        <f t="shared" si="12"/>
        <v>0.35</v>
      </c>
      <c r="AW12" s="70">
        <f t="shared" si="13"/>
        <v>0.35</v>
      </c>
      <c r="AX12" s="3">
        <v>3</v>
      </c>
      <c r="AY12" s="71">
        <f t="shared" si="14"/>
        <v>0</v>
      </c>
      <c r="AZ12" s="71">
        <f t="shared" si="15"/>
        <v>0</v>
      </c>
      <c r="BA12" s="71">
        <f t="shared" si="16"/>
        <v>0</v>
      </c>
      <c r="BB12" s="71">
        <f t="shared" si="17"/>
        <v>13800</v>
      </c>
      <c r="BC12" s="32">
        <f t="shared" si="18"/>
        <v>13800</v>
      </c>
      <c r="BD12" s="32"/>
      <c r="BE12" s="32">
        <f t="shared" si="19"/>
        <v>15109.499999999998</v>
      </c>
      <c r="BF12" s="72"/>
    </row>
    <row r="13" spans="1:58" ht="15" customHeight="1" x14ac:dyDescent="0.25">
      <c r="A13" s="59">
        <v>3</v>
      </c>
      <c r="B13" s="60">
        <v>394</v>
      </c>
      <c r="C13" s="73" t="s">
        <v>55</v>
      </c>
      <c r="D13" s="73">
        <v>1805</v>
      </c>
      <c r="E13" s="59" t="s">
        <v>56</v>
      </c>
      <c r="F13" s="62">
        <v>47600</v>
      </c>
      <c r="G13" s="63"/>
      <c r="H13" s="63">
        <f t="shared" si="1"/>
        <v>47600</v>
      </c>
      <c r="I13" s="74">
        <v>0</v>
      </c>
      <c r="J13" s="63">
        <v>0</v>
      </c>
      <c r="K13" s="63">
        <v>0</v>
      </c>
      <c r="L13" s="63">
        <v>1000</v>
      </c>
      <c r="M13" s="63">
        <f t="shared" si="2"/>
        <v>16660</v>
      </c>
      <c r="N13" s="63">
        <v>1500</v>
      </c>
      <c r="O13" s="63">
        <v>0</v>
      </c>
      <c r="P13" s="63">
        <v>0</v>
      </c>
      <c r="Q13" s="64">
        <f t="shared" si="3"/>
        <v>66760</v>
      </c>
      <c r="R13" s="65">
        <f>ROUND(H13*0.41,0)</f>
        <v>19516</v>
      </c>
      <c r="S13" s="65">
        <v>0</v>
      </c>
      <c r="T13" s="65">
        <v>0</v>
      </c>
      <c r="U13" s="65">
        <v>0</v>
      </c>
      <c r="V13" s="64">
        <f t="shared" ref="V13:V18" si="21">ROUND(Q13+R13+U13+T13,0)</f>
        <v>86276</v>
      </c>
      <c r="W13" s="63">
        <f t="shared" si="6"/>
        <v>19516</v>
      </c>
      <c r="X13" s="63">
        <v>0</v>
      </c>
      <c r="Y13" s="63">
        <f t="shared" si="7"/>
        <v>0</v>
      </c>
      <c r="Z13" s="63">
        <f t="shared" ref="Z13:Z15" si="22">T13</f>
        <v>0</v>
      </c>
      <c r="AA13" s="66">
        <v>0.25</v>
      </c>
      <c r="AB13" s="63">
        <f>ROUND(H13*AA13,0)</f>
        <v>11900</v>
      </c>
      <c r="AC13" s="63">
        <v>0</v>
      </c>
      <c r="AD13" s="63">
        <v>0</v>
      </c>
      <c r="AE13" s="63">
        <v>0</v>
      </c>
      <c r="AF13" s="67">
        <f>M13</f>
        <v>16660</v>
      </c>
      <c r="AG13" s="67">
        <v>0</v>
      </c>
      <c r="AH13" s="63">
        <v>3025</v>
      </c>
      <c r="AI13" s="63">
        <v>1130</v>
      </c>
      <c r="AJ13" s="75">
        <v>10</v>
      </c>
      <c r="AK13" s="63">
        <v>0</v>
      </c>
      <c r="AL13" s="63">
        <v>25</v>
      </c>
      <c r="AM13" s="63">
        <v>250</v>
      </c>
      <c r="AN13" s="63">
        <v>500</v>
      </c>
      <c r="AO13" s="63">
        <v>0</v>
      </c>
      <c r="AP13" s="64">
        <f>W13+X13+Y13+Z13+AC13+AD13+AE13+AF13+AG13+AH13+AI13+AJ13+AK13+AM13+AN13+AO13+AL13+AB13</f>
        <v>53016</v>
      </c>
      <c r="AQ13" s="64">
        <f t="shared" si="20"/>
        <v>33260</v>
      </c>
      <c r="AR13" s="68"/>
      <c r="AS13" s="69">
        <f t="shared" si="9"/>
        <v>0</v>
      </c>
      <c r="AT13" s="69">
        <f t="shared" si="10"/>
        <v>0</v>
      </c>
      <c r="AU13" s="69">
        <f t="shared" si="11"/>
        <v>0</v>
      </c>
      <c r="AV13" s="69">
        <f t="shared" si="12"/>
        <v>0.35</v>
      </c>
      <c r="AW13" s="70">
        <f t="shared" si="13"/>
        <v>0.35</v>
      </c>
      <c r="AX13" s="3">
        <v>3</v>
      </c>
      <c r="AY13" s="71">
        <f t="shared" si="14"/>
        <v>0</v>
      </c>
      <c r="AZ13" s="71">
        <f t="shared" si="15"/>
        <v>0</v>
      </c>
      <c r="BA13" s="71">
        <f t="shared" si="16"/>
        <v>0</v>
      </c>
      <c r="BB13" s="71">
        <f t="shared" si="17"/>
        <v>13800</v>
      </c>
      <c r="BC13" s="32">
        <f t="shared" si="18"/>
        <v>13800</v>
      </c>
      <c r="BD13" s="32"/>
      <c r="BE13" s="32">
        <f t="shared" si="19"/>
        <v>16660</v>
      </c>
      <c r="BF13" s="72"/>
    </row>
    <row r="14" spans="1:58" ht="15" customHeight="1" x14ac:dyDescent="0.25">
      <c r="A14" s="59">
        <v>4</v>
      </c>
      <c r="B14" s="60">
        <v>417</v>
      </c>
      <c r="C14" s="73" t="s">
        <v>57</v>
      </c>
      <c r="D14" s="73">
        <v>2327</v>
      </c>
      <c r="E14" s="59" t="s">
        <v>56</v>
      </c>
      <c r="F14" s="62">
        <v>39150</v>
      </c>
      <c r="G14" s="63"/>
      <c r="H14" s="63">
        <f t="shared" si="1"/>
        <v>39150</v>
      </c>
      <c r="I14" s="74">
        <v>0</v>
      </c>
      <c r="J14" s="63">
        <v>0</v>
      </c>
      <c r="K14" s="63">
        <v>0</v>
      </c>
      <c r="L14" s="63">
        <v>0</v>
      </c>
      <c r="M14" s="63">
        <f t="shared" si="2"/>
        <v>13800</v>
      </c>
      <c r="N14" s="63">
        <v>1500</v>
      </c>
      <c r="O14" s="63">
        <v>0</v>
      </c>
      <c r="P14" s="63">
        <v>0</v>
      </c>
      <c r="Q14" s="64">
        <f t="shared" si="3"/>
        <v>54450</v>
      </c>
      <c r="R14" s="65">
        <v>0</v>
      </c>
      <c r="S14" s="65">
        <v>0</v>
      </c>
      <c r="T14" s="65">
        <f t="shared" si="4"/>
        <v>3915</v>
      </c>
      <c r="U14" s="65">
        <f t="shared" si="5"/>
        <v>3915</v>
      </c>
      <c r="V14" s="64">
        <f t="shared" si="21"/>
        <v>62280</v>
      </c>
      <c r="W14" s="63">
        <f t="shared" si="6"/>
        <v>0</v>
      </c>
      <c r="X14" s="63">
        <v>0</v>
      </c>
      <c r="Y14" s="63">
        <f t="shared" si="7"/>
        <v>3915</v>
      </c>
      <c r="Z14" s="63">
        <f t="shared" si="22"/>
        <v>3915</v>
      </c>
      <c r="AA14" s="66">
        <v>0.1</v>
      </c>
      <c r="AB14" s="76">
        <v>0</v>
      </c>
      <c r="AC14" s="63">
        <f t="shared" si="8"/>
        <v>3915</v>
      </c>
      <c r="AD14" s="63">
        <v>0</v>
      </c>
      <c r="AE14" s="76">
        <v>0</v>
      </c>
      <c r="AF14" s="67">
        <f t="shared" ref="AF14:AF15" si="23">M14</f>
        <v>13800</v>
      </c>
      <c r="AG14" s="67">
        <v>0</v>
      </c>
      <c r="AH14" s="63">
        <v>3025</v>
      </c>
      <c r="AI14" s="63">
        <v>1604</v>
      </c>
      <c r="AJ14" s="75">
        <v>10</v>
      </c>
      <c r="AK14" s="63">
        <v>0</v>
      </c>
      <c r="AL14" s="63">
        <v>25</v>
      </c>
      <c r="AM14" s="63">
        <v>250</v>
      </c>
      <c r="AN14" s="63">
        <v>400</v>
      </c>
      <c r="AO14" s="63">
        <v>0</v>
      </c>
      <c r="AP14" s="64">
        <f t="shared" ref="AP14:AP18" si="24">W14+X14+Y14+Z14+AC14+AD14+AE14+AF14+AG14+AH14+AI14+AJ14+AK14+AM14+AN14+AO14+AL14</f>
        <v>30859</v>
      </c>
      <c r="AQ14" s="64">
        <f t="shared" si="20"/>
        <v>31421</v>
      </c>
      <c r="AR14" s="68"/>
      <c r="AS14" s="69">
        <f t="shared" si="9"/>
        <v>0</v>
      </c>
      <c r="AT14" s="69">
        <f t="shared" si="10"/>
        <v>0</v>
      </c>
      <c r="AU14" s="69">
        <f t="shared" si="11"/>
        <v>0</v>
      </c>
      <c r="AV14" s="69">
        <f t="shared" si="12"/>
        <v>0.35</v>
      </c>
      <c r="AW14" s="70">
        <f t="shared" si="13"/>
        <v>0.35</v>
      </c>
      <c r="AX14" s="3">
        <v>3</v>
      </c>
      <c r="AY14" s="71">
        <f t="shared" si="14"/>
        <v>0</v>
      </c>
      <c r="AZ14" s="71">
        <f t="shared" si="15"/>
        <v>0</v>
      </c>
      <c r="BA14" s="71">
        <f t="shared" si="16"/>
        <v>0</v>
      </c>
      <c r="BB14" s="71">
        <f t="shared" si="17"/>
        <v>13800</v>
      </c>
      <c r="BC14" s="32">
        <f t="shared" si="18"/>
        <v>13800</v>
      </c>
      <c r="BD14" s="32"/>
      <c r="BE14" s="32">
        <f t="shared" si="19"/>
        <v>13702.5</v>
      </c>
      <c r="BF14" s="72"/>
    </row>
    <row r="15" spans="1:58" s="91" customFormat="1" ht="25.5" x14ac:dyDescent="0.25">
      <c r="A15" s="36">
        <v>5</v>
      </c>
      <c r="B15" s="77">
        <v>498</v>
      </c>
      <c r="C15" s="78" t="s">
        <v>58</v>
      </c>
      <c r="D15" s="78">
        <v>2091</v>
      </c>
      <c r="E15" s="36" t="s">
        <v>56</v>
      </c>
      <c r="F15" s="79">
        <v>37280</v>
      </c>
      <c r="G15" s="65"/>
      <c r="H15" s="65">
        <f t="shared" si="1"/>
        <v>37280</v>
      </c>
      <c r="I15" s="80">
        <v>0</v>
      </c>
      <c r="J15" s="65">
        <v>0</v>
      </c>
      <c r="K15" s="65">
        <v>0</v>
      </c>
      <c r="L15" s="65">
        <v>1000</v>
      </c>
      <c r="M15" s="65">
        <f t="shared" si="2"/>
        <v>13800</v>
      </c>
      <c r="N15" s="65">
        <v>1500</v>
      </c>
      <c r="O15" s="65">
        <v>0</v>
      </c>
      <c r="P15" s="65">
        <v>0</v>
      </c>
      <c r="Q15" s="64">
        <f t="shared" si="3"/>
        <v>53580</v>
      </c>
      <c r="R15" s="65">
        <f>ROUND(H15*0.41,0)</f>
        <v>15285</v>
      </c>
      <c r="S15" s="65">
        <v>0</v>
      </c>
      <c r="T15" s="65"/>
      <c r="U15" s="65"/>
      <c r="V15" s="64">
        <f t="shared" si="21"/>
        <v>68865</v>
      </c>
      <c r="W15" s="65">
        <f t="shared" si="6"/>
        <v>15285</v>
      </c>
      <c r="X15" s="65">
        <v>0</v>
      </c>
      <c r="Y15" s="65">
        <f t="shared" si="7"/>
        <v>0</v>
      </c>
      <c r="Z15" s="65">
        <f t="shared" si="22"/>
        <v>0</v>
      </c>
      <c r="AA15" s="81">
        <v>0.25</v>
      </c>
      <c r="AB15" s="63">
        <f>ROUND(H15*AA15,0)</f>
        <v>9320</v>
      </c>
      <c r="AC15" s="65"/>
      <c r="AD15" s="65">
        <v>0</v>
      </c>
      <c r="AE15" s="82">
        <v>0</v>
      </c>
      <c r="AF15" s="67">
        <f t="shared" si="23"/>
        <v>13800</v>
      </c>
      <c r="AG15" s="83">
        <v>0</v>
      </c>
      <c r="AH15" s="65">
        <v>3025</v>
      </c>
      <c r="AI15" s="65">
        <v>1130</v>
      </c>
      <c r="AJ15" s="84">
        <v>10</v>
      </c>
      <c r="AK15" s="65">
        <v>0</v>
      </c>
      <c r="AL15" s="63">
        <v>25</v>
      </c>
      <c r="AM15" s="65">
        <v>250</v>
      </c>
      <c r="AN15" s="65">
        <v>250</v>
      </c>
      <c r="AO15" s="65">
        <v>0</v>
      </c>
      <c r="AP15" s="64">
        <f>W15+X15+Y15+Z15+AD15+AE15+AF15+AG15+AH15+AI15+AJ15+AK15+AM15+AN15+AO15+AL15+AB15</f>
        <v>43095</v>
      </c>
      <c r="AQ15" s="64">
        <f t="shared" si="20"/>
        <v>25770</v>
      </c>
      <c r="AR15" s="85"/>
      <c r="AS15" s="86">
        <f t="shared" si="9"/>
        <v>0</v>
      </c>
      <c r="AT15" s="86">
        <f t="shared" si="10"/>
        <v>0</v>
      </c>
      <c r="AU15" s="86"/>
      <c r="AV15" s="86">
        <f t="shared" si="12"/>
        <v>0.35</v>
      </c>
      <c r="AW15" s="70">
        <f t="shared" si="13"/>
        <v>0.35</v>
      </c>
      <c r="AX15" s="87">
        <v>3</v>
      </c>
      <c r="AY15" s="88">
        <f t="shared" si="14"/>
        <v>0</v>
      </c>
      <c r="AZ15" s="88">
        <f t="shared" si="15"/>
        <v>0</v>
      </c>
      <c r="BA15" s="88">
        <f t="shared" si="16"/>
        <v>0</v>
      </c>
      <c r="BB15" s="88">
        <f t="shared" si="17"/>
        <v>13800</v>
      </c>
      <c r="BC15" s="89">
        <f t="shared" si="18"/>
        <v>13800</v>
      </c>
      <c r="BD15" s="89"/>
      <c r="BE15" s="89">
        <f t="shared" si="19"/>
        <v>13048</v>
      </c>
      <c r="BF15" s="90"/>
    </row>
    <row r="16" spans="1:58" s="93" customFormat="1" ht="15.75" customHeight="1" x14ac:dyDescent="0.25">
      <c r="A16" s="59">
        <v>6</v>
      </c>
      <c r="B16" s="59">
        <v>439</v>
      </c>
      <c r="C16" s="92" t="s">
        <v>59</v>
      </c>
      <c r="D16" s="92">
        <v>2635</v>
      </c>
      <c r="E16" s="59" t="s">
        <v>60</v>
      </c>
      <c r="F16" s="62">
        <v>25480</v>
      </c>
      <c r="G16" s="63"/>
      <c r="H16" s="63">
        <f>F16+G16</f>
        <v>25480</v>
      </c>
      <c r="I16" s="74">
        <v>0</v>
      </c>
      <c r="J16" s="63">
        <v>0</v>
      </c>
      <c r="K16" s="63">
        <v>0</v>
      </c>
      <c r="L16" s="63">
        <v>0</v>
      </c>
      <c r="M16" s="63">
        <f t="shared" si="2"/>
        <v>10192</v>
      </c>
      <c r="N16" s="63">
        <v>1500</v>
      </c>
      <c r="O16" s="63">
        <v>0</v>
      </c>
      <c r="P16" s="63">
        <v>0</v>
      </c>
      <c r="Q16" s="64">
        <f>SUM(H16:P16)</f>
        <v>37172</v>
      </c>
      <c r="R16" s="65">
        <v>0</v>
      </c>
      <c r="S16" s="65">
        <v>0</v>
      </c>
      <c r="T16" s="65">
        <f t="shared" si="4"/>
        <v>2548</v>
      </c>
      <c r="U16" s="65">
        <f t="shared" si="5"/>
        <v>2548</v>
      </c>
      <c r="V16" s="64">
        <f t="shared" si="21"/>
        <v>42268</v>
      </c>
      <c r="W16" s="63">
        <f>R16</f>
        <v>0</v>
      </c>
      <c r="X16" s="63">
        <v>0</v>
      </c>
      <c r="Y16" s="63">
        <f>U16</f>
        <v>2548</v>
      </c>
      <c r="Z16" s="63">
        <f>T16</f>
        <v>2548</v>
      </c>
      <c r="AA16" s="66">
        <v>0.1</v>
      </c>
      <c r="AB16" s="76">
        <v>0</v>
      </c>
      <c r="AC16" s="63">
        <f t="shared" si="8"/>
        <v>2548</v>
      </c>
      <c r="AD16" s="63">
        <v>0</v>
      </c>
      <c r="AE16" s="76">
        <v>0</v>
      </c>
      <c r="AF16" s="67">
        <v>0</v>
      </c>
      <c r="AG16" s="67">
        <v>0</v>
      </c>
      <c r="AH16" s="63"/>
      <c r="AI16" s="63"/>
      <c r="AJ16" s="75">
        <v>10</v>
      </c>
      <c r="AK16" s="63">
        <v>0</v>
      </c>
      <c r="AL16" s="63">
        <v>25</v>
      </c>
      <c r="AM16" s="63">
        <f>ROUND(IF((H16*1%)&lt;=200,H16*1%,200),0)</f>
        <v>200</v>
      </c>
      <c r="AN16" s="63">
        <v>0</v>
      </c>
      <c r="AO16" s="63">
        <v>0</v>
      </c>
      <c r="AP16" s="64">
        <f t="shared" si="24"/>
        <v>7879</v>
      </c>
      <c r="AQ16" s="64">
        <f t="shared" si="20"/>
        <v>34389</v>
      </c>
      <c r="AR16" s="68"/>
      <c r="AS16" s="69">
        <f>IF(F16&lt;9700,IF(AX16=3,50%,IF(AX16=2,55%,65%)),0)</f>
        <v>0</v>
      </c>
      <c r="AT16" s="69">
        <f>IF(IF(F16&gt;9700,IF(AX16=3,45%,IF(AX16=2,50%,60%)),0),IF(F16&lt;16001,IF(AX16=3,45%,IF(AX16=2,50%,60%)),0),0)</f>
        <v>0</v>
      </c>
      <c r="AU16" s="69">
        <f>IF(IF(F16&gt;16000,IF(AX16=3,40%,IF(AX16=2,45%,55%)),0),IF(F16&lt;35501,IF(AX16=3,40%,IF(AX16=2,45%,55%)),0),0)</f>
        <v>0.4</v>
      </c>
      <c r="AV16" s="69">
        <f>IF(F16&gt;35500,IF(AX16=3,35%,IF(AX16=2,40%,50%)),0)</f>
        <v>0</v>
      </c>
      <c r="AW16" s="70">
        <f t="shared" si="13"/>
        <v>0.4</v>
      </c>
      <c r="AX16" s="3">
        <v>3</v>
      </c>
      <c r="AY16" s="71">
        <f>IF(F16&lt;9701,IF(AX16=3,4500,IF(AX16=2,5000,5600)),0)</f>
        <v>0</v>
      </c>
      <c r="AZ16" s="71">
        <f>IF(IF(F16&gt;9701,IF(AX16=3,4800,IF(AX16=2,5400,6400)),0),IF(F16&lt;16001,IF(AX16=3,4800,IF(AX16=2,5400,6400)),0),0)</f>
        <v>0</v>
      </c>
      <c r="BA16" s="71">
        <f>IF(IF(F16&gt;16000,IF(AX16=3,7000,IF(AX16=2,8000,9600)),0),IF(F16&lt;35501,IF(AX16=3,7000,IF(AX16=2,8000,9600)),0),0)</f>
        <v>7000</v>
      </c>
      <c r="BB16" s="71">
        <f>IF(F16&gt;35500,IF(AX16=3,13800,IF(AX16=2,16000,19500)),0)</f>
        <v>0</v>
      </c>
      <c r="BC16" s="32">
        <f>SUM(AY16:BB16)</f>
        <v>7000</v>
      </c>
      <c r="BD16" s="32"/>
      <c r="BE16" s="32">
        <f>H16*AW16</f>
        <v>10192</v>
      </c>
    </row>
    <row r="17" spans="1:57" s="93" customFormat="1" ht="15.75" customHeight="1" x14ac:dyDescent="0.25">
      <c r="A17" s="59">
        <v>7</v>
      </c>
      <c r="B17" s="59">
        <v>465</v>
      </c>
      <c r="C17" s="92" t="s">
        <v>61</v>
      </c>
      <c r="D17" s="92">
        <v>2677</v>
      </c>
      <c r="E17" s="59" t="s">
        <v>60</v>
      </c>
      <c r="F17" s="62">
        <v>24260</v>
      </c>
      <c r="G17" s="63"/>
      <c r="H17" s="63">
        <f>F17+G17</f>
        <v>24260</v>
      </c>
      <c r="I17" s="74">
        <v>0</v>
      </c>
      <c r="J17" s="63">
        <v>0</v>
      </c>
      <c r="K17" s="63">
        <v>0</v>
      </c>
      <c r="L17" s="63">
        <v>0</v>
      </c>
      <c r="M17" s="63">
        <f t="shared" si="2"/>
        <v>9704</v>
      </c>
      <c r="N17" s="63">
        <v>1500</v>
      </c>
      <c r="O17" s="63">
        <v>0</v>
      </c>
      <c r="P17" s="63">
        <v>0</v>
      </c>
      <c r="Q17" s="64">
        <f>SUM(H17:P17)</f>
        <v>35464</v>
      </c>
      <c r="R17" s="65">
        <v>0</v>
      </c>
      <c r="S17" s="65">
        <v>0</v>
      </c>
      <c r="T17" s="65">
        <f t="shared" si="4"/>
        <v>2426</v>
      </c>
      <c r="U17" s="65">
        <f t="shared" si="5"/>
        <v>2426</v>
      </c>
      <c r="V17" s="64">
        <f t="shared" si="21"/>
        <v>40316</v>
      </c>
      <c r="W17" s="63">
        <f>R17</f>
        <v>0</v>
      </c>
      <c r="X17" s="63">
        <v>0</v>
      </c>
      <c r="Y17" s="63">
        <f>U17</f>
        <v>2426</v>
      </c>
      <c r="Z17" s="63">
        <f>T17</f>
        <v>2426</v>
      </c>
      <c r="AA17" s="66">
        <v>0.1</v>
      </c>
      <c r="AB17" s="76">
        <v>0</v>
      </c>
      <c r="AC17" s="63">
        <f t="shared" si="8"/>
        <v>2426</v>
      </c>
      <c r="AD17" s="63">
        <v>0</v>
      </c>
      <c r="AE17" s="76">
        <v>0</v>
      </c>
      <c r="AF17" s="67">
        <v>0</v>
      </c>
      <c r="AG17" s="67">
        <v>0</v>
      </c>
      <c r="AH17" s="63">
        <v>0</v>
      </c>
      <c r="AI17" s="63">
        <v>0</v>
      </c>
      <c r="AJ17" s="75">
        <v>10</v>
      </c>
      <c r="AK17" s="63">
        <v>0</v>
      </c>
      <c r="AL17" s="63">
        <v>25</v>
      </c>
      <c r="AM17" s="63">
        <v>200</v>
      </c>
      <c r="AN17" s="63">
        <v>0</v>
      </c>
      <c r="AO17" s="63">
        <v>0</v>
      </c>
      <c r="AP17" s="64">
        <f t="shared" si="24"/>
        <v>7513</v>
      </c>
      <c r="AQ17" s="64">
        <f t="shared" si="20"/>
        <v>32803</v>
      </c>
      <c r="AR17" s="68"/>
      <c r="AS17" s="69">
        <f>IF(F17&lt;9700,IF(AX17=3,50%,IF(AX17=2,55%,65%)),0)</f>
        <v>0</v>
      </c>
      <c r="AT17" s="69">
        <f>IF(IF(F17&gt;9700,IF(AX17=3,45%,IF(AX17=2,50%,60%)),0),IF(F17&lt;16001,IF(AX17=3,45%,IF(AX17=2,50%,60%)),0),0)</f>
        <v>0</v>
      </c>
      <c r="AU17" s="69">
        <f>IF(IF(F17&gt;16000,IF(AX17=3,40%,IF(AX17=2,45%,55%)),0),IF(F17&lt;35501,IF(AX17=3,40%,IF(AX17=2,45%,55%)),0),0)</f>
        <v>0.4</v>
      </c>
      <c r="AV17" s="69">
        <f>IF(F17&gt;35500,IF(AX17=3,35%,IF(AX17=2,40%,50%)),0)</f>
        <v>0</v>
      </c>
      <c r="AW17" s="70">
        <f t="shared" si="13"/>
        <v>0.4</v>
      </c>
      <c r="AX17" s="3">
        <v>3</v>
      </c>
      <c r="AY17" s="71">
        <f>IF(F17&lt;9701,IF(AX17=3,4500,IF(AX17=2,5000,5600)),0)</f>
        <v>0</v>
      </c>
      <c r="AZ17" s="71">
        <f>IF(IF(F17&gt;9701,IF(AX17=3,4800,IF(AX17=2,5400,6400)),0),IF(F17&lt;16001,IF(AX17=3,4800,IF(AX17=2,5400,6400)),0),0)</f>
        <v>0</v>
      </c>
      <c r="BA17" s="71">
        <f>IF(IF(F17&gt;16000,IF(AX17=3,7000,IF(AX17=2,8000,9600)),0),IF(F17&lt;35501,IF(AX17=3,7000,IF(AX17=2,8000,9600)),0),0)</f>
        <v>7000</v>
      </c>
      <c r="BB17" s="71">
        <f>IF(F17&gt;35500,IF(AX17=3,13800,IF(AX17=2,16000,19500)),0)</f>
        <v>0</v>
      </c>
      <c r="BC17" s="32">
        <f>SUM(AY17:BB17)</f>
        <v>7000</v>
      </c>
      <c r="BD17" s="32"/>
      <c r="BE17" s="32">
        <f>H17*AW17</f>
        <v>9704</v>
      </c>
    </row>
    <row r="18" spans="1:57" s="93" customFormat="1" ht="15.75" customHeight="1" x14ac:dyDescent="0.25">
      <c r="A18" s="59">
        <v>8</v>
      </c>
      <c r="B18" s="59">
        <v>469</v>
      </c>
      <c r="C18" s="92" t="s">
        <v>62</v>
      </c>
      <c r="D18" s="92">
        <v>2745</v>
      </c>
      <c r="E18" s="59" t="s">
        <v>63</v>
      </c>
      <c r="F18" s="62">
        <v>16800</v>
      </c>
      <c r="G18" s="63"/>
      <c r="H18" s="63">
        <f>F18+G18</f>
        <v>16800</v>
      </c>
      <c r="I18" s="74">
        <v>0</v>
      </c>
      <c r="J18" s="63">
        <v>0</v>
      </c>
      <c r="K18" s="63">
        <v>0</v>
      </c>
      <c r="L18" s="63">
        <v>0</v>
      </c>
      <c r="M18" s="63">
        <f t="shared" si="2"/>
        <v>7000</v>
      </c>
      <c r="N18" s="63">
        <v>1500</v>
      </c>
      <c r="O18" s="63">
        <v>0</v>
      </c>
      <c r="P18" s="63">
        <v>0</v>
      </c>
      <c r="Q18" s="64">
        <f>SUM(H18:P18)</f>
        <v>25300</v>
      </c>
      <c r="R18" s="65">
        <v>0</v>
      </c>
      <c r="S18" s="65">
        <v>0</v>
      </c>
      <c r="T18" s="65">
        <f t="shared" si="4"/>
        <v>1680</v>
      </c>
      <c r="U18" s="65">
        <f t="shared" si="5"/>
        <v>1680</v>
      </c>
      <c r="V18" s="64">
        <f t="shared" si="21"/>
        <v>28660</v>
      </c>
      <c r="W18" s="63">
        <f>R18</f>
        <v>0</v>
      </c>
      <c r="X18" s="63">
        <v>0</v>
      </c>
      <c r="Y18" s="63">
        <f>U18</f>
        <v>1680</v>
      </c>
      <c r="Z18" s="63">
        <f>T18</f>
        <v>1680</v>
      </c>
      <c r="AA18" s="66">
        <v>0.1</v>
      </c>
      <c r="AB18" s="76">
        <v>0</v>
      </c>
      <c r="AC18" s="63">
        <f t="shared" si="8"/>
        <v>1680</v>
      </c>
      <c r="AD18" s="63">
        <v>0</v>
      </c>
      <c r="AE18" s="76">
        <v>0</v>
      </c>
      <c r="AF18" s="67">
        <v>0</v>
      </c>
      <c r="AG18" s="67">
        <v>0</v>
      </c>
      <c r="AH18" s="63">
        <v>0</v>
      </c>
      <c r="AI18" s="63">
        <v>0</v>
      </c>
      <c r="AJ18" s="75">
        <v>10</v>
      </c>
      <c r="AK18" s="63">
        <v>0</v>
      </c>
      <c r="AL18" s="63">
        <v>25</v>
      </c>
      <c r="AM18" s="63">
        <v>200</v>
      </c>
      <c r="AN18" s="63">
        <v>0</v>
      </c>
      <c r="AO18" s="63">
        <v>0</v>
      </c>
      <c r="AP18" s="64">
        <f t="shared" si="24"/>
        <v>5275</v>
      </c>
      <c r="AQ18" s="64">
        <f t="shared" si="20"/>
        <v>23385</v>
      </c>
      <c r="AR18" s="68"/>
      <c r="AS18" s="69">
        <f>IF(F18&lt;9700,IF(AX18=3,50%,IF(AX18=2,55%,65%)),0)</f>
        <v>0</v>
      </c>
      <c r="AT18" s="69">
        <f>IF(IF(F18&gt;9700,IF(AX18=3,45%,IF(AX18=2,50%,60%)),0),IF(F18&lt;16001,IF(AX18=3,45%,IF(AX18=2,50%,60%)),0),0)</f>
        <v>0</v>
      </c>
      <c r="AU18" s="69">
        <f>IF(IF(F18&gt;16000,IF(AX18=3,40%,IF(AX18=2,45%,55%)),0),IF(F18&lt;35501,IF(AX18=3,40%,IF(AX18=2,45%,55%)),0),0)</f>
        <v>0.4</v>
      </c>
      <c r="AV18" s="69">
        <f>IF(F18&gt;35500,IF(AX18=3,35%,IF(AX18=2,40%,50%)),0)</f>
        <v>0</v>
      </c>
      <c r="AW18" s="70">
        <f t="shared" si="13"/>
        <v>0.4</v>
      </c>
      <c r="AX18" s="3">
        <v>3</v>
      </c>
      <c r="AY18" s="71">
        <f>IF(F18&lt;9701,IF(AX18=3,4500,IF(AX18=2,5000,5600)),0)</f>
        <v>0</v>
      </c>
      <c r="AZ18" s="71">
        <f>IF(IF(F18&gt;9701,IF(AX18=3,4800,IF(AX18=2,5400,6400)),0),IF(F18&lt;16001,IF(AX18=3,4800,IF(AX18=2,5400,6400)),0),0)</f>
        <v>0</v>
      </c>
      <c r="BA18" s="71">
        <f>IF(IF(F18&gt;16000,IF(AX18=3,7000,IF(AX18=2,8000,9600)),0),IF(F18&lt;35501,IF(AX18=3,7000,IF(AX18=2,8000,9600)),0),0)</f>
        <v>7000</v>
      </c>
      <c r="BB18" s="71">
        <f>IF(F18&gt;35500,IF(AX18=3,13800,IF(AX18=2,16000,19500)),0)</f>
        <v>0</v>
      </c>
      <c r="BC18" s="32">
        <f>SUM(AY18:BB18)</f>
        <v>7000</v>
      </c>
      <c r="BD18" s="32"/>
      <c r="BE18" s="32">
        <f>H18*AW18</f>
        <v>6720</v>
      </c>
    </row>
    <row r="19" spans="1:57" s="93" customFormat="1" ht="15.75" customHeight="1" x14ac:dyDescent="0.25">
      <c r="A19" s="94"/>
      <c r="B19" s="95"/>
      <c r="E19" s="95"/>
      <c r="F19" s="68"/>
      <c r="G19" s="96"/>
      <c r="H19" s="96"/>
      <c r="I19" s="97"/>
      <c r="J19" s="96"/>
      <c r="K19" s="96"/>
      <c r="L19" s="96"/>
      <c r="M19" s="96"/>
      <c r="N19" s="96"/>
      <c r="O19" s="96"/>
      <c r="P19" s="96"/>
      <c r="Q19" s="98"/>
      <c r="R19" s="99"/>
      <c r="S19" s="99"/>
      <c r="T19" s="99"/>
      <c r="U19" s="99"/>
      <c r="V19" s="98"/>
      <c r="W19" s="96"/>
      <c r="X19" s="96"/>
      <c r="Y19" s="96"/>
      <c r="Z19" s="96"/>
      <c r="AA19" s="96"/>
      <c r="AB19" s="96"/>
      <c r="AC19" s="96"/>
      <c r="AD19" s="96"/>
      <c r="AE19" s="100"/>
      <c r="AF19" s="101"/>
      <c r="AG19" s="101"/>
      <c r="AH19" s="96"/>
      <c r="AI19" s="96"/>
      <c r="AJ19" s="102"/>
      <c r="AK19" s="96"/>
      <c r="AL19" s="96"/>
      <c r="AM19" s="96"/>
      <c r="AN19" s="96"/>
      <c r="AO19" s="96"/>
      <c r="AP19" s="98"/>
      <c r="AQ19" s="103"/>
      <c r="AR19" s="68"/>
      <c r="AS19" s="69"/>
      <c r="AT19" s="69"/>
      <c r="AU19" s="69"/>
      <c r="AV19" s="69"/>
      <c r="AW19" s="69"/>
      <c r="AX19" s="3"/>
      <c r="AY19" s="71"/>
      <c r="AZ19" s="71"/>
      <c r="BA19" s="71"/>
      <c r="BB19" s="71"/>
      <c r="BC19" s="32"/>
      <c r="BD19" s="32"/>
      <c r="BE19" s="32"/>
    </row>
    <row r="20" spans="1:57" ht="15" customHeight="1" x14ac:dyDescent="0.25">
      <c r="A20" s="104"/>
      <c r="B20" s="105"/>
      <c r="C20" s="106" t="s">
        <v>64</v>
      </c>
      <c r="D20" s="106"/>
      <c r="E20" s="107"/>
      <c r="F20" s="108">
        <f>SUM(F9:F18)</f>
        <v>292300</v>
      </c>
      <c r="G20" s="108">
        <f t="shared" ref="G20:AO20" si="25">SUM(G9:G18)</f>
        <v>0</v>
      </c>
      <c r="H20" s="108">
        <f t="shared" si="25"/>
        <v>292300</v>
      </c>
      <c r="I20" s="108">
        <f t="shared" si="25"/>
        <v>200</v>
      </c>
      <c r="J20" s="108">
        <f t="shared" si="25"/>
        <v>0</v>
      </c>
      <c r="K20" s="108">
        <f t="shared" si="25"/>
        <v>400</v>
      </c>
      <c r="L20" s="108">
        <f t="shared" si="25"/>
        <v>2500</v>
      </c>
      <c r="M20" s="108">
        <f t="shared" si="25"/>
        <v>106762</v>
      </c>
      <c r="N20" s="108">
        <f t="shared" si="25"/>
        <v>12000</v>
      </c>
      <c r="O20" s="108">
        <f t="shared" si="25"/>
        <v>0</v>
      </c>
      <c r="P20" s="108">
        <f t="shared" si="25"/>
        <v>0</v>
      </c>
      <c r="Q20" s="108">
        <f t="shared" si="25"/>
        <v>414162</v>
      </c>
      <c r="R20" s="108">
        <f t="shared" si="25"/>
        <v>34801</v>
      </c>
      <c r="S20" s="108">
        <f t="shared" si="25"/>
        <v>0</v>
      </c>
      <c r="T20" s="108">
        <f t="shared" si="25"/>
        <v>20742</v>
      </c>
      <c r="U20" s="108">
        <f t="shared" si="25"/>
        <v>20742</v>
      </c>
      <c r="V20" s="108">
        <f t="shared" si="25"/>
        <v>490447</v>
      </c>
      <c r="W20" s="108">
        <f t="shared" si="25"/>
        <v>34801</v>
      </c>
      <c r="X20" s="108">
        <f t="shared" si="25"/>
        <v>0</v>
      </c>
      <c r="Y20" s="108">
        <f t="shared" si="25"/>
        <v>20742</v>
      </c>
      <c r="Z20" s="108">
        <f t="shared" si="25"/>
        <v>20742</v>
      </c>
      <c r="AA20" s="108">
        <f t="shared" si="25"/>
        <v>1.1000000000000001</v>
      </c>
      <c r="AB20" s="108">
        <f t="shared" si="25"/>
        <v>21220</v>
      </c>
      <c r="AC20" s="108">
        <f t="shared" si="25"/>
        <v>20742</v>
      </c>
      <c r="AD20" s="108">
        <f t="shared" si="25"/>
        <v>0</v>
      </c>
      <c r="AE20" s="108">
        <f t="shared" si="25"/>
        <v>0</v>
      </c>
      <c r="AF20" s="108">
        <f t="shared" si="25"/>
        <v>44260</v>
      </c>
      <c r="AG20" s="108">
        <f t="shared" si="25"/>
        <v>0</v>
      </c>
      <c r="AH20" s="108">
        <f t="shared" si="25"/>
        <v>15125</v>
      </c>
      <c r="AI20" s="108">
        <f t="shared" si="25"/>
        <v>7068</v>
      </c>
      <c r="AJ20" s="108">
        <f t="shared" si="25"/>
        <v>80</v>
      </c>
      <c r="AK20" s="108">
        <f t="shared" si="25"/>
        <v>0</v>
      </c>
      <c r="AL20" s="108">
        <f t="shared" si="25"/>
        <v>200</v>
      </c>
      <c r="AM20" s="108">
        <f t="shared" si="25"/>
        <v>1900</v>
      </c>
      <c r="AN20" s="108">
        <f t="shared" si="25"/>
        <v>2700</v>
      </c>
      <c r="AO20" s="108">
        <f t="shared" si="25"/>
        <v>18</v>
      </c>
      <c r="AP20" s="108">
        <f>SUM(AP9:AP18)</f>
        <v>189598</v>
      </c>
      <c r="AQ20" s="108">
        <f>SUM(AQ9:AQ18)</f>
        <v>300849</v>
      </c>
      <c r="AR20" s="109"/>
      <c r="AS20" s="69"/>
      <c r="AT20" s="69"/>
      <c r="AU20" s="69"/>
      <c r="AV20" s="69"/>
      <c r="AW20" s="69"/>
      <c r="AY20" s="71"/>
      <c r="AZ20" s="71"/>
      <c r="BA20" s="71"/>
      <c r="BB20" s="71"/>
      <c r="BC20" s="32"/>
      <c r="BD20" s="32"/>
      <c r="BE20" s="32"/>
    </row>
    <row r="21" spans="1:57" ht="15" customHeight="1" x14ac:dyDescent="0.25">
      <c r="A21" s="110"/>
      <c r="B21" s="111"/>
      <c r="C21" s="112" t="s">
        <v>65</v>
      </c>
      <c r="D21" s="112"/>
      <c r="E21" s="113"/>
      <c r="F21" s="114"/>
      <c r="G21" s="114"/>
      <c r="H21" s="114"/>
      <c r="I21" s="114"/>
      <c r="J21" s="114"/>
      <c r="K21" s="114"/>
      <c r="L21" s="114"/>
      <c r="M21" s="114"/>
      <c r="N21" s="115"/>
      <c r="O21" s="115"/>
      <c r="P21" s="115"/>
      <c r="Q21" s="115"/>
      <c r="R21" s="116"/>
      <c r="S21" s="116"/>
      <c r="T21" s="116"/>
      <c r="U21" s="116"/>
      <c r="V21" s="117"/>
      <c r="W21" s="116"/>
      <c r="X21" s="116"/>
      <c r="Y21" s="116"/>
      <c r="Z21" s="116"/>
      <c r="AA21" s="116"/>
      <c r="AB21" s="116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79"/>
      <c r="AN21" s="118"/>
      <c r="AO21" s="115"/>
      <c r="AP21" s="115"/>
      <c r="AQ21" s="119"/>
      <c r="AR21" s="120"/>
      <c r="AS21" s="69"/>
      <c r="AT21" s="69"/>
      <c r="AU21" s="69"/>
      <c r="AV21" s="69"/>
      <c r="AW21" s="69"/>
      <c r="AY21" s="71"/>
      <c r="AZ21" s="71"/>
      <c r="BA21" s="71"/>
      <c r="BB21" s="71"/>
      <c r="BC21" s="32"/>
      <c r="BD21" s="32"/>
      <c r="BE21" s="32"/>
    </row>
    <row r="22" spans="1:57" ht="15" customHeight="1" x14ac:dyDescent="0.25">
      <c r="A22" s="59"/>
      <c r="B22" s="59"/>
      <c r="C22" s="92"/>
      <c r="D22" s="92"/>
      <c r="E22" s="73"/>
      <c r="F22" s="62"/>
      <c r="G22" s="62"/>
      <c r="H22" s="62"/>
      <c r="I22" s="62"/>
      <c r="J22" s="62"/>
      <c r="K22" s="62"/>
      <c r="L22" s="62"/>
      <c r="M22" s="62"/>
      <c r="N22" s="79"/>
      <c r="O22" s="79"/>
      <c r="P22" s="79"/>
      <c r="Q22" s="121"/>
      <c r="R22" s="79"/>
      <c r="S22" s="79"/>
      <c r="T22" s="79"/>
      <c r="U22" s="79"/>
      <c r="V22" s="122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68"/>
      <c r="AS22" s="69"/>
      <c r="AT22" s="69"/>
      <c r="AU22" s="69"/>
      <c r="AV22" s="69"/>
      <c r="AW22" s="69"/>
      <c r="AY22" s="71"/>
      <c r="AZ22" s="71"/>
      <c r="BA22" s="71"/>
      <c r="BB22" s="71"/>
      <c r="BC22" s="32"/>
      <c r="BD22" s="32"/>
      <c r="BE22" s="32"/>
    </row>
    <row r="23" spans="1:57" s="93" customFormat="1" ht="8.1" customHeight="1" x14ac:dyDescent="0.25">
      <c r="A23" s="123"/>
      <c r="B23" s="124"/>
      <c r="C23" s="125"/>
      <c r="D23" s="125"/>
      <c r="E23" s="126"/>
      <c r="F23" s="127"/>
      <c r="G23" s="127"/>
      <c r="H23" s="127"/>
      <c r="I23" s="127"/>
      <c r="J23" s="127"/>
      <c r="K23" s="127"/>
      <c r="L23" s="127"/>
      <c r="M23" s="127"/>
      <c r="N23" s="118"/>
      <c r="O23" s="118"/>
      <c r="P23" s="118"/>
      <c r="Q23" s="128"/>
      <c r="R23" s="118"/>
      <c r="S23" s="118"/>
      <c r="T23" s="118"/>
      <c r="U23" s="118"/>
      <c r="V23" s="129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30"/>
      <c r="AR23" s="68"/>
      <c r="AS23" s="69"/>
      <c r="AT23" s="69"/>
      <c r="AU23" s="69"/>
      <c r="AV23" s="69"/>
      <c r="AW23" s="69"/>
      <c r="AX23" s="3"/>
      <c r="AY23" s="71"/>
      <c r="AZ23" s="71"/>
      <c r="BA23" s="71"/>
      <c r="BB23" s="71"/>
      <c r="BC23" s="32"/>
      <c r="BD23" s="32"/>
      <c r="BE23" s="32"/>
    </row>
    <row r="24" spans="1:57" ht="15" customHeight="1" x14ac:dyDescent="0.25">
      <c r="A24" s="104"/>
      <c r="B24" s="105"/>
      <c r="C24" s="106" t="s">
        <v>64</v>
      </c>
      <c r="D24" s="106"/>
      <c r="E24" s="131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3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20"/>
      <c r="AS24" s="69"/>
      <c r="AT24" s="69"/>
      <c r="AU24" s="69"/>
      <c r="AV24" s="69"/>
      <c r="AW24" s="69"/>
      <c r="AY24" s="71"/>
      <c r="AZ24" s="71"/>
      <c r="BA24" s="71"/>
      <c r="BB24" s="71"/>
      <c r="BC24" s="32"/>
      <c r="BD24" s="32"/>
      <c r="BE24" s="32"/>
    </row>
    <row r="25" spans="1:57" ht="8.1" customHeight="1" x14ac:dyDescent="0.25">
      <c r="A25" s="123"/>
      <c r="B25" s="124"/>
      <c r="C25" s="134"/>
      <c r="D25" s="134"/>
      <c r="E25" s="125"/>
      <c r="F25" s="135"/>
      <c r="G25" s="135"/>
      <c r="H25" s="135"/>
      <c r="I25" s="135"/>
      <c r="J25" s="135"/>
      <c r="K25" s="135"/>
      <c r="L25" s="135"/>
      <c r="M25" s="135"/>
      <c r="N25" s="128"/>
      <c r="O25" s="128"/>
      <c r="P25" s="128"/>
      <c r="Q25" s="128"/>
      <c r="R25" s="128"/>
      <c r="S25" s="128"/>
      <c r="T25" s="128"/>
      <c r="U25" s="128"/>
      <c r="V25" s="129"/>
      <c r="W25" s="128"/>
      <c r="X25" s="128"/>
      <c r="Y25" s="128"/>
      <c r="Z25" s="128"/>
      <c r="AA25" s="128"/>
      <c r="AB25" s="128"/>
      <c r="AC25" s="115"/>
      <c r="AD25" s="115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19"/>
      <c r="AR25" s="120"/>
      <c r="AS25" s="120"/>
    </row>
    <row r="26" spans="1:57" ht="15" customHeight="1" x14ac:dyDescent="0.25">
      <c r="A26" s="136"/>
      <c r="B26" s="137"/>
      <c r="C26" s="138" t="s">
        <v>66</v>
      </c>
      <c r="D26" s="138"/>
      <c r="E26" s="139"/>
      <c r="F26" s="140">
        <f>SUM(F24+F20)</f>
        <v>292300</v>
      </c>
      <c r="G26" s="140">
        <f t="shared" ref="G26:AQ26" si="26">SUM(G24+G20)</f>
        <v>0</v>
      </c>
      <c r="H26" s="140">
        <f t="shared" si="26"/>
        <v>292300</v>
      </c>
      <c r="I26" s="140">
        <f t="shared" si="26"/>
        <v>200</v>
      </c>
      <c r="J26" s="140">
        <f t="shared" si="26"/>
        <v>0</v>
      </c>
      <c r="K26" s="140">
        <f t="shared" si="26"/>
        <v>400</v>
      </c>
      <c r="L26" s="140">
        <f t="shared" si="26"/>
        <v>2500</v>
      </c>
      <c r="M26" s="140">
        <f t="shared" si="26"/>
        <v>106762</v>
      </c>
      <c r="N26" s="140">
        <f t="shared" si="26"/>
        <v>12000</v>
      </c>
      <c r="O26" s="140">
        <f t="shared" si="26"/>
        <v>0</v>
      </c>
      <c r="P26" s="140">
        <f t="shared" si="26"/>
        <v>0</v>
      </c>
      <c r="Q26" s="140">
        <f t="shared" si="26"/>
        <v>414162</v>
      </c>
      <c r="R26" s="140">
        <f t="shared" si="26"/>
        <v>34801</v>
      </c>
      <c r="S26" s="140">
        <f t="shared" si="26"/>
        <v>0</v>
      </c>
      <c r="T26" s="140">
        <f t="shared" si="26"/>
        <v>20742</v>
      </c>
      <c r="U26" s="140">
        <f t="shared" si="26"/>
        <v>20742</v>
      </c>
      <c r="V26" s="140">
        <f t="shared" si="26"/>
        <v>490447</v>
      </c>
      <c r="W26" s="140">
        <f t="shared" si="26"/>
        <v>34801</v>
      </c>
      <c r="X26" s="140">
        <f t="shared" si="26"/>
        <v>0</v>
      </c>
      <c r="Y26" s="140">
        <f t="shared" si="26"/>
        <v>20742</v>
      </c>
      <c r="Z26" s="140">
        <f t="shared" si="26"/>
        <v>20742</v>
      </c>
      <c r="AA26" s="140">
        <f t="shared" si="26"/>
        <v>1.1000000000000001</v>
      </c>
      <c r="AB26" s="140">
        <f t="shared" si="26"/>
        <v>21220</v>
      </c>
      <c r="AC26" s="140">
        <f t="shared" si="26"/>
        <v>20742</v>
      </c>
      <c r="AD26" s="140">
        <f t="shared" si="26"/>
        <v>0</v>
      </c>
      <c r="AE26" s="140">
        <f t="shared" si="26"/>
        <v>0</v>
      </c>
      <c r="AF26" s="140">
        <f t="shared" si="26"/>
        <v>44260</v>
      </c>
      <c r="AG26" s="140">
        <f t="shared" si="26"/>
        <v>0</v>
      </c>
      <c r="AH26" s="140">
        <f t="shared" si="26"/>
        <v>15125</v>
      </c>
      <c r="AI26" s="140">
        <f t="shared" si="26"/>
        <v>7068</v>
      </c>
      <c r="AJ26" s="140">
        <f t="shared" si="26"/>
        <v>80</v>
      </c>
      <c r="AK26" s="140">
        <f>SUM(AK24+AK20)</f>
        <v>0</v>
      </c>
      <c r="AL26" s="140">
        <f>SUM(AL24+AL20)</f>
        <v>200</v>
      </c>
      <c r="AM26" s="140">
        <f t="shared" si="26"/>
        <v>1900</v>
      </c>
      <c r="AN26" s="140">
        <f t="shared" si="26"/>
        <v>2700</v>
      </c>
      <c r="AO26" s="140">
        <f t="shared" si="26"/>
        <v>18</v>
      </c>
      <c r="AP26" s="140">
        <f t="shared" si="26"/>
        <v>189598</v>
      </c>
      <c r="AQ26" s="140">
        <f t="shared" si="26"/>
        <v>300849</v>
      </c>
      <c r="AR26" s="120"/>
      <c r="AS26" s="120"/>
    </row>
    <row r="27" spans="1:57" ht="15" customHeight="1" x14ac:dyDescent="0.25">
      <c r="A27" s="37"/>
      <c r="B27" s="37"/>
      <c r="C27" s="141"/>
      <c r="D27" s="141"/>
      <c r="E27" s="142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43"/>
      <c r="AQ27" s="143"/>
      <c r="AR27" s="144"/>
      <c r="AS27" s="144"/>
    </row>
    <row r="28" spans="1:57" ht="15" customHeight="1" x14ac:dyDescent="0.25">
      <c r="A28" s="37"/>
      <c r="B28" s="37"/>
      <c r="C28" s="141"/>
      <c r="D28" s="141"/>
      <c r="E28" s="142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4"/>
      <c r="AS28" s="144"/>
    </row>
    <row r="29" spans="1:57" ht="15" customHeight="1" x14ac:dyDescent="0.25">
      <c r="A29" s="37"/>
      <c r="B29" s="37"/>
      <c r="C29" s="141"/>
      <c r="D29" s="141"/>
      <c r="E29" s="142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4"/>
      <c r="AS29" s="144"/>
    </row>
    <row r="30" spans="1:57" ht="15" customHeight="1" x14ac:dyDescent="0.25">
      <c r="A30" s="37"/>
      <c r="B30" s="37"/>
      <c r="C30" s="141"/>
      <c r="D30" s="141"/>
      <c r="E30" s="142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4"/>
      <c r="AS30" s="144"/>
    </row>
    <row r="31" spans="1:57" ht="15" customHeight="1" x14ac:dyDescent="0.25">
      <c r="A31" s="37"/>
      <c r="B31" s="37"/>
      <c r="C31" s="141"/>
      <c r="D31" s="141"/>
      <c r="E31" s="171" t="s">
        <v>67</v>
      </c>
      <c r="F31" s="171"/>
      <c r="G31" s="171"/>
      <c r="H31" s="171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171" t="s">
        <v>68</v>
      </c>
      <c r="V31" s="171"/>
      <c r="W31" s="171"/>
      <c r="X31" s="171"/>
      <c r="Y31" s="171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171" t="s">
        <v>69</v>
      </c>
      <c r="AL31" s="171"/>
      <c r="AM31" s="171"/>
      <c r="AN31" s="171"/>
      <c r="AO31" s="171"/>
      <c r="AP31" s="171"/>
      <c r="AQ31" s="171"/>
      <c r="AR31" s="144"/>
      <c r="AS31" s="144"/>
      <c r="AX31" s="145"/>
    </row>
    <row r="32" spans="1:57" s="31" customFormat="1" ht="15" customHeight="1" x14ac:dyDescent="0.25">
      <c r="A32" s="146"/>
      <c r="B32" s="146"/>
      <c r="C32" s="146"/>
      <c r="D32" s="146"/>
      <c r="E32" s="146"/>
      <c r="F32" s="146"/>
      <c r="G32" s="146"/>
      <c r="H32" s="146"/>
      <c r="I32" s="147"/>
      <c r="J32" s="146"/>
      <c r="K32" s="146"/>
      <c r="L32" s="146"/>
      <c r="M32" s="148"/>
      <c r="W32" s="149"/>
      <c r="X32" s="149"/>
      <c r="Y32" s="149"/>
      <c r="Z32" s="149"/>
      <c r="AA32" s="149"/>
      <c r="AB32" s="149"/>
      <c r="AC32" s="149"/>
      <c r="AD32" s="149"/>
      <c r="AE32" s="149"/>
      <c r="AF32" s="150"/>
      <c r="AG32" s="150"/>
      <c r="AH32" s="150"/>
      <c r="AI32" s="150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X32" s="3"/>
      <c r="AY32" s="30"/>
      <c r="AZ32" s="30">
        <f>37250*35%</f>
        <v>13037.5</v>
      </c>
      <c r="BA32" s="30"/>
      <c r="BE32" s="32"/>
    </row>
    <row r="33" spans="1:57" s="31" customFormat="1" ht="15" customHeight="1" x14ac:dyDescent="0.25">
      <c r="A33" s="146"/>
      <c r="B33" s="146"/>
      <c r="C33" s="146"/>
      <c r="D33" s="146"/>
      <c r="E33" s="146"/>
      <c r="F33" s="146"/>
      <c r="G33" s="146"/>
      <c r="H33" s="146"/>
      <c r="I33" s="147"/>
      <c r="J33" s="146"/>
      <c r="K33" s="146"/>
      <c r="L33" s="146"/>
      <c r="M33" s="148"/>
      <c r="W33" s="149"/>
      <c r="X33" s="149"/>
      <c r="Y33" s="149"/>
      <c r="Z33" s="149"/>
      <c r="AA33" s="149"/>
      <c r="AB33" s="149"/>
      <c r="AC33" s="149"/>
      <c r="AD33" s="149"/>
      <c r="AE33" s="149"/>
      <c r="AF33" s="150"/>
      <c r="AG33" s="150"/>
      <c r="AH33" s="150"/>
      <c r="AI33" s="150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X33" s="3"/>
      <c r="AY33" s="30"/>
      <c r="AZ33" s="30"/>
      <c r="BA33" s="30"/>
      <c r="BE33" s="32"/>
    </row>
    <row r="34" spans="1:57" s="31" customFormat="1" ht="15" customHeight="1" x14ac:dyDescent="0.25">
      <c r="A34" s="146"/>
      <c r="B34" s="146"/>
      <c r="C34" s="146"/>
      <c r="D34" s="146"/>
      <c r="E34" s="146"/>
      <c r="F34" s="146"/>
      <c r="G34" s="146"/>
      <c r="H34" s="146"/>
      <c r="I34" s="147"/>
      <c r="J34" s="146"/>
      <c r="K34" s="146"/>
      <c r="L34" s="146"/>
      <c r="M34" s="148"/>
      <c r="W34" s="149"/>
      <c r="X34" s="149"/>
      <c r="Y34" s="149"/>
      <c r="Z34" s="149"/>
      <c r="AA34" s="149"/>
      <c r="AB34" s="149"/>
      <c r="AC34" s="149"/>
      <c r="AD34" s="149"/>
      <c r="AE34" s="149"/>
      <c r="AF34" s="150"/>
      <c r="AG34" s="150"/>
      <c r="AH34" s="150"/>
      <c r="AI34" s="150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X34" s="3"/>
      <c r="AY34" s="30"/>
      <c r="AZ34" s="30"/>
      <c r="BA34" s="30"/>
      <c r="BE34" s="32"/>
    </row>
    <row r="35" spans="1:57" s="152" customFormat="1" ht="15" customHeight="1" x14ac:dyDescent="0.25">
      <c r="A35" s="151"/>
      <c r="F35" s="153"/>
      <c r="G35" s="153"/>
      <c r="H35" s="153"/>
      <c r="I35" s="153"/>
      <c r="J35" s="153"/>
      <c r="K35" s="153"/>
      <c r="L35" s="153"/>
      <c r="M35" s="153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54"/>
      <c r="AL35" s="154"/>
      <c r="AM35" s="154"/>
      <c r="AN35" s="154"/>
      <c r="AO35" s="154"/>
      <c r="AP35" s="154"/>
      <c r="AQ35" s="151"/>
      <c r="AR35" s="151"/>
      <c r="AW35" s="155"/>
      <c r="AX35" s="156"/>
      <c r="AY35" s="157"/>
      <c r="AZ35" s="157"/>
      <c r="BE35" s="158"/>
    </row>
    <row r="36" spans="1:57" ht="15" customHeight="1" x14ac:dyDescent="0.25">
      <c r="E36" s="172" t="s">
        <v>63</v>
      </c>
      <c r="F36" s="172"/>
      <c r="G36" s="172"/>
      <c r="H36" s="172"/>
      <c r="I36" s="152"/>
      <c r="J36" s="152"/>
      <c r="K36" s="152"/>
      <c r="L36" s="151"/>
      <c r="M36" s="151"/>
      <c r="N36" s="151"/>
      <c r="O36" s="151"/>
      <c r="P36" s="151"/>
      <c r="Q36" s="152"/>
      <c r="R36" s="152"/>
      <c r="S36" s="152"/>
      <c r="T36" s="152"/>
      <c r="U36" s="172" t="s">
        <v>70</v>
      </c>
      <c r="V36" s="172"/>
      <c r="W36" s="172"/>
      <c r="X36" s="172"/>
      <c r="Y36" s="172"/>
      <c r="Z36" s="159"/>
      <c r="AA36" s="151"/>
      <c r="AB36" s="151"/>
      <c r="AC36" s="151"/>
      <c r="AD36" s="151"/>
      <c r="AE36" s="160"/>
      <c r="AF36" s="160"/>
      <c r="AG36" s="160"/>
      <c r="AH36" s="160"/>
      <c r="AI36" s="160"/>
      <c r="AJ36" s="172" t="s">
        <v>71</v>
      </c>
      <c r="AK36" s="172"/>
      <c r="AL36" s="172"/>
      <c r="AM36" s="172"/>
      <c r="AN36" s="172"/>
      <c r="AO36" s="172"/>
      <c r="AP36" s="172"/>
      <c r="AQ36" s="172"/>
      <c r="AW36" s="155"/>
      <c r="AX36" s="161"/>
      <c r="BA36" s="2"/>
    </row>
    <row r="37" spans="1:57" ht="15" customHeight="1" x14ac:dyDescent="0.25">
      <c r="F37" s="2" t="s">
        <v>72</v>
      </c>
      <c r="G37" s="168"/>
      <c r="H37" s="168"/>
      <c r="I37" s="152"/>
      <c r="J37" s="152"/>
      <c r="K37" s="152"/>
      <c r="L37" s="151"/>
      <c r="M37" s="151"/>
      <c r="N37" s="151"/>
      <c r="O37" s="151"/>
      <c r="P37" s="151"/>
      <c r="Q37" s="152"/>
      <c r="R37" s="152"/>
      <c r="S37" s="152"/>
      <c r="T37" s="152"/>
      <c r="U37" s="152"/>
      <c r="V37" s="152" t="str">
        <f>F37</f>
        <v>Date:</v>
      </c>
      <c r="W37" s="168"/>
      <c r="X37" s="168"/>
      <c r="Y37" s="159"/>
      <c r="Z37" s="159"/>
      <c r="AA37" s="151"/>
      <c r="AB37" s="151"/>
      <c r="AC37" s="151"/>
      <c r="AD37" s="151"/>
      <c r="AE37" s="160"/>
      <c r="AF37" s="160"/>
      <c r="AG37" s="160"/>
      <c r="AH37" s="160"/>
      <c r="AI37" s="160"/>
      <c r="AJ37" s="162"/>
      <c r="AK37" s="162"/>
      <c r="AL37" s="162"/>
      <c r="AM37" s="162"/>
      <c r="AN37" s="162" t="str">
        <f>V37</f>
        <v>Date:</v>
      </c>
      <c r="AO37" s="162"/>
      <c r="AP37" s="168"/>
      <c r="AQ37" s="168"/>
      <c r="AW37" s="155"/>
      <c r="AX37" s="161"/>
      <c r="BA37" s="2"/>
    </row>
    <row r="38" spans="1:57" ht="15" customHeight="1" x14ac:dyDescent="0.25">
      <c r="C38" s="163"/>
      <c r="D38" s="163"/>
      <c r="E38" s="146"/>
      <c r="F38" s="5"/>
      <c r="G38" s="5"/>
      <c r="H38" s="5"/>
      <c r="AW38" s="155"/>
      <c r="AX38" s="161"/>
      <c r="BA38" s="2"/>
    </row>
    <row r="39" spans="1:57" ht="15" customHeight="1" x14ac:dyDescent="0.25">
      <c r="C39" s="164" t="s">
        <v>78</v>
      </c>
      <c r="D39" s="164"/>
      <c r="H39" s="5"/>
      <c r="AW39" s="155"/>
      <c r="AX39" s="161"/>
      <c r="BA39" s="2"/>
    </row>
    <row r="40" spans="1:57" ht="15" customHeight="1" x14ac:dyDescent="0.25">
      <c r="C40" s="165" t="s">
        <v>73</v>
      </c>
      <c r="D40" s="16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W40" s="155"/>
      <c r="AX40" s="161"/>
      <c r="BA40" s="2"/>
    </row>
    <row r="41" spans="1:57" ht="15" customHeight="1" x14ac:dyDescent="0.25">
      <c r="C41" s="165" t="s">
        <v>74</v>
      </c>
      <c r="D41" s="165"/>
      <c r="AW41" s="155"/>
      <c r="AX41" s="161"/>
      <c r="BA41" s="2"/>
    </row>
    <row r="42" spans="1:57" ht="15" customHeight="1" x14ac:dyDescent="0.25">
      <c r="C42" s="165" t="s">
        <v>0</v>
      </c>
      <c r="D42" s="165"/>
      <c r="AW42" s="155"/>
      <c r="AX42" s="161"/>
      <c r="BA42" s="2"/>
    </row>
    <row r="43" spans="1:57" ht="15" customHeight="1" x14ac:dyDescent="0.25">
      <c r="C43" s="165" t="s">
        <v>75</v>
      </c>
      <c r="D43" s="165"/>
      <c r="R43" s="166"/>
      <c r="AW43" s="155"/>
      <c r="AX43" s="161"/>
      <c r="BA43" s="2"/>
    </row>
    <row r="44" spans="1:57" ht="15" customHeight="1" x14ac:dyDescent="0.25">
      <c r="C44" s="167" t="s">
        <v>76</v>
      </c>
      <c r="D44" s="167"/>
    </row>
    <row r="45" spans="1:57" ht="15" customHeight="1" x14ac:dyDescent="0.25"/>
    <row r="46" spans="1:57" ht="15" customHeight="1" x14ac:dyDescent="0.25">
      <c r="M46" s="5"/>
    </row>
    <row r="47" spans="1:57" ht="15" customHeight="1" x14ac:dyDescent="0.25"/>
    <row r="48" spans="1:57" ht="15" customHeight="1" x14ac:dyDescent="0.25"/>
    <row r="49" spans="11:12" ht="15" customHeight="1" x14ac:dyDescent="0.25"/>
    <row r="51" spans="11:12" x14ac:dyDescent="0.25">
      <c r="K51" s="169"/>
      <c r="L51" s="170"/>
    </row>
  </sheetData>
  <mergeCells count="17">
    <mergeCell ref="F8:V8"/>
    <mergeCell ref="W8:AP8"/>
    <mergeCell ref="A1:AQ1"/>
    <mergeCell ref="A2:AQ2"/>
    <mergeCell ref="A4:W4"/>
    <mergeCell ref="X4:AG4"/>
    <mergeCell ref="AP5:AQ5"/>
    <mergeCell ref="G37:H37"/>
    <mergeCell ref="W37:X37"/>
    <mergeCell ref="AP37:AQ37"/>
    <mergeCell ref="K51:L51"/>
    <mergeCell ref="E31:H31"/>
    <mergeCell ref="U31:Y31"/>
    <mergeCell ref="AK31:AQ31"/>
    <mergeCell ref="E36:H36"/>
    <mergeCell ref="U36:Y36"/>
    <mergeCell ref="AJ36:AQ36"/>
  </mergeCells>
  <conditionalFormatting sqref="A52:AQ54 A51:K51 M51:AQ51 A1:AQ3 A4:U4 X4 AH4:AQ4 A13:AK13 B14:Q14 B15 A19:AQ26 A16:AK16 E15:Q15 A30:AQ36 A38:AQ50 A37:F37 I37:AQ37 R14:AK15 A17:A18 A11:S12 AD11:AQ11 AD12:AK12 V11:AB12 AL12:AQ18 A5:AQ10">
    <cfRule type="expression" dxfId="12" priority="13" stopIfTrue="1">
      <formula>$AX$6&lt;=0</formula>
    </cfRule>
  </conditionalFormatting>
  <conditionalFormatting sqref="A14:A15">
    <cfRule type="expression" dxfId="11" priority="12" stopIfTrue="1">
      <formula>$AX$6&lt;=0</formula>
    </cfRule>
  </conditionalFormatting>
  <conditionalFormatting sqref="A27:AQ29">
    <cfRule type="expression" dxfId="10" priority="11" stopIfTrue="1">
      <formula>$AX$6&lt;=0</formula>
    </cfRule>
  </conditionalFormatting>
  <conditionalFormatting sqref="B17:AK17">
    <cfRule type="expression" dxfId="9" priority="10" stopIfTrue="1">
      <formula>$AX$6&lt;=0</formula>
    </cfRule>
  </conditionalFormatting>
  <conditionalFormatting sqref="B18:AK18">
    <cfRule type="expression" dxfId="8" priority="9" stopIfTrue="1">
      <formula>$AX$6&lt;=0</formula>
    </cfRule>
  </conditionalFormatting>
  <conditionalFormatting sqref="C15:D15">
    <cfRule type="expression" dxfId="7" priority="8" stopIfTrue="1">
      <formula>$AX$6&lt;=0</formula>
    </cfRule>
  </conditionalFormatting>
  <conditionalFormatting sqref="G37:H37">
    <cfRule type="expression" dxfId="6" priority="7" stopIfTrue="1">
      <formula>$AX$6&lt;=0</formula>
    </cfRule>
  </conditionalFormatting>
  <conditionalFormatting sqref="U11">
    <cfRule type="expression" dxfId="5" priority="6" stopIfTrue="1">
      <formula>$AX$6&lt;=0</formula>
    </cfRule>
  </conditionalFormatting>
  <conditionalFormatting sqref="AC11">
    <cfRule type="expression" dxfId="4" priority="5" stopIfTrue="1">
      <formula>$AX$6&lt;=0</formula>
    </cfRule>
  </conditionalFormatting>
  <conditionalFormatting sqref="AC12">
    <cfRule type="expression" dxfId="3" priority="4" stopIfTrue="1">
      <formula>$AX$6&lt;=0</formula>
    </cfRule>
  </conditionalFormatting>
  <conditionalFormatting sqref="T12">
    <cfRule type="expression" dxfId="2" priority="3" stopIfTrue="1">
      <formula>$AX$6&lt;=0</formula>
    </cfRule>
  </conditionalFormatting>
  <conditionalFormatting sqref="T11">
    <cfRule type="expression" dxfId="1" priority="2" stopIfTrue="1">
      <formula>$AX$6&lt;=0</formula>
    </cfRule>
  </conditionalFormatting>
  <conditionalFormatting sqref="U12">
    <cfRule type="expression" dxfId="0" priority="1" stopIfTrue="1">
      <formula>$AX$6&lt;=0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Madhobdi Branch</dc:creator>
  <cp:lastModifiedBy>Shameema alam</cp:lastModifiedBy>
  <dcterms:created xsi:type="dcterms:W3CDTF">2021-09-22T05:02:40Z</dcterms:created>
  <dcterms:modified xsi:type="dcterms:W3CDTF">2021-09-27T05:03:25Z</dcterms:modified>
</cp:coreProperties>
</file>