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alary August-21" sheetId="1" r:id="rId1"/>
    <sheet name="BF" sheetId="2" r:id="rId2"/>
    <sheet name="Provedent Fund" sheetId="3" r:id="rId3"/>
    <sheet name="Accont No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10" i="2" l="1"/>
  <c r="E6" i="2"/>
  <c r="E16" i="2"/>
  <c r="E12" i="2"/>
  <c r="L20" i="1"/>
  <c r="F18" i="1"/>
  <c r="I18" i="1" s="1"/>
  <c r="F20" i="1"/>
  <c r="E18" i="3" s="1"/>
  <c r="L18" i="1"/>
  <c r="L16" i="1"/>
  <c r="E12" i="3"/>
  <c r="E8" i="3"/>
  <c r="R18" i="1" l="1"/>
  <c r="E16" i="3"/>
  <c r="E14" i="2"/>
  <c r="S18" i="1"/>
  <c r="K18" i="1"/>
  <c r="O18" i="1" s="1"/>
  <c r="F14" i="1"/>
  <c r="I14" i="1" s="1"/>
  <c r="E22" i="1"/>
  <c r="G22" i="1"/>
  <c r="H22" i="1"/>
  <c r="J22" i="1"/>
  <c r="P22" i="1"/>
  <c r="Q22" i="1"/>
  <c r="T22" i="1"/>
  <c r="U22" i="1"/>
  <c r="V22" i="1"/>
  <c r="W22" i="1"/>
  <c r="X22" i="1"/>
  <c r="Y22" i="1"/>
  <c r="Z22" i="1"/>
  <c r="AA22" i="1"/>
  <c r="D22" i="1"/>
  <c r="L14" i="1"/>
  <c r="L10" i="1"/>
  <c r="F16" i="1"/>
  <c r="AB18" i="1" l="1"/>
  <c r="S16" i="1"/>
  <c r="I16" i="1"/>
  <c r="K16" i="1" s="1"/>
  <c r="O16" i="1" s="1"/>
  <c r="R16" i="1"/>
  <c r="AC18" i="1"/>
  <c r="E16" i="4" s="1"/>
  <c r="I20" i="1"/>
  <c r="F16" i="3"/>
  <c r="L22" i="1"/>
  <c r="S20" i="1"/>
  <c r="S14" i="1"/>
  <c r="R20" i="1"/>
  <c r="E10" i="2"/>
  <c r="F18" i="2"/>
  <c r="AB16" i="1" l="1"/>
  <c r="AC16" i="1" s="1"/>
  <c r="AB20" i="1"/>
  <c r="F18" i="3"/>
  <c r="K20" i="1" l="1"/>
  <c r="C8" i="4"/>
  <c r="A2" i="4"/>
  <c r="E14" i="3"/>
  <c r="F14" i="3" s="1"/>
  <c r="E10" i="3"/>
  <c r="F10" i="3" s="1"/>
  <c r="F8" i="3"/>
  <c r="B6" i="2"/>
  <c r="D14" i="3"/>
  <c r="B10" i="3"/>
  <c r="A2" i="3"/>
  <c r="B12" i="2"/>
  <c r="B10" i="2"/>
  <c r="C8" i="2"/>
  <c r="B8" i="2"/>
  <c r="C6" i="2"/>
  <c r="F12" i="1"/>
  <c r="I12" i="1" s="1"/>
  <c r="F10" i="1"/>
  <c r="I10" i="1" l="1"/>
  <c r="K10" i="1" s="1"/>
  <c r="O10" i="1" s="1"/>
  <c r="F22" i="1"/>
  <c r="O20" i="1"/>
  <c r="AC20" i="1" s="1"/>
  <c r="E18" i="4" s="1"/>
  <c r="R10" i="1"/>
  <c r="S12" i="1"/>
  <c r="AB12" i="1" s="1"/>
  <c r="E8" i="2"/>
  <c r="R14" i="1"/>
  <c r="AB14" i="1" s="1"/>
  <c r="K14" i="1"/>
  <c r="O14" i="1" s="1"/>
  <c r="S10" i="1"/>
  <c r="AB10" i="1" l="1"/>
  <c r="AB22" i="1" s="1"/>
  <c r="R22" i="1"/>
  <c r="S22" i="1"/>
  <c r="I22" i="1"/>
  <c r="K12" i="1"/>
  <c r="O12" i="1" l="1"/>
  <c r="O22" i="1" s="1"/>
  <c r="K22" i="1"/>
  <c r="E14" i="4"/>
  <c r="AC14" i="1"/>
  <c r="E12" i="4" s="1"/>
  <c r="AC12" i="1" l="1"/>
  <c r="E10" i="4" s="1"/>
  <c r="AC10" i="1"/>
  <c r="E8" i="4" l="1"/>
  <c r="E20" i="4" s="1"/>
  <c r="AC22" i="1"/>
  <c r="F12" i="3"/>
  <c r="F19" i="3" s="1"/>
  <c r="M12" i="1"/>
  <c r="N10" i="1"/>
  <c r="N16" i="1"/>
  <c r="N14" i="1"/>
  <c r="M10" i="1"/>
  <c r="N12" i="1"/>
  <c r="M16" i="1"/>
</calcChain>
</file>

<file path=xl/comments1.xml><?xml version="1.0" encoding="utf-8"?>
<comments xmlns="http://schemas.openxmlformats.org/spreadsheetml/2006/main">
  <authors>
    <author>Author</author>
  </authors>
  <commentList>
    <comment ref="R7" authorId="0" shape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<sst xmlns="http://schemas.openxmlformats.org/spreadsheetml/2006/main" count="153" uniqueCount="98">
  <si>
    <t>Bangladesh Development Bank Limited</t>
  </si>
  <si>
    <t>Saturia Branch, Manikganj.</t>
  </si>
  <si>
    <t xml:space="preserve">               </t>
  </si>
  <si>
    <t>Sl.N0.</t>
  </si>
  <si>
    <t>Name &amp; Designation</t>
  </si>
  <si>
    <t>Basic Pay</t>
  </si>
  <si>
    <t>Inc /  Arrear due to promotion from 24.01.2018</t>
  </si>
  <si>
    <t>Total  Basic</t>
  </si>
  <si>
    <t>Child. Education Allowan.</t>
  </si>
  <si>
    <t>Cell phone</t>
  </si>
  <si>
    <t>House Rent</t>
  </si>
  <si>
    <t>Medical Allawance</t>
  </si>
  <si>
    <t>Total</t>
  </si>
  <si>
    <t xml:space="preserve">Gross </t>
  </si>
  <si>
    <t>D  E  D  U  C  T  I  O  N</t>
  </si>
  <si>
    <t xml:space="preserve">Total  </t>
  </si>
  <si>
    <t>Net Payable</t>
  </si>
  <si>
    <t>Bank Con. PF</t>
  </si>
  <si>
    <t>Bank Cont. SAF</t>
  </si>
  <si>
    <t>Bank Contribution gratuity fund</t>
  </si>
  <si>
    <t>Total salary paid by bank</t>
  </si>
  <si>
    <t>Bank Cont. to SAF</t>
  </si>
  <si>
    <t>Bank to PF</t>
  </si>
  <si>
    <t>Own Cont. to PF</t>
  </si>
  <si>
    <t>HBA1 (15 Yrs)</t>
  </si>
  <si>
    <t>Motor cycle loan instalment</t>
  </si>
  <si>
    <t>Computer loan instalment</t>
  </si>
  <si>
    <t>Income Tax</t>
  </si>
  <si>
    <t>Revenue stamp</t>
  </si>
  <si>
    <t>Benv. Fund</t>
  </si>
  <si>
    <t>Deduct.</t>
  </si>
  <si>
    <t>Gross Salary</t>
  </si>
  <si>
    <t>Deduction</t>
  </si>
  <si>
    <t>Sanjoy Kumar Biswas</t>
  </si>
  <si>
    <t>Senoir Principal Officer</t>
  </si>
  <si>
    <t>Principal Officer</t>
  </si>
  <si>
    <t>Md. Abdul Aziz</t>
  </si>
  <si>
    <t xml:space="preserve">Md. Kamruzzaman </t>
  </si>
  <si>
    <t>Senior Officer</t>
  </si>
  <si>
    <t xml:space="preserve"> debiting 639/640, 642, 650, 671, 671-A- Administrative overhead control .</t>
  </si>
  <si>
    <t>Sr. Officer</t>
  </si>
  <si>
    <t xml:space="preserve">  Branch Manager</t>
  </si>
  <si>
    <t>T =Transport Charge</t>
  </si>
  <si>
    <t>P=Paper Bill</t>
  </si>
  <si>
    <t>H.B. = House Building</t>
  </si>
  <si>
    <t>M=Motor Cycle</t>
  </si>
  <si>
    <t>Ass. Fee= Association Fee</t>
  </si>
  <si>
    <t>GPF=General Provident Fund</t>
  </si>
  <si>
    <t>* SAF=Super Annuation Fund</t>
  </si>
  <si>
    <t>BANGLADESH DEVELOPMENT BANK LIMITED</t>
  </si>
  <si>
    <t>SL.</t>
  </si>
  <si>
    <t xml:space="preserve">NAME </t>
  </si>
  <si>
    <t>DESIGNATION</t>
  </si>
  <si>
    <t>Organization</t>
  </si>
  <si>
    <t>Basic</t>
  </si>
  <si>
    <t>Amount</t>
  </si>
  <si>
    <t>BDBL</t>
  </si>
  <si>
    <t>BSB</t>
  </si>
  <si>
    <t>TOTAL</t>
  </si>
  <si>
    <t xml:space="preserve">                      Approved by:</t>
  </si>
  <si>
    <t>Saturia, Manikganj</t>
  </si>
  <si>
    <t>Sub : Statement of  Provident Fund</t>
  </si>
  <si>
    <t>% of Basic</t>
  </si>
  <si>
    <t>10% (Bank)+10% (Own)</t>
  </si>
  <si>
    <t>Senior Officer-1</t>
  </si>
  <si>
    <t>Senior Officer-2</t>
  </si>
  <si>
    <t>Branch Manager</t>
  </si>
  <si>
    <t>Sub :  Salary of  Officers  &amp;  Staffs</t>
  </si>
  <si>
    <t>A/C No. SB</t>
  </si>
  <si>
    <t>NET PAYABLE</t>
  </si>
  <si>
    <t>0790100000530</t>
  </si>
  <si>
    <t>0790100000356</t>
  </si>
  <si>
    <t>0790100000465</t>
  </si>
  <si>
    <t>Approved by:</t>
  </si>
  <si>
    <t xml:space="preserve"> Branch Manager</t>
  </si>
  <si>
    <t>Faisal Ahmed</t>
  </si>
  <si>
    <t>Officer Cash</t>
  </si>
  <si>
    <t>0790100000656</t>
  </si>
  <si>
    <t>Md Shohag Hasan</t>
  </si>
  <si>
    <t xml:space="preserve">Paper bill/ Excess House rent </t>
  </si>
  <si>
    <t>0790100000660</t>
  </si>
  <si>
    <t>HBA2(one time)</t>
  </si>
  <si>
    <t>Md. Jonny Hossain</t>
  </si>
  <si>
    <t>Senior Officer-3</t>
  </si>
  <si>
    <t>Principal officer</t>
  </si>
  <si>
    <t>principal Officer</t>
  </si>
  <si>
    <t>Senior Principal Officer</t>
  </si>
  <si>
    <t>Principal  Officer</t>
  </si>
  <si>
    <t xml:space="preserve"> Principal Officer</t>
  </si>
  <si>
    <t>0790100000715</t>
  </si>
  <si>
    <t>Association Fee</t>
  </si>
  <si>
    <t>A sum of Tk. 2,72,459.00 (Two lac Fifty Seventy Two Thousand Four Hundred Fifty Nine Taka only) may be disbursed as salary &amp; allowance for the month of June, 2021 to the officer/staff of this branch by A/C.</t>
  </si>
  <si>
    <t>Sub :  Salary of  Officers  &amp;  Staffs For the Month of August-2021</t>
  </si>
  <si>
    <t>Sub : Statement of Benevolent Fund August-2021</t>
  </si>
  <si>
    <t>Contribution for the month of August-2021</t>
  </si>
  <si>
    <t>Salary Statement for the month of August-2021</t>
  </si>
  <si>
    <t>Employee ID</t>
  </si>
  <si>
    <t>Resigned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</si>
</sst>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sz val="11"/>
      <name val="CG Omega"/>
    </font>
    <font>
      <sz val="8"/>
      <name val="CG Omega"/>
    </font>
    <font>
      <b/>
      <sz val="11"/>
      <name val="CG Omega"/>
    </font>
    <font>
      <b/>
      <sz val="9"/>
      <name val="CG Omega"/>
    </font>
    <font>
      <b/>
      <sz val="8"/>
      <name val="CG Omega"/>
    </font>
    <font>
      <b/>
      <sz val="10"/>
      <name val="Arial"/>
      <family val="2"/>
    </font>
    <font>
      <b/>
      <sz val="9"/>
      <name val="CG Omega"/>
      <family val="2"/>
    </font>
    <font>
      <sz val="9"/>
      <name val="CG Omega"/>
      <family val="2"/>
    </font>
    <font>
      <sz val="9"/>
      <name val="CG Omega"/>
    </font>
    <font>
      <sz val="8"/>
      <name val="CG Omega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b/>
      <sz val="14"/>
      <name val="CG Omega"/>
      <family val="2"/>
    </font>
    <font>
      <sz val="10"/>
      <name val="CG Omega"/>
      <family val="2"/>
    </font>
    <font>
      <sz val="10"/>
      <name val="CG Omega"/>
    </font>
    <font>
      <b/>
      <sz val="9"/>
      <name val="Arial"/>
      <family val="2"/>
    </font>
    <font>
      <sz val="9"/>
      <color indexed="9"/>
      <name val="CG Omega"/>
    </font>
    <font>
      <sz val="9"/>
      <name val="Arial"/>
      <family val="2"/>
    </font>
    <font>
      <u/>
      <sz val="10"/>
      <name val="CG Omega"/>
      <family val="2"/>
    </font>
    <font>
      <b/>
      <sz val="14"/>
      <name val="Arial"/>
      <family val="2"/>
    </font>
    <font>
      <b/>
      <sz val="10"/>
      <name val="CG Omega"/>
    </font>
    <font>
      <b/>
      <sz val="14"/>
      <name val="CG Omega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G Omeg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 applyBorder="1" applyAlignment="1">
      <alignment horizontal="center" vertical="top"/>
    </xf>
    <xf numFmtId="165" fontId="4" fillId="0" borderId="0" xfId="1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5" fontId="8" fillId="0" borderId="0" xfId="1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top"/>
    </xf>
    <xf numFmtId="165" fontId="10" fillId="0" borderId="3" xfId="1" applyNumberFormat="1" applyFont="1" applyBorder="1" applyAlignment="1">
      <alignment horizontal="center" textRotation="90" wrapText="1"/>
    </xf>
    <xf numFmtId="0" fontId="13" fillId="0" borderId="3" xfId="0" applyFon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 wrapText="1"/>
    </xf>
    <xf numFmtId="165" fontId="16" fillId="0" borderId="3" xfId="1" applyNumberFormat="1" applyFont="1" applyBorder="1" applyAlignment="1">
      <alignment vertical="center"/>
    </xf>
    <xf numFmtId="165" fontId="16" fillId="0" borderId="3" xfId="0" applyNumberFormat="1" applyFont="1" applyBorder="1" applyAlignment="1">
      <alignment vertical="center"/>
    </xf>
    <xf numFmtId="165" fontId="16" fillId="0" borderId="3" xfId="1" applyNumberFormat="1" applyFont="1" applyBorder="1" applyAlignment="1">
      <alignment horizontal="left" vertical="top"/>
    </xf>
    <xf numFmtId="165" fontId="8" fillId="0" borderId="3" xfId="1" applyNumberFormat="1" applyFont="1" applyBorder="1" applyAlignment="1">
      <alignment vertical="center"/>
    </xf>
    <xf numFmtId="165" fontId="16" fillId="0" borderId="3" xfId="1" applyNumberFormat="1" applyFont="1" applyBorder="1" applyAlignment="1">
      <alignment horizontal="center" vertical="center"/>
    </xf>
    <xf numFmtId="166" fontId="16" fillId="0" borderId="3" xfId="1" applyNumberFormat="1" applyFont="1" applyBorder="1" applyAlignment="1">
      <alignment vertical="center"/>
    </xf>
    <xf numFmtId="165" fontId="11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165" fontId="8" fillId="0" borderId="3" xfId="1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/>
    </xf>
    <xf numFmtId="164" fontId="10" fillId="0" borderId="3" xfId="1" applyNumberFormat="1" applyFont="1" applyBorder="1" applyAlignment="1">
      <alignment horizontal="center" vertical="top"/>
    </xf>
    <xf numFmtId="0" fontId="15" fillId="0" borderId="0" xfId="0" applyFont="1" applyBorder="1" applyAlignment="1">
      <alignment horizontal="left" vertical="top"/>
    </xf>
    <xf numFmtId="164" fontId="15" fillId="0" borderId="0" xfId="1" applyNumberFormat="1" applyFont="1" applyBorder="1" applyAlignment="1">
      <alignment horizontal="right" vertical="top"/>
    </xf>
    <xf numFmtId="165" fontId="8" fillId="0" borderId="0" xfId="1" applyNumberFormat="1" applyFont="1" applyBorder="1" applyAlignment="1">
      <alignment vertical="center"/>
    </xf>
    <xf numFmtId="0" fontId="1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textRotation="90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textRotation="90"/>
    </xf>
    <xf numFmtId="0" fontId="1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 textRotation="90"/>
    </xf>
    <xf numFmtId="165" fontId="15" fillId="0" borderId="0" xfId="1" applyNumberFormat="1" applyFont="1" applyBorder="1" applyAlignment="1">
      <alignment horizontal="left" vertical="top"/>
    </xf>
    <xf numFmtId="164" fontId="9" fillId="0" borderId="0" xfId="1" applyNumberFormat="1" applyFont="1" applyBorder="1" applyAlignment="1">
      <alignment vertical="top"/>
    </xf>
    <xf numFmtId="0" fontId="0" fillId="0" borderId="0" xfId="0" applyBorder="1" applyAlignment="1">
      <alignment horizontal="left" vertical="top"/>
    </xf>
    <xf numFmtId="165" fontId="17" fillId="0" borderId="0" xfId="0" applyNumberFormat="1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165" fontId="16" fillId="0" borderId="0" xfId="1" applyNumberFormat="1" applyFont="1" applyBorder="1" applyAlignment="1">
      <alignment horizontal="center" vertical="center"/>
    </xf>
    <xf numFmtId="165" fontId="16" fillId="0" borderId="0" xfId="1" applyNumberFormat="1" applyFont="1" applyBorder="1" applyAlignment="1">
      <alignment vertical="center"/>
    </xf>
    <xf numFmtId="0" fontId="15" fillId="0" borderId="0" xfId="0" applyFont="1" applyBorder="1" applyAlignment="1">
      <alignment vertical="top"/>
    </xf>
    <xf numFmtId="165" fontId="14" fillId="0" borderId="0" xfId="1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top"/>
    </xf>
    <xf numFmtId="165" fontId="15" fillId="0" borderId="0" xfId="0" applyNumberFormat="1" applyFont="1" applyBorder="1" applyAlignment="1">
      <alignment horizontal="center" vertical="top"/>
    </xf>
    <xf numFmtId="0" fontId="22" fillId="0" borderId="3" xfId="0" applyFont="1" applyBorder="1" applyAlignment="1">
      <alignment horizontal="left" vertical="top"/>
    </xf>
    <xf numFmtId="165" fontId="22" fillId="0" borderId="3" xfId="0" applyNumberFormat="1" applyFont="1" applyBorder="1" applyAlignment="1">
      <alignment horizontal="right" vertical="top"/>
    </xf>
    <xf numFmtId="0" fontId="23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6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center" vertical="top"/>
    </xf>
    <xf numFmtId="0" fontId="24" fillId="0" borderId="0" xfId="0" applyFont="1" applyBorder="1" applyAlignment="1">
      <alignment horizontal="center" vertical="top"/>
    </xf>
    <xf numFmtId="0" fontId="14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justify" vertical="top"/>
    </xf>
    <xf numFmtId="9" fontId="0" fillId="0" borderId="0" xfId="0" applyNumberFormat="1" applyBorder="1" applyAlignment="1">
      <alignment horizontal="center" vertical="top"/>
    </xf>
    <xf numFmtId="0" fontId="26" fillId="0" borderId="0" xfId="0" applyFont="1" applyBorder="1" applyAlignment="1">
      <alignment horizontal="left" vertical="top"/>
    </xf>
    <xf numFmtId="0" fontId="27" fillId="0" borderId="3" xfId="0" applyFont="1" applyBorder="1" applyAlignment="1">
      <alignment horizontal="center" vertical="top"/>
    </xf>
    <xf numFmtId="165" fontId="27" fillId="0" borderId="3" xfId="0" applyNumberFormat="1" applyFont="1" applyBorder="1" applyAlignment="1">
      <alignment horizontal="center" vertical="top"/>
    </xf>
    <xf numFmtId="0" fontId="28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165" fontId="15" fillId="0" borderId="0" xfId="0" applyNumberFormat="1" applyFont="1" applyBorder="1" applyAlignment="1">
      <alignment vertical="top"/>
    </xf>
    <xf numFmtId="0" fontId="13" fillId="0" borderId="0" xfId="0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165" fontId="11" fillId="0" borderId="3" xfId="0" applyNumberFormat="1" applyFont="1" applyBorder="1" applyAlignment="1">
      <alignment vertical="top"/>
    </xf>
    <xf numFmtId="0" fontId="30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5" fillId="0" borderId="0" xfId="0" applyFont="1" applyBorder="1" applyAlignment="1">
      <alignment horizontal="center" vertical="top"/>
    </xf>
    <xf numFmtId="0" fontId="15" fillId="0" borderId="3" xfId="0" applyFont="1" applyBorder="1" applyAlignment="1">
      <alignment vertical="top"/>
    </xf>
    <xf numFmtId="164" fontId="15" fillId="0" borderId="0" xfId="1" applyNumberFormat="1" applyFont="1" applyBorder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21" fillId="0" borderId="0" xfId="0" applyFont="1" applyFill="1" applyBorder="1" applyAlignment="1">
      <alignment horizontal="left" vertical="top"/>
    </xf>
    <xf numFmtId="43" fontId="21" fillId="0" borderId="0" xfId="0" applyNumberFormat="1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0" xfId="0" applyFont="1" applyBorder="1" applyAlignment="1">
      <alignment vertical="top"/>
    </xf>
    <xf numFmtId="165" fontId="21" fillId="0" borderId="0" xfId="0" applyNumberFormat="1" applyFont="1" applyBorder="1" applyAlignment="1">
      <alignment horizontal="left" vertical="top"/>
    </xf>
    <xf numFmtId="165" fontId="31" fillId="0" borderId="0" xfId="0" applyNumberFormat="1" applyFont="1" applyBorder="1" applyAlignment="1">
      <alignment vertical="top"/>
    </xf>
    <xf numFmtId="0" fontId="31" fillId="0" borderId="0" xfId="0" applyFont="1"/>
    <xf numFmtId="0" fontId="21" fillId="0" borderId="0" xfId="0" applyFont="1" applyBorder="1" applyAlignment="1">
      <alignment horizontal="left" vertical="top" wrapText="1"/>
    </xf>
    <xf numFmtId="166" fontId="21" fillId="0" borderId="0" xfId="0" applyNumberFormat="1" applyFont="1" applyBorder="1" applyAlignment="1">
      <alignment horizontal="left" vertical="top"/>
    </xf>
    <xf numFmtId="165" fontId="31" fillId="0" borderId="0" xfId="1" applyNumberFormat="1" applyFont="1" applyBorder="1" applyAlignment="1">
      <alignment horizontal="left" vertical="top"/>
    </xf>
    <xf numFmtId="43" fontId="21" fillId="0" borderId="0" xfId="0" applyNumberFormat="1" applyFont="1" applyBorder="1" applyAlignment="1">
      <alignment horizontal="right" vertical="top"/>
    </xf>
    <xf numFmtId="164" fontId="21" fillId="0" borderId="0" xfId="1" applyNumberFormat="1" applyFont="1" applyBorder="1" applyAlignment="1">
      <alignment vertical="top"/>
    </xf>
    <xf numFmtId="165" fontId="12" fillId="0" borderId="0" xfId="0" applyNumberFormat="1" applyFont="1" applyBorder="1" applyAlignment="1">
      <alignment horizontal="left" vertical="top"/>
    </xf>
    <xf numFmtId="165" fontId="21" fillId="0" borderId="0" xfId="0" applyNumberFormat="1" applyFont="1" applyBorder="1" applyAlignment="1">
      <alignment horizontal="center" vertical="top"/>
    </xf>
    <xf numFmtId="165" fontId="21" fillId="0" borderId="0" xfId="1" applyNumberFormat="1" applyFont="1" applyBorder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165" fontId="31" fillId="0" borderId="0" xfId="0" applyNumberFormat="1" applyFont="1" applyBorder="1" applyAlignment="1">
      <alignment horizontal="left" vertical="top"/>
    </xf>
    <xf numFmtId="165" fontId="12" fillId="0" borderId="0" xfId="0" applyNumberFormat="1" applyFont="1" applyBorder="1" applyAlignment="1">
      <alignment horizontal="center" vertical="top"/>
    </xf>
    <xf numFmtId="165" fontId="12" fillId="0" borderId="0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textRotation="90" wrapText="1"/>
    </xf>
    <xf numFmtId="165" fontId="16" fillId="2" borderId="3" xfId="1" applyNumberFormat="1" applyFont="1" applyFill="1" applyBorder="1" applyAlignment="1">
      <alignment vertical="center"/>
    </xf>
    <xf numFmtId="43" fontId="9" fillId="0" borderId="0" xfId="0" applyNumberFormat="1" applyFont="1" applyBorder="1" applyAlignment="1">
      <alignment horizontal="center" vertical="center" wrapText="1"/>
    </xf>
    <xf numFmtId="164" fontId="8" fillId="0" borderId="0" xfId="1" applyNumberFormat="1" applyFont="1" applyBorder="1" applyAlignment="1">
      <alignment vertical="center"/>
    </xf>
    <xf numFmtId="165" fontId="11" fillId="0" borderId="3" xfId="1" applyNumberFormat="1" applyFont="1" applyBorder="1" applyAlignment="1">
      <alignment vertical="center"/>
    </xf>
    <xf numFmtId="165" fontId="4" fillId="0" borderId="0" xfId="0" applyNumberFormat="1" applyFont="1" applyBorder="1" applyAlignment="1">
      <alignment horizontal="center" vertical="top"/>
    </xf>
    <xf numFmtId="165" fontId="7" fillId="0" borderId="0" xfId="0" applyNumberFormat="1" applyFont="1" applyBorder="1" applyAlignment="1">
      <alignment horizontal="left" vertical="top"/>
    </xf>
    <xf numFmtId="165" fontId="10" fillId="0" borderId="3" xfId="0" applyNumberFormat="1" applyFont="1" applyBorder="1" applyAlignment="1">
      <alignment horizontal="center" vertical="top"/>
    </xf>
    <xf numFmtId="165" fontId="0" fillId="0" borderId="0" xfId="0" applyNumberFormat="1" applyBorder="1" applyAlignment="1">
      <alignment horizontal="left" vertical="top" wrapText="1"/>
    </xf>
    <xf numFmtId="165" fontId="15" fillId="0" borderId="0" xfId="0" applyNumberFormat="1" applyFont="1" applyBorder="1" applyAlignment="1">
      <alignment horizontal="center" textRotation="90"/>
    </xf>
    <xf numFmtId="165" fontId="0" fillId="0" borderId="0" xfId="0" applyNumberFormat="1"/>
    <xf numFmtId="165" fontId="8" fillId="0" borderId="3" xfId="0" applyNumberFormat="1" applyFont="1" applyBorder="1" applyAlignment="1">
      <alignment vertical="center"/>
    </xf>
    <xf numFmtId="165" fontId="11" fillId="0" borderId="3" xfId="1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textRotation="90" wrapText="1"/>
    </xf>
    <xf numFmtId="165" fontId="10" fillId="0" borderId="3" xfId="0" applyNumberFormat="1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32" fillId="2" borderId="0" xfId="0" applyFont="1" applyFill="1" applyBorder="1" applyAlignment="1">
      <alignment horizontal="left" vertical="top"/>
    </xf>
    <xf numFmtId="165" fontId="8" fillId="2" borderId="3" xfId="1" applyNumberFormat="1" applyFont="1" applyFill="1" applyBorder="1" applyAlignment="1">
      <alignment vertical="center"/>
    </xf>
    <xf numFmtId="0" fontId="10" fillId="0" borderId="3" xfId="0" applyFont="1" applyBorder="1" applyAlignment="1">
      <alignment horizontal="center" textRotation="90" wrapText="1"/>
    </xf>
    <xf numFmtId="0" fontId="15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textRotation="90"/>
    </xf>
    <xf numFmtId="0" fontId="10" fillId="0" borderId="7" xfId="0" applyFont="1" applyBorder="1" applyAlignment="1">
      <alignment horizontal="center" textRotation="90"/>
    </xf>
    <xf numFmtId="165" fontId="12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164" fontId="15" fillId="0" borderId="0" xfId="1" applyNumberFormat="1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165" fontId="21" fillId="0" borderId="0" xfId="0" applyNumberFormat="1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horizontal="center" textRotation="90"/>
    </xf>
    <xf numFmtId="0" fontId="10" fillId="0" borderId="7" xfId="0" applyFont="1" applyBorder="1" applyAlignment="1">
      <alignment horizontal="center" textRotation="90"/>
    </xf>
    <xf numFmtId="0" fontId="10" fillId="0" borderId="2" xfId="0" applyFont="1" applyBorder="1" applyAlignment="1">
      <alignment horizontal="center" textRotation="90" wrapText="1"/>
    </xf>
    <xf numFmtId="0" fontId="10" fillId="0" borderId="7" xfId="0" applyFont="1" applyBorder="1" applyAlignment="1">
      <alignment horizontal="center" textRotation="90" wrapText="1"/>
    </xf>
    <xf numFmtId="0" fontId="10" fillId="0" borderId="3" xfId="0" applyFont="1" applyBorder="1" applyAlignment="1">
      <alignment horizontal="center" textRotation="90"/>
    </xf>
    <xf numFmtId="0" fontId="10" fillId="0" borderId="3" xfId="0" applyFont="1" applyBorder="1" applyAlignment="1">
      <alignment horizontal="center" textRotation="90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4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eema.alam\Downloads\Salary_December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July-2019"/>
      <sheetName val="Super Annuation Fund"/>
      <sheetName val="Gratuety"/>
      <sheetName val="Provident Fund"/>
      <sheetName val="BF"/>
      <sheetName val="Statement"/>
    </sheetNames>
    <sheetDataSet>
      <sheetData sheetId="0">
        <row r="109">
          <cell r="B109" t="str">
            <v>Md. Abdul Aziz</v>
          </cell>
        </row>
      </sheetData>
      <sheetData sheetId="1">
        <row r="5">
          <cell r="A5" t="str">
            <v>Saturia Branch, Manikganj.</v>
          </cell>
        </row>
      </sheetData>
      <sheetData sheetId="2"/>
      <sheetData sheetId="3"/>
      <sheetData sheetId="4">
        <row r="4">
          <cell r="A4" t="str">
            <v>Saturia Branch, Manikganj.</v>
          </cell>
        </row>
        <row r="9">
          <cell r="C9" t="str">
            <v>Sr. Principal Officer</v>
          </cell>
        </row>
        <row r="19">
          <cell r="D19" t="str">
            <v>BDBL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5"/>
  <sheetViews>
    <sheetView tabSelected="1" topLeftCell="G1" workbookViewId="0">
      <selection activeCell="B19" sqref="B19"/>
    </sheetView>
  </sheetViews>
  <sheetFormatPr defaultRowHeight="15"/>
  <cols>
    <col min="1" max="1" width="4.7109375" customWidth="1"/>
    <col min="2" max="2" width="8.85546875" customWidth="1"/>
    <col min="3" max="3" width="18.7109375" customWidth="1"/>
    <col min="4" max="4" width="7.5703125" customWidth="1"/>
    <col min="5" max="5" width="4.42578125" customWidth="1"/>
    <col min="6" max="6" width="7.7109375" bestFit="1" customWidth="1"/>
    <col min="7" max="7" width="5.7109375" customWidth="1"/>
    <col min="8" max="8" width="5" customWidth="1"/>
    <col min="9" max="9" width="7.28515625" customWidth="1"/>
    <col min="10" max="10" width="6.85546875" customWidth="1"/>
    <col min="11" max="11" width="7.42578125" customWidth="1"/>
    <col min="12" max="12" width="6.85546875" bestFit="1" customWidth="1"/>
    <col min="13" max="13" width="4.42578125" customWidth="1"/>
    <col min="14" max="14" width="4.140625" customWidth="1"/>
    <col min="15" max="15" width="7.42578125" customWidth="1"/>
    <col min="16" max="17" width="4.42578125" customWidth="1"/>
    <col min="18" max="18" width="6.85546875" style="121" customWidth="1"/>
    <col min="19" max="19" width="6.7109375" customWidth="1"/>
    <col min="20" max="22" width="6.5703125" customWidth="1"/>
    <col min="23" max="23" width="5.85546875" customWidth="1"/>
    <col min="24" max="24" width="6" bestFit="1" customWidth="1"/>
    <col min="25" max="25" width="4.140625" customWidth="1"/>
    <col min="26" max="26" width="4.28515625" customWidth="1"/>
    <col min="27" max="27" width="5.7109375" customWidth="1"/>
    <col min="28" max="28" width="7.140625" customWidth="1"/>
    <col min="29" max="29" width="7.5703125" customWidth="1"/>
  </cols>
  <sheetData>
    <row r="1" spans="1:29" ht="2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</row>
    <row r="2" spans="1:29" ht="18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16"/>
      <c r="S3" s="1"/>
      <c r="T3" s="2"/>
      <c r="U3" s="1"/>
      <c r="V3" s="1"/>
      <c r="W3" s="1"/>
      <c r="X3" s="1"/>
      <c r="Y3" s="1"/>
      <c r="Z3" s="1"/>
      <c r="AA3" s="1"/>
      <c r="AB3" s="1"/>
      <c r="AC3" s="3"/>
    </row>
    <row r="4" spans="1:29" ht="15.75">
      <c r="A4" s="148" t="s">
        <v>92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spans="1:29">
      <c r="A5" s="4"/>
      <c r="B5" s="4"/>
      <c r="C5" s="4"/>
      <c r="D5" s="4"/>
      <c r="E5" s="4"/>
      <c r="F5" s="4"/>
      <c r="G5" s="4"/>
      <c r="H5" s="4" t="s">
        <v>2</v>
      </c>
      <c r="I5" s="4"/>
      <c r="J5" s="4"/>
      <c r="K5" s="4"/>
      <c r="L5" s="4"/>
      <c r="M5" s="4"/>
      <c r="N5" s="4"/>
      <c r="O5" s="4"/>
      <c r="P5" s="5"/>
      <c r="Q5" s="4"/>
      <c r="R5" s="117"/>
      <c r="S5" s="4"/>
      <c r="T5" s="6"/>
      <c r="U5" s="7"/>
      <c r="V5" s="7"/>
      <c r="W5" s="7"/>
      <c r="X5" s="7"/>
      <c r="Y5" s="7"/>
      <c r="Z5" s="4"/>
      <c r="AA5" s="4"/>
      <c r="AB5" s="4"/>
      <c r="AC5" s="8"/>
    </row>
    <row r="6" spans="1:29">
      <c r="A6" s="149" t="s">
        <v>3</v>
      </c>
      <c r="B6" s="131"/>
      <c r="C6" s="151" t="s">
        <v>4</v>
      </c>
      <c r="D6" s="153" t="s">
        <v>5</v>
      </c>
      <c r="E6" s="151" t="s">
        <v>6</v>
      </c>
      <c r="F6" s="153" t="s">
        <v>7</v>
      </c>
      <c r="G6" s="151" t="s">
        <v>8</v>
      </c>
      <c r="H6" s="153" t="s">
        <v>9</v>
      </c>
      <c r="I6" s="153" t="s">
        <v>10</v>
      </c>
      <c r="J6" s="154" t="s">
        <v>11</v>
      </c>
      <c r="K6" s="153" t="s">
        <v>12</v>
      </c>
      <c r="L6" s="155" t="s">
        <v>13</v>
      </c>
      <c r="M6" s="156"/>
      <c r="N6" s="156"/>
      <c r="O6" s="157"/>
      <c r="P6" s="158" t="s">
        <v>14</v>
      </c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9" t="s">
        <v>15</v>
      </c>
      <c r="AC6" s="144" t="s">
        <v>16</v>
      </c>
    </row>
    <row r="7" spans="1:29" s="126" customFormat="1" ht="85.5" customHeight="1">
      <c r="A7" s="150"/>
      <c r="B7" s="132" t="s">
        <v>96</v>
      </c>
      <c r="C7" s="152"/>
      <c r="D7" s="153"/>
      <c r="E7" s="152"/>
      <c r="F7" s="153"/>
      <c r="G7" s="152"/>
      <c r="H7" s="153"/>
      <c r="I7" s="153"/>
      <c r="J7" s="153"/>
      <c r="K7" s="153"/>
      <c r="L7" s="111" t="s">
        <v>17</v>
      </c>
      <c r="M7" s="111" t="s">
        <v>18</v>
      </c>
      <c r="N7" s="111" t="s">
        <v>19</v>
      </c>
      <c r="O7" s="10" t="s">
        <v>20</v>
      </c>
      <c r="P7" s="124" t="s">
        <v>21</v>
      </c>
      <c r="Q7" s="129" t="s">
        <v>90</v>
      </c>
      <c r="R7" s="125" t="s">
        <v>22</v>
      </c>
      <c r="S7" s="111" t="s">
        <v>23</v>
      </c>
      <c r="T7" s="10" t="s">
        <v>24</v>
      </c>
      <c r="U7" s="111" t="s">
        <v>81</v>
      </c>
      <c r="V7" s="111" t="s">
        <v>25</v>
      </c>
      <c r="W7" s="111" t="s">
        <v>26</v>
      </c>
      <c r="X7" s="111" t="s">
        <v>27</v>
      </c>
      <c r="Y7" s="111" t="s">
        <v>28</v>
      </c>
      <c r="Z7" s="111" t="s">
        <v>79</v>
      </c>
      <c r="AA7" s="111" t="s">
        <v>29</v>
      </c>
      <c r="AB7" s="111" t="s">
        <v>30</v>
      </c>
      <c r="AC7" s="145"/>
    </row>
    <row r="8" spans="1:29">
      <c r="A8" s="11">
        <v>1</v>
      </c>
      <c r="B8" s="11"/>
      <c r="C8" s="9">
        <v>2</v>
      </c>
      <c r="D8" s="9">
        <v>3</v>
      </c>
      <c r="E8" s="11">
        <v>4</v>
      </c>
      <c r="F8" s="9">
        <v>5</v>
      </c>
      <c r="G8" s="9">
        <v>6</v>
      </c>
      <c r="H8" s="11">
        <v>7</v>
      </c>
      <c r="I8" s="9">
        <v>8</v>
      </c>
      <c r="J8" s="9">
        <v>9</v>
      </c>
      <c r="K8" s="11">
        <v>10</v>
      </c>
      <c r="L8" s="9">
        <v>11</v>
      </c>
      <c r="M8" s="9">
        <v>12</v>
      </c>
      <c r="N8" s="11">
        <v>13</v>
      </c>
      <c r="O8" s="9">
        <v>14</v>
      </c>
      <c r="P8" s="9">
        <v>15</v>
      </c>
      <c r="Q8" s="11">
        <v>16</v>
      </c>
      <c r="R8" s="118">
        <v>17</v>
      </c>
      <c r="S8" s="9">
        <v>18</v>
      </c>
      <c r="T8" s="11">
        <v>19</v>
      </c>
      <c r="U8" s="9">
        <v>20</v>
      </c>
      <c r="V8" s="9">
        <v>21</v>
      </c>
      <c r="W8" s="11">
        <v>22</v>
      </c>
      <c r="X8" s="11">
        <v>23</v>
      </c>
      <c r="Y8" s="9">
        <v>24</v>
      </c>
      <c r="Z8" s="9">
        <v>25</v>
      </c>
      <c r="AA8" s="11">
        <v>26</v>
      </c>
      <c r="AB8" s="9">
        <v>27</v>
      </c>
      <c r="AC8" s="9">
        <v>28</v>
      </c>
    </row>
    <row r="9" spans="1:29" ht="15" customHeight="1">
      <c r="A9" s="135" t="s">
        <v>31</v>
      </c>
      <c r="B9" s="135"/>
      <c r="C9" s="136"/>
      <c r="D9" s="136"/>
      <c r="E9" s="136"/>
      <c r="F9" s="136"/>
      <c r="G9" s="136"/>
      <c r="H9" s="136"/>
      <c r="I9" s="136"/>
      <c r="J9" s="136"/>
      <c r="K9" s="136"/>
      <c r="L9" s="137" t="s">
        <v>32</v>
      </c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"/>
    </row>
    <row r="10" spans="1:29" ht="15" customHeight="1">
      <c r="A10" s="14">
        <v>1</v>
      </c>
      <c r="B10" s="14">
        <v>2288</v>
      </c>
      <c r="C10" s="15" t="s">
        <v>33</v>
      </c>
      <c r="D10" s="16">
        <v>45330</v>
      </c>
      <c r="E10" s="122">
        <v>0</v>
      </c>
      <c r="F10" s="16">
        <f t="shared" ref="F10:F16" si="0">D10+E10</f>
        <v>45330</v>
      </c>
      <c r="G10" s="16">
        <v>0</v>
      </c>
      <c r="H10" s="16">
        <v>0</v>
      </c>
      <c r="I10" s="16">
        <f>ROUND(F10*35%,0)</f>
        <v>15866</v>
      </c>
      <c r="J10" s="17">
        <v>1500</v>
      </c>
      <c r="K10" s="17">
        <f>SUM(F10:J10)</f>
        <v>62696</v>
      </c>
      <c r="L10" s="17">
        <f>D10*10%</f>
        <v>4533</v>
      </c>
      <c r="M10" s="16">
        <f ca="1">-M10</f>
        <v>0</v>
      </c>
      <c r="N10" s="17">
        <f ca="1">-N10</f>
        <v>0</v>
      </c>
      <c r="O10" s="18">
        <f>K10+L10</f>
        <v>67229</v>
      </c>
      <c r="P10" s="16">
        <v>0</v>
      </c>
      <c r="Q10" s="19">
        <v>25</v>
      </c>
      <c r="R10" s="16">
        <f>F10*10%</f>
        <v>4533</v>
      </c>
      <c r="S10" s="16">
        <f>F10*10%</f>
        <v>4533</v>
      </c>
      <c r="T10" s="19">
        <v>0</v>
      </c>
      <c r="U10" s="16">
        <v>0</v>
      </c>
      <c r="V10" s="112">
        <v>3183</v>
      </c>
      <c r="W10" s="16">
        <v>1605</v>
      </c>
      <c r="X10" s="16">
        <v>500</v>
      </c>
      <c r="Y10" s="20">
        <v>10</v>
      </c>
      <c r="Z10" s="20">
        <v>6</v>
      </c>
      <c r="AA10" s="21">
        <v>250</v>
      </c>
      <c r="AB10" s="16">
        <f>SUM(P10:AA10)</f>
        <v>14645</v>
      </c>
      <c r="AC10" s="22">
        <f>O10-AB10</f>
        <v>52584</v>
      </c>
    </row>
    <row r="11" spans="1:29" ht="15" customHeight="1">
      <c r="A11" s="14"/>
      <c r="B11" s="14"/>
      <c r="C11" s="64" t="s">
        <v>34</v>
      </c>
      <c r="D11" s="122"/>
      <c r="E11" s="122"/>
      <c r="F11" s="16"/>
      <c r="G11" s="16"/>
      <c r="H11" s="16"/>
      <c r="I11" s="16"/>
      <c r="J11" s="17"/>
      <c r="K11" s="17"/>
      <c r="L11" s="17"/>
      <c r="M11" s="17"/>
      <c r="N11" s="17"/>
      <c r="O11" s="18"/>
      <c r="P11" s="16"/>
      <c r="Q11" s="16"/>
      <c r="R11" s="16"/>
      <c r="S11" s="16"/>
      <c r="T11" s="19"/>
      <c r="U11" s="16"/>
      <c r="V11" s="16"/>
      <c r="W11" s="16"/>
      <c r="X11" s="16"/>
      <c r="Y11" s="16"/>
      <c r="Z11" s="20"/>
      <c r="AA11" s="16"/>
      <c r="AB11" s="16"/>
      <c r="AC11" s="123"/>
    </row>
    <row r="12" spans="1:29" ht="15" customHeight="1">
      <c r="A12" s="14">
        <v>2</v>
      </c>
      <c r="B12" s="14">
        <v>1960</v>
      </c>
      <c r="C12" s="24" t="s">
        <v>36</v>
      </c>
      <c r="D12" s="16">
        <v>43170</v>
      </c>
      <c r="E12" s="122">
        <v>0</v>
      </c>
      <c r="F12" s="16">
        <f t="shared" si="0"/>
        <v>43170</v>
      </c>
      <c r="G12" s="16">
        <v>1000</v>
      </c>
      <c r="H12" s="16">
        <v>0</v>
      </c>
      <c r="I12" s="16">
        <f>ROUND(F12*35%,0)</f>
        <v>15110</v>
      </c>
      <c r="J12" s="17">
        <v>1500</v>
      </c>
      <c r="K12" s="17">
        <f>F12+G12+H12+I12+J12</f>
        <v>60780</v>
      </c>
      <c r="L12" s="17">
        <v>0</v>
      </c>
      <c r="M12" s="16">
        <f ca="1">-M12</f>
        <v>0</v>
      </c>
      <c r="N12" s="17">
        <f ca="1">-N12</f>
        <v>0</v>
      </c>
      <c r="O12" s="18">
        <f>K12+L12</f>
        <v>60780</v>
      </c>
      <c r="P12" s="16">
        <v>0</v>
      </c>
      <c r="Q12" s="19">
        <v>25</v>
      </c>
      <c r="R12" s="16">
        <v>0</v>
      </c>
      <c r="S12" s="16">
        <f>F12*10%</f>
        <v>4317</v>
      </c>
      <c r="T12" s="19">
        <v>2400</v>
      </c>
      <c r="U12" s="19">
        <v>10800</v>
      </c>
      <c r="V12" s="112">
        <v>0</v>
      </c>
      <c r="W12" s="16">
        <v>0</v>
      </c>
      <c r="X12" s="16">
        <v>350</v>
      </c>
      <c r="Y12" s="20">
        <v>10</v>
      </c>
      <c r="Z12" s="20">
        <v>0</v>
      </c>
      <c r="AA12" s="21">
        <v>200</v>
      </c>
      <c r="AB12" s="16">
        <f>SUM(P12:AA12)</f>
        <v>18102</v>
      </c>
      <c r="AC12" s="22">
        <f>ROUND(O12-AB12,0)</f>
        <v>42678</v>
      </c>
    </row>
    <row r="13" spans="1:29" ht="15" customHeight="1">
      <c r="A13" s="14"/>
      <c r="B13" s="14"/>
      <c r="C13" s="26" t="s">
        <v>35</v>
      </c>
      <c r="D13" s="122"/>
      <c r="E13" s="122"/>
      <c r="F13" s="16"/>
      <c r="G13" s="16"/>
      <c r="H13" s="16"/>
      <c r="I13" s="16"/>
      <c r="J13" s="17"/>
      <c r="K13" s="17"/>
      <c r="L13" s="17"/>
      <c r="M13" s="17"/>
      <c r="N13" s="17"/>
      <c r="O13" s="18"/>
      <c r="P13" s="16"/>
      <c r="Q13" s="16"/>
      <c r="R13" s="16"/>
      <c r="S13" s="16"/>
      <c r="T13" s="18"/>
      <c r="U13" s="16"/>
      <c r="V13" s="16"/>
      <c r="W13" s="16"/>
      <c r="X13" s="16"/>
      <c r="Y13" s="16"/>
      <c r="Z13" s="20"/>
      <c r="AA13" s="16"/>
      <c r="AB13" s="16"/>
      <c r="AC13" s="123"/>
    </row>
    <row r="14" spans="1:29" ht="15" customHeight="1">
      <c r="A14" s="23">
        <v>3</v>
      </c>
      <c r="B14" s="130">
        <v>2592</v>
      </c>
      <c r="C14" s="24" t="s">
        <v>37</v>
      </c>
      <c r="D14" s="19">
        <v>25480</v>
      </c>
      <c r="E14" s="19">
        <v>0</v>
      </c>
      <c r="F14" s="16">
        <f>D14+E14</f>
        <v>25480</v>
      </c>
      <c r="G14" s="19">
        <v>0</v>
      </c>
      <c r="H14" s="19">
        <v>0</v>
      </c>
      <c r="I14" s="16">
        <f>ROUND(F14*40%,0)</f>
        <v>10192</v>
      </c>
      <c r="J14" s="17">
        <v>1500</v>
      </c>
      <c r="K14" s="17">
        <f>F14+G14+H14+I14+J14</f>
        <v>37172</v>
      </c>
      <c r="L14" s="17">
        <f>D14*10%</f>
        <v>2548</v>
      </c>
      <c r="M14" s="19"/>
      <c r="N14" s="17">
        <f ca="1">-N14</f>
        <v>0</v>
      </c>
      <c r="O14" s="18">
        <f>K14+L14</f>
        <v>39720</v>
      </c>
      <c r="P14" s="16">
        <v>0</v>
      </c>
      <c r="Q14" s="19">
        <v>25</v>
      </c>
      <c r="R14" s="16">
        <f>F14*10%</f>
        <v>2548</v>
      </c>
      <c r="S14" s="16">
        <f t="shared" ref="S14:S20" si="1">F14*10%</f>
        <v>2548</v>
      </c>
      <c r="T14" s="19">
        <v>0</v>
      </c>
      <c r="U14" s="19">
        <v>0</v>
      </c>
      <c r="V14" s="19">
        <v>3183</v>
      </c>
      <c r="W14" s="128">
        <v>1605</v>
      </c>
      <c r="X14" s="19">
        <v>250</v>
      </c>
      <c r="Y14" s="16">
        <v>10</v>
      </c>
      <c r="Z14" s="25">
        <v>0</v>
      </c>
      <c r="AA14" s="19">
        <v>200</v>
      </c>
      <c r="AB14" s="16">
        <f>SUM(P14:AA14)</f>
        <v>10369</v>
      </c>
      <c r="AC14" s="22">
        <f>ROUND(O14-AB14,0)</f>
        <v>29351</v>
      </c>
    </row>
    <row r="15" spans="1:29" ht="15" customHeight="1">
      <c r="A15" s="23"/>
      <c r="B15" s="130"/>
      <c r="C15" s="26" t="s">
        <v>38</v>
      </c>
      <c r="D15" s="19"/>
      <c r="E15" s="19"/>
      <c r="F15" s="16"/>
      <c r="G15" s="19"/>
      <c r="H15" s="19"/>
      <c r="I15" s="19"/>
      <c r="J15" s="19"/>
      <c r="K15" s="17"/>
      <c r="L15" s="17"/>
      <c r="M15" s="19"/>
      <c r="N15" s="19"/>
      <c r="O15" s="18"/>
      <c r="P15" s="19"/>
      <c r="Q15" s="19"/>
      <c r="R15" s="16"/>
      <c r="S15" s="16"/>
      <c r="T15" s="19"/>
      <c r="U15" s="19"/>
      <c r="V15" s="19"/>
      <c r="W15" s="19"/>
      <c r="X15" s="19"/>
      <c r="Y15" s="19"/>
      <c r="Z15" s="25"/>
      <c r="AA15" s="19"/>
      <c r="AB15" s="16"/>
      <c r="AC15" s="22"/>
    </row>
    <row r="16" spans="1:29" ht="15" customHeight="1">
      <c r="A16" s="14">
        <v>4</v>
      </c>
      <c r="B16" s="14">
        <v>2669</v>
      </c>
      <c r="C16" s="24" t="s">
        <v>78</v>
      </c>
      <c r="D16" s="122">
        <v>24260</v>
      </c>
      <c r="E16" s="122">
        <v>0</v>
      </c>
      <c r="F16" s="16">
        <f t="shared" si="0"/>
        <v>24260</v>
      </c>
      <c r="G16" s="16">
        <v>0</v>
      </c>
      <c r="H16" s="16">
        <v>0</v>
      </c>
      <c r="I16" s="16">
        <f>ROUND(F16*40%,0)</f>
        <v>9704</v>
      </c>
      <c r="J16" s="17">
        <v>1500</v>
      </c>
      <c r="K16" s="17">
        <f>F16+G16+H16+I16+J16</f>
        <v>35464</v>
      </c>
      <c r="L16" s="17">
        <f>D16*10%</f>
        <v>2426</v>
      </c>
      <c r="M16" s="17">
        <f ca="1">-M16</f>
        <v>0</v>
      </c>
      <c r="N16" s="17">
        <f ca="1">-N16</f>
        <v>0</v>
      </c>
      <c r="O16" s="18">
        <f>K16+L16</f>
        <v>37890</v>
      </c>
      <c r="P16" s="16">
        <v>0</v>
      </c>
      <c r="Q16" s="19">
        <v>25</v>
      </c>
      <c r="R16" s="16">
        <f>F16*10%</f>
        <v>2426</v>
      </c>
      <c r="S16" s="16">
        <f>F16*10%</f>
        <v>2426</v>
      </c>
      <c r="T16" s="18">
        <v>0</v>
      </c>
      <c r="U16" s="16">
        <v>0</v>
      </c>
      <c r="V16" s="16">
        <v>0</v>
      </c>
      <c r="W16" s="16">
        <v>0</v>
      </c>
      <c r="X16" s="16">
        <v>250</v>
      </c>
      <c r="Y16" s="16">
        <v>10</v>
      </c>
      <c r="Z16" s="20">
        <v>0</v>
      </c>
      <c r="AA16" s="21">
        <v>200</v>
      </c>
      <c r="AB16" s="16">
        <f>SUM(P16:AA16)</f>
        <v>5337</v>
      </c>
      <c r="AC16" s="22">
        <f>ROUND(O16-AB16,0)</f>
        <v>32553</v>
      </c>
    </row>
    <row r="17" spans="1:29" ht="15" customHeight="1">
      <c r="A17" s="14"/>
      <c r="B17" s="14"/>
      <c r="C17" s="24" t="s">
        <v>38</v>
      </c>
      <c r="D17" s="122"/>
      <c r="E17" s="122"/>
      <c r="F17" s="16"/>
      <c r="G17" s="16"/>
      <c r="H17" s="16"/>
      <c r="I17" s="16"/>
      <c r="J17" s="17"/>
      <c r="K17" s="17"/>
      <c r="L17" s="17"/>
      <c r="M17" s="17"/>
      <c r="N17" s="17"/>
      <c r="O17" s="18"/>
      <c r="P17" s="16"/>
      <c r="Q17" s="19"/>
      <c r="R17" s="16"/>
      <c r="S17" s="16"/>
      <c r="T17" s="18"/>
      <c r="U17" s="16"/>
      <c r="V17" s="16"/>
      <c r="W17" s="16"/>
      <c r="X17" s="16"/>
      <c r="Y17" s="16"/>
      <c r="Z17" s="20"/>
      <c r="AA17" s="21"/>
      <c r="AB17" s="16"/>
      <c r="AC17" s="22"/>
    </row>
    <row r="18" spans="1:29" ht="15" customHeight="1">
      <c r="A18" s="14">
        <v>5</v>
      </c>
      <c r="B18" s="14" t="s">
        <v>97</v>
      </c>
      <c r="C18" s="24" t="s">
        <v>82</v>
      </c>
      <c r="D18" s="122">
        <v>23100</v>
      </c>
      <c r="E18" s="122">
        <v>0</v>
      </c>
      <c r="F18" s="16">
        <f>D18+E18</f>
        <v>23100</v>
      </c>
      <c r="G18" s="16">
        <v>0</v>
      </c>
      <c r="H18" s="16">
        <v>0</v>
      </c>
      <c r="I18" s="16">
        <f>ROUND(F18*40%,0)</f>
        <v>9240</v>
      </c>
      <c r="J18" s="17">
        <v>1500</v>
      </c>
      <c r="K18" s="17">
        <f>F18+G18+H18+I18+J18</f>
        <v>33840</v>
      </c>
      <c r="L18" s="17">
        <f>D18*10%</f>
        <v>2310</v>
      </c>
      <c r="M18" s="17">
        <v>0</v>
      </c>
      <c r="N18" s="17">
        <v>0</v>
      </c>
      <c r="O18" s="18">
        <f>K18+L18</f>
        <v>36150</v>
      </c>
      <c r="P18" s="16">
        <v>0</v>
      </c>
      <c r="Q18" s="19">
        <v>25</v>
      </c>
      <c r="R18" s="16">
        <f>F18*10%</f>
        <v>2310</v>
      </c>
      <c r="S18" s="16">
        <f>F18*10%</f>
        <v>2310</v>
      </c>
      <c r="T18" s="18">
        <v>0</v>
      </c>
      <c r="U18" s="16">
        <v>0</v>
      </c>
      <c r="V18" s="16">
        <v>0</v>
      </c>
      <c r="W18" s="16">
        <v>0</v>
      </c>
      <c r="X18" s="16">
        <v>250</v>
      </c>
      <c r="Y18" s="16">
        <v>10</v>
      </c>
      <c r="Z18" s="20">
        <v>0</v>
      </c>
      <c r="AA18" s="21">
        <v>200</v>
      </c>
      <c r="AB18" s="16">
        <f>SUM(P18:AA18)</f>
        <v>5105</v>
      </c>
      <c r="AC18" s="22">
        <f>ROUND(O18-AB18,0)</f>
        <v>31045</v>
      </c>
    </row>
    <row r="19" spans="1:29" ht="15" customHeight="1">
      <c r="A19" s="14"/>
      <c r="B19" s="14"/>
      <c r="C19" s="87" t="s">
        <v>38</v>
      </c>
      <c r="D19" s="122"/>
      <c r="E19" s="122"/>
      <c r="F19" s="16"/>
      <c r="G19" s="16"/>
      <c r="H19" s="16"/>
      <c r="I19" s="16"/>
      <c r="J19" s="17"/>
      <c r="K19" s="17"/>
      <c r="L19" s="17"/>
      <c r="M19" s="17"/>
      <c r="N19" s="17"/>
      <c r="O19" s="18"/>
      <c r="P19" s="16"/>
      <c r="Q19" s="19"/>
      <c r="R19" s="16"/>
      <c r="S19" s="16"/>
      <c r="T19" s="18"/>
      <c r="U19" s="16"/>
      <c r="V19" s="16"/>
      <c r="W19" s="16"/>
      <c r="X19" s="16"/>
      <c r="Y19" s="16"/>
      <c r="Z19" s="20"/>
      <c r="AA19" s="21"/>
      <c r="AB19" s="16"/>
      <c r="AC19" s="22"/>
    </row>
    <row r="20" spans="1:29" ht="15" customHeight="1">
      <c r="A20" s="90">
        <v>6</v>
      </c>
      <c r="B20" s="130">
        <v>2559</v>
      </c>
      <c r="C20" s="24" t="s">
        <v>75</v>
      </c>
      <c r="D20">
        <v>19460</v>
      </c>
      <c r="E20" s="19">
        <v>0</v>
      </c>
      <c r="F20" s="16">
        <f>D20+E20</f>
        <v>19460</v>
      </c>
      <c r="G20" s="19">
        <v>0</v>
      </c>
      <c r="H20" s="19">
        <v>0</v>
      </c>
      <c r="I20" s="16">
        <f>ROUND(F20*40%,0)</f>
        <v>7784</v>
      </c>
      <c r="J20" s="19">
        <v>1500</v>
      </c>
      <c r="K20" s="19">
        <f>F20+I20+J20</f>
        <v>28744</v>
      </c>
      <c r="L20" s="17">
        <f>D20*10%</f>
        <v>1946</v>
      </c>
      <c r="M20" s="19">
        <v>0</v>
      </c>
      <c r="N20" s="19">
        <v>0</v>
      </c>
      <c r="O20" s="18">
        <f>K20+L20</f>
        <v>30690</v>
      </c>
      <c r="P20" s="19">
        <v>0</v>
      </c>
      <c r="Q20" s="19">
        <v>25</v>
      </c>
      <c r="R20" s="16">
        <f t="shared" ref="R20" si="2">F20*10%</f>
        <v>1946</v>
      </c>
      <c r="S20" s="16">
        <f t="shared" si="1"/>
        <v>1946</v>
      </c>
      <c r="T20" s="19">
        <v>0</v>
      </c>
      <c r="U20" s="19">
        <v>0</v>
      </c>
      <c r="V20" s="19">
        <v>3025</v>
      </c>
      <c r="W20" s="19">
        <v>1610</v>
      </c>
      <c r="X20" s="19">
        <v>200</v>
      </c>
      <c r="Y20" s="19">
        <v>10</v>
      </c>
      <c r="Z20" s="25">
        <v>0</v>
      </c>
      <c r="AA20" s="19">
        <v>200</v>
      </c>
      <c r="AB20" s="16">
        <f>SUM(P20:AA20)</f>
        <v>8962</v>
      </c>
      <c r="AC20" s="22">
        <f>ROUND(O20-AB20,0)</f>
        <v>21728</v>
      </c>
    </row>
    <row r="21" spans="1:29" ht="15" customHeight="1">
      <c r="A21" s="14"/>
      <c r="B21" s="14"/>
      <c r="C21" s="87" t="s">
        <v>76</v>
      </c>
      <c r="D21" s="19"/>
      <c r="E21" s="122"/>
      <c r="F21" s="16"/>
      <c r="G21" s="16"/>
      <c r="H21" s="16"/>
      <c r="I21" s="16"/>
      <c r="J21" s="17"/>
      <c r="K21" s="17"/>
      <c r="L21" s="17"/>
      <c r="M21" s="17"/>
      <c r="N21" s="17"/>
      <c r="O21" s="18"/>
      <c r="P21" s="16"/>
      <c r="Q21" s="19"/>
      <c r="R21" s="16"/>
      <c r="S21" s="16"/>
      <c r="T21" s="18"/>
      <c r="U21" s="16"/>
      <c r="V21" s="16"/>
      <c r="W21" s="16"/>
      <c r="X21" s="16"/>
      <c r="Y21" s="16"/>
      <c r="Z21" s="20"/>
      <c r="AA21" s="21"/>
      <c r="AB21" s="16"/>
      <c r="AC21" s="22"/>
    </row>
    <row r="22" spans="1:29" ht="15" customHeight="1">
      <c r="A22" s="27"/>
      <c r="B22" s="27"/>
      <c r="C22" s="28" t="s">
        <v>12</v>
      </c>
      <c r="D22" s="115">
        <f t="shared" ref="D22:L22" si="3">SUM(D10:D21)</f>
        <v>180800</v>
      </c>
      <c r="E22" s="115">
        <f t="shared" si="3"/>
        <v>0</v>
      </c>
      <c r="F22" s="115">
        <f t="shared" si="3"/>
        <v>180800</v>
      </c>
      <c r="G22" s="115">
        <f t="shared" si="3"/>
        <v>1000</v>
      </c>
      <c r="H22" s="115">
        <f t="shared" si="3"/>
        <v>0</v>
      </c>
      <c r="I22" s="115">
        <f t="shared" si="3"/>
        <v>67896</v>
      </c>
      <c r="J22" s="115">
        <f t="shared" si="3"/>
        <v>9000</v>
      </c>
      <c r="K22" s="115">
        <f t="shared" si="3"/>
        <v>258696</v>
      </c>
      <c r="L22" s="115">
        <f t="shared" si="3"/>
        <v>13763</v>
      </c>
      <c r="M22" s="115"/>
      <c r="N22" s="115"/>
      <c r="O22" s="115">
        <f t="shared" ref="O22:AC22" si="4">SUM(O10:O21)</f>
        <v>272459</v>
      </c>
      <c r="P22" s="115">
        <f t="shared" si="4"/>
        <v>0</v>
      </c>
      <c r="Q22" s="115">
        <f t="shared" si="4"/>
        <v>150</v>
      </c>
      <c r="R22" s="115">
        <f t="shared" si="4"/>
        <v>13763</v>
      </c>
      <c r="S22" s="115">
        <f t="shared" si="4"/>
        <v>18080</v>
      </c>
      <c r="T22" s="115">
        <f t="shared" si="4"/>
        <v>2400</v>
      </c>
      <c r="U22" s="115">
        <f t="shared" si="4"/>
        <v>10800</v>
      </c>
      <c r="V22" s="115">
        <f t="shared" si="4"/>
        <v>9391</v>
      </c>
      <c r="W22" s="115">
        <f t="shared" si="4"/>
        <v>4820</v>
      </c>
      <c r="X22" s="115">
        <f t="shared" si="4"/>
        <v>1800</v>
      </c>
      <c r="Y22" s="115">
        <f t="shared" si="4"/>
        <v>60</v>
      </c>
      <c r="Z22" s="115">
        <f t="shared" si="4"/>
        <v>6</v>
      </c>
      <c r="AA22" s="115">
        <f t="shared" si="4"/>
        <v>1250</v>
      </c>
      <c r="AB22" s="115">
        <f t="shared" si="4"/>
        <v>62520</v>
      </c>
      <c r="AC22" s="115">
        <f t="shared" si="4"/>
        <v>209939</v>
      </c>
    </row>
    <row r="23" spans="1:29" ht="11.25" customHeight="1">
      <c r="A23" s="29"/>
      <c r="B23" s="29"/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  <c r="AC23" s="33"/>
    </row>
    <row r="24" spans="1:29" ht="12" customHeight="1">
      <c r="A24" s="29"/>
      <c r="B24" s="29"/>
      <c r="C24" s="139" t="s">
        <v>91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33"/>
    </row>
    <row r="25" spans="1:29" ht="12" customHeight="1">
      <c r="A25" s="29"/>
      <c r="B25" s="29"/>
      <c r="C25" s="139" t="s">
        <v>39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33"/>
    </row>
    <row r="26" spans="1:29" ht="12" customHeight="1">
      <c r="A26" s="29"/>
      <c r="B26" s="29"/>
      <c r="C26" s="8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19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13"/>
    </row>
    <row r="27" spans="1:29" ht="12" customHeight="1">
      <c r="A27" s="29"/>
      <c r="B27" s="29"/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14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  <c r="AC27" s="113"/>
    </row>
    <row r="28" spans="1:29" ht="12" customHeight="1">
      <c r="A28" s="34"/>
      <c r="B28" s="34"/>
      <c r="C28" s="35"/>
      <c r="D28" s="36"/>
      <c r="E28" s="36"/>
      <c r="F28" s="36"/>
      <c r="G28" s="37" t="s">
        <v>40</v>
      </c>
      <c r="H28" s="36"/>
      <c r="I28" s="36"/>
      <c r="J28" s="36"/>
      <c r="K28" s="36"/>
      <c r="L28" s="36"/>
      <c r="M28" s="36"/>
      <c r="N28" s="36"/>
      <c r="O28" s="8" t="s">
        <v>88</v>
      </c>
      <c r="P28" s="29"/>
      <c r="Q28" s="38"/>
      <c r="R28" s="120"/>
      <c r="S28" s="36"/>
      <c r="T28" s="39"/>
      <c r="U28" s="36"/>
      <c r="V28" s="36"/>
      <c r="W28" s="36"/>
      <c r="X28" s="36"/>
      <c r="Y28" s="40" t="s">
        <v>41</v>
      </c>
      <c r="Z28" s="41"/>
      <c r="AA28" s="41"/>
      <c r="AB28" s="42"/>
      <c r="AC28" s="33"/>
    </row>
    <row r="29" spans="1:29" s="98" customFormat="1" ht="12" customHeight="1">
      <c r="A29" s="92"/>
      <c r="B29" s="92"/>
      <c r="C29" s="141" t="s">
        <v>42</v>
      </c>
      <c r="D29" s="141"/>
      <c r="E29" s="141"/>
      <c r="F29" s="93"/>
      <c r="G29" s="94"/>
      <c r="H29" s="95"/>
      <c r="I29" s="47"/>
      <c r="J29" s="47"/>
      <c r="K29" s="47"/>
      <c r="L29" s="47"/>
      <c r="M29" s="47"/>
      <c r="N29" s="47"/>
      <c r="O29" s="94"/>
      <c r="P29" s="94"/>
      <c r="Q29" s="54"/>
      <c r="R29" s="96"/>
      <c r="S29" s="44"/>
      <c r="T29" s="97"/>
      <c r="U29" s="95"/>
      <c r="V29" s="95"/>
      <c r="W29" s="94"/>
      <c r="X29" s="94"/>
      <c r="Y29" s="94"/>
      <c r="Z29" s="94"/>
      <c r="AA29" s="94"/>
      <c r="AB29" s="94"/>
      <c r="AC29" s="45"/>
    </row>
    <row r="30" spans="1:29" s="98" customFormat="1" ht="12" customHeight="1">
      <c r="A30" s="92">
        <v>52</v>
      </c>
      <c r="B30" s="92"/>
      <c r="C30" s="47" t="s">
        <v>43</v>
      </c>
      <c r="D30" s="99"/>
      <c r="E30" s="99"/>
      <c r="F30" s="100"/>
      <c r="G30" s="91"/>
      <c r="H30" s="47"/>
      <c r="I30" s="47"/>
      <c r="J30" s="47"/>
      <c r="K30" s="47"/>
      <c r="L30" s="47"/>
      <c r="M30" s="47"/>
      <c r="N30" s="47"/>
      <c r="O30" s="47"/>
      <c r="P30" s="47"/>
      <c r="Q30" s="54"/>
      <c r="R30" s="96"/>
      <c r="S30" s="91"/>
      <c r="T30" s="101"/>
      <c r="U30" s="102"/>
      <c r="V30" s="102"/>
      <c r="W30" s="102"/>
      <c r="X30" s="102"/>
      <c r="Y30" s="103"/>
      <c r="Z30" s="94"/>
      <c r="AA30" s="94"/>
      <c r="AB30" s="104"/>
      <c r="AC30" s="45"/>
    </row>
    <row r="31" spans="1:29" s="98" customFormat="1" ht="12" customHeight="1">
      <c r="A31" s="47"/>
      <c r="B31" s="47"/>
      <c r="C31" s="47" t="s">
        <v>44</v>
      </c>
      <c r="D31" s="47"/>
      <c r="E31" s="47"/>
      <c r="F31" s="100"/>
      <c r="G31" s="47"/>
      <c r="H31" s="47"/>
      <c r="I31" s="47"/>
      <c r="J31" s="47"/>
      <c r="K31" s="127"/>
      <c r="L31" s="47"/>
      <c r="M31" s="47"/>
      <c r="N31" s="47"/>
      <c r="O31" s="47"/>
      <c r="P31" s="96"/>
      <c r="Q31" s="96"/>
      <c r="R31" s="96"/>
      <c r="S31" s="105"/>
      <c r="T31" s="106"/>
      <c r="U31" s="105"/>
      <c r="V31" s="105"/>
      <c r="W31" s="105"/>
      <c r="X31" s="105"/>
      <c r="Y31" s="96"/>
      <c r="Z31" s="96"/>
      <c r="AA31" s="96"/>
      <c r="AB31" s="107"/>
      <c r="AC31" s="45"/>
    </row>
    <row r="32" spans="1:29" s="98" customFormat="1" ht="12" customHeight="1">
      <c r="A32" s="92"/>
      <c r="B32" s="92"/>
      <c r="C32" s="47" t="s">
        <v>45</v>
      </c>
      <c r="D32" s="47"/>
      <c r="E32" s="47"/>
      <c r="F32" s="47"/>
      <c r="G32" s="91"/>
      <c r="H32" s="47"/>
      <c r="I32" s="47"/>
      <c r="J32" s="96"/>
      <c r="K32" s="142"/>
      <c r="L32" s="143"/>
      <c r="M32" s="96"/>
      <c r="N32" s="47"/>
      <c r="O32" s="47"/>
      <c r="P32" s="47"/>
      <c r="Q32" s="54"/>
      <c r="R32" s="96"/>
      <c r="S32" s="47"/>
      <c r="T32" s="106"/>
      <c r="U32" s="47"/>
      <c r="V32" s="47"/>
      <c r="W32" s="47"/>
      <c r="X32" s="47"/>
      <c r="Y32" s="103"/>
      <c r="Z32" s="94"/>
      <c r="AA32" s="94"/>
      <c r="AB32" s="45"/>
      <c r="AC32" s="45"/>
    </row>
    <row r="33" spans="1:29" s="98" customFormat="1" ht="12" customHeight="1">
      <c r="A33" s="92"/>
      <c r="B33" s="92"/>
      <c r="C33" s="92" t="s">
        <v>46</v>
      </c>
      <c r="D33" s="94"/>
      <c r="E33" s="94"/>
      <c r="F33" s="94"/>
      <c r="G33" s="91"/>
      <c r="H33" s="44"/>
      <c r="I33" s="91"/>
      <c r="J33" s="44"/>
      <c r="K33" s="94"/>
      <c r="L33" s="94"/>
      <c r="M33" s="108"/>
      <c r="N33" s="94"/>
      <c r="O33" s="91"/>
      <c r="P33" s="133"/>
      <c r="Q33" s="134"/>
      <c r="R33" s="110"/>
      <c r="S33" s="109"/>
      <c r="T33" s="101"/>
      <c r="U33" s="44"/>
      <c r="V33" s="44"/>
      <c r="W33" s="44"/>
      <c r="X33" s="44"/>
      <c r="Y33" s="44"/>
      <c r="Z33" s="44"/>
      <c r="AA33" s="44"/>
      <c r="AB33" s="45"/>
      <c r="AC33" s="45"/>
    </row>
    <row r="34" spans="1:29" s="98" customFormat="1" ht="12" customHeight="1">
      <c r="A34" s="92"/>
      <c r="B34" s="92"/>
      <c r="C34" s="92" t="s">
        <v>47</v>
      </c>
      <c r="D34" s="47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108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45"/>
    </row>
    <row r="35" spans="1:29" s="98" customFormat="1" ht="12" customHeight="1">
      <c r="A35" s="92"/>
      <c r="B35" s="92"/>
      <c r="C35" s="92" t="s">
        <v>48</v>
      </c>
      <c r="D35" s="4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108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45"/>
    </row>
  </sheetData>
  <mergeCells count="23">
    <mergeCell ref="AC6:AC7"/>
    <mergeCell ref="A1:AC1"/>
    <mergeCell ref="A2:AC2"/>
    <mergeCell ref="A4:AC4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O6"/>
    <mergeCell ref="P6:AA6"/>
    <mergeCell ref="P33:Q33"/>
    <mergeCell ref="A9:K9"/>
    <mergeCell ref="L9:AB9"/>
    <mergeCell ref="C24:AB24"/>
    <mergeCell ref="C25:AB25"/>
    <mergeCell ref="C29:E29"/>
    <mergeCell ref="K32:L32"/>
  </mergeCells>
  <pageMargins left="0.35" right="0.28999999999999998" top="0.28999999999999998" bottom="0.21" header="0.24" footer="0.19"/>
  <pageSetup paperSize="5" scale="9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3" sqref="A3:F3"/>
    </sheetView>
  </sheetViews>
  <sheetFormatPr defaultRowHeight="15"/>
  <cols>
    <col min="2" max="2" width="19.85546875" customWidth="1"/>
    <col min="3" max="3" width="18.28515625" customWidth="1"/>
    <col min="4" max="4" width="11.85546875" customWidth="1"/>
    <col min="6" max="6" width="12.85546875" customWidth="1"/>
  </cols>
  <sheetData>
    <row r="1" spans="1:6" ht="18">
      <c r="A1" s="160" t="s">
        <v>49</v>
      </c>
      <c r="B1" s="160"/>
      <c r="C1" s="160"/>
      <c r="D1" s="160"/>
      <c r="E1" s="160"/>
      <c r="F1" s="160"/>
    </row>
    <row r="2" spans="1:6">
      <c r="A2" s="161" t="s">
        <v>60</v>
      </c>
      <c r="B2" s="161"/>
      <c r="C2" s="161"/>
      <c r="D2" s="161"/>
      <c r="E2" s="161"/>
      <c r="F2" s="161"/>
    </row>
    <row r="3" spans="1:6">
      <c r="A3" s="161" t="s">
        <v>93</v>
      </c>
      <c r="B3" s="161"/>
      <c r="C3" s="161"/>
      <c r="D3" s="161"/>
      <c r="E3" s="161"/>
      <c r="F3" s="161"/>
    </row>
    <row r="4" spans="1:6">
      <c r="A4" s="47"/>
      <c r="B4" s="29"/>
      <c r="C4" s="29"/>
      <c r="D4" s="29"/>
      <c r="E4" s="29"/>
      <c r="F4" s="29"/>
    </row>
    <row r="5" spans="1:6">
      <c r="A5" s="9" t="s">
        <v>50</v>
      </c>
      <c r="B5" s="9" t="s">
        <v>51</v>
      </c>
      <c r="C5" s="9" t="s">
        <v>52</v>
      </c>
      <c r="D5" s="9" t="s">
        <v>53</v>
      </c>
      <c r="E5" s="9" t="s">
        <v>54</v>
      </c>
      <c r="F5" s="9" t="s">
        <v>55</v>
      </c>
    </row>
    <row r="6" spans="1:6">
      <c r="A6" s="54">
        <v>1</v>
      </c>
      <c r="B6" s="29" t="str">
        <f>'Salary August-21'!C10</f>
        <v>Sanjoy Kumar Biswas</v>
      </c>
      <c r="C6" s="29" t="str">
        <f>'Salary August-21'!C11</f>
        <v>Senoir Principal Officer</v>
      </c>
      <c r="D6" s="49" t="s">
        <v>56</v>
      </c>
      <c r="E6" s="53">
        <f>'Salary August-21'!D10</f>
        <v>45330</v>
      </c>
      <c r="F6" s="55">
        <v>250</v>
      </c>
    </row>
    <row r="7" spans="1:6">
      <c r="A7" s="54"/>
      <c r="B7" s="29"/>
      <c r="C7" s="29"/>
      <c r="D7" s="49"/>
      <c r="E7" s="53"/>
      <c r="F7" s="55"/>
    </row>
    <row r="8" spans="1:6">
      <c r="A8" s="54">
        <v>2</v>
      </c>
      <c r="B8" s="52" t="str">
        <f>'Salary August-21'!C12</f>
        <v>Md. Abdul Aziz</v>
      </c>
      <c r="C8" s="29" t="str">
        <f>'Salary August-21'!C13</f>
        <v>Principal Officer</v>
      </c>
      <c r="D8" s="43" t="s">
        <v>57</v>
      </c>
      <c r="E8" s="53">
        <f>'Salary August-21'!F12</f>
        <v>43170</v>
      </c>
      <c r="F8" s="55">
        <v>200</v>
      </c>
    </row>
    <row r="9" spans="1:6">
      <c r="A9" s="54"/>
      <c r="B9" s="29"/>
      <c r="C9" s="29"/>
      <c r="D9" s="43"/>
      <c r="E9" s="53"/>
      <c r="F9" s="55"/>
    </row>
    <row r="10" spans="1:6">
      <c r="A10" s="54">
        <v>3</v>
      </c>
      <c r="B10" s="52" t="str">
        <f>'Salary August-21'!C14</f>
        <v xml:space="preserve">Md. Kamruzzaman </v>
      </c>
      <c r="C10" s="29" t="str">
        <f>'Salary August-21'!C15</f>
        <v>Senior Officer</v>
      </c>
      <c r="D10" s="43" t="s">
        <v>56</v>
      </c>
      <c r="E10" s="53">
        <f>'Salary August-21'!D14</f>
        <v>25480</v>
      </c>
      <c r="F10" s="55">
        <v>200</v>
      </c>
    </row>
    <row r="11" spans="1:6">
      <c r="A11" s="54"/>
      <c r="B11" s="29"/>
      <c r="C11" s="29"/>
      <c r="D11" s="43"/>
      <c r="E11" s="53"/>
      <c r="F11" s="55"/>
    </row>
    <row r="12" spans="1:6">
      <c r="A12" s="54">
        <v>4</v>
      </c>
      <c r="B12" s="29" t="str">
        <f>'Salary August-21'!C16</f>
        <v>Md Shohag Hasan</v>
      </c>
      <c r="C12" s="29" t="s">
        <v>38</v>
      </c>
      <c r="D12" s="43" t="s">
        <v>56</v>
      </c>
      <c r="E12" s="53">
        <f>'Salary August-21'!D16</f>
        <v>24260</v>
      </c>
      <c r="F12" s="55">
        <v>200</v>
      </c>
    </row>
    <row r="13" spans="1:6">
      <c r="A13" s="54"/>
      <c r="B13" s="29"/>
      <c r="C13" s="29"/>
      <c r="D13" s="86"/>
      <c r="E13" s="53"/>
      <c r="F13" s="55"/>
    </row>
    <row r="14" spans="1:6">
      <c r="A14" s="54">
        <v>5</v>
      </c>
      <c r="B14" s="29" t="s">
        <v>82</v>
      </c>
      <c r="C14" s="29" t="s">
        <v>38</v>
      </c>
      <c r="D14" s="86" t="s">
        <v>56</v>
      </c>
      <c r="E14" s="53">
        <f>'Salary August-21'!F18</f>
        <v>23100</v>
      </c>
      <c r="F14" s="55">
        <v>200</v>
      </c>
    </row>
    <row r="15" spans="1:6">
      <c r="A15" s="54"/>
      <c r="B15" s="29"/>
      <c r="C15" s="29"/>
      <c r="D15" s="86"/>
      <c r="E15" s="53"/>
      <c r="F15" s="55"/>
    </row>
    <row r="16" spans="1:6">
      <c r="A16" s="54">
        <v>6</v>
      </c>
      <c r="B16" s="29" t="s">
        <v>75</v>
      </c>
      <c r="C16" s="29" t="s">
        <v>76</v>
      </c>
      <c r="D16" s="84" t="s">
        <v>56</v>
      </c>
      <c r="E16" s="53">
        <f>'Salary August-21'!D20</f>
        <v>19460</v>
      </c>
      <c r="F16" s="55">
        <v>200</v>
      </c>
    </row>
    <row r="17" spans="1:6">
      <c r="A17" s="54"/>
      <c r="B17" s="29"/>
      <c r="C17" s="29"/>
      <c r="D17" s="43"/>
      <c r="E17" s="53"/>
      <c r="F17" s="55"/>
    </row>
    <row r="18" spans="1:6">
      <c r="A18" s="47"/>
      <c r="B18" s="41"/>
      <c r="C18" s="41"/>
      <c r="D18" s="29"/>
      <c r="E18" s="56" t="s">
        <v>58</v>
      </c>
      <c r="F18" s="57">
        <f>SUM(F6:F16)</f>
        <v>1250</v>
      </c>
    </row>
    <row r="19" spans="1:6">
      <c r="A19" s="47"/>
      <c r="B19" s="29"/>
      <c r="C19" s="29"/>
      <c r="D19" s="29"/>
      <c r="E19" s="58"/>
      <c r="F19" s="29"/>
    </row>
    <row r="20" spans="1:6">
      <c r="A20" s="47"/>
      <c r="B20" s="29"/>
      <c r="C20" s="29"/>
      <c r="D20" s="29"/>
      <c r="E20" s="29"/>
      <c r="F20" s="29"/>
    </row>
    <row r="21" spans="1:6">
      <c r="A21" s="47"/>
      <c r="B21" s="29"/>
      <c r="C21" s="29"/>
      <c r="D21" s="29"/>
      <c r="E21" s="29"/>
      <c r="F21" s="29"/>
    </row>
    <row r="22" spans="1:6">
      <c r="A22" s="47"/>
      <c r="B22" s="29"/>
      <c r="C22" s="29"/>
      <c r="D22" s="29"/>
      <c r="E22" s="29"/>
      <c r="F22" s="29"/>
    </row>
    <row r="23" spans="1:6">
      <c r="A23" s="47"/>
      <c r="B23" s="59"/>
      <c r="C23" s="54"/>
      <c r="D23" s="162"/>
      <c r="E23" s="162"/>
      <c r="F23" s="162"/>
    </row>
    <row r="24" spans="1:6">
      <c r="A24" s="61"/>
      <c r="B24" s="62" t="s">
        <v>40</v>
      </c>
      <c r="C24" s="62"/>
      <c r="D24" s="163" t="s">
        <v>35</v>
      </c>
      <c r="E24" s="163"/>
      <c r="F24" s="163"/>
    </row>
    <row r="25" spans="1:6">
      <c r="A25" s="41"/>
      <c r="B25" s="41"/>
      <c r="C25" s="41"/>
      <c r="D25" s="41"/>
      <c r="E25" s="41"/>
      <c r="F25" s="41"/>
    </row>
    <row r="26" spans="1:6">
      <c r="A26" s="41"/>
      <c r="B26" s="41"/>
      <c r="C26" s="41"/>
      <c r="D26" s="41"/>
      <c r="E26" s="41"/>
      <c r="F26" s="41"/>
    </row>
    <row r="27" spans="1:6">
      <c r="A27" s="41"/>
      <c r="B27" s="41"/>
      <c r="C27" s="29" t="s">
        <v>59</v>
      </c>
      <c r="D27" s="41"/>
      <c r="E27" s="41"/>
      <c r="F27" s="41"/>
    </row>
    <row r="28" spans="1:6">
      <c r="A28" s="41"/>
      <c r="B28" s="41"/>
      <c r="C28" s="29"/>
      <c r="D28" s="41"/>
      <c r="E28" s="41"/>
      <c r="F28" s="41"/>
    </row>
  </sheetData>
  <mergeCells count="5">
    <mergeCell ref="A1:F1"/>
    <mergeCell ref="A2:F2"/>
    <mergeCell ref="A3:F3"/>
    <mergeCell ref="D23:F23"/>
    <mergeCell ref="D24:F2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3" sqref="E13"/>
    </sheetView>
  </sheetViews>
  <sheetFormatPr defaultRowHeight="15"/>
  <cols>
    <col min="1" max="1" width="4.28515625" customWidth="1"/>
    <col min="2" max="2" width="15.7109375" customWidth="1"/>
    <col min="3" max="3" width="15.140625" customWidth="1"/>
    <col min="4" max="4" width="9.28515625" customWidth="1"/>
    <col min="5" max="5" width="8.42578125" customWidth="1"/>
    <col min="6" max="6" width="8.140625" customWidth="1"/>
    <col min="7" max="7" width="23" customWidth="1"/>
  </cols>
  <sheetData>
    <row r="1" spans="1:8" ht="18">
      <c r="A1" s="160" t="s">
        <v>49</v>
      </c>
      <c r="B1" s="160"/>
      <c r="C1" s="160"/>
      <c r="D1" s="160"/>
      <c r="E1" s="160"/>
      <c r="F1" s="160"/>
      <c r="G1" s="41"/>
      <c r="H1" s="41"/>
    </row>
    <row r="2" spans="1:8">
      <c r="A2" s="161" t="str">
        <f>'[1]Super Annuation Fund'!A5:F5</f>
        <v>Saturia Branch, Manikganj.</v>
      </c>
      <c r="B2" s="161"/>
      <c r="C2" s="161"/>
      <c r="D2" s="161"/>
      <c r="E2" s="161"/>
      <c r="F2" s="161"/>
      <c r="G2" s="41"/>
      <c r="H2" s="41"/>
    </row>
    <row r="3" spans="1:8">
      <c r="A3" s="161" t="s">
        <v>61</v>
      </c>
      <c r="B3" s="161"/>
      <c r="C3" s="161"/>
      <c r="D3" s="161"/>
      <c r="E3" s="161"/>
      <c r="F3" s="161"/>
      <c r="G3" s="41"/>
      <c r="H3" s="41"/>
    </row>
    <row r="4" spans="1:8">
      <c r="A4" s="164" t="s">
        <v>94</v>
      </c>
      <c r="B4" s="164"/>
      <c r="C4" s="164"/>
      <c r="D4" s="164"/>
      <c r="E4" s="164"/>
      <c r="F4" s="164"/>
      <c r="G4" s="41"/>
      <c r="H4" s="41"/>
    </row>
    <row r="5" spans="1:8">
      <c r="A5" s="47"/>
      <c r="B5" s="29"/>
      <c r="C5" s="29"/>
      <c r="D5" s="29"/>
      <c r="E5" s="29"/>
      <c r="F5" s="29"/>
      <c r="G5" s="41"/>
      <c r="H5" s="41"/>
    </row>
    <row r="6" spans="1:8">
      <c r="A6" s="65" t="s">
        <v>50</v>
      </c>
      <c r="B6" s="65" t="s">
        <v>51</v>
      </c>
      <c r="C6" s="65" t="s">
        <v>52</v>
      </c>
      <c r="D6" s="65" t="s">
        <v>53</v>
      </c>
      <c r="E6" s="65" t="s">
        <v>54</v>
      </c>
      <c r="F6" s="65" t="s">
        <v>55</v>
      </c>
      <c r="G6" s="66" t="s">
        <v>62</v>
      </c>
      <c r="H6" s="67"/>
    </row>
    <row r="7" spans="1:8">
      <c r="A7" s="43"/>
      <c r="B7" s="43"/>
      <c r="C7" s="43"/>
      <c r="D7" s="43"/>
      <c r="E7" s="43"/>
      <c r="F7" s="43"/>
      <c r="G7" s="41"/>
      <c r="H7" s="41"/>
    </row>
    <row r="8" spans="1:8" ht="24">
      <c r="A8" s="43">
        <v>1</v>
      </c>
      <c r="B8" s="68" t="s">
        <v>33</v>
      </c>
      <c r="C8" s="69" t="s">
        <v>86</v>
      </c>
      <c r="D8" s="49" t="s">
        <v>56</v>
      </c>
      <c r="E8" s="50">
        <f>'Salary August-21'!D10</f>
        <v>45330</v>
      </c>
      <c r="F8" s="51">
        <f>E8*20%</f>
        <v>9066</v>
      </c>
      <c r="G8" s="70" t="s">
        <v>63</v>
      </c>
      <c r="H8" s="71"/>
    </row>
    <row r="9" spans="1:8">
      <c r="A9" s="43"/>
      <c r="B9" s="29"/>
      <c r="C9" s="48"/>
      <c r="D9" s="49"/>
      <c r="E9" s="50"/>
      <c r="F9" s="51"/>
      <c r="G9" s="70"/>
      <c r="H9" s="41"/>
    </row>
    <row r="10" spans="1:8">
      <c r="A10" s="43">
        <v>2</v>
      </c>
      <c r="B10" s="29" t="str">
        <f>'[1]Salary July-2019'!B109</f>
        <v>Md. Abdul Aziz</v>
      </c>
      <c r="C10" s="48" t="s">
        <v>84</v>
      </c>
      <c r="D10" s="49" t="s">
        <v>57</v>
      </c>
      <c r="E10" s="50">
        <f>'Salary August-21'!D12</f>
        <v>43170</v>
      </c>
      <c r="F10" s="51">
        <f>E10*10%</f>
        <v>4317</v>
      </c>
      <c r="G10" s="70">
        <v>0.1</v>
      </c>
      <c r="H10" s="41"/>
    </row>
    <row r="11" spans="1:8">
      <c r="A11" s="43"/>
      <c r="B11" s="29"/>
      <c r="C11" s="48"/>
      <c r="D11" s="49"/>
      <c r="E11" s="50"/>
      <c r="F11" s="51"/>
      <c r="G11" s="60"/>
      <c r="H11" s="41"/>
    </row>
    <row r="12" spans="1:8" ht="18">
      <c r="A12" s="43">
        <v>3</v>
      </c>
      <c r="B12" s="52" t="s">
        <v>37</v>
      </c>
      <c r="C12" s="48" t="s">
        <v>64</v>
      </c>
      <c r="D12" s="49" t="s">
        <v>56</v>
      </c>
      <c r="E12" s="50">
        <f>'Salary August-21'!D14</f>
        <v>25480</v>
      </c>
      <c r="F12" s="51">
        <f>E12*20%</f>
        <v>5096</v>
      </c>
      <c r="G12" s="70" t="s">
        <v>63</v>
      </c>
      <c r="H12" s="71"/>
    </row>
    <row r="13" spans="1:8">
      <c r="A13" s="43"/>
      <c r="B13" s="29"/>
      <c r="C13" s="48"/>
      <c r="D13" s="49"/>
      <c r="E13" s="50"/>
      <c r="F13" s="51"/>
      <c r="G13" s="70"/>
      <c r="H13" s="45"/>
    </row>
    <row r="14" spans="1:8" ht="18">
      <c r="A14" s="43">
        <v>4</v>
      </c>
      <c r="B14" s="29" t="s">
        <v>78</v>
      </c>
      <c r="C14" s="48" t="s">
        <v>65</v>
      </c>
      <c r="D14" s="49" t="str">
        <f>[1]BF!D19</f>
        <v>BDBL</v>
      </c>
      <c r="E14" s="50">
        <f>'Salary August-21'!D16</f>
        <v>24260</v>
      </c>
      <c r="F14" s="51">
        <f t="shared" ref="F14:F16" si="0">E14*20%</f>
        <v>4852</v>
      </c>
      <c r="G14" s="70" t="s">
        <v>63</v>
      </c>
      <c r="H14" s="71"/>
    </row>
    <row r="15" spans="1:8" ht="18">
      <c r="A15" s="86"/>
      <c r="B15" s="29"/>
      <c r="C15" s="48"/>
      <c r="D15" s="49"/>
      <c r="E15" s="50"/>
      <c r="F15" s="51"/>
      <c r="G15" s="70"/>
      <c r="H15" s="71"/>
    </row>
    <row r="16" spans="1:8" ht="18">
      <c r="A16" s="86">
        <v>5</v>
      </c>
      <c r="B16" s="29" t="s">
        <v>82</v>
      </c>
      <c r="C16" s="48" t="s">
        <v>83</v>
      </c>
      <c r="D16" s="49" t="s">
        <v>56</v>
      </c>
      <c r="E16" s="50">
        <f>'Salary August-21'!F18</f>
        <v>23100</v>
      </c>
      <c r="F16" s="51">
        <f t="shared" si="0"/>
        <v>4620</v>
      </c>
      <c r="G16" s="70" t="s">
        <v>63</v>
      </c>
      <c r="H16" s="71"/>
    </row>
    <row r="17" spans="1:8" ht="18">
      <c r="A17" s="86"/>
      <c r="B17" s="29"/>
      <c r="C17" s="48"/>
      <c r="D17" s="49"/>
      <c r="E17" s="50"/>
      <c r="F17" s="51"/>
      <c r="G17" s="70"/>
      <c r="H17" s="71"/>
    </row>
    <row r="18" spans="1:8" ht="18">
      <c r="A18" s="43">
        <v>6</v>
      </c>
      <c r="B18" s="29" t="s">
        <v>75</v>
      </c>
      <c r="C18" s="48" t="s">
        <v>76</v>
      </c>
      <c r="D18" s="49" t="s">
        <v>56</v>
      </c>
      <c r="E18" s="50">
        <f>'Salary August-21'!F20</f>
        <v>19460</v>
      </c>
      <c r="F18" s="51">
        <f t="shared" ref="F18" si="1">E18*20%</f>
        <v>3892</v>
      </c>
      <c r="G18" s="70" t="s">
        <v>63</v>
      </c>
      <c r="H18" s="71"/>
    </row>
    <row r="19" spans="1:8">
      <c r="A19" s="47"/>
      <c r="B19" s="41"/>
      <c r="C19" s="41"/>
      <c r="D19" s="29"/>
      <c r="E19" s="72" t="s">
        <v>58</v>
      </c>
      <c r="F19" s="73">
        <f>SUM(F8:F18)</f>
        <v>31843</v>
      </c>
      <c r="G19" s="12"/>
      <c r="H19" s="41"/>
    </row>
    <row r="20" spans="1:8" ht="18">
      <c r="A20" s="47"/>
      <c r="B20" s="74"/>
      <c r="C20" s="41"/>
      <c r="D20" s="29"/>
      <c r="E20" s="29"/>
      <c r="F20" s="29"/>
      <c r="G20" s="41"/>
      <c r="H20" s="41"/>
    </row>
    <row r="21" spans="1:8" ht="18">
      <c r="A21" s="47"/>
      <c r="B21" s="29"/>
      <c r="C21" s="165"/>
      <c r="D21" s="165"/>
      <c r="E21" s="165"/>
      <c r="F21" s="74"/>
      <c r="G21" s="41"/>
      <c r="H21" s="41"/>
    </row>
    <row r="22" spans="1:8" ht="18">
      <c r="A22" s="47"/>
      <c r="B22" s="29"/>
      <c r="C22" s="43"/>
      <c r="D22" s="43"/>
      <c r="E22" s="43"/>
      <c r="F22" s="74"/>
      <c r="G22" s="41"/>
      <c r="H22" s="41"/>
    </row>
    <row r="23" spans="1:8" ht="18">
      <c r="A23" s="47"/>
      <c r="B23" s="29"/>
      <c r="C23" s="43"/>
      <c r="D23" s="43"/>
      <c r="E23" s="43"/>
      <c r="F23" s="74"/>
      <c r="G23" s="41"/>
      <c r="H23" s="41"/>
    </row>
    <row r="24" spans="1:8" ht="18">
      <c r="A24" s="47"/>
      <c r="B24" s="29"/>
      <c r="C24" s="29"/>
      <c r="D24" s="29"/>
      <c r="E24" s="58"/>
      <c r="F24" s="74"/>
      <c r="G24" s="41"/>
      <c r="H24" s="41"/>
    </row>
    <row r="25" spans="1:8">
      <c r="A25" s="61"/>
      <c r="B25" s="63" t="s">
        <v>40</v>
      </c>
      <c r="C25" s="29"/>
      <c r="D25" s="163" t="s">
        <v>85</v>
      </c>
      <c r="E25" s="163"/>
      <c r="F25" s="163"/>
      <c r="G25" s="41"/>
      <c r="H25" s="41"/>
    </row>
    <row r="26" spans="1:8" ht="18">
      <c r="A26" s="47"/>
      <c r="B26" s="29"/>
      <c r="C26" s="29"/>
      <c r="D26" s="29"/>
      <c r="E26" s="58"/>
      <c r="F26" s="74"/>
      <c r="G26" s="41"/>
      <c r="H26" s="41"/>
    </row>
    <row r="27" spans="1:8">
      <c r="A27" s="47"/>
      <c r="B27" s="29"/>
      <c r="C27" s="29"/>
      <c r="D27" s="29"/>
      <c r="E27" s="29"/>
      <c r="F27" s="29"/>
      <c r="G27" s="41"/>
      <c r="H27" s="41"/>
    </row>
    <row r="28" spans="1:8">
      <c r="A28" s="47"/>
      <c r="B28" s="29"/>
      <c r="C28" s="29"/>
      <c r="D28" s="29"/>
      <c r="E28" s="29"/>
      <c r="F28" s="29"/>
      <c r="G28" s="41"/>
      <c r="H28" s="41"/>
    </row>
    <row r="29" spans="1:8" ht="15.75">
      <c r="A29" s="47"/>
      <c r="B29" s="60"/>
      <c r="C29" s="89" t="s">
        <v>66</v>
      </c>
      <c r="D29" s="52"/>
      <c r="E29" s="52"/>
      <c r="F29" s="52"/>
      <c r="G29" s="41"/>
      <c r="H29" s="41"/>
    </row>
    <row r="30" spans="1:8">
      <c r="A30" s="41"/>
      <c r="B30" s="41"/>
      <c r="C30" s="41"/>
      <c r="D30" s="41"/>
      <c r="E30" s="41"/>
      <c r="F30" s="41"/>
      <c r="G30" s="41"/>
      <c r="H30" s="41"/>
    </row>
  </sheetData>
  <mergeCells count="6">
    <mergeCell ref="D25:F25"/>
    <mergeCell ref="A1:F1"/>
    <mergeCell ref="A2:F2"/>
    <mergeCell ref="A3:F3"/>
    <mergeCell ref="A4:F4"/>
    <mergeCell ref="C21:E2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activeCell="E13" sqref="E13"/>
    </sheetView>
  </sheetViews>
  <sheetFormatPr defaultRowHeight="15"/>
  <cols>
    <col min="1" max="1" width="6.5703125" customWidth="1"/>
    <col min="2" max="2" width="17.7109375" customWidth="1"/>
    <col min="3" max="3" width="18" customWidth="1"/>
    <col min="4" max="4" width="17.42578125" customWidth="1"/>
    <col min="5" max="5" width="13" customWidth="1"/>
  </cols>
  <sheetData>
    <row r="1" spans="1:5" ht="18">
      <c r="A1" s="160" t="s">
        <v>49</v>
      </c>
      <c r="B1" s="160"/>
      <c r="C1" s="160"/>
      <c r="D1" s="160"/>
      <c r="E1" s="160"/>
    </row>
    <row r="2" spans="1:5">
      <c r="A2" s="161" t="str">
        <f>[1]BF!A4</f>
        <v>Saturia Branch, Manikganj.</v>
      </c>
      <c r="B2" s="161"/>
      <c r="C2" s="161"/>
      <c r="D2" s="161"/>
      <c r="E2" s="161"/>
    </row>
    <row r="3" spans="1:5">
      <c r="A3" s="161" t="s">
        <v>67</v>
      </c>
      <c r="B3" s="161"/>
      <c r="C3" s="161"/>
      <c r="D3" s="161"/>
      <c r="E3" s="161"/>
    </row>
    <row r="4" spans="1:5">
      <c r="A4" s="164" t="s">
        <v>95</v>
      </c>
      <c r="B4" s="164"/>
      <c r="C4" s="164"/>
      <c r="D4" s="164"/>
      <c r="E4" s="164"/>
    </row>
    <row r="5" spans="1:5">
      <c r="A5" s="47"/>
      <c r="B5" s="29"/>
      <c r="C5" s="29"/>
      <c r="D5" s="29"/>
      <c r="E5" s="29"/>
    </row>
    <row r="6" spans="1:5">
      <c r="A6" s="23" t="s">
        <v>50</v>
      </c>
      <c r="B6" s="23" t="s">
        <v>51</v>
      </c>
      <c r="C6" s="23" t="s">
        <v>52</v>
      </c>
      <c r="D6" s="23" t="s">
        <v>68</v>
      </c>
      <c r="E6" s="23" t="s">
        <v>69</v>
      </c>
    </row>
    <row r="7" spans="1:5">
      <c r="A7" s="43"/>
      <c r="B7" s="43"/>
      <c r="C7" s="43"/>
      <c r="D7" s="43"/>
      <c r="E7" s="43"/>
    </row>
    <row r="8" spans="1:5">
      <c r="A8" s="32">
        <v>1</v>
      </c>
      <c r="B8" s="48" t="s">
        <v>33</v>
      </c>
      <c r="C8" s="29" t="str">
        <f>[1]BF!C9</f>
        <v>Sr. Principal Officer</v>
      </c>
      <c r="D8" s="75" t="s">
        <v>70</v>
      </c>
      <c r="E8" s="76">
        <f>'Salary August-21'!AC10</f>
        <v>52584</v>
      </c>
    </row>
    <row r="9" spans="1:5">
      <c r="A9" s="32"/>
      <c r="B9" s="48"/>
      <c r="C9" s="29"/>
      <c r="D9" s="75"/>
      <c r="E9" s="76"/>
    </row>
    <row r="10" spans="1:5">
      <c r="A10" s="32">
        <v>2</v>
      </c>
      <c r="B10" s="52" t="s">
        <v>36</v>
      </c>
      <c r="C10" s="29" t="s">
        <v>84</v>
      </c>
      <c r="D10" s="75" t="s">
        <v>71</v>
      </c>
      <c r="E10" s="76">
        <f>'Salary August-21'!AC12</f>
        <v>42678</v>
      </c>
    </row>
    <row r="11" spans="1:5">
      <c r="A11" s="32"/>
      <c r="B11" s="48"/>
      <c r="C11" s="29"/>
      <c r="D11" s="43"/>
      <c r="E11" s="76"/>
    </row>
    <row r="12" spans="1:5">
      <c r="A12" s="32">
        <v>3</v>
      </c>
      <c r="B12" s="52" t="s">
        <v>37</v>
      </c>
      <c r="C12" s="29" t="s">
        <v>64</v>
      </c>
      <c r="D12" s="75" t="s">
        <v>72</v>
      </c>
      <c r="E12" s="76">
        <f>'Salary August-21'!AC14</f>
        <v>29351</v>
      </c>
    </row>
    <row r="13" spans="1:5">
      <c r="A13" s="32"/>
      <c r="B13" s="48"/>
      <c r="C13" s="29"/>
      <c r="D13" s="43"/>
      <c r="E13" s="76"/>
    </row>
    <row r="14" spans="1:5">
      <c r="A14" s="32">
        <v>4</v>
      </c>
      <c r="B14" s="48" t="s">
        <v>78</v>
      </c>
      <c r="C14" s="29" t="s">
        <v>65</v>
      </c>
      <c r="D14" s="78" t="s">
        <v>80</v>
      </c>
      <c r="E14" s="76">
        <f>'Salary August-21'!AC16</f>
        <v>32553</v>
      </c>
    </row>
    <row r="15" spans="1:5">
      <c r="A15" s="32"/>
      <c r="B15" s="48"/>
      <c r="C15" s="29"/>
      <c r="D15" s="75"/>
      <c r="E15" s="76"/>
    </row>
    <row r="16" spans="1:5">
      <c r="A16" s="32">
        <v>5</v>
      </c>
      <c r="B16" s="48" t="s">
        <v>82</v>
      </c>
      <c r="C16" s="29" t="s">
        <v>83</v>
      </c>
      <c r="D16" s="78" t="s">
        <v>89</v>
      </c>
      <c r="E16" s="76">
        <f>'Salary August-21'!AC18</f>
        <v>31045</v>
      </c>
    </row>
    <row r="17" spans="1:5">
      <c r="A17" s="32"/>
      <c r="B17" s="48"/>
      <c r="C17" s="29"/>
      <c r="D17" s="75"/>
      <c r="E17" s="76"/>
    </row>
    <row r="18" spans="1:5">
      <c r="A18" s="32">
        <v>6</v>
      </c>
      <c r="B18" s="29" t="s">
        <v>75</v>
      </c>
      <c r="C18" s="29" t="s">
        <v>76</v>
      </c>
      <c r="D18" s="78" t="s">
        <v>77</v>
      </c>
      <c r="E18" s="76">
        <f>'Salary August-21'!AC20</f>
        <v>21728</v>
      </c>
    </row>
    <row r="19" spans="1:5">
      <c r="A19" s="32"/>
      <c r="B19" s="77"/>
      <c r="C19" s="29"/>
      <c r="D19" s="78"/>
      <c r="E19" s="76"/>
    </row>
    <row r="20" spans="1:5">
      <c r="A20" s="47"/>
      <c r="B20" s="29"/>
      <c r="C20" s="29"/>
      <c r="D20" s="79" t="s">
        <v>58</v>
      </c>
      <c r="E20" s="80">
        <f>SUM(E8:E18)</f>
        <v>209939</v>
      </c>
    </row>
    <row r="21" spans="1:5">
      <c r="A21" s="47"/>
      <c r="B21" s="29"/>
      <c r="C21" s="29"/>
      <c r="D21" s="29"/>
      <c r="E21" s="29"/>
    </row>
    <row r="22" spans="1:5" ht="155.25" customHeight="1">
      <c r="A22" s="47"/>
      <c r="B22" s="29"/>
      <c r="C22" s="29"/>
      <c r="D22" s="29"/>
      <c r="E22" s="29"/>
    </row>
    <row r="23" spans="1:5">
      <c r="A23" s="47"/>
      <c r="B23" s="29"/>
      <c r="C23" s="29"/>
      <c r="D23" s="29"/>
      <c r="E23" s="29"/>
    </row>
    <row r="24" spans="1:5">
      <c r="A24" s="47"/>
      <c r="B24" s="60"/>
      <c r="C24" s="81"/>
      <c r="D24" s="167"/>
      <c r="E24" s="167"/>
    </row>
    <row r="25" spans="1:5">
      <c r="A25" s="61"/>
      <c r="B25" s="82" t="s">
        <v>40</v>
      </c>
      <c r="C25" s="46"/>
      <c r="D25" s="134" t="s">
        <v>87</v>
      </c>
      <c r="E25" s="134"/>
    </row>
    <row r="26" spans="1:5">
      <c r="A26" s="61"/>
      <c r="B26" s="83"/>
      <c r="C26" s="83"/>
      <c r="D26" s="83"/>
      <c r="E26" s="54"/>
    </row>
    <row r="27" spans="1:5">
      <c r="A27" s="61"/>
      <c r="B27" s="83"/>
      <c r="C27" s="83"/>
      <c r="D27" s="83"/>
      <c r="E27" s="54"/>
    </row>
    <row r="28" spans="1:5">
      <c r="A28" s="165" t="s">
        <v>73</v>
      </c>
      <c r="B28" s="165"/>
      <c r="C28" s="165"/>
      <c r="D28" s="165"/>
      <c r="E28" s="165"/>
    </row>
    <row r="29" spans="1:5">
      <c r="A29" s="61"/>
      <c r="B29" s="83"/>
      <c r="C29" s="29"/>
      <c r="D29" s="83"/>
      <c r="E29" s="54"/>
    </row>
    <row r="30" spans="1:5">
      <c r="A30" s="61"/>
      <c r="B30" s="83"/>
      <c r="C30" s="29"/>
      <c r="D30" s="83"/>
      <c r="E30" s="54"/>
    </row>
    <row r="31" spans="1:5">
      <c r="A31" s="61"/>
      <c r="B31" s="83"/>
      <c r="C31" s="83"/>
      <c r="D31" s="83"/>
      <c r="E31" s="54"/>
    </row>
    <row r="32" spans="1:5" ht="15.75">
      <c r="A32" s="166"/>
      <c r="B32" s="166"/>
      <c r="C32" s="166"/>
      <c r="D32" s="166"/>
      <c r="E32" s="166"/>
    </row>
    <row r="33" spans="1:5" ht="15.75">
      <c r="A33" s="166" t="s">
        <v>74</v>
      </c>
      <c r="B33" s="166"/>
      <c r="C33" s="166"/>
      <c r="D33" s="166"/>
      <c r="E33" s="166"/>
    </row>
  </sheetData>
  <mergeCells count="9">
    <mergeCell ref="A28:E28"/>
    <mergeCell ref="A32:E32"/>
    <mergeCell ref="A33:E33"/>
    <mergeCell ref="A1:E1"/>
    <mergeCell ref="A2:E2"/>
    <mergeCell ref="A3:E3"/>
    <mergeCell ref="A4:E4"/>
    <mergeCell ref="D24:E24"/>
    <mergeCell ref="D25:E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Salary August-21</vt:lpstr>
      <vt:lpstr>BF</vt:lpstr>
      <vt:lpstr>Provedent Fund</vt:lpstr>
      <vt:lpstr>Accont 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2021-09-27T05:17:28Z</dcterms:modified>
</cp:coreProperties>
</file>