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meema.alam\Desktop\"/>
    </mc:Choice>
  </mc:AlternateContent>
  <bookViews>
    <workbookView xWindow="0" yWindow="0" windowWidth="20490" windowHeight="7755" tabRatio="889" firstSheet="5" activeTab="8"/>
  </bookViews>
  <sheets>
    <sheet name="SWF (2)" sheetId="149" r:id="rId1"/>
    <sheet name="Letter (2)" sheetId="134" r:id="rId2"/>
    <sheet name="Letter" sheetId="15" r:id="rId3"/>
    <sheet name="SB" sheetId="6" r:id="rId4"/>
    <sheet name="Staff loan" sheetId="10" r:id="rId5"/>
    <sheet name="Pension" sheetId="7" r:id="rId6"/>
    <sheet name="SWF" sheetId="9" r:id="rId7"/>
    <sheet name="PF" sheetId="8" r:id="rId8"/>
    <sheet name="August, 2021" sheetId="28" r:id="rId9"/>
    <sheet name="Nov'17" sheetId="151" state="hidden" r:id="rId10"/>
    <sheet name="OCT'17" sheetId="150" state="hidden" r:id="rId11"/>
    <sheet name="SEPT'17" sheetId="148" state="hidden" r:id="rId12"/>
    <sheet name="AUG'17" sheetId="147" state="hidden" r:id="rId13"/>
    <sheet name="JULY'17" sheetId="146" state="hidden" r:id="rId14"/>
    <sheet name="JUNE'17" sheetId="145" state="hidden" r:id="rId15"/>
    <sheet name="MAY'17" sheetId="144" state="hidden" r:id="rId16"/>
    <sheet name="APRIL'17" sheetId="143" state="hidden" r:id="rId17"/>
    <sheet name="MARCH'17" sheetId="142" state="hidden" r:id="rId18"/>
    <sheet name="FEB'17" sheetId="141" state="hidden" r:id="rId19"/>
    <sheet name="JAN'17" sheetId="140" state="hidden" r:id="rId20"/>
    <sheet name="Voucher Sheet" sheetId="137" r:id="rId21"/>
  </sheets>
  <definedNames>
    <definedName name="_xlnm.Print_Area" localSheetId="6">SWF!$A$1:$D$22</definedName>
    <definedName name="_xlnm.Print_Area" localSheetId="0">'SWF (2)'!$A$1:$D$22</definedName>
  </definedNames>
  <calcPr calcId="152511"/>
</workbook>
</file>

<file path=xl/calcChain.xml><?xml version="1.0" encoding="utf-8"?>
<calcChain xmlns="http://schemas.openxmlformats.org/spreadsheetml/2006/main">
  <c r="K30" i="28" l="1"/>
  <c r="K31" i="28" s="1"/>
  <c r="K32" i="28" s="1"/>
  <c r="AB16" i="28"/>
  <c r="AB19" i="28" s="1"/>
  <c r="Q27" i="28" s="1"/>
  <c r="B33" i="137" s="1"/>
  <c r="C34" i="137" s="1"/>
  <c r="D13" i="8"/>
  <c r="D12" i="9"/>
  <c r="D12" i="7"/>
  <c r="C30" i="137"/>
  <c r="C29" i="137"/>
  <c r="T14" i="28"/>
  <c r="P14" i="28"/>
  <c r="O14" i="28"/>
  <c r="S14" i="28" s="1"/>
  <c r="J14" i="28"/>
  <c r="M14" i="28" s="1"/>
  <c r="Q14" i="28" s="1"/>
  <c r="C22" i="137"/>
  <c r="D10" i="7"/>
  <c r="C14" i="137"/>
  <c r="T11" i="28"/>
  <c r="F10" i="8" s="1"/>
  <c r="P11" i="28"/>
  <c r="O11" i="28"/>
  <c r="S11" i="28" s="1"/>
  <c r="C28" i="137"/>
  <c r="C23" i="137"/>
  <c r="Y16" i="28"/>
  <c r="C20" i="137"/>
  <c r="C21" i="137"/>
  <c r="P13" i="28"/>
  <c r="J15" i="28"/>
  <c r="M15" i="28" s="1"/>
  <c r="D9" i="9"/>
  <c r="D150" i="134"/>
  <c r="E157" i="134" s="1"/>
  <c r="D10" i="9"/>
  <c r="C27" i="137"/>
  <c r="C31" i="137" s="1"/>
  <c r="C16" i="137"/>
  <c r="C15" i="137"/>
  <c r="D14" i="8"/>
  <c r="E147" i="134"/>
  <c r="D157" i="134"/>
  <c r="D156" i="134"/>
  <c r="D155" i="134"/>
  <c r="D154" i="134"/>
  <c r="D153" i="134"/>
  <c r="D152" i="134"/>
  <c r="D151" i="134"/>
  <c r="E146" i="134"/>
  <c r="E143" i="134"/>
  <c r="E148" i="134" s="1"/>
  <c r="G16" i="28"/>
  <c r="H16" i="28"/>
  <c r="I16" i="28"/>
  <c r="K16" i="28"/>
  <c r="L16" i="28"/>
  <c r="V16" i="28"/>
  <c r="Z16" i="28"/>
  <c r="Z19" i="28" s="1"/>
  <c r="Q23" i="28" s="1"/>
  <c r="B26" i="137" s="1"/>
  <c r="AC16" i="28"/>
  <c r="AC19" i="28"/>
  <c r="C76" i="137" s="1"/>
  <c r="AD16" i="28"/>
  <c r="AD19" i="28" s="1"/>
  <c r="Q36" i="28" s="1"/>
  <c r="AE16" i="28"/>
  <c r="AF16" i="28"/>
  <c r="J27" i="151"/>
  <c r="J28" i="151"/>
  <c r="J29" i="151" s="1"/>
  <c r="J30" i="151" s="1"/>
  <c r="J31" i="151" s="1"/>
  <c r="J32" i="151" s="1"/>
  <c r="J33" i="151" s="1"/>
  <c r="J34" i="151" s="1"/>
  <c r="J35" i="151" s="1"/>
  <c r="J36" i="151" s="1"/>
  <c r="J37" i="151" s="1"/>
  <c r="J22" i="151"/>
  <c r="J23" i="151" s="1"/>
  <c r="J24" i="151" s="1"/>
  <c r="J25" i="151" s="1"/>
  <c r="J26" i="151" s="1"/>
  <c r="D22" i="151"/>
  <c r="D23" i="151" s="1"/>
  <c r="Y19" i="151"/>
  <c r="P23" i="151"/>
  <c r="AF18" i="151"/>
  <c r="AE18" i="151"/>
  <c r="AD18" i="151"/>
  <c r="AD19" i="151" s="1"/>
  <c r="P22" i="151" s="1"/>
  <c r="AC18" i="151"/>
  <c r="Z18" i="151"/>
  <c r="X18" i="151"/>
  <c r="W18" i="151"/>
  <c r="V18" i="151"/>
  <c r="U18" i="151"/>
  <c r="T18" i="151"/>
  <c r="S18" i="151"/>
  <c r="Q18" i="151"/>
  <c r="P18" i="151"/>
  <c r="O18" i="151"/>
  <c r="M18" i="151"/>
  <c r="L18" i="151"/>
  <c r="K18" i="151"/>
  <c r="K19" i="151" s="1"/>
  <c r="J18" i="151"/>
  <c r="J19" i="151" s="1"/>
  <c r="I18" i="151"/>
  <c r="H18" i="151"/>
  <c r="G18" i="151"/>
  <c r="F18" i="151"/>
  <c r="E18" i="151"/>
  <c r="AD16" i="151"/>
  <c r="AC16" i="151"/>
  <c r="AB16" i="151"/>
  <c r="AB19" i="151" s="1"/>
  <c r="P35" i="151" s="1"/>
  <c r="AA16" i="151"/>
  <c r="AA19" i="151" s="1"/>
  <c r="Y16" i="151"/>
  <c r="X16" i="151"/>
  <c r="X19" i="151"/>
  <c r="P26" i="151" s="1"/>
  <c r="U16" i="151"/>
  <c r="K16" i="151"/>
  <c r="J16" i="151"/>
  <c r="H16" i="151"/>
  <c r="H19" i="151"/>
  <c r="G16" i="151"/>
  <c r="F16" i="151"/>
  <c r="F19" i="151" s="1"/>
  <c r="Q15" i="151"/>
  <c r="E15" i="151"/>
  <c r="O15" i="151" s="1"/>
  <c r="O16" i="151" s="1"/>
  <c r="S14" i="151"/>
  <c r="M14" i="151"/>
  <c r="Q14" i="151" s="1"/>
  <c r="AE14" i="151" s="1"/>
  <c r="E14" i="151"/>
  <c r="I14" i="151"/>
  <c r="L14" i="151" s="1"/>
  <c r="W13" i="151"/>
  <c r="W16" i="151" s="1"/>
  <c r="W19" i="151" s="1"/>
  <c r="P25" i="151" s="1"/>
  <c r="V13" i="151"/>
  <c r="V16" i="151" s="1"/>
  <c r="V19" i="151" s="1"/>
  <c r="P24" i="151" s="1"/>
  <c r="S13" i="151"/>
  <c r="M13" i="151"/>
  <c r="Q13" i="151" s="1"/>
  <c r="AE13" i="151" s="1"/>
  <c r="E13" i="151"/>
  <c r="I13" i="151" s="1"/>
  <c r="A13" i="151"/>
  <c r="A14" i="151"/>
  <c r="A15" i="151" s="1"/>
  <c r="E12" i="151"/>
  <c r="M12" i="151"/>
  <c r="Q12" i="151" s="1"/>
  <c r="A12" i="151"/>
  <c r="S11" i="151"/>
  <c r="M11" i="151"/>
  <c r="Q11" i="151" s="1"/>
  <c r="AE11" i="151" s="1"/>
  <c r="E11" i="151"/>
  <c r="I11" i="151"/>
  <c r="AE9" i="151"/>
  <c r="AF9" i="151" s="1"/>
  <c r="AD9" i="151"/>
  <c r="V9" i="151"/>
  <c r="W9" i="151"/>
  <c r="X9" i="151"/>
  <c r="U9" i="151"/>
  <c r="J22" i="150"/>
  <c r="J23" i="150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D22" i="150"/>
  <c r="D23" i="150" s="1"/>
  <c r="F19" i="150"/>
  <c r="AF18" i="150"/>
  <c r="AE18" i="150"/>
  <c r="AD18" i="150"/>
  <c r="AD19" i="150" s="1"/>
  <c r="P22" i="150" s="1"/>
  <c r="AC18" i="150"/>
  <c r="AC19" i="150" s="1"/>
  <c r="P38" i="150" s="1"/>
  <c r="Z18" i="150"/>
  <c r="X18" i="150"/>
  <c r="W18" i="150"/>
  <c r="V18" i="150"/>
  <c r="U18" i="150"/>
  <c r="T18" i="150"/>
  <c r="S18" i="150"/>
  <c r="Q18" i="150"/>
  <c r="P18" i="150"/>
  <c r="O18" i="150"/>
  <c r="M18" i="150"/>
  <c r="L18" i="150"/>
  <c r="K18" i="150"/>
  <c r="K19" i="150" s="1"/>
  <c r="J18" i="150"/>
  <c r="J19" i="150"/>
  <c r="I18" i="150"/>
  <c r="H18" i="150"/>
  <c r="G18" i="150"/>
  <c r="F18" i="150"/>
  <c r="E18" i="150"/>
  <c r="AD16" i="150"/>
  <c r="AC16" i="150"/>
  <c r="AB16" i="150"/>
  <c r="AB19" i="150" s="1"/>
  <c r="P36" i="150" s="1"/>
  <c r="Y16" i="150"/>
  <c r="Y19" i="150" s="1"/>
  <c r="P23" i="150" s="1"/>
  <c r="X16" i="150"/>
  <c r="X19" i="150" s="1"/>
  <c r="P26" i="150" s="1"/>
  <c r="U16" i="150"/>
  <c r="U19" i="150" s="1"/>
  <c r="P34" i="150"/>
  <c r="K16" i="150"/>
  <c r="J16" i="150"/>
  <c r="H16" i="150"/>
  <c r="H19" i="150"/>
  <c r="G16" i="150"/>
  <c r="F16" i="150"/>
  <c r="Q15" i="150"/>
  <c r="N15" i="150"/>
  <c r="N16" i="150" s="1"/>
  <c r="N19" i="150" s="1"/>
  <c r="H24" i="150" s="1"/>
  <c r="E15" i="150"/>
  <c r="S15" i="150"/>
  <c r="T15" i="150" s="1"/>
  <c r="T16" i="150" s="1"/>
  <c r="T19" i="150" s="1"/>
  <c r="P33" i="150" s="1"/>
  <c r="E14" i="150"/>
  <c r="I14" i="150"/>
  <c r="W13" i="150"/>
  <c r="W16" i="150" s="1"/>
  <c r="W19" i="150" s="1"/>
  <c r="P25" i="150" s="1"/>
  <c r="V13" i="150"/>
  <c r="V16" i="150"/>
  <c r="V19" i="150" s="1"/>
  <c r="P24" i="150" s="1"/>
  <c r="S13" i="150"/>
  <c r="I13" i="150"/>
  <c r="L13" i="150"/>
  <c r="E13" i="150"/>
  <c r="AA13" i="150" s="1"/>
  <c r="E12" i="150"/>
  <c r="A12" i="150"/>
  <c r="A13" i="150" s="1"/>
  <c r="A14" i="150" s="1"/>
  <c r="A15" i="150" s="1"/>
  <c r="AA11" i="150"/>
  <c r="I11" i="150"/>
  <c r="E11" i="150"/>
  <c r="AD9" i="150"/>
  <c r="AE9" i="150" s="1"/>
  <c r="AF9" i="150" s="1"/>
  <c r="U9" i="150"/>
  <c r="V9" i="150"/>
  <c r="W9" i="150" s="1"/>
  <c r="X9" i="150" s="1"/>
  <c r="A10" i="149"/>
  <c r="A11" i="149"/>
  <c r="A12" i="149" s="1"/>
  <c r="A13" i="149" s="1"/>
  <c r="D14" i="149"/>
  <c r="X16" i="28"/>
  <c r="E12" i="10"/>
  <c r="J22" i="148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D22" i="148"/>
  <c r="D23" i="148" s="1"/>
  <c r="AC19" i="148"/>
  <c r="P37" i="148" s="1"/>
  <c r="J19" i="148"/>
  <c r="F19" i="148"/>
  <c r="AF18" i="148"/>
  <c r="AE18" i="148"/>
  <c r="AD18" i="148"/>
  <c r="AD19" i="148" s="1"/>
  <c r="P22" i="148" s="1"/>
  <c r="AC18" i="148"/>
  <c r="Z18" i="148"/>
  <c r="X18" i="148"/>
  <c r="W18" i="148"/>
  <c r="V18" i="148"/>
  <c r="U18" i="148"/>
  <c r="T18" i="148"/>
  <c r="S18" i="148"/>
  <c r="Q18" i="148"/>
  <c r="P18" i="148"/>
  <c r="O18" i="148"/>
  <c r="M18" i="148"/>
  <c r="L18" i="148"/>
  <c r="K18" i="148"/>
  <c r="J18" i="148"/>
  <c r="I18" i="148"/>
  <c r="H18" i="148"/>
  <c r="H19" i="148" s="1"/>
  <c r="G18" i="148"/>
  <c r="G19" i="148" s="1"/>
  <c r="F18" i="148"/>
  <c r="E18" i="148"/>
  <c r="AD16" i="148"/>
  <c r="AC16" i="148"/>
  <c r="AB16" i="148"/>
  <c r="AB19" i="148" s="1"/>
  <c r="P35" i="148" s="1"/>
  <c r="AA16" i="148"/>
  <c r="AA19" i="148"/>
  <c r="Y16" i="148"/>
  <c r="Y19" i="148" s="1"/>
  <c r="P23" i="148" s="1"/>
  <c r="X16" i="148"/>
  <c r="X19" i="148" s="1"/>
  <c r="P26" i="148" s="1"/>
  <c r="U16" i="148"/>
  <c r="K16" i="148"/>
  <c r="J16" i="148"/>
  <c r="H16" i="148"/>
  <c r="G16" i="148"/>
  <c r="F16" i="148"/>
  <c r="Q15" i="148"/>
  <c r="E15" i="148"/>
  <c r="N15" i="148" s="1"/>
  <c r="M14" i="148"/>
  <c r="Q14" i="148" s="1"/>
  <c r="AE14" i="148" s="1"/>
  <c r="I14" i="148"/>
  <c r="L14" i="148"/>
  <c r="P14" i="148" s="1"/>
  <c r="AF14" i="148" s="1"/>
  <c r="E14" i="148"/>
  <c r="S14" i="148" s="1"/>
  <c r="W13" i="148"/>
  <c r="W16" i="148" s="1"/>
  <c r="W19" i="148" s="1"/>
  <c r="P25" i="148" s="1"/>
  <c r="V13" i="148"/>
  <c r="V16" i="148" s="1"/>
  <c r="V19" i="148" s="1"/>
  <c r="P24" i="148"/>
  <c r="S13" i="148"/>
  <c r="E13" i="148"/>
  <c r="M13" i="148" s="1"/>
  <c r="Q13" i="148" s="1"/>
  <c r="E12" i="148"/>
  <c r="M12" i="148" s="1"/>
  <c r="Q12" i="148" s="1"/>
  <c r="A12" i="148"/>
  <c r="A13" i="148" s="1"/>
  <c r="A14" i="148" s="1"/>
  <c r="A15" i="148" s="1"/>
  <c r="S11" i="148"/>
  <c r="M11" i="148"/>
  <c r="Q11" i="148" s="1"/>
  <c r="E11" i="148"/>
  <c r="I11" i="148" s="1"/>
  <c r="L11" i="148" s="1"/>
  <c r="AD9" i="148"/>
  <c r="AE9" i="148" s="1"/>
  <c r="AF9" i="148" s="1"/>
  <c r="U9" i="148"/>
  <c r="V9" i="148" s="1"/>
  <c r="W9" i="148" s="1"/>
  <c r="X9" i="148" s="1"/>
  <c r="J22" i="147"/>
  <c r="J23" i="147" s="1"/>
  <c r="J24" i="147" s="1"/>
  <c r="J25" i="147" s="1"/>
  <c r="J26" i="147" s="1"/>
  <c r="J27" i="147" s="1"/>
  <c r="J28" i="147" s="1"/>
  <c r="J29" i="147" s="1"/>
  <c r="J30" i="147" s="1"/>
  <c r="J31" i="147" s="1"/>
  <c r="J32" i="147" s="1"/>
  <c r="J33" i="147" s="1"/>
  <c r="J34" i="147" s="1"/>
  <c r="J35" i="147" s="1"/>
  <c r="J36" i="147" s="1"/>
  <c r="J37" i="147" s="1"/>
  <c r="J38" i="147" s="1"/>
  <c r="D22" i="147"/>
  <c r="D23" i="147"/>
  <c r="AA19" i="147"/>
  <c r="AF18" i="147"/>
  <c r="AE18" i="147"/>
  <c r="AD18" i="147"/>
  <c r="AD19" i="147"/>
  <c r="P22" i="147" s="1"/>
  <c r="AC18" i="147"/>
  <c r="AC19" i="147" s="1"/>
  <c r="P38" i="147" s="1"/>
  <c r="Z18" i="147"/>
  <c r="X18" i="147"/>
  <c r="W18" i="147"/>
  <c r="V18" i="147"/>
  <c r="U18" i="147"/>
  <c r="T18" i="147"/>
  <c r="S18" i="147"/>
  <c r="Q18" i="147"/>
  <c r="P18" i="147"/>
  <c r="O18" i="147"/>
  <c r="M18" i="147"/>
  <c r="L18" i="147"/>
  <c r="K18" i="147"/>
  <c r="J18" i="147"/>
  <c r="I18" i="147"/>
  <c r="H18" i="147"/>
  <c r="H19" i="147" s="1"/>
  <c r="G18" i="147"/>
  <c r="G19" i="147" s="1"/>
  <c r="F18" i="147"/>
  <c r="F19" i="147" s="1"/>
  <c r="E18" i="147"/>
  <c r="AD16" i="147"/>
  <c r="AC16" i="147"/>
  <c r="AB16" i="147"/>
  <c r="AB19" i="147"/>
  <c r="P35" i="147" s="1"/>
  <c r="AA16" i="147"/>
  <c r="Y16" i="147"/>
  <c r="Y19" i="147" s="1"/>
  <c r="P23" i="147" s="1"/>
  <c r="X16" i="147"/>
  <c r="X19" i="147" s="1"/>
  <c r="P26" i="147" s="1"/>
  <c r="U16" i="147"/>
  <c r="P34" i="147"/>
  <c r="K16" i="147"/>
  <c r="J16" i="147"/>
  <c r="J19" i="147" s="1"/>
  <c r="H16" i="147"/>
  <c r="G16" i="147"/>
  <c r="F16" i="147"/>
  <c r="Q15" i="147"/>
  <c r="E15" i="147"/>
  <c r="O15" i="147" s="1"/>
  <c r="O16" i="147" s="1"/>
  <c r="E14" i="147"/>
  <c r="S14" i="147" s="1"/>
  <c r="M14" i="147"/>
  <c r="Q14" i="147"/>
  <c r="AE14" i="147" s="1"/>
  <c r="W13" i="147"/>
  <c r="W16" i="147"/>
  <c r="W19" i="147" s="1"/>
  <c r="P25" i="147" s="1"/>
  <c r="V13" i="147"/>
  <c r="V16" i="147" s="1"/>
  <c r="V19" i="147" s="1"/>
  <c r="P24" i="147" s="1"/>
  <c r="S13" i="147"/>
  <c r="M13" i="147"/>
  <c r="Q13" i="147" s="1"/>
  <c r="AE13" i="147" s="1"/>
  <c r="E13" i="147"/>
  <c r="I13" i="147" s="1"/>
  <c r="S12" i="147"/>
  <c r="E12" i="147"/>
  <c r="M12" i="147"/>
  <c r="Q12" i="147"/>
  <c r="A12" i="147"/>
  <c r="A13" i="147"/>
  <c r="A14" i="147"/>
  <c r="A15" i="147" s="1"/>
  <c r="E11" i="147"/>
  <c r="S11" i="147" s="1"/>
  <c r="AE9" i="147"/>
  <c r="AF9" i="147" s="1"/>
  <c r="AD9" i="147"/>
  <c r="V9" i="147"/>
  <c r="W9" i="147"/>
  <c r="X9" i="147"/>
  <c r="U9" i="147"/>
  <c r="J25" i="146"/>
  <c r="J26" i="146"/>
  <c r="J27" i="146" s="1"/>
  <c r="J28" i="146" s="1"/>
  <c r="J29" i="146" s="1"/>
  <c r="J30" i="146"/>
  <c r="J31" i="146"/>
  <c r="J32" i="146" s="1"/>
  <c r="J33" i="146" s="1"/>
  <c r="J34" i="146" s="1"/>
  <c r="J35" i="146" s="1"/>
  <c r="J36" i="146" s="1"/>
  <c r="J37" i="146" s="1"/>
  <c r="J38" i="146" s="1"/>
  <c r="J39" i="146" s="1"/>
  <c r="J40" i="146" s="1"/>
  <c r="D25" i="146"/>
  <c r="D26" i="146"/>
  <c r="U22" i="146"/>
  <c r="AF21" i="146"/>
  <c r="AE21" i="146"/>
  <c r="AD21" i="146"/>
  <c r="AC21" i="146"/>
  <c r="AC22" i="146" s="1"/>
  <c r="P40" i="146" s="1"/>
  <c r="Z21" i="146"/>
  <c r="X21" i="146"/>
  <c r="X22" i="146" s="1"/>
  <c r="P29" i="146" s="1"/>
  <c r="W21" i="146"/>
  <c r="V21" i="146"/>
  <c r="U21" i="146"/>
  <c r="T21" i="146"/>
  <c r="S21" i="146"/>
  <c r="Q21" i="146"/>
  <c r="P21" i="146"/>
  <c r="O21" i="146"/>
  <c r="M21" i="146"/>
  <c r="L21" i="146"/>
  <c r="K21" i="146"/>
  <c r="K22" i="146" s="1"/>
  <c r="J21" i="146"/>
  <c r="J22" i="146" s="1"/>
  <c r="I21" i="146"/>
  <c r="H21" i="146"/>
  <c r="H22" i="146" s="1"/>
  <c r="G21" i="146"/>
  <c r="F21" i="146"/>
  <c r="E21" i="146"/>
  <c r="AD19" i="146"/>
  <c r="AD22" i="146" s="1"/>
  <c r="P25" i="146" s="1"/>
  <c r="AC19" i="146"/>
  <c r="AB19" i="146"/>
  <c r="AB22" i="146" s="1"/>
  <c r="P38" i="146" s="1"/>
  <c r="AA19" i="146"/>
  <c r="AA22" i="146" s="1"/>
  <c r="P39" i="146" s="1"/>
  <c r="Y19" i="146"/>
  <c r="Y22" i="146" s="1"/>
  <c r="P26" i="146" s="1"/>
  <c r="X19" i="146"/>
  <c r="U19" i="146"/>
  <c r="P37" i="146"/>
  <c r="K19" i="146"/>
  <c r="J19" i="146"/>
  <c r="H19" i="146"/>
  <c r="G19" i="146"/>
  <c r="F19" i="146"/>
  <c r="F22" i="146" s="1"/>
  <c r="H28" i="146" s="1"/>
  <c r="Q18" i="146"/>
  <c r="E18" i="146"/>
  <c r="O18" i="146" s="1"/>
  <c r="Z17" i="146"/>
  <c r="S17" i="146"/>
  <c r="M17" i="146"/>
  <c r="Q17" i="146" s="1"/>
  <c r="AE17" i="146" s="1"/>
  <c r="I17" i="146"/>
  <c r="L17" i="146" s="1"/>
  <c r="P17" i="146" s="1"/>
  <c r="AF17" i="146" s="1"/>
  <c r="E17" i="146"/>
  <c r="Z16" i="146"/>
  <c r="Q16" i="146"/>
  <c r="E16" i="146"/>
  <c r="E15" i="146"/>
  <c r="E14" i="146"/>
  <c r="S14" i="146" s="1"/>
  <c r="A15" i="146"/>
  <c r="A16" i="146"/>
  <c r="A17" i="146" s="1"/>
  <c r="A18" i="146" s="1"/>
  <c r="W13" i="146"/>
  <c r="W19" i="146" s="1"/>
  <c r="W22" i="146" s="1"/>
  <c r="P28" i="146" s="1"/>
  <c r="V13" i="146"/>
  <c r="V19" i="146" s="1"/>
  <c r="V22" i="146" s="1"/>
  <c r="P27" i="146" s="1"/>
  <c r="I13" i="146"/>
  <c r="L13" i="146"/>
  <c r="E13" i="146"/>
  <c r="S13" i="146" s="1"/>
  <c r="M12" i="146"/>
  <c r="Q12" i="146"/>
  <c r="E12" i="146"/>
  <c r="I12" i="146" s="1"/>
  <c r="L12" i="146" s="1"/>
  <c r="P12" i="146" s="1"/>
  <c r="A12" i="146"/>
  <c r="A13" i="146" s="1"/>
  <c r="A14" i="146" s="1"/>
  <c r="E11" i="146"/>
  <c r="E19" i="146" s="1"/>
  <c r="E22" i="146" s="1"/>
  <c r="AD9" i="146"/>
  <c r="AE9" i="146" s="1"/>
  <c r="AF9" i="146" s="1"/>
  <c r="V9" i="146"/>
  <c r="W9" i="146" s="1"/>
  <c r="X9" i="146" s="1"/>
  <c r="U9" i="146"/>
  <c r="R15" i="28"/>
  <c r="J24" i="145"/>
  <c r="J25" i="145" s="1"/>
  <c r="J26" i="145" s="1"/>
  <c r="J27" i="145"/>
  <c r="J28" i="145"/>
  <c r="J29" i="145" s="1"/>
  <c r="J30" i="145" s="1"/>
  <c r="J31" i="145" s="1"/>
  <c r="J32" i="145" s="1"/>
  <c r="J33" i="145" s="1"/>
  <c r="J34" i="145" s="1"/>
  <c r="J35" i="145" s="1"/>
  <c r="J36" i="145" s="1"/>
  <c r="J37" i="145" s="1"/>
  <c r="J38" i="145" s="1"/>
  <c r="J39" i="145" s="1"/>
  <c r="D24" i="145"/>
  <c r="D25" i="145" s="1"/>
  <c r="P39" i="145"/>
  <c r="AB21" i="145"/>
  <c r="P37" i="145" s="1"/>
  <c r="AF20" i="145"/>
  <c r="AE20" i="145"/>
  <c r="AD20" i="145"/>
  <c r="AD21" i="145" s="1"/>
  <c r="P24" i="145" s="1"/>
  <c r="AC20" i="145"/>
  <c r="AC21" i="145" s="1"/>
  <c r="Z20" i="145"/>
  <c r="X20" i="145"/>
  <c r="W20" i="145"/>
  <c r="V20" i="145"/>
  <c r="U20" i="145"/>
  <c r="T20" i="145"/>
  <c r="S20" i="145"/>
  <c r="Q20" i="145"/>
  <c r="P20" i="145"/>
  <c r="O20" i="145"/>
  <c r="M20" i="145"/>
  <c r="L20" i="145"/>
  <c r="K20" i="145"/>
  <c r="K21" i="145"/>
  <c r="J20" i="145"/>
  <c r="I20" i="145"/>
  <c r="H20" i="145"/>
  <c r="H21" i="145" s="1"/>
  <c r="G20" i="145"/>
  <c r="G21" i="145" s="1"/>
  <c r="F20" i="145"/>
  <c r="E20" i="145"/>
  <c r="AD18" i="145"/>
  <c r="AC18" i="145"/>
  <c r="AB18" i="145"/>
  <c r="AA18" i="145"/>
  <c r="AA21" i="145" s="1"/>
  <c r="P38" i="145" s="1"/>
  <c r="Y18" i="145"/>
  <c r="Y21" i="145"/>
  <c r="P25" i="145"/>
  <c r="X18" i="145"/>
  <c r="X21" i="145"/>
  <c r="P28" i="145"/>
  <c r="U18" i="145"/>
  <c r="P36" i="145" s="1"/>
  <c r="R18" i="145"/>
  <c r="R21" i="145" s="1"/>
  <c r="P34" i="145" s="1"/>
  <c r="K18" i="145"/>
  <c r="J18" i="145"/>
  <c r="H18" i="145"/>
  <c r="G18" i="145"/>
  <c r="F18" i="145"/>
  <c r="F21" i="145" s="1"/>
  <c r="H27" i="145" s="1"/>
  <c r="S17" i="145"/>
  <c r="M17" i="145"/>
  <c r="Q17" i="145" s="1"/>
  <c r="E17" i="145"/>
  <c r="L17" i="145"/>
  <c r="Q16" i="145"/>
  <c r="E16" i="145"/>
  <c r="S16" i="145" s="1"/>
  <c r="O16" i="145"/>
  <c r="O18" i="145" s="1"/>
  <c r="M15" i="145"/>
  <c r="Q15" i="145" s="1"/>
  <c r="E15" i="145"/>
  <c r="S15" i="145" s="1"/>
  <c r="M14" i="145"/>
  <c r="Q14" i="145" s="1"/>
  <c r="E14" i="145"/>
  <c r="W13" i="145"/>
  <c r="W18" i="145"/>
  <c r="W21" i="145" s="1"/>
  <c r="P27" i="145" s="1"/>
  <c r="V13" i="145"/>
  <c r="V18" i="145"/>
  <c r="V21" i="145" s="1"/>
  <c r="P26" i="145" s="1"/>
  <c r="E13" i="145"/>
  <c r="I13" i="145" s="1"/>
  <c r="M12" i="145"/>
  <c r="Q12" i="145"/>
  <c r="E12" i="145"/>
  <c r="I12" i="145" s="1"/>
  <c r="L12" i="145" s="1"/>
  <c r="P12" i="145" s="1"/>
  <c r="A12" i="145"/>
  <c r="A13" i="145" s="1"/>
  <c r="A14" i="145" s="1"/>
  <c r="A15" i="145" s="1"/>
  <c r="A16" i="145" s="1"/>
  <c r="A17" i="145" s="1"/>
  <c r="M11" i="145"/>
  <c r="E11" i="145"/>
  <c r="AD9" i="145"/>
  <c r="AE9" i="145" s="1"/>
  <c r="AF9" i="145" s="1"/>
  <c r="U9" i="145"/>
  <c r="V9" i="145"/>
  <c r="W9" i="145" s="1"/>
  <c r="X9" i="145" s="1"/>
  <c r="J25" i="144"/>
  <c r="J26" i="144" s="1"/>
  <c r="J27" i="144" s="1"/>
  <c r="J28" i="144"/>
  <c r="J29" i="144" s="1"/>
  <c r="J30" i="144" s="1"/>
  <c r="J31" i="144" s="1"/>
  <c r="J32" i="144" s="1"/>
  <c r="J33" i="144" s="1"/>
  <c r="J34" i="144" s="1"/>
  <c r="J35" i="144" s="1"/>
  <c r="J36" i="144" s="1"/>
  <c r="J37" i="144" s="1"/>
  <c r="J38" i="144" s="1"/>
  <c r="J39" i="144" s="1"/>
  <c r="J40" i="144" s="1"/>
  <c r="D25" i="144"/>
  <c r="D26" i="144"/>
  <c r="P40" i="144"/>
  <c r="AB22" i="144"/>
  <c r="P38" i="144" s="1"/>
  <c r="AF21" i="144"/>
  <c r="AE21" i="144"/>
  <c r="AD21" i="144"/>
  <c r="AC21" i="144"/>
  <c r="AC22" i="144" s="1"/>
  <c r="Z21" i="144"/>
  <c r="X21" i="144"/>
  <c r="W21" i="144"/>
  <c r="V21" i="144"/>
  <c r="U21" i="144"/>
  <c r="T21" i="144"/>
  <c r="S21" i="144"/>
  <c r="Q21" i="144"/>
  <c r="P21" i="144"/>
  <c r="O21" i="144"/>
  <c r="M21" i="144"/>
  <c r="L21" i="144"/>
  <c r="K21" i="144"/>
  <c r="K22" i="144" s="1"/>
  <c r="J21" i="144"/>
  <c r="J22" i="144" s="1"/>
  <c r="I21" i="144"/>
  <c r="H21" i="144"/>
  <c r="G21" i="144"/>
  <c r="G22" i="144" s="1"/>
  <c r="F21" i="144"/>
  <c r="E21" i="144"/>
  <c r="AD19" i="144"/>
  <c r="AD22" i="144" s="1"/>
  <c r="P25" i="144" s="1"/>
  <c r="AC19" i="144"/>
  <c r="AB19" i="144"/>
  <c r="AA19" i="144"/>
  <c r="AA22" i="144" s="1"/>
  <c r="P39" i="144" s="1"/>
  <c r="Y19" i="144"/>
  <c r="Y22" i="144"/>
  <c r="P26" i="144" s="1"/>
  <c r="X19" i="144"/>
  <c r="X22" i="144" s="1"/>
  <c r="P29" i="144" s="1"/>
  <c r="V19" i="144"/>
  <c r="V22" i="144"/>
  <c r="P27" i="144" s="1"/>
  <c r="U19" i="144"/>
  <c r="P37" i="144"/>
  <c r="R19" i="144"/>
  <c r="R22" i="144" s="1"/>
  <c r="P35" i="144" s="1"/>
  <c r="K19" i="144"/>
  <c r="J19" i="144"/>
  <c r="H19" i="144"/>
  <c r="H22" i="144"/>
  <c r="G19" i="144"/>
  <c r="F19" i="144"/>
  <c r="F22" i="144" s="1"/>
  <c r="H28" i="144" s="1"/>
  <c r="E18" i="144"/>
  <c r="Q17" i="144"/>
  <c r="E17" i="144"/>
  <c r="M16" i="144"/>
  <c r="Q16" i="144" s="1"/>
  <c r="AE16" i="144" s="1"/>
  <c r="I16" i="144"/>
  <c r="L16" i="144" s="1"/>
  <c r="P16" i="144" s="1"/>
  <c r="AF16" i="144" s="1"/>
  <c r="E16" i="144"/>
  <c r="S16" i="144" s="1"/>
  <c r="E15" i="144"/>
  <c r="E14" i="144"/>
  <c r="W13" i="144"/>
  <c r="W19" i="144" s="1"/>
  <c r="W22" i="144" s="1"/>
  <c r="P28" i="144" s="1"/>
  <c r="V13" i="144"/>
  <c r="E13" i="144"/>
  <c r="S13" i="144" s="1"/>
  <c r="E12" i="144"/>
  <c r="A12" i="144"/>
  <c r="A13" i="144" s="1"/>
  <c r="A14" i="144" s="1"/>
  <c r="A15" i="144" s="1"/>
  <c r="A16" i="144" s="1"/>
  <c r="A17" i="144" s="1"/>
  <c r="A18" i="144" s="1"/>
  <c r="E11" i="144"/>
  <c r="AD9" i="144"/>
  <c r="AE9" i="144" s="1"/>
  <c r="AF9" i="144" s="1"/>
  <c r="V9" i="144"/>
  <c r="W9" i="144"/>
  <c r="X9" i="144" s="1"/>
  <c r="U9" i="144"/>
  <c r="J25" i="143"/>
  <c r="J26" i="143" s="1"/>
  <c r="J27" i="143" s="1"/>
  <c r="J28" i="143"/>
  <c r="J29" i="143" s="1"/>
  <c r="J30" i="143" s="1"/>
  <c r="J31" i="143" s="1"/>
  <c r="J32" i="143" s="1"/>
  <c r="J33" i="143" s="1"/>
  <c r="J34" i="143" s="1"/>
  <c r="J35" i="143" s="1"/>
  <c r="J36" i="143" s="1"/>
  <c r="J37" i="143" s="1"/>
  <c r="J38" i="143" s="1"/>
  <c r="J39" i="143" s="1"/>
  <c r="J40" i="143" s="1"/>
  <c r="D25" i="143"/>
  <c r="D26" i="143" s="1"/>
  <c r="AF21" i="143"/>
  <c r="AE21" i="143"/>
  <c r="AD21" i="143"/>
  <c r="AD22" i="143" s="1"/>
  <c r="P25" i="143" s="1"/>
  <c r="AC21" i="143"/>
  <c r="AC22" i="143" s="1"/>
  <c r="P40" i="143" s="1"/>
  <c r="Z21" i="143"/>
  <c r="X21" i="143"/>
  <c r="W21" i="143"/>
  <c r="V21" i="143"/>
  <c r="U21" i="143"/>
  <c r="T21" i="143"/>
  <c r="S21" i="143"/>
  <c r="Q21" i="143"/>
  <c r="P21" i="143"/>
  <c r="O21" i="143"/>
  <c r="M21" i="143"/>
  <c r="L21" i="143"/>
  <c r="K21" i="143"/>
  <c r="J21" i="143"/>
  <c r="J22" i="143"/>
  <c r="I21" i="143"/>
  <c r="H21" i="143"/>
  <c r="G21" i="143"/>
  <c r="F21" i="143"/>
  <c r="E21" i="143"/>
  <c r="AD19" i="143"/>
  <c r="AC19" i="143"/>
  <c r="AB19" i="143"/>
  <c r="AB22" i="143" s="1"/>
  <c r="P38" i="143" s="1"/>
  <c r="AA19" i="143"/>
  <c r="AA22" i="143" s="1"/>
  <c r="P39" i="143" s="1"/>
  <c r="Y19" i="143"/>
  <c r="Y22" i="143" s="1"/>
  <c r="P26" i="143" s="1"/>
  <c r="X19" i="143"/>
  <c r="X22" i="143" s="1"/>
  <c r="P29" i="143" s="1"/>
  <c r="U19" i="143"/>
  <c r="R19" i="143"/>
  <c r="R22" i="143" s="1"/>
  <c r="P35" i="143" s="1"/>
  <c r="K19" i="143"/>
  <c r="K22" i="143" s="1"/>
  <c r="J19" i="143"/>
  <c r="H19" i="143"/>
  <c r="H22" i="143"/>
  <c r="G19" i="143"/>
  <c r="G22" i="143" s="1"/>
  <c r="F19" i="143"/>
  <c r="F22" i="143" s="1"/>
  <c r="H28" i="143" s="1"/>
  <c r="E18" i="143"/>
  <c r="S18" i="143" s="1"/>
  <c r="L18" i="143"/>
  <c r="Z17" i="143"/>
  <c r="S17" i="143"/>
  <c r="Q17" i="143"/>
  <c r="I17" i="143"/>
  <c r="E17" i="143"/>
  <c r="O17" i="143"/>
  <c r="O19" i="143"/>
  <c r="E16" i="143"/>
  <c r="E15" i="143"/>
  <c r="S15" i="143" s="1"/>
  <c r="E14" i="143"/>
  <c r="S14" i="143" s="1"/>
  <c r="W13" i="143"/>
  <c r="W19" i="143" s="1"/>
  <c r="W22" i="143" s="1"/>
  <c r="P28" i="143" s="1"/>
  <c r="V13" i="143"/>
  <c r="V19" i="143" s="1"/>
  <c r="V22" i="143" s="1"/>
  <c r="P27" i="143" s="1"/>
  <c r="M13" i="143"/>
  <c r="Q13" i="143"/>
  <c r="I13" i="143"/>
  <c r="E13" i="143"/>
  <c r="L13" i="143" s="1"/>
  <c r="P13" i="143" s="1"/>
  <c r="S12" i="143"/>
  <c r="M12" i="143"/>
  <c r="Q12" i="143"/>
  <c r="AE12" i="143" s="1"/>
  <c r="E12" i="143"/>
  <c r="I12" i="143" s="1"/>
  <c r="A12" i="143"/>
  <c r="A13" i="143" s="1"/>
  <c r="A14" i="143" s="1"/>
  <c r="A15" i="143" s="1"/>
  <c r="A16" i="143" s="1"/>
  <c r="A17" i="143" s="1"/>
  <c r="A18" i="143" s="1"/>
  <c r="E11" i="143"/>
  <c r="AD9" i="143"/>
  <c r="AE9" i="143"/>
  <c r="AF9" i="143" s="1"/>
  <c r="U9" i="143"/>
  <c r="V9" i="143" s="1"/>
  <c r="W9" i="143" s="1"/>
  <c r="X9" i="143" s="1"/>
  <c r="D26" i="142"/>
  <c r="J25" i="142"/>
  <c r="J26" i="142" s="1"/>
  <c r="J27" i="142" s="1"/>
  <c r="J28" i="142" s="1"/>
  <c r="J29" i="142" s="1"/>
  <c r="J30" i="142" s="1"/>
  <c r="J31" i="142" s="1"/>
  <c r="J32" i="142" s="1"/>
  <c r="J33" i="142" s="1"/>
  <c r="J34" i="142" s="1"/>
  <c r="J35" i="142" s="1"/>
  <c r="J36" i="142" s="1"/>
  <c r="J37" i="142" s="1"/>
  <c r="J38" i="142" s="1"/>
  <c r="J39" i="142" s="1"/>
  <c r="J40" i="142" s="1"/>
  <c r="D25" i="142"/>
  <c r="AA22" i="142"/>
  <c r="P39" i="142" s="1"/>
  <c r="AF21" i="142"/>
  <c r="AE21" i="142"/>
  <c r="AD21" i="142"/>
  <c r="AD22" i="142" s="1"/>
  <c r="P25" i="142" s="1"/>
  <c r="AC21" i="142"/>
  <c r="Z21" i="142"/>
  <c r="X21" i="142"/>
  <c r="X22" i="142"/>
  <c r="P29" i="142" s="1"/>
  <c r="W21" i="142"/>
  <c r="V21" i="142"/>
  <c r="U21" i="142"/>
  <c r="T21" i="142"/>
  <c r="S21" i="142"/>
  <c r="Q21" i="142"/>
  <c r="P21" i="142"/>
  <c r="O21" i="142"/>
  <c r="M21" i="142"/>
  <c r="L21" i="142"/>
  <c r="K21" i="142"/>
  <c r="K22" i="142"/>
  <c r="J21" i="142"/>
  <c r="J22" i="142"/>
  <c r="I21" i="142"/>
  <c r="H21" i="142"/>
  <c r="G21" i="142"/>
  <c r="F21" i="142"/>
  <c r="E21" i="142"/>
  <c r="AD19" i="142"/>
  <c r="AC19" i="142"/>
  <c r="AC22" i="142" s="1"/>
  <c r="P40" i="142" s="1"/>
  <c r="AB19" i="142"/>
  <c r="AB22" i="142" s="1"/>
  <c r="P38" i="142" s="1"/>
  <c r="AA19" i="142"/>
  <c r="Y19" i="142"/>
  <c r="Y22" i="142" s="1"/>
  <c r="P26" i="142" s="1"/>
  <c r="X19" i="142"/>
  <c r="W19" i="142"/>
  <c r="W22" i="142" s="1"/>
  <c r="P28" i="142" s="1"/>
  <c r="V19" i="142"/>
  <c r="V22" i="142" s="1"/>
  <c r="P27" i="142" s="1"/>
  <c r="U19" i="142"/>
  <c r="P37" i="142" s="1"/>
  <c r="R19" i="142"/>
  <c r="R22" i="142" s="1"/>
  <c r="P35" i="142" s="1"/>
  <c r="K19" i="142"/>
  <c r="J19" i="142"/>
  <c r="H19" i="142"/>
  <c r="H22" i="142" s="1"/>
  <c r="G19" i="142"/>
  <c r="F19" i="142"/>
  <c r="F22" i="142" s="1"/>
  <c r="H28" i="142" s="1"/>
  <c r="E18" i="142"/>
  <c r="L18" i="142" s="1"/>
  <c r="S17" i="142"/>
  <c r="T17" i="142" s="1"/>
  <c r="Q17" i="142"/>
  <c r="N22" i="142"/>
  <c r="H27" i="142" s="1"/>
  <c r="E17" i="142"/>
  <c r="N17" i="142" s="1"/>
  <c r="N19" i="142" s="1"/>
  <c r="O17" i="142"/>
  <c r="O19" i="142" s="1"/>
  <c r="E16" i="142"/>
  <c r="M16" i="142" s="1"/>
  <c r="Q16" i="142" s="1"/>
  <c r="E15" i="142"/>
  <c r="E14" i="142"/>
  <c r="W13" i="142"/>
  <c r="V13" i="142"/>
  <c r="I13" i="142"/>
  <c r="L13" i="142"/>
  <c r="P13" i="142" s="1"/>
  <c r="E13" i="142"/>
  <c r="M13" i="142" s="1"/>
  <c r="Q13" i="142" s="1"/>
  <c r="S12" i="142"/>
  <c r="M12" i="142"/>
  <c r="E12" i="142"/>
  <c r="A12" i="142"/>
  <c r="A13" i="142" s="1"/>
  <c r="A14" i="142" s="1"/>
  <c r="A15" i="142" s="1"/>
  <c r="A16" i="142" s="1"/>
  <c r="A17" i="142" s="1"/>
  <c r="A18" i="142" s="1"/>
  <c r="E11" i="142"/>
  <c r="AD9" i="142"/>
  <c r="AE9" i="142"/>
  <c r="AF9" i="142"/>
  <c r="U9" i="142"/>
  <c r="V9" i="142" s="1"/>
  <c r="W9" i="142" s="1"/>
  <c r="X9" i="142" s="1"/>
  <c r="J25" i="141"/>
  <c r="J26" i="141"/>
  <c r="J27" i="141"/>
  <c r="J28" i="141"/>
  <c r="J29" i="141" s="1"/>
  <c r="J30" i="141" s="1"/>
  <c r="J31" i="141" s="1"/>
  <c r="J32" i="141" s="1"/>
  <c r="J33" i="141" s="1"/>
  <c r="J34" i="141" s="1"/>
  <c r="J35" i="141"/>
  <c r="J36" i="141"/>
  <c r="J37" i="141" s="1"/>
  <c r="J38" i="141" s="1"/>
  <c r="J39" i="141" s="1"/>
  <c r="J40" i="141" s="1"/>
  <c r="D25" i="141"/>
  <c r="D26" i="141"/>
  <c r="AC22" i="141"/>
  <c r="P40" i="141" s="1"/>
  <c r="AF21" i="141"/>
  <c r="AE21" i="141"/>
  <c r="AD21" i="141"/>
  <c r="AC21" i="141"/>
  <c r="Z21" i="141"/>
  <c r="X21" i="141"/>
  <c r="W21" i="141"/>
  <c r="V21" i="141"/>
  <c r="U21" i="141"/>
  <c r="U22" i="141"/>
  <c r="T21" i="141"/>
  <c r="S21" i="141"/>
  <c r="Q21" i="141"/>
  <c r="P21" i="141"/>
  <c r="O21" i="141"/>
  <c r="M21" i="141"/>
  <c r="L21" i="141"/>
  <c r="K21" i="141"/>
  <c r="J21" i="141"/>
  <c r="J22" i="141" s="1"/>
  <c r="I21" i="141"/>
  <c r="H21" i="141"/>
  <c r="G21" i="141"/>
  <c r="G22" i="141" s="1"/>
  <c r="F21" i="141"/>
  <c r="E21" i="141"/>
  <c r="AD19" i="141"/>
  <c r="AD22" i="141" s="1"/>
  <c r="P25" i="141" s="1"/>
  <c r="AC19" i="141"/>
  <c r="AB19" i="141"/>
  <c r="AB22" i="141" s="1"/>
  <c r="P38" i="141" s="1"/>
  <c r="AA19" i="141"/>
  <c r="AA22" i="141" s="1"/>
  <c r="P39" i="141" s="1"/>
  <c r="Y19" i="141"/>
  <c r="Y22" i="141" s="1"/>
  <c r="P26" i="141" s="1"/>
  <c r="X19" i="141"/>
  <c r="X22" i="141" s="1"/>
  <c r="P29" i="141" s="1"/>
  <c r="U19" i="141"/>
  <c r="P37" i="141"/>
  <c r="R19" i="141"/>
  <c r="R22" i="141" s="1"/>
  <c r="P35" i="141" s="1"/>
  <c r="K19" i="141"/>
  <c r="K22" i="141" s="1"/>
  <c r="J19" i="141"/>
  <c r="H19" i="141"/>
  <c r="H22" i="141" s="1"/>
  <c r="G19" i="141"/>
  <c r="F19" i="141"/>
  <c r="F22" i="141"/>
  <c r="H28" i="141"/>
  <c r="S18" i="141"/>
  <c r="AE18" i="141" s="1"/>
  <c r="AF18" i="141" s="1"/>
  <c r="M18" i="141"/>
  <c r="Q18" i="141" s="1"/>
  <c r="E18" i="141"/>
  <c r="L18" i="141"/>
  <c r="P18" i="141" s="1"/>
  <c r="Q17" i="141"/>
  <c r="E17" i="141"/>
  <c r="M16" i="141"/>
  <c r="Q16" i="141" s="1"/>
  <c r="AE16" i="141" s="1"/>
  <c r="I16" i="141"/>
  <c r="L16" i="141"/>
  <c r="P16" i="141" s="1"/>
  <c r="AF16" i="141" s="1"/>
  <c r="E16" i="141"/>
  <c r="S16" i="141" s="1"/>
  <c r="M15" i="141"/>
  <c r="Q15" i="141" s="1"/>
  <c r="AE15" i="141" s="1"/>
  <c r="E15" i="141"/>
  <c r="S15" i="141" s="1"/>
  <c r="E14" i="141"/>
  <c r="W13" i="141"/>
  <c r="W19" i="141" s="1"/>
  <c r="W22" i="141" s="1"/>
  <c r="P28" i="141" s="1"/>
  <c r="V13" i="141"/>
  <c r="V19" i="141" s="1"/>
  <c r="V22" i="141" s="1"/>
  <c r="P27" i="141" s="1"/>
  <c r="E13" i="141"/>
  <c r="E12" i="141"/>
  <c r="S12" i="141" s="1"/>
  <c r="A12" i="141"/>
  <c r="A13" i="141" s="1"/>
  <c r="A14" i="141" s="1"/>
  <c r="A15" i="141" s="1"/>
  <c r="A16" i="141" s="1"/>
  <c r="A17" i="141" s="1"/>
  <c r="A18" i="141" s="1"/>
  <c r="E11" i="141"/>
  <c r="AD9" i="141"/>
  <c r="AE9" i="141"/>
  <c r="AF9" i="141" s="1"/>
  <c r="V9" i="141"/>
  <c r="W9" i="141"/>
  <c r="X9" i="141"/>
  <c r="U9" i="141"/>
  <c r="J25" i="140"/>
  <c r="J26" i="140" s="1"/>
  <c r="J27" i="140" s="1"/>
  <c r="J28" i="140" s="1"/>
  <c r="J29" i="140" s="1"/>
  <c r="J30" i="140" s="1"/>
  <c r="J31" i="140" s="1"/>
  <c r="J32" i="140" s="1"/>
  <c r="J33" i="140" s="1"/>
  <c r="J34" i="140" s="1"/>
  <c r="J35" i="140" s="1"/>
  <c r="J36" i="140" s="1"/>
  <c r="J37" i="140" s="1"/>
  <c r="J38" i="140" s="1"/>
  <c r="J39" i="140" s="1"/>
  <c r="J40" i="140" s="1"/>
  <c r="D25" i="140"/>
  <c r="D26" i="140" s="1"/>
  <c r="AC22" i="140"/>
  <c r="P40" i="140" s="1"/>
  <c r="AF21" i="140"/>
  <c r="AE21" i="140"/>
  <c r="AD21" i="140"/>
  <c r="AD22" i="140" s="1"/>
  <c r="P25" i="140" s="1"/>
  <c r="AC21" i="140"/>
  <c r="Z21" i="140"/>
  <c r="X21" i="140"/>
  <c r="W21" i="140"/>
  <c r="V21" i="140"/>
  <c r="V22" i="140"/>
  <c r="P27" i="140" s="1"/>
  <c r="U21" i="140"/>
  <c r="T21" i="140"/>
  <c r="S21" i="140"/>
  <c r="Q21" i="140"/>
  <c r="P21" i="140"/>
  <c r="O21" i="140"/>
  <c r="M21" i="140"/>
  <c r="L21" i="140"/>
  <c r="K21" i="140"/>
  <c r="K22" i="140" s="1"/>
  <c r="J21" i="140"/>
  <c r="J22" i="140" s="1"/>
  <c r="I21" i="140"/>
  <c r="H21" i="140"/>
  <c r="G21" i="140"/>
  <c r="G22" i="140" s="1"/>
  <c r="F21" i="140"/>
  <c r="E21" i="140"/>
  <c r="AD19" i="140"/>
  <c r="AC19" i="140"/>
  <c r="AB19" i="140"/>
  <c r="AB22" i="140" s="1"/>
  <c r="P38" i="140" s="1"/>
  <c r="AA19" i="140"/>
  <c r="AA22" i="140" s="1"/>
  <c r="P39" i="140" s="1"/>
  <c r="Y19" i="140"/>
  <c r="Y22" i="140"/>
  <c r="P26" i="140" s="1"/>
  <c r="X19" i="140"/>
  <c r="X22" i="140" s="1"/>
  <c r="P29" i="140" s="1"/>
  <c r="U19" i="140"/>
  <c r="U22" i="140" s="1"/>
  <c r="P37" i="140"/>
  <c r="R19" i="140"/>
  <c r="R22" i="140" s="1"/>
  <c r="P35" i="140" s="1"/>
  <c r="K19" i="140"/>
  <c r="J19" i="140"/>
  <c r="H19" i="140"/>
  <c r="H22" i="140"/>
  <c r="G19" i="140"/>
  <c r="F19" i="140"/>
  <c r="F22" i="140" s="1"/>
  <c r="H28" i="140" s="1"/>
  <c r="E18" i="140"/>
  <c r="Z18" i="140" s="1"/>
  <c r="L18" i="140"/>
  <c r="Q17" i="140"/>
  <c r="O17" i="140"/>
  <c r="O19" i="140" s="1"/>
  <c r="O22" i="140" s="1"/>
  <c r="H25" i="140" s="1"/>
  <c r="E17" i="140"/>
  <c r="E16" i="140"/>
  <c r="S16" i="140" s="1"/>
  <c r="M15" i="140"/>
  <c r="Q15" i="140" s="1"/>
  <c r="E15" i="140"/>
  <c r="S15" i="140" s="1"/>
  <c r="E14" i="140"/>
  <c r="E19" i="140" s="1"/>
  <c r="E22" i="140" s="1"/>
  <c r="W13" i="140"/>
  <c r="W19" i="140"/>
  <c r="W22" i="140" s="1"/>
  <c r="P28" i="140" s="1"/>
  <c r="V13" i="140"/>
  <c r="V19" i="140" s="1"/>
  <c r="M13" i="140"/>
  <c r="Q13" i="140" s="1"/>
  <c r="I13" i="140"/>
  <c r="L13" i="140" s="1"/>
  <c r="E13" i="140"/>
  <c r="S13" i="140" s="1"/>
  <c r="M12" i="140"/>
  <c r="Q12" i="140"/>
  <c r="E12" i="140"/>
  <c r="S12" i="140" s="1"/>
  <c r="A12" i="140"/>
  <c r="A13" i="140" s="1"/>
  <c r="A14" i="140" s="1"/>
  <c r="A15" i="140" s="1"/>
  <c r="A16" i="140" s="1"/>
  <c r="A17" i="140" s="1"/>
  <c r="A18" i="140" s="1"/>
  <c r="E11" i="140"/>
  <c r="AD9" i="140"/>
  <c r="AE9" i="140" s="1"/>
  <c r="AF9" i="140" s="1"/>
  <c r="U9" i="140"/>
  <c r="V9" i="140" s="1"/>
  <c r="W9" i="140" s="1"/>
  <c r="X9" i="140" s="1"/>
  <c r="I18" i="28"/>
  <c r="I19" i="28" s="1"/>
  <c r="J18" i="28"/>
  <c r="L18" i="28"/>
  <c r="L19" i="28"/>
  <c r="M18" i="28"/>
  <c r="Q18" i="28"/>
  <c r="T18" i="28"/>
  <c r="W18" i="28"/>
  <c r="Y18" i="28"/>
  <c r="Y19" i="28" s="1"/>
  <c r="Q26" i="28" s="1"/>
  <c r="B19" i="137" s="1"/>
  <c r="AE18" i="28"/>
  <c r="AE19" i="28"/>
  <c r="Q37" i="28" s="1"/>
  <c r="AF18" i="28"/>
  <c r="AF19" i="28" s="1"/>
  <c r="D23" i="6"/>
  <c r="F18" i="28"/>
  <c r="N18" i="28"/>
  <c r="R18" i="28"/>
  <c r="X18" i="28"/>
  <c r="X19" i="28" s="1"/>
  <c r="Q25" i="28" s="1"/>
  <c r="AG18" i="28"/>
  <c r="AA18" i="28"/>
  <c r="V18" i="28"/>
  <c r="V19" i="28" s="1"/>
  <c r="U18" i="28"/>
  <c r="P18" i="28"/>
  <c r="K18" i="28"/>
  <c r="K19" i="28"/>
  <c r="G18" i="28"/>
  <c r="E49" i="134"/>
  <c r="E50" i="134"/>
  <c r="E52" i="134"/>
  <c r="D72" i="134"/>
  <c r="D116" i="134" s="1"/>
  <c r="D73" i="134"/>
  <c r="E91" i="134"/>
  <c r="E92" i="134"/>
  <c r="E93" i="134"/>
  <c r="E94" i="134"/>
  <c r="D117" i="134"/>
  <c r="E199" i="134"/>
  <c r="E204" i="134"/>
  <c r="E232" i="134"/>
  <c r="E234" i="134"/>
  <c r="E235" i="134"/>
  <c r="E236" i="134"/>
  <c r="E237" i="134"/>
  <c r="D242" i="134"/>
  <c r="D244" i="134"/>
  <c r="G21" i="10"/>
  <c r="E21" i="10"/>
  <c r="E131" i="15"/>
  <c r="G30" i="10"/>
  <c r="A26" i="10"/>
  <c r="A27" i="10"/>
  <c r="A28" i="10" s="1"/>
  <c r="A29" i="10" s="1"/>
  <c r="A30" i="10" s="1"/>
  <c r="A31" i="10" s="1"/>
  <c r="A32" i="10" s="1"/>
  <c r="A33" i="10" s="1"/>
  <c r="D139" i="15"/>
  <c r="D141" i="15"/>
  <c r="G16" i="10"/>
  <c r="I16" i="10" s="1"/>
  <c r="G28" i="10"/>
  <c r="E28" i="10"/>
  <c r="E17" i="10"/>
  <c r="D28" i="10"/>
  <c r="I28" i="10" s="1"/>
  <c r="E13" i="10"/>
  <c r="E11" i="10"/>
  <c r="D10" i="10"/>
  <c r="I10" i="10" s="1"/>
  <c r="G9" i="10"/>
  <c r="G34" i="10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E19" i="10"/>
  <c r="D19" i="10"/>
  <c r="I19" i="10" s="1"/>
  <c r="C57" i="15"/>
  <c r="D70" i="15"/>
  <c r="E27" i="10"/>
  <c r="E25" i="10"/>
  <c r="E29" i="10"/>
  <c r="E33" i="10"/>
  <c r="E9" i="10"/>
  <c r="E34" i="10" s="1"/>
  <c r="E18" i="10"/>
  <c r="E20" i="10"/>
  <c r="E23" i="10"/>
  <c r="D27" i="10"/>
  <c r="I27" i="10" s="1"/>
  <c r="D25" i="10"/>
  <c r="I25" i="10" s="1"/>
  <c r="D29" i="10"/>
  <c r="I29" i="10" s="1"/>
  <c r="D30" i="10"/>
  <c r="I30" i="10" s="1"/>
  <c r="E231" i="134"/>
  <c r="E238" i="134" s="1"/>
  <c r="D22" i="10"/>
  <c r="I22" i="10" s="1"/>
  <c r="D9" i="10"/>
  <c r="D34" i="10" s="1"/>
  <c r="D12" i="10"/>
  <c r="I12" i="10" s="1"/>
  <c r="D13" i="10"/>
  <c r="I13" i="10" s="1"/>
  <c r="D14" i="10"/>
  <c r="I14" i="10" s="1"/>
  <c r="D17" i="10"/>
  <c r="I17" i="10" s="1"/>
  <c r="D138" i="15"/>
  <c r="G11" i="10"/>
  <c r="G12" i="10"/>
  <c r="G13" i="10"/>
  <c r="G15" i="10"/>
  <c r="I15" i="10" s="1"/>
  <c r="G18" i="10"/>
  <c r="G19" i="10"/>
  <c r="G20" i="10"/>
  <c r="G25" i="10"/>
  <c r="D26" i="10"/>
  <c r="I26" i="10" s="1"/>
  <c r="G26" i="10"/>
  <c r="G27" i="10"/>
  <c r="G31" i="10"/>
  <c r="G32" i="10"/>
  <c r="I32" i="10" s="1"/>
  <c r="G33" i="10"/>
  <c r="A9" i="6"/>
  <c r="A10" i="6"/>
  <c r="A11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F34" i="10"/>
  <c r="H34" i="10"/>
  <c r="W9" i="28"/>
  <c r="X9" i="28" s="1"/>
  <c r="Y9" i="28" s="1"/>
  <c r="AG9" i="28"/>
  <c r="AH9" i="28" s="1"/>
  <c r="E22" i="28"/>
  <c r="E23" i="28" s="1"/>
  <c r="E133" i="15"/>
  <c r="A60" i="15"/>
  <c r="E88" i="15"/>
  <c r="E87" i="15"/>
  <c r="E86" i="15"/>
  <c r="E85" i="15"/>
  <c r="E49" i="15"/>
  <c r="E47" i="15"/>
  <c r="E46" i="15"/>
  <c r="D69" i="15"/>
  <c r="D108" i="15"/>
  <c r="C97" i="15"/>
  <c r="A100" i="15"/>
  <c r="D109" i="15"/>
  <c r="E207" i="15"/>
  <c r="E214" i="15" s="1"/>
  <c r="E208" i="15"/>
  <c r="E210" i="15"/>
  <c r="E211" i="15"/>
  <c r="E212" i="15"/>
  <c r="E213" i="15"/>
  <c r="D218" i="15"/>
  <c r="D220" i="15"/>
  <c r="E180" i="15"/>
  <c r="E175" i="15"/>
  <c r="E182" i="15"/>
  <c r="D9" i="6"/>
  <c r="D11" i="10"/>
  <c r="I11" i="10" s="1"/>
  <c r="D217" i="15"/>
  <c r="D216" i="15"/>
  <c r="E220" i="15" s="1"/>
  <c r="D18" i="10"/>
  <c r="I18" i="10" s="1"/>
  <c r="E130" i="15"/>
  <c r="E135" i="15" s="1"/>
  <c r="D14" i="6"/>
  <c r="E209" i="15"/>
  <c r="D20" i="6"/>
  <c r="D21" i="10"/>
  <c r="I21" i="10" s="1"/>
  <c r="E233" i="134"/>
  <c r="D21" i="6"/>
  <c r="D241" i="134"/>
  <c r="D19" i="6"/>
  <c r="D137" i="15"/>
  <c r="E141" i="15" s="1"/>
  <c r="E142" i="15" s="1"/>
  <c r="D243" i="134"/>
  <c r="D219" i="15"/>
  <c r="D20" i="10"/>
  <c r="I20" i="10" s="1"/>
  <c r="D240" i="134"/>
  <c r="E244" i="134" s="1"/>
  <c r="D140" i="15"/>
  <c r="E132" i="15"/>
  <c r="D28" i="6"/>
  <c r="D24" i="6"/>
  <c r="D15" i="6"/>
  <c r="D33" i="6"/>
  <c r="D33" i="10"/>
  <c r="I33" i="10" s="1"/>
  <c r="D11" i="6"/>
  <c r="D32" i="6"/>
  <c r="D31" i="10"/>
  <c r="I31" i="10" s="1"/>
  <c r="D26" i="6"/>
  <c r="D18" i="6"/>
  <c r="D22" i="6"/>
  <c r="D12" i="6"/>
  <c r="D30" i="6"/>
  <c r="D29" i="6"/>
  <c r="D8" i="6"/>
  <c r="D34" i="6" s="1"/>
  <c r="E206" i="134"/>
  <c r="G23" i="10"/>
  <c r="AH18" i="28"/>
  <c r="H18" i="28"/>
  <c r="H19" i="28" s="1"/>
  <c r="D23" i="10"/>
  <c r="D10" i="6"/>
  <c r="S11" i="140"/>
  <c r="S14" i="140"/>
  <c r="I11" i="140"/>
  <c r="I14" i="140"/>
  <c r="L14" i="140" s="1"/>
  <c r="P14" i="140" s="1"/>
  <c r="L11" i="140"/>
  <c r="M11" i="140"/>
  <c r="I12" i="140"/>
  <c r="M14" i="140"/>
  <c r="Q14" i="140" s="1"/>
  <c r="AE14" i="140" s="1"/>
  <c r="I15" i="140"/>
  <c r="L15" i="140" s="1"/>
  <c r="P15" i="140" s="1"/>
  <c r="Q11" i="140"/>
  <c r="P11" i="140"/>
  <c r="P34" i="140"/>
  <c r="S11" i="141"/>
  <c r="P31" i="141" s="1"/>
  <c r="S14" i="141"/>
  <c r="I17" i="141"/>
  <c r="L17" i="141" s="1"/>
  <c r="Z17" i="141"/>
  <c r="Z19" i="141" s="1"/>
  <c r="Z22" i="141" s="1"/>
  <c r="P32" i="141" s="1"/>
  <c r="I11" i="141"/>
  <c r="I14" i="141"/>
  <c r="L14" i="141" s="1"/>
  <c r="P14" i="141" s="1"/>
  <c r="N17" i="141"/>
  <c r="N19" i="141" s="1"/>
  <c r="N22" i="141" s="1"/>
  <c r="H27" i="141" s="1"/>
  <c r="Z18" i="141"/>
  <c r="M11" i="141"/>
  <c r="I12" i="141"/>
  <c r="L12" i="141" s="1"/>
  <c r="M14" i="141"/>
  <c r="Q14" i="141"/>
  <c r="I15" i="141"/>
  <c r="L15" i="141" s="1"/>
  <c r="P15" i="141" s="1"/>
  <c r="AF15" i="141"/>
  <c r="L11" i="141"/>
  <c r="P11" i="141" s="1"/>
  <c r="T19" i="142"/>
  <c r="T22" i="142" s="1"/>
  <c r="P36" i="142"/>
  <c r="O22" i="142"/>
  <c r="H25" i="142" s="1"/>
  <c r="S11" i="142"/>
  <c r="I17" i="142"/>
  <c r="L17" i="142" s="1"/>
  <c r="P17" i="142" s="1"/>
  <c r="Z17" i="142"/>
  <c r="U22" i="142"/>
  <c r="I11" i="142"/>
  <c r="L11" i="142"/>
  <c r="I14" i="142"/>
  <c r="M11" i="142"/>
  <c r="Q11" i="142" s="1"/>
  <c r="AE11" i="142" s="1"/>
  <c r="I12" i="142"/>
  <c r="L12" i="142"/>
  <c r="I15" i="142"/>
  <c r="L15" i="142"/>
  <c r="P31" i="142"/>
  <c r="O22" i="143"/>
  <c r="H25" i="143" s="1"/>
  <c r="S11" i="143"/>
  <c r="T17" i="143"/>
  <c r="L17" i="143"/>
  <c r="I11" i="143"/>
  <c r="I14" i="143"/>
  <c r="L14" i="143"/>
  <c r="N17" i="143"/>
  <c r="P17" i="143" s="1"/>
  <c r="AF17" i="143" s="1"/>
  <c r="N19" i="143"/>
  <c r="N22" i="143" s="1"/>
  <c r="H27" i="143" s="1"/>
  <c r="Z18" i="143"/>
  <c r="M11" i="143"/>
  <c r="Q11" i="143" s="1"/>
  <c r="Z19" i="143"/>
  <c r="Z22" i="143"/>
  <c r="P32" i="143" s="1"/>
  <c r="P31" i="143"/>
  <c r="AE17" i="143"/>
  <c r="L11" i="143"/>
  <c r="P11" i="143" s="1"/>
  <c r="L15" i="144"/>
  <c r="S11" i="144"/>
  <c r="P31" i="144" s="1"/>
  <c r="S14" i="144"/>
  <c r="I11" i="144"/>
  <c r="I14" i="144"/>
  <c r="L14" i="144"/>
  <c r="P14" i="144" s="1"/>
  <c r="AF14" i="144" s="1"/>
  <c r="N17" i="144"/>
  <c r="N19" i="144" s="1"/>
  <c r="N22" i="144" s="1"/>
  <c r="H27" i="144" s="1"/>
  <c r="Z18" i="144"/>
  <c r="M11" i="144"/>
  <c r="Q11" i="144" s="1"/>
  <c r="I12" i="144"/>
  <c r="L12" i="144"/>
  <c r="M14" i="144"/>
  <c r="Q14" i="144"/>
  <c r="AE14" i="144"/>
  <c r="I15" i="144"/>
  <c r="L11" i="144"/>
  <c r="P11" i="144"/>
  <c r="P34" i="144"/>
  <c r="O21" i="145"/>
  <c r="H24" i="145"/>
  <c r="T16" i="145"/>
  <c r="P35" i="145" s="1"/>
  <c r="I16" i="145"/>
  <c r="L16" i="145" s="1"/>
  <c r="Z16" i="145"/>
  <c r="Q11" i="145"/>
  <c r="S11" i="145"/>
  <c r="L13" i="145"/>
  <c r="S14" i="145"/>
  <c r="AE14" i="145" s="1"/>
  <c r="P16" i="145"/>
  <c r="M13" i="145"/>
  <c r="N16" i="145"/>
  <c r="N18" i="145" s="1"/>
  <c r="N21" i="145" s="1"/>
  <c r="H26" i="145" s="1"/>
  <c r="Z17" i="145"/>
  <c r="AE17" i="145"/>
  <c r="I11" i="145"/>
  <c r="L11" i="145" s="1"/>
  <c r="P11" i="145" s="1"/>
  <c r="I14" i="145"/>
  <c r="L14" i="145" s="1"/>
  <c r="P14" i="145" s="1"/>
  <c r="AF14" i="145" s="1"/>
  <c r="P30" i="145"/>
  <c r="AE16" i="145"/>
  <c r="D25" i="6"/>
  <c r="M11" i="146"/>
  <c r="Q11" i="146" s="1"/>
  <c r="M14" i="146"/>
  <c r="Q14" i="146" s="1"/>
  <c r="AE14" i="146"/>
  <c r="S18" i="146"/>
  <c r="T18" i="146" s="1"/>
  <c r="I18" i="146"/>
  <c r="L18" i="146" s="1"/>
  <c r="P18" i="146" s="1"/>
  <c r="Z18" i="146"/>
  <c r="Z19" i="146" s="1"/>
  <c r="Z22" i="146" s="1"/>
  <c r="P32" i="146" s="1"/>
  <c r="N18" i="146"/>
  <c r="R18" i="146" s="1"/>
  <c r="AE18" i="146" s="1"/>
  <c r="I11" i="146"/>
  <c r="I14" i="146"/>
  <c r="L14" i="146" s="1"/>
  <c r="P14" i="146" s="1"/>
  <c r="AF14" i="146" s="1"/>
  <c r="L11" i="146"/>
  <c r="P34" i="146"/>
  <c r="D27" i="6"/>
  <c r="O19" i="147"/>
  <c r="H22" i="147"/>
  <c r="S16" i="147"/>
  <c r="S19" i="147" s="1"/>
  <c r="P27" i="147" s="1"/>
  <c r="I11" i="147"/>
  <c r="L11" i="147"/>
  <c r="I14" i="147"/>
  <c r="L14" i="147" s="1"/>
  <c r="P14" i="147" s="1"/>
  <c r="AF14" i="147" s="1"/>
  <c r="S15" i="147"/>
  <c r="T15" i="147" s="1"/>
  <c r="T16" i="147" s="1"/>
  <c r="T19" i="147" s="1"/>
  <c r="P33" i="147" s="1"/>
  <c r="U19" i="147"/>
  <c r="M11" i="147"/>
  <c r="I12" i="147"/>
  <c r="L12" i="147" s="1"/>
  <c r="P12" i="147" s="1"/>
  <c r="I15" i="147"/>
  <c r="L15" i="147"/>
  <c r="Z15" i="147"/>
  <c r="Z16" i="147" s="1"/>
  <c r="Z19" i="147" s="1"/>
  <c r="P29" i="147" s="1"/>
  <c r="P28" i="147"/>
  <c r="P11" i="148"/>
  <c r="R15" i="148"/>
  <c r="R16" i="148" s="1"/>
  <c r="R19" i="148" s="1"/>
  <c r="N16" i="148"/>
  <c r="N19" i="148" s="1"/>
  <c r="H24" i="148" s="1"/>
  <c r="Q16" i="148"/>
  <c r="Q19" i="148" s="1"/>
  <c r="P31" i="148"/>
  <c r="AE11" i="148"/>
  <c r="O15" i="148"/>
  <c r="O16" i="148" s="1"/>
  <c r="O19" i="148" s="1"/>
  <c r="H22" i="148" s="1"/>
  <c r="E16" i="148"/>
  <c r="E19" i="148" s="1"/>
  <c r="M16" i="148"/>
  <c r="M19" i="148" s="1"/>
  <c r="H23" i="148" s="1"/>
  <c r="S12" i="148"/>
  <c r="S15" i="148"/>
  <c r="T15" i="148"/>
  <c r="T16" i="148" s="1"/>
  <c r="T19" i="148" s="1"/>
  <c r="P33" i="148" s="1"/>
  <c r="P28" i="148"/>
  <c r="I15" i="148"/>
  <c r="L15" i="148" s="1"/>
  <c r="P15" i="148" s="1"/>
  <c r="Z15" i="148"/>
  <c r="Z16" i="148"/>
  <c r="Z19" i="148" s="1"/>
  <c r="P29" i="148" s="1"/>
  <c r="I12" i="148"/>
  <c r="P30" i="148"/>
  <c r="AF11" i="148"/>
  <c r="D13" i="6"/>
  <c r="R15" i="150"/>
  <c r="S11" i="150"/>
  <c r="P28" i="150" s="1"/>
  <c r="M14" i="150"/>
  <c r="Q14" i="150"/>
  <c r="L11" i="150"/>
  <c r="M11" i="150"/>
  <c r="P11" i="150" s="1"/>
  <c r="Q11" i="150"/>
  <c r="P31" i="150" s="1"/>
  <c r="R16" i="150"/>
  <c r="R19" i="150" s="1"/>
  <c r="P32" i="150" s="1"/>
  <c r="L11" i="151"/>
  <c r="P31" i="151"/>
  <c r="O19" i="151"/>
  <c r="H22" i="151"/>
  <c r="S12" i="151"/>
  <c r="S16" i="151"/>
  <c r="S19" i="151" s="1"/>
  <c r="P27" i="151" s="1"/>
  <c r="E16" i="151"/>
  <c r="E19" i="151" s="1"/>
  <c r="S15" i="151"/>
  <c r="T15" i="151" s="1"/>
  <c r="T16" i="151" s="1"/>
  <c r="T19" i="151" s="1"/>
  <c r="P33" i="151" s="1"/>
  <c r="P28" i="151"/>
  <c r="I12" i="151"/>
  <c r="L12" i="151" s="1"/>
  <c r="P12" i="151" s="1"/>
  <c r="AF12" i="151" s="1"/>
  <c r="I15" i="151"/>
  <c r="L15" i="151" s="1"/>
  <c r="Z15" i="151"/>
  <c r="Z16" i="151"/>
  <c r="Z19" i="151"/>
  <c r="P29" i="151" s="1"/>
  <c r="AE12" i="151"/>
  <c r="D13" i="9"/>
  <c r="AA16" i="28"/>
  <c r="D11" i="9"/>
  <c r="J13" i="28"/>
  <c r="M13" i="28" s="1"/>
  <c r="Q13" i="28" s="1"/>
  <c r="E144" i="134"/>
  <c r="T12" i="28"/>
  <c r="D13" i="7"/>
  <c r="D16" i="6"/>
  <c r="W16" i="28"/>
  <c r="W19" i="28" s="1"/>
  <c r="Q24" i="28" s="1"/>
  <c r="D10" i="8"/>
  <c r="D9" i="7"/>
  <c r="P15" i="28"/>
  <c r="O15" i="28"/>
  <c r="S15" i="28" s="1"/>
  <c r="M12" i="28"/>
  <c r="D31" i="6"/>
  <c r="D17" i="6"/>
  <c r="D11" i="7"/>
  <c r="F16" i="28"/>
  <c r="F19" i="28"/>
  <c r="D11" i="8"/>
  <c r="T15" i="28"/>
  <c r="F14" i="8" s="1"/>
  <c r="D12" i="8"/>
  <c r="O13" i="28"/>
  <c r="S13" i="28" s="1"/>
  <c r="R11" i="28"/>
  <c r="J11" i="28"/>
  <c r="M11" i="28" s="1"/>
  <c r="T13" i="28"/>
  <c r="F12" i="8" s="1"/>
  <c r="N12" i="28"/>
  <c r="R12" i="28" s="1"/>
  <c r="Q34" i="28"/>
  <c r="F11" i="8"/>
  <c r="B49" i="137"/>
  <c r="C50" i="137"/>
  <c r="F50" i="137" s="1"/>
  <c r="B71" i="137"/>
  <c r="F72" i="137" s="1"/>
  <c r="C72" i="137"/>
  <c r="G9" i="7"/>
  <c r="U11" i="28"/>
  <c r="AG11" i="28" s="1"/>
  <c r="D14" i="9"/>
  <c r="E221" i="15"/>
  <c r="U14" i="28"/>
  <c r="G13" i="8" s="1"/>
  <c r="F13" i="8"/>
  <c r="C17" i="137" l="1"/>
  <c r="E245" i="134"/>
  <c r="AG15" i="28"/>
  <c r="F31" i="137"/>
  <c r="G12" i="7"/>
  <c r="AG14" i="28"/>
  <c r="AH14" i="28" s="1"/>
  <c r="C9" i="137" s="1"/>
  <c r="E158" i="134"/>
  <c r="G19" i="28"/>
  <c r="I23" i="10"/>
  <c r="G10" i="8"/>
  <c r="H10" i="8" s="1"/>
  <c r="I9" i="10"/>
  <c r="I34" i="10" s="1"/>
  <c r="U13" i="28"/>
  <c r="G12" i="8" s="1"/>
  <c r="H12" i="8" s="1"/>
  <c r="B13" i="137"/>
  <c r="U15" i="28"/>
  <c r="G14" i="8" s="1"/>
  <c r="H14" i="8" s="1"/>
  <c r="Q35" i="28"/>
  <c r="B75" i="137" s="1"/>
  <c r="F76" i="137" s="1"/>
  <c r="C24" i="137"/>
  <c r="H13" i="8"/>
  <c r="G11" i="7"/>
  <c r="AG13" i="28"/>
  <c r="AH13" i="28" s="1"/>
  <c r="C8" i="137" s="1"/>
  <c r="S16" i="28"/>
  <c r="S19" i="28" s="1"/>
  <c r="F15" i="8"/>
  <c r="Q11" i="28"/>
  <c r="M16" i="28"/>
  <c r="M19" i="28" s="1"/>
  <c r="I21" i="28" s="1"/>
  <c r="P17" i="141"/>
  <c r="AE11" i="143"/>
  <c r="P34" i="143"/>
  <c r="AG12" i="28"/>
  <c r="R16" i="28"/>
  <c r="R19" i="28" s="1"/>
  <c r="AF18" i="146"/>
  <c r="P32" i="148"/>
  <c r="Q13" i="145"/>
  <c r="M18" i="145"/>
  <c r="M21" i="145" s="1"/>
  <c r="H25" i="145" s="1"/>
  <c r="P13" i="145"/>
  <c r="G10" i="7"/>
  <c r="L12" i="148"/>
  <c r="I16" i="147"/>
  <c r="I19" i="147" s="1"/>
  <c r="AF16" i="145"/>
  <c r="T19" i="143"/>
  <c r="T22" i="143" s="1"/>
  <c r="P36" i="143"/>
  <c r="Q11" i="141"/>
  <c r="L12" i="140"/>
  <c r="P12" i="140" s="1"/>
  <c r="I16" i="143"/>
  <c r="L16" i="143" s="1"/>
  <c r="P16" i="143" s="1"/>
  <c r="AF16" i="143" s="1"/>
  <c r="S16" i="143"/>
  <c r="AA12" i="150"/>
  <c r="S12" i="150"/>
  <c r="S16" i="150" s="1"/>
  <c r="S19" i="150" s="1"/>
  <c r="P27" i="150" s="1"/>
  <c r="I12" i="150"/>
  <c r="I16" i="150" s="1"/>
  <c r="I19" i="150" s="1"/>
  <c r="M12" i="150"/>
  <c r="P11" i="142"/>
  <c r="H11" i="8"/>
  <c r="J16" i="28"/>
  <c r="J19" i="28" s="1"/>
  <c r="Q16" i="151"/>
  <c r="Q19" i="151" s="1"/>
  <c r="AE15" i="148"/>
  <c r="AF15" i="148" s="1"/>
  <c r="T18" i="145"/>
  <c r="T21" i="145" s="1"/>
  <c r="E19" i="143"/>
  <c r="E22" i="143" s="1"/>
  <c r="M16" i="143"/>
  <c r="Q16" i="143" s="1"/>
  <c r="AE16" i="143" s="1"/>
  <c r="L14" i="150"/>
  <c r="P14" i="150" s="1"/>
  <c r="AA14" i="150"/>
  <c r="AE14" i="150" s="1"/>
  <c r="S14" i="150"/>
  <c r="O16" i="28"/>
  <c r="O19" i="28" s="1"/>
  <c r="I24" i="28" s="1"/>
  <c r="P12" i="142"/>
  <c r="AE12" i="140"/>
  <c r="N16" i="28"/>
  <c r="N19" i="28" s="1"/>
  <c r="I23" i="28" s="1"/>
  <c r="I16" i="151"/>
  <c r="I19" i="151" s="1"/>
  <c r="M16" i="151"/>
  <c r="M19" i="151" s="1"/>
  <c r="H23" i="151" s="1"/>
  <c r="AF11" i="143"/>
  <c r="AF14" i="140"/>
  <c r="Q12" i="28"/>
  <c r="AH12" i="28" s="1"/>
  <c r="C7" i="137" s="1"/>
  <c r="AE11" i="145"/>
  <c r="P33" i="145"/>
  <c r="P11" i="151"/>
  <c r="U16" i="28"/>
  <c r="U19" i="28" s="1"/>
  <c r="L16" i="147"/>
  <c r="L19" i="147" s="1"/>
  <c r="H21" i="147" s="1"/>
  <c r="Q11" i="147"/>
  <c r="M16" i="147"/>
  <c r="M19" i="147" s="1"/>
  <c r="H23" i="147" s="1"/>
  <c r="P11" i="147"/>
  <c r="P11" i="146"/>
  <c r="Z18" i="145"/>
  <c r="Z21" i="145" s="1"/>
  <c r="P31" i="145" s="1"/>
  <c r="P34" i="142"/>
  <c r="AE14" i="141"/>
  <c r="AF14" i="141" s="1"/>
  <c r="S13" i="141"/>
  <c r="M13" i="141"/>
  <c r="Q13" i="141" s="1"/>
  <c r="AE13" i="141" s="1"/>
  <c r="I13" i="141"/>
  <c r="I19" i="141" s="1"/>
  <c r="I22" i="141" s="1"/>
  <c r="L13" i="141"/>
  <c r="P13" i="141" s="1"/>
  <c r="AF13" i="141" s="1"/>
  <c r="G13" i="7"/>
  <c r="AE11" i="150"/>
  <c r="AF11" i="150" s="1"/>
  <c r="S16" i="148"/>
  <c r="S19" i="148" s="1"/>
  <c r="P27" i="148" s="1"/>
  <c r="AE12" i="148"/>
  <c r="AE16" i="148" s="1"/>
  <c r="Q18" i="145"/>
  <c r="Q21" i="145" s="1"/>
  <c r="AE11" i="144"/>
  <c r="AF11" i="144" s="1"/>
  <c r="AF15" i="140"/>
  <c r="S19" i="140"/>
  <c r="S22" i="140" s="1"/>
  <c r="P30" i="140" s="1"/>
  <c r="P31" i="140"/>
  <c r="AE11" i="140"/>
  <c r="Q12" i="142"/>
  <c r="AE12" i="142" s="1"/>
  <c r="M14" i="142"/>
  <c r="Q14" i="142" s="1"/>
  <c r="L14" i="142"/>
  <c r="P14" i="142" s="1"/>
  <c r="S14" i="142"/>
  <c r="AE15" i="140"/>
  <c r="S15" i="142"/>
  <c r="M15" i="142"/>
  <c r="Q15" i="142" s="1"/>
  <c r="AE15" i="142" s="1"/>
  <c r="AA19" i="28"/>
  <c r="C42" i="137"/>
  <c r="Q22" i="28"/>
  <c r="B41" i="137" s="1"/>
  <c r="F42" i="137" s="1"/>
  <c r="P13" i="140"/>
  <c r="O17" i="141"/>
  <c r="O19" i="141" s="1"/>
  <c r="O22" i="141" s="1"/>
  <c r="H25" i="141" s="1"/>
  <c r="S17" i="141"/>
  <c r="E19" i="142"/>
  <c r="E22" i="142" s="1"/>
  <c r="P37" i="143"/>
  <c r="U22" i="143"/>
  <c r="AE12" i="145"/>
  <c r="AF12" i="145" s="1"/>
  <c r="AE17" i="142"/>
  <c r="AF17" i="142" s="1"/>
  <c r="AE13" i="140"/>
  <c r="S16" i="142"/>
  <c r="AE16" i="142" s="1"/>
  <c r="I16" i="142"/>
  <c r="I19" i="142" s="1"/>
  <c r="I22" i="142" s="1"/>
  <c r="L16" i="142"/>
  <c r="P16" i="142" s="1"/>
  <c r="Z18" i="142"/>
  <c r="Z19" i="142" s="1"/>
  <c r="Z22" i="142" s="1"/>
  <c r="P32" i="142" s="1"/>
  <c r="S18" i="142"/>
  <c r="M18" i="142"/>
  <c r="Q18" i="142" s="1"/>
  <c r="AE18" i="142" s="1"/>
  <c r="E19" i="141"/>
  <c r="E22" i="141" s="1"/>
  <c r="N17" i="140"/>
  <c r="N19" i="140" s="1"/>
  <c r="N22" i="140" s="1"/>
  <c r="H27" i="140" s="1"/>
  <c r="Z17" i="140"/>
  <c r="Z19" i="140" s="1"/>
  <c r="Z22" i="140" s="1"/>
  <c r="P32" i="140" s="1"/>
  <c r="S17" i="140"/>
  <c r="G22" i="142"/>
  <c r="I17" i="140"/>
  <c r="L17" i="140" s="1"/>
  <c r="AE13" i="148"/>
  <c r="P34" i="148"/>
  <c r="U19" i="148"/>
  <c r="O17" i="144"/>
  <c r="O19" i="144" s="1"/>
  <c r="O22" i="144" s="1"/>
  <c r="H25" i="144" s="1"/>
  <c r="Z17" i="144"/>
  <c r="Z19" i="144" s="1"/>
  <c r="Z22" i="144" s="1"/>
  <c r="P32" i="144" s="1"/>
  <c r="S17" i="144"/>
  <c r="I17" i="144"/>
  <c r="E16" i="150"/>
  <c r="E19" i="150" s="1"/>
  <c r="U19" i="151"/>
  <c r="I16" i="140"/>
  <c r="L16" i="140" s="1"/>
  <c r="M12" i="141"/>
  <c r="Q12" i="141" s="1"/>
  <c r="AE12" i="141" s="1"/>
  <c r="S13" i="142"/>
  <c r="S19" i="142" s="1"/>
  <c r="S22" i="142" s="1"/>
  <c r="P30" i="142" s="1"/>
  <c r="I15" i="143"/>
  <c r="L17" i="144"/>
  <c r="P17" i="144" s="1"/>
  <c r="S13" i="145"/>
  <c r="P17" i="145"/>
  <c r="AF17" i="145" s="1"/>
  <c r="AA15" i="150"/>
  <c r="Z15" i="150"/>
  <c r="Z16" i="150" s="1"/>
  <c r="Z19" i="150" s="1"/>
  <c r="P29" i="150" s="1"/>
  <c r="I15" i="150"/>
  <c r="L15" i="150" s="1"/>
  <c r="P15" i="150" s="1"/>
  <c r="O15" i="150"/>
  <c r="O16" i="150" s="1"/>
  <c r="M16" i="140"/>
  <c r="L12" i="143"/>
  <c r="S13" i="143"/>
  <c r="M14" i="143"/>
  <c r="M18" i="143"/>
  <c r="S15" i="144"/>
  <c r="M15" i="144"/>
  <c r="Q15" i="144" s="1"/>
  <c r="Q15" i="28"/>
  <c r="P16" i="28"/>
  <c r="P19" i="28" s="1"/>
  <c r="M18" i="140"/>
  <c r="Q18" i="140" s="1"/>
  <c r="E19" i="144"/>
  <c r="E22" i="144" s="1"/>
  <c r="S12" i="144"/>
  <c r="S19" i="144" s="1"/>
  <c r="S22" i="144" s="1"/>
  <c r="P30" i="144" s="1"/>
  <c r="M12" i="144"/>
  <c r="L18" i="144"/>
  <c r="P18" i="144" s="1"/>
  <c r="S18" i="144"/>
  <c r="M18" i="144"/>
  <c r="Q18" i="144" s="1"/>
  <c r="J21" i="145"/>
  <c r="L15" i="146"/>
  <c r="P15" i="146" s="1"/>
  <c r="S15" i="146"/>
  <c r="M15" i="146"/>
  <c r="Q15" i="146" s="1"/>
  <c r="G22" i="146"/>
  <c r="K19" i="147"/>
  <c r="P14" i="151"/>
  <c r="AF14" i="151" s="1"/>
  <c r="G19" i="151"/>
  <c r="S18" i="140"/>
  <c r="M15" i="143"/>
  <c r="Q15" i="143" s="1"/>
  <c r="AE15" i="143" s="1"/>
  <c r="S11" i="146"/>
  <c r="I15" i="146"/>
  <c r="I19" i="146" s="1"/>
  <c r="I22" i="146" s="1"/>
  <c r="AC19" i="151"/>
  <c r="P37" i="151" s="1"/>
  <c r="T16" i="28"/>
  <c r="T19" i="28" s="1"/>
  <c r="U22" i="144"/>
  <c r="AE15" i="145"/>
  <c r="S16" i="146"/>
  <c r="T16" i="146" s="1"/>
  <c r="T19" i="146" s="1"/>
  <c r="T22" i="146" s="1"/>
  <c r="P36" i="146" s="1"/>
  <c r="O16" i="146"/>
  <c r="O19" i="146" s="1"/>
  <c r="O22" i="146" s="1"/>
  <c r="H25" i="146" s="1"/>
  <c r="N16" i="146"/>
  <c r="I16" i="146"/>
  <c r="L16" i="146"/>
  <c r="AE12" i="147"/>
  <c r="AF12" i="147" s="1"/>
  <c r="K19" i="148"/>
  <c r="G19" i="150"/>
  <c r="O19" i="150"/>
  <c r="H22" i="150" s="1"/>
  <c r="L13" i="144"/>
  <c r="S12" i="145"/>
  <c r="S18" i="145" s="1"/>
  <c r="S21" i="145" s="1"/>
  <c r="P29" i="145" s="1"/>
  <c r="I15" i="145"/>
  <c r="L15" i="145" s="1"/>
  <c r="P15" i="145" s="1"/>
  <c r="U21" i="145"/>
  <c r="E16" i="147"/>
  <c r="E19" i="147" s="1"/>
  <c r="I13" i="144"/>
  <c r="I19" i="144" s="1"/>
  <c r="I22" i="144" s="1"/>
  <c r="S12" i="146"/>
  <c r="AE12" i="146" s="1"/>
  <c r="AF12" i="146" s="1"/>
  <c r="L13" i="147"/>
  <c r="P13" i="147" s="1"/>
  <c r="AF13" i="147" s="1"/>
  <c r="I13" i="148"/>
  <c r="L13" i="148" s="1"/>
  <c r="P13" i="148" s="1"/>
  <c r="AF13" i="148" s="1"/>
  <c r="L13" i="151"/>
  <c r="P13" i="151" s="1"/>
  <c r="AF13" i="151" s="1"/>
  <c r="N15" i="151"/>
  <c r="M13" i="146"/>
  <c r="N15" i="147"/>
  <c r="M13" i="150"/>
  <c r="Q13" i="150" s="1"/>
  <c r="AE13" i="150" s="1"/>
  <c r="M13" i="144"/>
  <c r="Q13" i="144" s="1"/>
  <c r="AE13" i="144" s="1"/>
  <c r="E18" i="145"/>
  <c r="E21" i="145" s="1"/>
  <c r="P34" i="151"/>
  <c r="F17" i="137" l="1"/>
  <c r="G15" i="8"/>
  <c r="AH15" i="28"/>
  <c r="C10" i="137" s="1"/>
  <c r="H15" i="8"/>
  <c r="P17" i="140"/>
  <c r="L19" i="140"/>
  <c r="L22" i="140" s="1"/>
  <c r="H24" i="140" s="1"/>
  <c r="Q33" i="28"/>
  <c r="B59" i="137" s="1"/>
  <c r="F60" i="137" s="1"/>
  <c r="I22" i="28"/>
  <c r="AE18" i="144"/>
  <c r="L15" i="143"/>
  <c r="P15" i="143" s="1"/>
  <c r="AF15" i="143" s="1"/>
  <c r="I19" i="143"/>
  <c r="I22" i="143" s="1"/>
  <c r="P18" i="142"/>
  <c r="AF18" i="142" s="1"/>
  <c r="Q32" i="28"/>
  <c r="B37" i="137" s="1"/>
  <c r="C60" i="137"/>
  <c r="P12" i="141"/>
  <c r="AF14" i="150"/>
  <c r="P34" i="141"/>
  <c r="Q19" i="141"/>
  <c r="Q22" i="141" s="1"/>
  <c r="AE11" i="141"/>
  <c r="L16" i="148"/>
  <c r="L19" i="148" s="1"/>
  <c r="H21" i="148" s="1"/>
  <c r="H38" i="148" s="1"/>
  <c r="P12" i="148"/>
  <c r="AE19" i="148"/>
  <c r="AE15" i="150"/>
  <c r="AF15" i="150" s="1"/>
  <c r="N16" i="147"/>
  <c r="N19" i="147" s="1"/>
  <c r="H24" i="147" s="1"/>
  <c r="H39" i="147" s="1"/>
  <c r="R15" i="147"/>
  <c r="C56" i="137"/>
  <c r="Q28" i="28"/>
  <c r="B55" i="137" s="1"/>
  <c r="AE15" i="144"/>
  <c r="AE17" i="144"/>
  <c r="AF17" i="144" s="1"/>
  <c r="T17" i="144"/>
  <c r="Q30" i="28"/>
  <c r="B45" i="137" s="1"/>
  <c r="C46" i="137"/>
  <c r="L19" i="141"/>
  <c r="L22" i="141" s="1"/>
  <c r="H24" i="141" s="1"/>
  <c r="P16" i="151"/>
  <c r="P19" i="151" s="1"/>
  <c r="AF11" i="151"/>
  <c r="AF12" i="142"/>
  <c r="AA16" i="150"/>
  <c r="AA19" i="150" s="1"/>
  <c r="P35" i="150" s="1"/>
  <c r="M19" i="141"/>
  <c r="M22" i="141" s="1"/>
  <c r="H26" i="141" s="1"/>
  <c r="L16" i="151"/>
  <c r="L19" i="151" s="1"/>
  <c r="H21" i="151" s="1"/>
  <c r="L19" i="144"/>
  <c r="L22" i="144" s="1"/>
  <c r="H24" i="144" s="1"/>
  <c r="P30" i="151"/>
  <c r="AF12" i="140"/>
  <c r="AF18" i="144"/>
  <c r="AF16" i="142"/>
  <c r="AE13" i="142"/>
  <c r="AF13" i="142" s="1"/>
  <c r="P15" i="142"/>
  <c r="AF15" i="142" s="1"/>
  <c r="P15" i="144"/>
  <c r="AF15" i="144" s="1"/>
  <c r="M19" i="142"/>
  <c r="M22" i="142" s="1"/>
  <c r="H26" i="142" s="1"/>
  <c r="G14" i="7"/>
  <c r="I16" i="148"/>
  <c r="I19" i="148" s="1"/>
  <c r="I38" i="28"/>
  <c r="AG16" i="28"/>
  <c r="Q13" i="146"/>
  <c r="M19" i="146"/>
  <c r="M22" i="146" s="1"/>
  <c r="H26" i="146" s="1"/>
  <c r="P16" i="146"/>
  <c r="R15" i="151"/>
  <c r="N16" i="151"/>
  <c r="N19" i="151" s="1"/>
  <c r="H24" i="151" s="1"/>
  <c r="AF15" i="145"/>
  <c r="AE15" i="146"/>
  <c r="AF15" i="146" s="1"/>
  <c r="Q12" i="144"/>
  <c r="M19" i="144"/>
  <c r="M22" i="144" s="1"/>
  <c r="H26" i="144" s="1"/>
  <c r="Q18" i="143"/>
  <c r="AE18" i="143" s="1"/>
  <c r="P18" i="143"/>
  <c r="AF18" i="143" s="1"/>
  <c r="P16" i="140"/>
  <c r="P19" i="140" s="1"/>
  <c r="P22" i="140" s="1"/>
  <c r="T17" i="140"/>
  <c r="AE17" i="140" s="1"/>
  <c r="AE14" i="142"/>
  <c r="AE19" i="142" s="1"/>
  <c r="P19" i="146"/>
  <c r="P22" i="146" s="1"/>
  <c r="L18" i="145"/>
  <c r="L21" i="145" s="1"/>
  <c r="H23" i="145" s="1"/>
  <c r="H40" i="145" s="1"/>
  <c r="P18" i="145"/>
  <c r="P21" i="145" s="1"/>
  <c r="L19" i="142"/>
  <c r="L22" i="142" s="1"/>
  <c r="H24" i="142" s="1"/>
  <c r="H41" i="142" s="1"/>
  <c r="P18" i="140"/>
  <c r="Q16" i="28"/>
  <c r="Q19" i="28" s="1"/>
  <c r="AH11" i="28"/>
  <c r="P15" i="151"/>
  <c r="Q16" i="140"/>
  <c r="M19" i="140"/>
  <c r="M22" i="140" s="1"/>
  <c r="H26" i="140" s="1"/>
  <c r="R16" i="146"/>
  <c r="N19" i="146"/>
  <c r="N22" i="146" s="1"/>
  <c r="H27" i="146" s="1"/>
  <c r="P31" i="146"/>
  <c r="S19" i="146"/>
  <c r="S22" i="146" s="1"/>
  <c r="P30" i="146" s="1"/>
  <c r="AE11" i="146"/>
  <c r="AF11" i="146" s="1"/>
  <c r="Q14" i="143"/>
  <c r="P14" i="143"/>
  <c r="M19" i="143"/>
  <c r="M22" i="143" s="1"/>
  <c r="H26" i="143" s="1"/>
  <c r="T17" i="141"/>
  <c r="AE17" i="141"/>
  <c r="AF17" i="141" s="1"/>
  <c r="P32" i="145"/>
  <c r="AE21" i="145"/>
  <c r="AF11" i="147"/>
  <c r="P15" i="147"/>
  <c r="L19" i="146"/>
  <c r="L22" i="146" s="1"/>
  <c r="H24" i="146" s="1"/>
  <c r="AF11" i="142"/>
  <c r="Q19" i="142"/>
  <c r="Q22" i="142" s="1"/>
  <c r="AE13" i="143"/>
  <c r="AF13" i="143" s="1"/>
  <c r="S19" i="143"/>
  <c r="S22" i="143" s="1"/>
  <c r="P30" i="143" s="1"/>
  <c r="S19" i="141"/>
  <c r="S22" i="141" s="1"/>
  <c r="P30" i="141" s="1"/>
  <c r="AF11" i="145"/>
  <c r="AF11" i="140"/>
  <c r="Q12" i="150"/>
  <c r="M16" i="150"/>
  <c r="M19" i="150" s="1"/>
  <c r="H23" i="150" s="1"/>
  <c r="I18" i="145"/>
  <c r="I21" i="145" s="1"/>
  <c r="C64" i="137"/>
  <c r="AG19" i="28"/>
  <c r="Q31" i="28"/>
  <c r="B63" i="137" s="1"/>
  <c r="P13" i="144"/>
  <c r="AF13" i="144" s="1"/>
  <c r="P13" i="146"/>
  <c r="AE18" i="140"/>
  <c r="P12" i="143"/>
  <c r="L19" i="143"/>
  <c r="L22" i="143" s="1"/>
  <c r="H24" i="143" s="1"/>
  <c r="H41" i="143" s="1"/>
  <c r="P13" i="150"/>
  <c r="AF13" i="150" s="1"/>
  <c r="AF13" i="140"/>
  <c r="AE11" i="147"/>
  <c r="Q16" i="147"/>
  <c r="Q19" i="147" s="1"/>
  <c r="P31" i="147"/>
  <c r="P12" i="144"/>
  <c r="L12" i="150"/>
  <c r="I19" i="140"/>
  <c r="I22" i="140" s="1"/>
  <c r="AE13" i="145"/>
  <c r="AF13" i="145" s="1"/>
  <c r="C38" i="137"/>
  <c r="Q29" i="28"/>
  <c r="B67" i="137" s="1"/>
  <c r="C68" i="137"/>
  <c r="F46" i="137" l="1"/>
  <c r="F68" i="137"/>
  <c r="F56" i="137"/>
  <c r="AF12" i="141"/>
  <c r="P19" i="141"/>
  <c r="P22" i="141" s="1"/>
  <c r="H41" i="146"/>
  <c r="T19" i="141"/>
  <c r="T22" i="141" s="1"/>
  <c r="P36" i="141"/>
  <c r="R19" i="146"/>
  <c r="R22" i="146" s="1"/>
  <c r="P35" i="146" s="1"/>
  <c r="AE16" i="146"/>
  <c r="AF16" i="146" s="1"/>
  <c r="AE15" i="151"/>
  <c r="AE16" i="151" s="1"/>
  <c r="R16" i="151"/>
  <c r="R19" i="151" s="1"/>
  <c r="P12" i="150"/>
  <c r="L16" i="150"/>
  <c r="L19" i="150" s="1"/>
  <c r="H21" i="150" s="1"/>
  <c r="H39" i="150" s="1"/>
  <c r="AF12" i="143"/>
  <c r="P19" i="143"/>
  <c r="P22" i="143" s="1"/>
  <c r="F64" i="137"/>
  <c r="AE18" i="145"/>
  <c r="AF12" i="148"/>
  <c r="AF16" i="148" s="1"/>
  <c r="AF19" i="148" s="1"/>
  <c r="P21" i="148" s="1"/>
  <c r="O38" i="148" s="1"/>
  <c r="P16" i="148"/>
  <c r="P19" i="148" s="1"/>
  <c r="F38" i="137"/>
  <c r="AF13" i="146"/>
  <c r="P16" i="147"/>
  <c r="P19" i="147" s="1"/>
  <c r="AE14" i="143"/>
  <c r="Q19" i="143"/>
  <c r="Q22" i="143" s="1"/>
  <c r="AF15" i="151"/>
  <c r="AF16" i="151" s="1"/>
  <c r="AF19" i="151" s="1"/>
  <c r="P21" i="151" s="1"/>
  <c r="AE12" i="144"/>
  <c r="AE19" i="144" s="1"/>
  <c r="Q19" i="144"/>
  <c r="Q22" i="144" s="1"/>
  <c r="H41" i="141"/>
  <c r="AE15" i="147"/>
  <c r="AF15" i="147" s="1"/>
  <c r="AF16" i="147" s="1"/>
  <c r="AF19" i="147" s="1"/>
  <c r="P21" i="147" s="1"/>
  <c r="O39" i="147" s="1"/>
  <c r="R16" i="147"/>
  <c r="R19" i="147" s="1"/>
  <c r="P32" i="147" s="1"/>
  <c r="AE19" i="141"/>
  <c r="AF11" i="141"/>
  <c r="AF19" i="141" s="1"/>
  <c r="AF22" i="141" s="1"/>
  <c r="P24" i="141" s="1"/>
  <c r="O41" i="141" s="1"/>
  <c r="H41" i="140"/>
  <c r="AE16" i="140"/>
  <c r="AE19" i="140" s="1"/>
  <c r="Q19" i="140"/>
  <c r="Q22" i="140" s="1"/>
  <c r="AE19" i="147"/>
  <c r="P30" i="147"/>
  <c r="P33" i="142"/>
  <c r="AE22" i="142"/>
  <c r="AH16" i="28"/>
  <c r="AH19" i="28" s="1"/>
  <c r="Q21" i="28" s="1"/>
  <c r="C6" i="137"/>
  <c r="C11" i="137" s="1"/>
  <c r="C78" i="137" s="1"/>
  <c r="AF14" i="142"/>
  <c r="AF19" i="142" s="1"/>
  <c r="AF22" i="142" s="1"/>
  <c r="P24" i="142" s="1"/>
  <c r="O41" i="142" s="1"/>
  <c r="H41" i="144"/>
  <c r="P33" i="141"/>
  <c r="AE22" i="141"/>
  <c r="AF17" i="140"/>
  <c r="P19" i="144"/>
  <c r="P22" i="144" s="1"/>
  <c r="AF14" i="143"/>
  <c r="AE13" i="146"/>
  <c r="AE19" i="146" s="1"/>
  <c r="Q19" i="146"/>
  <c r="Q22" i="146" s="1"/>
  <c r="AE12" i="150"/>
  <c r="AE16" i="150" s="1"/>
  <c r="Q16" i="150"/>
  <c r="Q19" i="150" s="1"/>
  <c r="H38" i="151"/>
  <c r="AE19" i="143"/>
  <c r="AF18" i="145"/>
  <c r="AF21" i="145" s="1"/>
  <c r="P23" i="145" s="1"/>
  <c r="O40" i="145" s="1"/>
  <c r="P19" i="142"/>
  <c r="P22" i="142" s="1"/>
  <c r="AF18" i="140"/>
  <c r="P36" i="140"/>
  <c r="T19" i="140"/>
  <c r="T22" i="140" s="1"/>
  <c r="P36" i="144"/>
  <c r="T19" i="144"/>
  <c r="T22" i="144" s="1"/>
  <c r="AF19" i="146" l="1"/>
  <c r="AF22" i="146" s="1"/>
  <c r="P24" i="146" s="1"/>
  <c r="P33" i="140"/>
  <c r="AE22" i="140"/>
  <c r="AF19" i="143"/>
  <c r="AF22" i="143" s="1"/>
  <c r="P24" i="143" s="1"/>
  <c r="P33" i="144"/>
  <c r="AE22" i="144"/>
  <c r="AF12" i="150"/>
  <c r="AF16" i="150" s="1"/>
  <c r="AF19" i="150" s="1"/>
  <c r="P21" i="150" s="1"/>
  <c r="O39" i="150" s="1"/>
  <c r="P16" i="150"/>
  <c r="P19" i="150" s="1"/>
  <c r="AE16" i="147"/>
  <c r="AF12" i="144"/>
  <c r="AF19" i="144" s="1"/>
  <c r="AF22" i="144" s="1"/>
  <c r="P24" i="144" s="1"/>
  <c r="P32" i="151"/>
  <c r="O38" i="151" s="1"/>
  <c r="AE19" i="151"/>
  <c r="AE22" i="143"/>
  <c r="P33" i="143"/>
  <c r="P38" i="28"/>
  <c r="B5" i="137"/>
  <c r="P30" i="150"/>
  <c r="AE19" i="150"/>
  <c r="AF16" i="140"/>
  <c r="AF19" i="140" s="1"/>
  <c r="AF22" i="140" s="1"/>
  <c r="P24" i="140" s="1"/>
  <c r="O41" i="140" s="1"/>
  <c r="P33" i="146"/>
  <c r="AE22" i="146"/>
  <c r="O41" i="143" l="1"/>
  <c r="O41" i="146"/>
  <c r="O41" i="144"/>
  <c r="B77" i="137"/>
  <c r="C81" i="137" s="1"/>
  <c r="F11" i="137"/>
</calcChain>
</file>

<file path=xl/sharedStrings.xml><?xml version="1.0" encoding="utf-8"?>
<sst xmlns="http://schemas.openxmlformats.org/spreadsheetml/2006/main" count="2324" uniqueCount="410">
  <si>
    <t>No.</t>
  </si>
  <si>
    <t>Name</t>
  </si>
  <si>
    <t>tantive</t>
  </si>
  <si>
    <t>pay</t>
  </si>
  <si>
    <t>wance</t>
  </si>
  <si>
    <t>House</t>
  </si>
  <si>
    <t xml:space="preserve">Rent </t>
  </si>
  <si>
    <t>Allo-</t>
  </si>
  <si>
    <t>Total</t>
  </si>
  <si>
    <t>yance</t>
  </si>
  <si>
    <t>Allow-</t>
  </si>
  <si>
    <t>ance.</t>
  </si>
  <si>
    <t>Salary</t>
  </si>
  <si>
    <t>&amp; Allo</t>
  </si>
  <si>
    <t>cal</t>
  </si>
  <si>
    <t>SB</t>
  </si>
  <si>
    <t>A/C</t>
  </si>
  <si>
    <t>DEDUCTIONS</t>
  </si>
  <si>
    <t>Staff  Loan</t>
  </si>
  <si>
    <t>Net Paid</t>
  </si>
  <si>
    <t>Motor</t>
  </si>
  <si>
    <t>Union</t>
  </si>
  <si>
    <t>Desig-</t>
  </si>
  <si>
    <t>nation</t>
  </si>
  <si>
    <t xml:space="preserve">Bank's </t>
  </si>
  <si>
    <t xml:space="preserve">Paid </t>
  </si>
  <si>
    <t>by</t>
  </si>
  <si>
    <t>Bank</t>
  </si>
  <si>
    <t>Loan</t>
  </si>
  <si>
    <t>Stamp</t>
  </si>
  <si>
    <t>ance</t>
  </si>
  <si>
    <t>Subs-</t>
  </si>
  <si>
    <t>Officer</t>
  </si>
  <si>
    <t>No</t>
  </si>
  <si>
    <t>Sl</t>
  </si>
  <si>
    <t>Fund</t>
  </si>
  <si>
    <t>cycle</t>
  </si>
  <si>
    <t xml:space="preserve">Staff </t>
  </si>
  <si>
    <t>Welfare</t>
  </si>
  <si>
    <t>Provi-</t>
  </si>
  <si>
    <t>dent</t>
  </si>
  <si>
    <t>Reve-</t>
  </si>
  <si>
    <t>nue</t>
  </si>
  <si>
    <t>Dedu-</t>
  </si>
  <si>
    <t>ction</t>
  </si>
  <si>
    <t>DGM</t>
  </si>
  <si>
    <t>Md. Rafiqul Islam</t>
  </si>
  <si>
    <t>Shree Kaylas Das</t>
  </si>
  <si>
    <t>Taslima Khatun</t>
  </si>
  <si>
    <t>Edu.</t>
  </si>
  <si>
    <t>Allow</t>
  </si>
  <si>
    <t>bution</t>
  </si>
  <si>
    <t>Pen</t>
  </si>
  <si>
    <t>sion</t>
  </si>
  <si>
    <t>Medi</t>
  </si>
  <si>
    <t>Contri</t>
  </si>
  <si>
    <t>BRANCH OFFICE :</t>
  </si>
  <si>
    <t>639/671</t>
  </si>
  <si>
    <t>639/640</t>
  </si>
  <si>
    <t>GRAND TOTAL</t>
  </si>
  <si>
    <t>Designation</t>
  </si>
  <si>
    <t>SB A/c No</t>
  </si>
  <si>
    <t>Sl No</t>
  </si>
  <si>
    <t xml:space="preserve">TOTAL </t>
  </si>
  <si>
    <t>cation</t>
  </si>
  <si>
    <t>Detailed break up of salary.</t>
  </si>
  <si>
    <t>Aklima Khatun</t>
  </si>
  <si>
    <t>Remarks</t>
  </si>
  <si>
    <t>Branch Office, Rajshahi:</t>
  </si>
  <si>
    <t>Zonal Office, Rajshahi:</t>
  </si>
  <si>
    <t>Name of Employee</t>
  </si>
  <si>
    <t>Amount of contribution</t>
  </si>
  <si>
    <t>Conve</t>
  </si>
  <si>
    <t>Sub:-List of net salary and allowances of Officers and staff of</t>
  </si>
  <si>
    <t>Name of Employees</t>
  </si>
  <si>
    <t>Md. Aminul Haque</t>
  </si>
  <si>
    <t>Amount (Tk.)</t>
  </si>
  <si>
    <t>Page No</t>
  </si>
  <si>
    <t>Central Accounts Department</t>
  </si>
  <si>
    <t>Name of the Member</t>
  </si>
  <si>
    <t>Index
 No</t>
  </si>
  <si>
    <t>Contribution</t>
  </si>
  <si>
    <t xml:space="preserve">Total </t>
  </si>
  <si>
    <t>Percentage</t>
  </si>
  <si>
    <t>Member</t>
  </si>
  <si>
    <t>Bank's</t>
  </si>
  <si>
    <t>Contribution
/month</t>
  </si>
  <si>
    <t>Asma Parveen</t>
  </si>
  <si>
    <t>wcÖq g‡nv`q,</t>
  </si>
  <si>
    <t>XvKv|</t>
  </si>
  <si>
    <t>(1)</t>
  </si>
  <si>
    <t>(2)</t>
  </si>
  <si>
    <t>Md. Ismail Hossain</t>
  </si>
  <si>
    <t>‡eZb kxU (Pvi cÖ¯’)/`yB †mU|</t>
  </si>
  <si>
    <t>(Figure in Taka)</t>
  </si>
  <si>
    <t>By Bank</t>
  </si>
  <si>
    <t>Aminul Haque</t>
  </si>
  <si>
    <t>TOTAL :-</t>
  </si>
  <si>
    <t>Entert</t>
  </si>
  <si>
    <t xml:space="preserve">ainment </t>
  </si>
  <si>
    <t>allow</t>
  </si>
  <si>
    <t>Sub:-List of instalment of HBA and Motor Cycle advance of Officers and staff of</t>
  </si>
  <si>
    <t>Brozendro nath Pk.</t>
  </si>
  <si>
    <t>Md. Montaz Ali</t>
  </si>
  <si>
    <t>HBA
Interest</t>
  </si>
  <si>
    <t>Motor cycle
Interest</t>
  </si>
  <si>
    <t>BANGLADESH DEVELOPMENT BANK LIMITED</t>
  </si>
  <si>
    <t>RAJSHAHI BRANCH</t>
  </si>
  <si>
    <t>evsjv‡`k †W‡fjc‡g›U e¨vsK wjwg‡UW</t>
  </si>
  <si>
    <t>Tel-775802,772337</t>
  </si>
  <si>
    <t xml:space="preserve">219, Kumarpara , Rajshahi </t>
  </si>
  <si>
    <r>
      <t xml:space="preserve">`„wó AvKl©Y t </t>
    </r>
    <r>
      <rPr>
        <u/>
        <sz val="13"/>
        <rFont val="SutonnyMJ"/>
      </rPr>
      <t>fwel¨ Znwej kvLv|</t>
    </r>
  </si>
  <si>
    <t>ivRkvnx eªvÂ</t>
  </si>
  <si>
    <t>‡m›Uªvj GKvD›Um wWcv©U‡g›U</t>
  </si>
  <si>
    <t>evsjv‡`k ‡W‡fjc‡g›U e¨vsK wjt</t>
  </si>
  <si>
    <t>‡m›Uªvj GKvD›Um wWcvU©‡g›U</t>
  </si>
  <si>
    <t>evsjv‡`k †W‡fjc‡g›U e¨vsK wjt</t>
  </si>
  <si>
    <t>Md. Niazuddin</t>
  </si>
  <si>
    <t>Md.Niazuddin</t>
  </si>
  <si>
    <t>ivRkvnx eªvÂ|</t>
  </si>
  <si>
    <t>01|</t>
  </si>
  <si>
    <t>g‚j‡eZb</t>
  </si>
  <si>
    <t>02|</t>
  </si>
  <si>
    <t>03|</t>
  </si>
  <si>
    <t>04|</t>
  </si>
  <si>
    <t>evoxfvov fvZv (40%)</t>
  </si>
  <si>
    <t>05|</t>
  </si>
  <si>
    <t>wPwKrmv fvZv</t>
  </si>
  <si>
    <t>‡gvU †eZbt</t>
  </si>
  <si>
    <t>e¨vsK KZ…©K †gvU cÖ`Ë</t>
  </si>
  <si>
    <t>wewfbœ Lv‡Z KZ©bt</t>
  </si>
  <si>
    <t>M„n-wbg©vb F‡Yi wKw¯Z</t>
  </si>
  <si>
    <t>ivR¯^ wU‡K‡Ui g‚j¨</t>
  </si>
  <si>
    <t>bxU †eZb</t>
  </si>
  <si>
    <t>BANGLADESH DEVELOPMENT BANKLTD</t>
  </si>
  <si>
    <t>evsjv‡`k †W‡fjc‡g›U e¨vsK , wjt</t>
  </si>
  <si>
    <t>News</t>
  </si>
  <si>
    <t>fwel¨ Znwe‡ji Puv`v (20%)</t>
  </si>
  <si>
    <t>Kj¨vb Znwe‡ji Puv`v</t>
  </si>
  <si>
    <t>06|</t>
  </si>
  <si>
    <t>wk¶v mnvqK fvZv</t>
  </si>
  <si>
    <t>Md. Emdadul Haque</t>
  </si>
  <si>
    <t>Motor cycle
principal</t>
  </si>
  <si>
    <t>evoxfvov fvZv (45%)</t>
  </si>
  <si>
    <t>Dhiren Lal</t>
  </si>
  <si>
    <t>AGM</t>
  </si>
  <si>
    <t>Md.Emdadul Haque</t>
  </si>
  <si>
    <t>-</t>
  </si>
  <si>
    <t>‡WcywU †Rbv‡ij g¨v‡bRvi</t>
  </si>
  <si>
    <t>Md.Faruk Ahmed</t>
  </si>
  <si>
    <t>Md. Faruk Ahmed</t>
  </si>
  <si>
    <t>Brozendro Nath Pk.</t>
  </si>
  <si>
    <t>‡gvUi mvB‡Kj F‡Yi wKw¯Z</t>
  </si>
  <si>
    <t>SPO</t>
  </si>
  <si>
    <t>PO</t>
  </si>
  <si>
    <t xml:space="preserve">evoxfvov fvZv </t>
  </si>
  <si>
    <t xml:space="preserve">  welq t Ryb, 2011 gv‡mi †eZb fvZvw`i weeibx|</t>
  </si>
  <si>
    <t>07|</t>
  </si>
  <si>
    <t>hvZvqvZ fvZv</t>
  </si>
  <si>
    <t>‡avjvB fvZv</t>
  </si>
  <si>
    <t>08|</t>
  </si>
  <si>
    <t>wcwc</t>
  </si>
  <si>
    <r>
      <t xml:space="preserve">           </t>
    </r>
    <r>
      <rPr>
        <u/>
        <sz val="13"/>
        <rFont val="SutonnyMJ"/>
      </rPr>
      <t>wnmvet ‡gvt Avwgbyj nK, mv‡cvwU©s mve óvd |</t>
    </r>
  </si>
  <si>
    <t>wmwbqi wcÖwÝcvj Awdmvi</t>
  </si>
  <si>
    <t>Md. Nazrul Islam</t>
  </si>
  <si>
    <t>Md.Shakhawat Hossain Kh.</t>
  </si>
  <si>
    <t>Md.Shakhawat Hossain</t>
  </si>
  <si>
    <t>Mobile allowance</t>
  </si>
  <si>
    <t>Md. Serajul Islam</t>
  </si>
  <si>
    <t>Avcbvi wek¦¯Í,</t>
  </si>
  <si>
    <t>ab¨ev`v‡šÍ,</t>
  </si>
  <si>
    <t>Avcbvi wek¦¯Z,</t>
  </si>
  <si>
    <t>ab¨ev`v‡šZ,</t>
  </si>
  <si>
    <t xml:space="preserve">PO.Box No. 03, </t>
  </si>
  <si>
    <t>S.M. Gias Uddin</t>
  </si>
  <si>
    <t>639/642</t>
  </si>
  <si>
    <t xml:space="preserve"> </t>
  </si>
  <si>
    <t>Sunirmal Chanda</t>
  </si>
  <si>
    <t>SO</t>
  </si>
  <si>
    <t xml:space="preserve">  welq t 16-10-2012 n‡Z 31-01-2013 ch©šÍ †eZb fvZvw`i weeibx|</t>
  </si>
  <si>
    <r>
      <t xml:space="preserve">     </t>
    </r>
    <r>
      <rPr>
        <u/>
        <sz val="13"/>
        <rFont val="SutonnyMJ"/>
      </rPr>
      <t>wnmvet-‡gvt †iRvDj Bmjvg Lvb, wmwbqi wcÖwÝcvj Awdmvi (Pzw³ wfwËK)|</t>
    </r>
  </si>
  <si>
    <t>G¨vwmw÷¨v›U †Rbv‡ij g¨v‡bRvi</t>
  </si>
  <si>
    <t xml:space="preserve">Officer </t>
  </si>
  <si>
    <t xml:space="preserve">Md.Abdus Shafique Khan </t>
  </si>
  <si>
    <t>SS</t>
  </si>
  <si>
    <t>SSS</t>
  </si>
  <si>
    <t>Md. Abdus Shafique Khan</t>
  </si>
  <si>
    <t>gnvN© fvZv</t>
  </si>
  <si>
    <t>Md. Jahidul Islam</t>
  </si>
  <si>
    <t>‡nW Awdm,</t>
  </si>
  <si>
    <t xml:space="preserve"> to EPF</t>
  </si>
  <si>
    <t>Contri.</t>
  </si>
  <si>
    <t>to pension</t>
  </si>
  <si>
    <t>Gratuity</t>
  </si>
  <si>
    <t>(Banks)</t>
  </si>
  <si>
    <t>paper/</t>
  </si>
  <si>
    <t>(Own)</t>
  </si>
  <si>
    <t>639/671-A</t>
  </si>
  <si>
    <t>639/650</t>
  </si>
  <si>
    <t xml:space="preserve">Md. Nazrul Islam </t>
  </si>
  <si>
    <t>(*) cÖwZ Kg©w`e‡m (Dcw¯’wZ mv‡c‡ÿ) 200/-UvKv  nv‡i jvÂ mvewmwW bM` cÖ`vb Kiv nq|</t>
  </si>
  <si>
    <t>G¨vwm÷¨v›U †Rbv‡ij g¨v‡bRvi</t>
  </si>
  <si>
    <t>wkÿv fvZv</t>
  </si>
  <si>
    <t xml:space="preserve">fwel¨ Znwe‡ji Puv`v </t>
  </si>
  <si>
    <t>M„n-wbg©vY FY wKw¯Í</t>
  </si>
  <si>
    <t xml:space="preserve">Md. Rafiqul Islam </t>
  </si>
  <si>
    <t>bs-19.1.3.3/</t>
  </si>
  <si>
    <t>Md. Abdul Hamid</t>
  </si>
  <si>
    <t xml:space="preserve">       wmwbqi Awdmvi                     wcÖwÝcvj Awdmvi</t>
  </si>
  <si>
    <t>Md.Helal Uddin</t>
  </si>
  <si>
    <t>Income</t>
  </si>
  <si>
    <t>Tax</t>
  </si>
  <si>
    <t>117-E</t>
  </si>
  <si>
    <t>Md.Solaiman Ali</t>
  </si>
  <si>
    <t>HBA-1</t>
  </si>
  <si>
    <t>HBA-2</t>
  </si>
  <si>
    <t>HBA-1
Principal</t>
  </si>
  <si>
    <t>HBA-2
Principal</t>
  </si>
  <si>
    <t>S.M.Gias Uddin</t>
  </si>
  <si>
    <t xml:space="preserve">                                            Aby‡gv`b Kiv nÕj|</t>
  </si>
  <si>
    <t>Md.Taifur Alam</t>
  </si>
  <si>
    <t>Md. Taifur Alam</t>
  </si>
  <si>
    <t>( ‡gvt ‰Zdzi Avjg )</t>
  </si>
  <si>
    <t>mshwy³ t ewY©Zg‡Z|</t>
  </si>
  <si>
    <r>
      <t xml:space="preserve">`„wó AvKl©Y t </t>
    </r>
    <r>
      <rPr>
        <u/>
        <sz val="13"/>
        <rFont val="SutonnyMJ"/>
      </rPr>
      <t>†eZb I wejm kvLv|</t>
    </r>
  </si>
  <si>
    <r>
      <t xml:space="preserve">`„wó AvKl©Y t </t>
    </r>
    <r>
      <rPr>
        <u/>
        <sz val="13"/>
        <rFont val="SutonnyMJ"/>
      </rPr>
      <t>†cbkb kvLv|</t>
    </r>
  </si>
  <si>
    <t>welq t gvwmK †eZb-fvZvw`i weeiYx ‡cÖiY cÖms‡M-</t>
  </si>
  <si>
    <t>Md. Jahangir Alam</t>
  </si>
  <si>
    <t>Md.Jahangir Alam</t>
  </si>
  <si>
    <t>Sub-Total</t>
  </si>
  <si>
    <t xml:space="preserve">  welq t RyjvB, 2015 gv‡mi †eZb fvZvw`i weeibx|</t>
  </si>
  <si>
    <r>
      <t xml:space="preserve">           </t>
    </r>
    <r>
      <rPr>
        <u/>
        <sz val="12"/>
        <rFont val="SutonnyMJ"/>
      </rPr>
      <t>wnmvet ‡gvt dviæK Avn‡g`, Awdmvi |</t>
    </r>
  </si>
  <si>
    <t>‡gvUi mvB‡Kj FY wKw¯Í</t>
  </si>
  <si>
    <t>Syed Md.Miraj Ali</t>
  </si>
  <si>
    <t xml:space="preserve">      cÖkvmwbK  cwiPvjb e¨q LvZ  639/640, 642, 650, 671 I  671-G  †K weKjb K‡i</t>
  </si>
  <si>
    <r>
      <t xml:space="preserve">mshwy³ t </t>
    </r>
    <r>
      <rPr>
        <u/>
        <sz val="13"/>
        <rFont val="SutonnyMJ"/>
      </rPr>
      <t>ewY©Z g‡Z|</t>
    </r>
  </si>
  <si>
    <r>
      <t xml:space="preserve">mshwy³ t </t>
    </r>
    <r>
      <rPr>
        <u/>
        <sz val="13"/>
        <rFont val="SutonnyMJ"/>
      </rPr>
      <t>ewY©Z g‡Z</t>
    </r>
    <r>
      <rPr>
        <sz val="13"/>
        <rFont val="SutonnyMJ"/>
      </rPr>
      <t>|</t>
    </r>
  </si>
  <si>
    <t>Branch and Zonal office credited to savings A/c for the month of October, 2015</t>
  </si>
  <si>
    <t>A‡±vei  28, 2015</t>
  </si>
  <si>
    <t xml:space="preserve"> wnmve t A‡±vei, 2015 gvm|                 </t>
  </si>
  <si>
    <t xml:space="preserve">      Dchy©³ wel‡q Avcbv‡`i 24-05-03 Bs Zvwi‡Li 04.2/6768 bs c‡Îi wb‡`©kbv Abyhvqx AÎ eªvÂ I ‡Rvbvj Awd‡mi Kg©KZ©v I Kg©PvixMb‡K cÖ`Ë A‡±vei, 2015 gv‡mi †eZb-fvZvw`i wb‡gœv³ weeibx cª‡qvRbxq e¨e¯’v MÖn‡bi Rb¨ GZ`ms‡M †cÖiY Kiv nj-</t>
  </si>
  <si>
    <t>wewWweGj-G wb‡qvMcÖvß Kg©KZ©vM‡Yi BwcGd dv‡Û 10% Puv`vi weeiYx I Zrm¤úK©xZ 28-10-2015 Zvwi‡Li 3,643.00 UvKvi weKjb wUAviwf|</t>
  </si>
  <si>
    <t>KZ©bK…Z fwel¨ Znwe‡ji Puv`vi weeiYx Ges Zrm¤cKx©Z 28-10-2015 Bs Zvwi‡Li 54,342.00 I 11,134.00 UvKvi weKjb wUAviwf|</t>
  </si>
  <si>
    <t>evsjv‡`k †W‡fjc‡g›U e¨vsK wjt Kg©Pvix Kj¨vb Znwej Lv‡Z KZ©bK…Z Puv`vi weeibx I Zrm¤cKx©Z 28-10-2015 Zvwi‡Li 3,599.00 UvKvi weKjb wUAviwf|</t>
  </si>
  <si>
    <t xml:space="preserve">KZ©bK…Z ‡cbkb Znwe‡ji Puv`vi weeiYx I Zrm¤cKx©Z 28-10-2015 Zvwi‡Li 1,65,047.00 I 41,648.00 UvKvi weKjb wUAviwf| Ges wewWweGj-Gi bZzb Kg©KZ©vMY-‡K cÖ`Ë 10% MÖ¨vPzBwU dv‡Ûi 3,643.00 UvKvi weKjb wUAviwf| </t>
  </si>
  <si>
    <t>welq t ‡eZb †¯‹j,2015 Abyhvqx cÖ`Ë e‡Kqv †eZb n‡Z KZ©bK…Z 
         fwel¨ Znwe‡ji Puv`vi weeiYx ‡cÖiY cÖms‡M-</t>
  </si>
  <si>
    <t>welq t ‡eZb †¯‹j,2015 Abyhvqx cÖ`Ë e‡Kqv †eZb n‡Z KZ©bK…Z 
         ‡cbkb/mycvi¨vby‡qkb Znwe‡ji Puv`vi weeiYx ‡cÖiY cÖms‡M-</t>
  </si>
  <si>
    <t>welq t ‡eZb †¯‹j,2015 Abyhvqx cÖ`Ë e‡Kqv †eZb-fvZvw`i weeiYx ‡cÖiY cÖms‡M-</t>
  </si>
  <si>
    <t>‡g  09, 2016</t>
  </si>
  <si>
    <t xml:space="preserve">      ‡eZb †¯‹j,2015 Abyhvqx ivRkvnx eªvÂ I ‡Rvbvj Awd‡mi Kg©KZ©v I Kg©PvixMb‡K 15-12-2015 n‡Z 30-04-2016 ZvwiL ch©šÍ mg‡qi cÖ`Ë †eZb-fvZvw` n‡Z KZ©bK…Z fwel¨ Znwe‡ji Puv`vi wb‡gœv³ weeibx cª‡qvRbxq e¨e¯’v MÖn‡bi Rb¨ GZ`ms‡M †cÖiY Kiv nj-</t>
  </si>
  <si>
    <t xml:space="preserve">fwel¨ Znwe‡ji Puv`v eve` KZ©bK…Z 17,878.00 I 2,262.00 UvKvi  weeiYx| </t>
  </si>
  <si>
    <t>wewWweGj-G wb‡qvMcÖvß Kg©KZ©vM‡Yi BwcGd dv‡Û 10% nv‡i KZ©bK…Z 1,083.00 UvKvi Puv`vi weeiYx|</t>
  </si>
  <si>
    <t xml:space="preserve">      ‡eZb †¯‹j,2015 Abyhvqx ivRkvnx eªvÂ I ‡Rvbvj Awd‡mi Kg©KZ©v I Kg©PvixMY-‡K 
15-12-2015 n‡Z 30-04-2016 ZvwiL ch©šÍ mg‡qi cÖ`Ë †eZb-fvZvw` n‡Z KZ©bK…Z ‡cbkb/mycvi¨vb‡qkb Znwe‡ji Puv`v eve` 41,319/-, 4,976/- UvKv Ges wewWweGj-G wb‡qvMcÖvß Kg©KZ©vM‡Yi MÖ¨vPzBwU dv‡Û KZ©bK…Z 1,083/- UvKvi  weeiYx cª‡qvRbxq e¨e¯’v MÖn‡Yi Rb¨ GZ`ms‡M †cÖiY Kiv nj-</t>
  </si>
  <si>
    <t xml:space="preserve">      ‡eZb †¯‹j,2015 Abyhvqx ivRkvnx eªvÂ I ‡Rvbvj Awd‡mi Kg©KZ©v I Kg©PvixMY-‡K 
15-12-2015 n‡Z 30-04-2016 ZvwiL ch©šÍ mg‡qi cÖ`Ë †eZb-fvZvw`i 2(`yB) cÖ¯’ weeiYx cª‡qvRbxq e¨e¯’v MÖn‡Yi Rb¨ GZ`ms‡M †cÖiY Kiv nj-</t>
  </si>
  <si>
    <t>NAOGAON BRANCH</t>
  </si>
  <si>
    <t>Shah Md. Ileas Hasan</t>
  </si>
  <si>
    <t>Md. Azhar Ali</t>
  </si>
  <si>
    <t>Md. Zillur Rahman</t>
  </si>
  <si>
    <t>Md. Ruhul Amin Khan</t>
  </si>
  <si>
    <t>Mst. Mohua Dolon</t>
  </si>
  <si>
    <t>OFFICER</t>
  </si>
  <si>
    <t>STAFF</t>
  </si>
  <si>
    <t>Compu</t>
  </si>
  <si>
    <t xml:space="preserve">      fvZvw` eve` cÖ`vb Kivi Rb¨ Aby‡gv`b Kiv †h‡Z cv‡i|</t>
  </si>
  <si>
    <t xml:space="preserve">  EPF</t>
  </si>
  <si>
    <t>639/718 Admn.(News Paper)-54600-08</t>
  </si>
  <si>
    <t>53100-31.</t>
  </si>
  <si>
    <t>53100-06</t>
  </si>
  <si>
    <t>53100-25</t>
  </si>
  <si>
    <t>53100-36</t>
  </si>
  <si>
    <t>54700-02</t>
  </si>
  <si>
    <t>Branch and Zonal office for the month of October, 2016</t>
  </si>
  <si>
    <t>Md.Zillur Rahman</t>
  </si>
  <si>
    <t>Md.Azhar Ali</t>
  </si>
  <si>
    <t>Total Basic</t>
  </si>
  <si>
    <t>Deputy General Manager</t>
  </si>
  <si>
    <t xml:space="preserve">Bangladesh Development Bank Ltd. </t>
  </si>
  <si>
    <t xml:space="preserve">Head Office </t>
  </si>
  <si>
    <t>Dhaka</t>
  </si>
  <si>
    <t>Branch Office, Naogaon:</t>
  </si>
  <si>
    <t>Total:</t>
  </si>
  <si>
    <t>Tatal Basic</t>
  </si>
  <si>
    <t>% of Basic</t>
  </si>
  <si>
    <t>TOTAL :</t>
  </si>
  <si>
    <t>Subject : Statement of Benevolent fund paid by Officers</t>
  </si>
  <si>
    <t>Account Head</t>
  </si>
  <si>
    <t>Debit</t>
  </si>
  <si>
    <t>Credit</t>
  </si>
  <si>
    <t>53100-31 (Net Basic)</t>
  </si>
  <si>
    <t>20750-43</t>
  </si>
  <si>
    <t>53100-31 (Deduction for HBA)</t>
  </si>
  <si>
    <t>53100-31 (Deduction for MCL)</t>
  </si>
  <si>
    <t>Revenue stamp:</t>
  </si>
  <si>
    <t>53100-31</t>
  </si>
  <si>
    <t>20750-35</t>
  </si>
  <si>
    <t>Wel fare Fund:</t>
  </si>
  <si>
    <t>20750-45</t>
  </si>
  <si>
    <t>Paper bill deduction:</t>
  </si>
  <si>
    <t>20750-47</t>
  </si>
  <si>
    <t>20750-49</t>
  </si>
  <si>
    <t>Md. Abdur Rashid</t>
  </si>
  <si>
    <t>BDBL</t>
  </si>
  <si>
    <t xml:space="preserve">BDBL </t>
  </si>
  <si>
    <t>bIMuv eªvÂ</t>
  </si>
  <si>
    <t>Kw¤úDUvi FY wKw¯Í</t>
  </si>
  <si>
    <t>PAY SHEET for the Month of January, 2017.</t>
  </si>
  <si>
    <t>Md. Ahsanullah</t>
  </si>
  <si>
    <t>FOBO BACH TRANS.</t>
  </si>
  <si>
    <t>FOBO BACH TRANS</t>
  </si>
  <si>
    <t>Group</t>
  </si>
  <si>
    <t>Insu-</t>
  </si>
  <si>
    <t>rance</t>
  </si>
  <si>
    <t>20750-44</t>
  </si>
  <si>
    <t>20750-50</t>
  </si>
  <si>
    <t>639/640 Admn.(Salary))-53100-31</t>
  </si>
  <si>
    <t>Employees Income Tax</t>
  </si>
  <si>
    <t>4,81,125.00(Pvi jÿ GKvwk nvRvi GKkZ cuwPk) UvKv Kg©KZ©v/Kg©Pvix‡`i ‡eZb</t>
  </si>
  <si>
    <t xml:space="preserve">         wmwbqi wcÖwÝcvj Awdmvi/ eªvÂ g¨v‡bRvi</t>
  </si>
  <si>
    <t>Grand Total:</t>
  </si>
  <si>
    <t>20850-03</t>
  </si>
  <si>
    <t>Md.Ahsanullah</t>
  </si>
  <si>
    <t>PAY SHEET for the Month of February, 2017.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</si>
  <si>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</si>
  <si>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4,90,125.00(Pvi jÿ beŸB nvRvi GKkZ cuwPk) UvKv Kg©KZ©v/Kg©Pvix‡`i ‡eZb</t>
  </si>
  <si>
    <t>AvqKi Gi wKw¯Í</t>
  </si>
  <si>
    <t>PAY SHEET for the Month of March, 2017.</t>
  </si>
  <si>
    <t>4,85,625.00(Pvi jÿ cuPvwk nvRvi QqkZ cuwPk) UvKv Kg©KZ©v/Kg©Pvix‡`i ‡eZb</t>
  </si>
  <si>
    <t>PAY SHEET for the Month of April, 2017.</t>
  </si>
  <si>
    <t>PAY SHEET for the Month of May, 2017.</t>
  </si>
  <si>
    <t>PAY SHEET for the Month of June, 2017.</t>
  </si>
  <si>
    <t>4,30,943.00(Pvi jÿ wÎk nvRvi bqkZ †ZZvwjøk) UvKv Kg©KZ©v/Kg©Pvix‡`i ‡eZb</t>
  </si>
  <si>
    <t>PAY SHEET for the Month of July, 2017.</t>
  </si>
  <si>
    <t>Md.Abdullah Al Mamun</t>
  </si>
  <si>
    <t>4,70,725.00(Pvi jÿ mËi nvRvi mvZkZ cuwPk) UvKv Kg©KZ©v/Kg©Pvix‡`i ‡eZb</t>
  </si>
  <si>
    <t>PAY SHEET for the Month of August, 2017.</t>
  </si>
  <si>
    <t>639/650 Admn-54700-02</t>
  </si>
  <si>
    <t>3,59,312.00(wZb jÿ EblvU nvRvi wZbkZ evi) UvKv Kg©KZ©v/Kg©Pvix‡`i ‡eZb</t>
  </si>
  <si>
    <t xml:space="preserve">      cÖkvmwbK  cwiPvjb e¨q LvZ  639/640, 642, 671 I  671-G  †K weKjb K‡i</t>
  </si>
  <si>
    <t>PAY SHEET for the Month of September, 2017.</t>
  </si>
  <si>
    <t>PAY SHEET for the Month of October, 2017.</t>
  </si>
  <si>
    <t>Rohingya</t>
  </si>
  <si>
    <t>welq t †ivwn½v kiYv_©x‡`I Avw_©K mnvqZv cÖ`v‡bi</t>
  </si>
  <si>
    <t>j‡ÿ¨ 1 (GK) w`‡bi g~j‡eZb cÖ`vb|</t>
  </si>
  <si>
    <t>PAY SHEET for the Month of November, 2017.</t>
  </si>
  <si>
    <t>Sr. Principal Officer</t>
  </si>
  <si>
    <t>Senior Principal Officer</t>
  </si>
  <si>
    <t xml:space="preserve">fwel¨ Znwe‡ji FY wKw¯Í </t>
  </si>
  <si>
    <r>
      <t xml:space="preserve">           </t>
    </r>
    <r>
      <rPr>
        <u/>
        <sz val="12"/>
        <rFont val="SutonnyMJ"/>
      </rPr>
      <t>wnmve t miKvi †gvt Avey Zv‡ni, wcÖwÝcvj Awdmvi |</t>
    </r>
  </si>
  <si>
    <t xml:space="preserve">  welq t ‡deªæqvix, 2018 gv‡mi †eZb fvZvw`i weeiYx|</t>
  </si>
  <si>
    <t>54600-08</t>
  </si>
  <si>
    <t>20750-62</t>
  </si>
  <si>
    <t>Bank's contribution to employee gratuity:(BDBL)</t>
  </si>
  <si>
    <t>53100-06 (Bank's cont. to EPF-BDBL)</t>
  </si>
  <si>
    <t>Own contribution to PF: (BDBL)</t>
  </si>
  <si>
    <t>14100-001</t>
  </si>
  <si>
    <t>085063-0000019</t>
  </si>
  <si>
    <t>085063-0000020</t>
  </si>
  <si>
    <t>085064-0000011</t>
  </si>
  <si>
    <t>085072-0000004</t>
  </si>
  <si>
    <t>Contribution to Group Insurance:</t>
  </si>
  <si>
    <t>19.8/17/06/</t>
  </si>
  <si>
    <t>BSRS</t>
  </si>
  <si>
    <t xml:space="preserve">                  eªvÂ g¨v‡bRvi (GmwcI)</t>
  </si>
  <si>
    <t xml:space="preserve">       cÖkvmwbK  cwiPvjb e¨q LvZ  639/640, 642, 671 I  671-‡K weKjb K‡i</t>
  </si>
  <si>
    <t xml:space="preserve">   </t>
  </si>
  <si>
    <t>Md. Shah Masud</t>
  </si>
  <si>
    <t>VOUCHER OF SALARIES RELATED</t>
  </si>
  <si>
    <t>53100-31 (Deduction for Com.L)</t>
  </si>
  <si>
    <t>085072-0000005</t>
  </si>
  <si>
    <t>085064-0000012</t>
  </si>
  <si>
    <t>Ripon Kumar Kundu</t>
  </si>
  <si>
    <t>085063-0000021</t>
  </si>
  <si>
    <t>085064-0000013</t>
  </si>
  <si>
    <t>Officer (Cash)</t>
  </si>
  <si>
    <t>Own contribution to PF: (BSRS)</t>
  </si>
  <si>
    <t>Principal Officer</t>
  </si>
  <si>
    <t>Senior Officer</t>
  </si>
  <si>
    <t xml:space="preserve">Senior Officer       </t>
  </si>
  <si>
    <t xml:space="preserve"> Principal Officer</t>
  </si>
  <si>
    <t>085064-0000014</t>
  </si>
  <si>
    <t>Employee's Income Tax Deduction:</t>
  </si>
  <si>
    <t>Bank's contribution to employee Pension:</t>
  </si>
  <si>
    <t xml:space="preserve">                  wmwbqi Awdmvi</t>
  </si>
  <si>
    <t xml:space="preserve">                  wcÖwÝcvj Awdmvi</t>
  </si>
  <si>
    <t>Sharabann Tahura</t>
  </si>
  <si>
    <t>085072-0000007</t>
  </si>
  <si>
    <t>085072-0000008</t>
  </si>
  <si>
    <t>OA</t>
  </si>
  <si>
    <t>Cont.</t>
  </si>
  <si>
    <t>53100-31 (Deduction for BDBL OA)</t>
  </si>
  <si>
    <t>2,52,931.00</t>
  </si>
  <si>
    <t>117-Sundry Deposit</t>
  </si>
  <si>
    <t>PAY SHEET FOR THE MONTH OF AUGUST, 2021.</t>
  </si>
  <si>
    <r>
      <t xml:space="preserve">SUBJECT: STATEMENT OF BANKS MONTHLY @41% CONTRIBUTION TO PENSTON / SUPPERANUATION  FUND &amp;  @10 % CONTRIBUTION TO GRATUITY FUND WHO NEWLY APOINTED AT BDBL OF BASIC PAY  </t>
    </r>
    <r>
      <rPr>
        <u/>
        <sz val="8"/>
        <rFont val="Times New Roman"/>
        <family val="1"/>
      </rPr>
      <t xml:space="preserve">AGAINST SALARY FOR THE MONTH OF AUGUST,2021.  </t>
    </r>
  </si>
  <si>
    <t>Date: 29-08-2021</t>
  </si>
  <si>
    <r>
      <t xml:space="preserve">          </t>
    </r>
    <r>
      <rPr>
        <u/>
        <sz val="10"/>
        <rFont val="Arial"/>
        <family val="2"/>
      </rPr>
      <t>&amp; Staff of Naogaon Branch for the month of August, 2021</t>
    </r>
  </si>
  <si>
    <t>STATEMENT OF EMPLOYEES PROVIDENT FUND FOR THE MONTH OF AUGUST, 2021.</t>
  </si>
  <si>
    <t>Dat: 29-08-2021</t>
  </si>
  <si>
    <t>Salary_August_2021_Naogaon.</t>
  </si>
  <si>
    <t>(`yB jÿ evqvbœ nvRvi</t>
  </si>
  <si>
    <t>20750-14</t>
  </si>
  <si>
    <t xml:space="preserve">         20850-03</t>
  </si>
  <si>
    <t>639/718   54600-08</t>
  </si>
  <si>
    <t>20750-44 (Bsrs)</t>
  </si>
  <si>
    <t>20750-43 (Bsb)</t>
  </si>
  <si>
    <t xml:space="preserve">      bqkZ GKwÎk ) UvKv Kg©KZ©v/Kg©Pvix‡`i AvMó, 2021 gv‡mi ‡eZb I fvZvw` eve` cÖ`v‡bi Aby‡gv`b Kiv †h‡Z cv‡i|</t>
  </si>
  <si>
    <t>Em</t>
  </si>
  <si>
    <t>ID</t>
  </si>
  <si>
    <t>yee</t>
  </si>
  <si>
    <t>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</si>
</sst>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0"/>
      <name val="Arial"/>
    </font>
    <font>
      <sz val="10"/>
      <name val="Arial"/>
    </font>
    <font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2"/>
      <name val="SutonnyMJ"/>
    </font>
    <font>
      <sz val="11"/>
      <name val="SutonnyMJ"/>
    </font>
    <font>
      <sz val="10"/>
      <name val="Times New Roman"/>
      <family val="1"/>
    </font>
    <font>
      <u/>
      <sz val="10"/>
      <name val="Times New Roman"/>
      <family val="1"/>
    </font>
    <font>
      <sz val="12"/>
      <name val="Times New Roman"/>
      <family val="1"/>
    </font>
    <font>
      <u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u/>
      <sz val="12"/>
      <name val="SutonnyMJ"/>
    </font>
    <font>
      <sz val="10"/>
      <name val="Garamond"/>
      <family val="1"/>
    </font>
    <font>
      <sz val="12"/>
      <name val="Garamond"/>
      <family val="1"/>
    </font>
    <font>
      <sz val="13"/>
      <name val="SutonnyMJ"/>
    </font>
    <font>
      <u/>
      <sz val="13"/>
      <name val="SutonnyMJ"/>
    </font>
    <font>
      <u/>
      <sz val="12"/>
      <name val="Garamond"/>
      <family val="1"/>
    </font>
    <font>
      <sz val="11"/>
      <name val="Garamond"/>
      <family val="1"/>
    </font>
    <font>
      <u/>
      <sz val="10"/>
      <name val="Garamond"/>
      <family val="1"/>
    </font>
    <font>
      <b/>
      <u/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16"/>
      <name val="Garamond"/>
      <family val="1"/>
    </font>
    <font>
      <u/>
      <sz val="9"/>
      <name val="Garamond"/>
      <family val="1"/>
    </font>
    <font>
      <u/>
      <sz val="16"/>
      <name val="Garamond"/>
      <family val="1"/>
    </font>
    <font>
      <u/>
      <sz val="14"/>
      <name val="Garamond"/>
      <family val="1"/>
    </font>
    <font>
      <sz val="8"/>
      <name val="Garamond"/>
      <family val="1"/>
    </font>
    <font>
      <sz val="9"/>
      <name val="Garamond"/>
      <family val="1"/>
    </font>
    <font>
      <u/>
      <sz val="13"/>
      <name val="Garamond"/>
      <family val="1"/>
    </font>
    <font>
      <sz val="9"/>
      <name val="SutonnyMJ"/>
    </font>
    <font>
      <sz val="9"/>
      <name val="JomunaMJ"/>
    </font>
    <font>
      <u/>
      <sz val="10"/>
      <name val="Arial"/>
      <family val="2"/>
    </font>
    <font>
      <sz val="7"/>
      <name val="Garamond"/>
      <family val="1"/>
    </font>
    <font>
      <b/>
      <u/>
      <sz val="9"/>
      <name val="Garamond"/>
      <family val="1"/>
    </font>
    <font>
      <u/>
      <sz val="8"/>
      <name val="Times New Roman"/>
      <family val="1"/>
    </font>
    <font>
      <sz val="10"/>
      <name val="SutonnyMJ"/>
    </font>
    <font>
      <sz val="14"/>
      <name val="SutonnyMJ"/>
    </font>
    <font>
      <u/>
      <sz val="12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9"/>
      <color theme="1"/>
      <name val="Garamond"/>
      <family val="1"/>
    </font>
    <font>
      <sz val="10"/>
      <color theme="1"/>
      <name val="Garamond"/>
      <family val="1"/>
    </font>
    <font>
      <sz val="16"/>
      <color theme="1"/>
      <name val="Garamond"/>
      <family val="1"/>
    </font>
    <font>
      <u/>
      <sz val="9"/>
      <color theme="1"/>
      <name val="Garamond"/>
      <family val="1"/>
    </font>
    <font>
      <u/>
      <sz val="10"/>
      <color theme="1"/>
      <name val="Garamond"/>
      <family val="1"/>
    </font>
    <font>
      <u/>
      <sz val="16"/>
      <color theme="1"/>
      <name val="Garamond"/>
      <family val="1"/>
    </font>
    <font>
      <u/>
      <sz val="14"/>
      <color theme="1"/>
      <name val="Garamond"/>
      <family val="1"/>
    </font>
    <font>
      <sz val="8"/>
      <color theme="1"/>
      <name val="Garamond"/>
      <family val="1"/>
    </font>
    <font>
      <sz val="9"/>
      <color theme="1"/>
      <name val="SutonnyMJ"/>
    </font>
    <font>
      <sz val="9"/>
      <color theme="1"/>
      <name val="JomunaMJ"/>
    </font>
    <font>
      <b/>
      <sz val="12"/>
      <color rgb="FF0070C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F0"/>
      <name val="Times New Roman"/>
      <family val="1"/>
    </font>
    <font>
      <b/>
      <u/>
      <sz val="9"/>
      <color theme="1"/>
      <name val="Garamond"/>
      <family val="1"/>
    </font>
    <font>
      <sz val="10"/>
      <color theme="1"/>
      <name val="Arial"/>
      <family val="2"/>
    </font>
    <font>
      <sz val="7"/>
      <color theme="1"/>
      <name val="Garamond"/>
      <family val="1"/>
    </font>
    <font>
      <sz val="8"/>
      <color rgb="FFFF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2" fontId="6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2" fillId="0" borderId="0" xfId="0" applyFont="1"/>
    <xf numFmtId="0" fontId="4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2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 wrapText="1"/>
    </xf>
    <xf numFmtId="0" fontId="7" fillId="0" borderId="0" xfId="0" applyFont="1" applyBorder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0" fillId="0" borderId="0" xfId="0" applyAlignment="1">
      <alignment vertical="top"/>
    </xf>
    <xf numFmtId="1" fontId="4" fillId="0" borderId="4" xfId="0" applyNumberFormat="1" applyFont="1" applyBorder="1" applyAlignment="1">
      <alignment horizontal="right" vertical="top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4" fillId="0" borderId="7" xfId="0" applyNumberFormat="1" applyFont="1" applyBorder="1" applyAlignment="1">
      <alignment horizontal="right" vertical="top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top" wrapText="1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14" fontId="18" fillId="0" borderId="0" xfId="0" applyNumberFormat="1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top" wrapText="1"/>
    </xf>
    <xf numFmtId="0" fontId="19" fillId="0" borderId="0" xfId="0" applyFont="1" applyBorder="1"/>
    <xf numFmtId="0" fontId="18" fillId="0" borderId="0" xfId="0" applyFont="1" applyBorder="1" applyAlignment="1">
      <alignment horizontal="center" vertical="top"/>
    </xf>
    <xf numFmtId="49" fontId="18" fillId="0" borderId="0" xfId="0" applyNumberFormat="1" applyFont="1" applyBorder="1" applyAlignment="1">
      <alignment horizontal="right"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left" vertical="center"/>
    </xf>
    <xf numFmtId="2" fontId="1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vertical="top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2" fontId="6" fillId="0" borderId="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8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center"/>
    </xf>
    <xf numFmtId="4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2" fontId="7" fillId="0" borderId="0" xfId="0" applyNumberFormat="1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top"/>
    </xf>
    <xf numFmtId="1" fontId="13" fillId="0" borderId="0" xfId="0" applyNumberFormat="1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1" xfId="0" applyFont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 wrapText="1"/>
    </xf>
    <xf numFmtId="0" fontId="16" fillId="0" borderId="3" xfId="0" applyFont="1" applyBorder="1" applyAlignment="1">
      <alignment vertical="top"/>
    </xf>
    <xf numFmtId="0" fontId="24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6" fillId="0" borderId="7" xfId="0" applyFont="1" applyBorder="1"/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1" fontId="16" fillId="0" borderId="3" xfId="0" applyNumberFormat="1" applyFont="1" applyBorder="1" applyAlignment="1">
      <alignment horizontal="right" vertical="center"/>
    </xf>
    <xf numFmtId="0" fontId="16" fillId="0" borderId="3" xfId="0" applyFont="1" applyBorder="1"/>
    <xf numFmtId="1" fontId="16" fillId="0" borderId="3" xfId="0" applyNumberFormat="1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1" fontId="16" fillId="0" borderId="0" xfId="0" applyNumberFormat="1" applyFont="1" applyBorder="1" applyAlignment="1">
      <alignment horizontal="right" vertical="center"/>
    </xf>
    <xf numFmtId="1" fontId="16" fillId="0" borderId="3" xfId="0" applyNumberFormat="1" applyFont="1" applyBorder="1"/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left" vertical="top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0" applyFont="1" applyBorder="1"/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6" fontId="30" fillId="0" borderId="11" xfId="0" applyNumberFormat="1" applyFont="1" applyBorder="1" applyAlignment="1">
      <alignment horizontal="center" vertical="center"/>
    </xf>
    <xf numFmtId="16" fontId="30" fillId="0" borderId="5" xfId="0" applyNumberFormat="1" applyFont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16" fontId="30" fillId="0" borderId="0" xfId="0" applyNumberFormat="1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1" fontId="30" fillId="0" borderId="0" xfId="0" applyNumberFormat="1" applyFont="1" applyAlignment="1">
      <alignment horizontal="right"/>
    </xf>
    <xf numFmtId="0" fontId="30" fillId="0" borderId="0" xfId="0" applyFont="1"/>
    <xf numFmtId="0" fontId="4" fillId="0" borderId="9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4" fontId="1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2" fontId="18" fillId="0" borderId="16" xfId="0" applyNumberFormat="1" applyFont="1" applyBorder="1" applyAlignment="1">
      <alignment horizontal="right" vertical="center"/>
    </xf>
    <xf numFmtId="2" fontId="19" fillId="0" borderId="0" xfId="0" applyNumberFormat="1" applyFont="1" applyBorder="1" applyAlignment="1">
      <alignment horizontal="right" vertical="center"/>
    </xf>
    <xf numFmtId="2" fontId="7" fillId="0" borderId="0" xfId="0" applyNumberFormat="1" applyFont="1" applyBorder="1"/>
    <xf numFmtId="0" fontId="6" fillId="0" borderId="8" xfId="0" applyFont="1" applyBorder="1" applyAlignment="1">
      <alignment horizontal="center" vertical="top"/>
    </xf>
    <xf numFmtId="0" fontId="6" fillId="0" borderId="0" xfId="0" applyFont="1" applyAlignment="1"/>
    <xf numFmtId="0" fontId="6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5" fillId="0" borderId="0" xfId="0" applyFont="1" applyAlignment="1">
      <alignment vertical="top"/>
    </xf>
    <xf numFmtId="0" fontId="25" fillId="0" borderId="0" xfId="0" applyFont="1"/>
    <xf numFmtId="0" fontId="6" fillId="0" borderId="11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/>
    </xf>
    <xf numFmtId="0" fontId="6" fillId="0" borderId="15" xfId="0" applyFont="1" applyFill="1" applyBorder="1" applyAlignment="1">
      <alignment vertical="top" wrapText="1"/>
    </xf>
    <xf numFmtId="0" fontId="6" fillId="0" borderId="12" xfId="0" applyFont="1" applyBorder="1" applyAlignment="1">
      <alignment vertical="top"/>
    </xf>
    <xf numFmtId="0" fontId="6" fillId="0" borderId="5" xfId="0" applyFont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9" fontId="6" fillId="0" borderId="0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5" fillId="0" borderId="0" xfId="0" applyFont="1" applyBorder="1"/>
    <xf numFmtId="2" fontId="6" fillId="0" borderId="4" xfId="0" applyNumberFormat="1" applyFont="1" applyBorder="1" applyAlignment="1">
      <alignment horizontal="right" vertical="top"/>
    </xf>
    <xf numFmtId="0" fontId="25" fillId="0" borderId="7" xfId="0" applyFont="1" applyBorder="1" applyAlignment="1">
      <alignment vertical="top"/>
    </xf>
    <xf numFmtId="2" fontId="25" fillId="0" borderId="0" xfId="0" applyNumberFormat="1" applyFont="1" applyAlignment="1">
      <alignment vertical="top"/>
    </xf>
    <xf numFmtId="1" fontId="6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0" fontId="6" fillId="0" borderId="6" xfId="0" applyFont="1" applyBorder="1" applyAlignment="1">
      <alignment horizontal="left" vertical="top"/>
    </xf>
    <xf numFmtId="1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horizontal="right" vertical="top"/>
    </xf>
    <xf numFmtId="1" fontId="9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2" fontId="18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center"/>
    </xf>
    <xf numFmtId="0" fontId="31" fillId="0" borderId="3" xfId="0" applyFont="1" applyBorder="1" applyAlignment="1">
      <alignment horizontal="right" vertical="center"/>
    </xf>
    <xf numFmtId="0" fontId="16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vertical="top" wrapText="1"/>
    </xf>
    <xf numFmtId="2" fontId="6" fillId="0" borderId="9" xfId="0" applyNumberFormat="1" applyFont="1" applyBorder="1" applyAlignment="1">
      <alignment vertical="center"/>
    </xf>
    <xf numFmtId="0" fontId="16" fillId="0" borderId="3" xfId="0" applyFont="1" applyBorder="1" applyAlignment="1">
      <alignment horizontal="right"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0" fillId="0" borderId="2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9" fillId="0" borderId="0" xfId="0" applyFont="1" applyBorder="1" applyAlignment="1">
      <alignment horizontal="justify"/>
    </xf>
    <xf numFmtId="0" fontId="4" fillId="0" borderId="4" xfId="0" applyFont="1" applyBorder="1" applyAlignment="1">
      <alignment horizontal="left" vertical="top"/>
    </xf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0" fillId="0" borderId="0" xfId="0" applyBorder="1" applyAlignment="1">
      <alignment horizontal="right" vertical="top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1" fontId="25" fillId="0" borderId="0" xfId="0" applyNumberFormat="1" applyFont="1" applyBorder="1" applyAlignment="1"/>
    <xf numFmtId="0" fontId="6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 vertical="top" wrapText="1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right" vertical="top"/>
    </xf>
    <xf numFmtId="1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1" fontId="25" fillId="0" borderId="0" xfId="0" applyNumberFormat="1" applyFont="1" applyBorder="1" applyAlignment="1">
      <alignment horizontal="right" vertical="top"/>
    </xf>
    <xf numFmtId="0" fontId="13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/>
    <xf numFmtId="9" fontId="4" fillId="0" borderId="0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left" vertical="top"/>
    </xf>
    <xf numFmtId="0" fontId="11" fillId="2" borderId="0" xfId="0" applyFont="1" applyFill="1"/>
    <xf numFmtId="0" fontId="11" fillId="2" borderId="3" xfId="0" applyFont="1" applyFill="1" applyBorder="1" applyAlignment="1">
      <alignment horizontal="center"/>
    </xf>
    <xf numFmtId="0" fontId="11" fillId="2" borderId="3" xfId="0" applyFont="1" applyFill="1" applyBorder="1"/>
    <xf numFmtId="1" fontId="11" fillId="2" borderId="3" xfId="0" applyNumberFormat="1" applyFont="1" applyFill="1" applyBorder="1"/>
    <xf numFmtId="1" fontId="11" fillId="2" borderId="3" xfId="0" applyNumberFormat="1" applyFont="1" applyFill="1" applyBorder="1" applyAlignment="1">
      <alignment horizontal="right"/>
    </xf>
    <xf numFmtId="0" fontId="3" fillId="0" borderId="3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1" fontId="6" fillId="0" borderId="0" xfId="0" applyNumberFormat="1" applyFont="1" applyFill="1" applyBorder="1" applyAlignment="1">
      <alignment horizontal="right" vertical="top" wrapText="1"/>
    </xf>
    <xf numFmtId="1" fontId="6" fillId="0" borderId="4" xfId="0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9" xfId="0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4" fontId="33" fillId="0" borderId="0" xfId="0" applyNumberFormat="1" applyFont="1" applyBorder="1" applyAlignment="1">
      <alignment horizontal="center" vertical="center"/>
    </xf>
    <xf numFmtId="16" fontId="30" fillId="0" borderId="5" xfId="0" applyNumberFormat="1" applyFont="1" applyBorder="1" applyAlignment="1">
      <alignment horizontal="center" vertical="center"/>
    </xf>
    <xf numFmtId="1" fontId="11" fillId="2" borderId="0" xfId="0" applyNumberFormat="1" applyFont="1" applyFill="1" applyBorder="1"/>
    <xf numFmtId="0" fontId="4" fillId="0" borderId="3" xfId="0" applyFont="1" applyBorder="1" applyAlignment="1">
      <alignment vertical="top"/>
    </xf>
    <xf numFmtId="1" fontId="31" fillId="0" borderId="0" xfId="0" applyNumberFormat="1" applyFont="1" applyBorder="1" applyAlignment="1">
      <alignment horizontal="right" vertical="center"/>
    </xf>
    <xf numFmtId="9" fontId="6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vertical="top" wrapText="1"/>
    </xf>
    <xf numFmtId="0" fontId="31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4" fillId="2" borderId="3" xfId="0" applyFont="1" applyFill="1" applyBorder="1"/>
    <xf numFmtId="0" fontId="45" fillId="0" borderId="0" xfId="0" applyFont="1" applyBorder="1" applyAlignment="1">
      <alignment horizontal="right" vertical="center"/>
    </xf>
    <xf numFmtId="1" fontId="11" fillId="2" borderId="0" xfId="0" applyNumberFormat="1" applyFont="1" applyFill="1" applyBorder="1" applyAlignment="1">
      <alignment horizontal="right"/>
    </xf>
    <xf numFmtId="0" fontId="11" fillId="2" borderId="0" xfId="0" applyFont="1" applyFill="1" applyBorder="1"/>
    <xf numFmtId="1" fontId="11" fillId="2" borderId="13" xfId="0" applyNumberFormat="1" applyFont="1" applyFill="1" applyBorder="1" applyAlignment="1">
      <alignment horizontal="right"/>
    </xf>
    <xf numFmtId="0" fontId="11" fillId="2" borderId="13" xfId="0" applyFont="1" applyFill="1" applyBorder="1"/>
    <xf numFmtId="0" fontId="6" fillId="0" borderId="0" xfId="0" applyFont="1"/>
    <xf numFmtId="0" fontId="42" fillId="0" borderId="3" xfId="0" applyFont="1" applyBorder="1" applyAlignment="1">
      <alignment horizontal="right"/>
    </xf>
    <xf numFmtId="1" fontId="42" fillId="0" borderId="3" xfId="0" applyNumberFormat="1" applyFont="1" applyBorder="1"/>
    <xf numFmtId="0" fontId="14" fillId="0" borderId="13" xfId="0" applyFont="1" applyBorder="1" applyAlignment="1">
      <alignment vertical="top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6" fillId="0" borderId="0" xfId="0" applyFont="1"/>
    <xf numFmtId="0" fontId="50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6" fillId="0" borderId="0" xfId="0" applyFont="1" applyBorder="1"/>
    <xf numFmtId="0" fontId="52" fillId="0" borderId="1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52" fillId="0" borderId="2" xfId="0" applyFont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9" xfId="0" applyFont="1" applyBorder="1" applyAlignment="1">
      <alignment horizontal="left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16" fontId="52" fillId="0" borderId="11" xfId="0" applyNumberFormat="1" applyFont="1" applyBorder="1" applyAlignment="1">
      <alignment horizontal="center" vertical="center"/>
    </xf>
    <xf numFmtId="16" fontId="52" fillId="0" borderId="5" xfId="0" applyNumberFormat="1" applyFont="1" applyBorder="1" applyAlignment="1">
      <alignment horizontal="center" vertical="center"/>
    </xf>
    <xf numFmtId="16" fontId="52" fillId="0" borderId="5" xfId="0" applyNumberFormat="1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/>
    </xf>
    <xf numFmtId="0" fontId="52" fillId="0" borderId="6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16" fontId="52" fillId="0" borderId="0" xfId="0" applyNumberFormat="1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/>
    </xf>
    <xf numFmtId="0" fontId="52" fillId="0" borderId="14" xfId="0" applyFont="1" applyBorder="1" applyAlignment="1">
      <alignment horizontal="left" vertical="center"/>
    </xf>
    <xf numFmtId="0" fontId="52" fillId="0" borderId="12" xfId="0" applyFont="1" applyFill="1" applyBorder="1" applyAlignment="1">
      <alignment horizontal="center" vertical="center"/>
    </xf>
    <xf numFmtId="0" fontId="46" fillId="0" borderId="3" xfId="0" applyFont="1" applyBorder="1"/>
    <xf numFmtId="0" fontId="52" fillId="0" borderId="15" xfId="0" applyFont="1" applyBorder="1" applyAlignment="1">
      <alignment horizontal="center"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2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45" fillId="0" borderId="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52" fillId="0" borderId="0" xfId="0" applyFont="1" applyBorder="1" applyAlignment="1">
      <alignment horizontal="right"/>
    </xf>
    <xf numFmtId="0" fontId="45" fillId="0" borderId="0" xfId="0" applyFont="1" applyBorder="1" applyAlignment="1">
      <alignment horizontal="left"/>
    </xf>
    <xf numFmtId="0" fontId="45" fillId="0" borderId="0" xfId="0" applyFont="1" applyBorder="1" applyAlignment="1"/>
    <xf numFmtId="0" fontId="45" fillId="0" borderId="0" xfId="0" applyFont="1" applyBorder="1" applyAlignment="1">
      <alignment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right"/>
    </xf>
    <xf numFmtId="1" fontId="45" fillId="0" borderId="0" xfId="0" applyNumberFormat="1" applyFont="1" applyBorder="1" applyAlignment="1">
      <alignment horizontal="right" vertical="center"/>
    </xf>
    <xf numFmtId="0" fontId="45" fillId="0" borderId="3" xfId="0" applyFont="1" applyBorder="1" applyAlignment="1">
      <alignment horizontal="left" vertical="center"/>
    </xf>
    <xf numFmtId="0" fontId="45" fillId="0" borderId="3" xfId="0" applyFont="1" applyBorder="1" applyAlignment="1">
      <alignment horizontal="right" vertical="center"/>
    </xf>
    <xf numFmtId="0" fontId="45" fillId="0" borderId="3" xfId="0" applyFont="1" applyBorder="1" applyAlignment="1">
      <alignment horizontal="center" vertical="center"/>
    </xf>
    <xf numFmtId="0" fontId="52" fillId="0" borderId="0" xfId="0" applyFont="1"/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right" vertical="center"/>
    </xf>
    <xf numFmtId="0" fontId="53" fillId="0" borderId="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top"/>
    </xf>
    <xf numFmtId="1" fontId="25" fillId="0" borderId="0" xfId="0" applyNumberFormat="1" applyFont="1"/>
    <xf numFmtId="1" fontId="6" fillId="0" borderId="0" xfId="0" applyNumberFormat="1" applyFont="1"/>
    <xf numFmtId="1" fontId="55" fillId="2" borderId="0" xfId="0" applyNumberFormat="1" applyFont="1" applyFill="1" applyBorder="1"/>
    <xf numFmtId="1" fontId="56" fillId="2" borderId="3" xfId="0" applyNumberFormat="1" applyFont="1" applyFill="1" applyBorder="1"/>
    <xf numFmtId="0" fontId="55" fillId="2" borderId="3" xfId="0" applyFont="1" applyFill="1" applyBorder="1"/>
    <xf numFmtId="0" fontId="56" fillId="2" borderId="3" xfId="0" applyFont="1" applyFill="1" applyBorder="1"/>
    <xf numFmtId="1" fontId="57" fillId="2" borderId="0" xfId="0" applyNumberFormat="1" applyFont="1" applyFill="1" applyBorder="1"/>
    <xf numFmtId="0" fontId="57" fillId="2" borderId="3" xfId="0" applyFont="1" applyFill="1" applyBorder="1"/>
    <xf numFmtId="0" fontId="43" fillId="2" borderId="3" xfId="0" applyFont="1" applyFill="1" applyBorder="1"/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right" vertical="center"/>
    </xf>
    <xf numFmtId="1" fontId="52" fillId="0" borderId="0" xfId="0" applyNumberFormat="1" applyFont="1" applyAlignment="1">
      <alignment horizontal="right"/>
    </xf>
    <xf numFmtId="0" fontId="58" fillId="0" borderId="0" xfId="0" applyFont="1" applyBorder="1" applyAlignment="1">
      <alignment horizontal="center"/>
    </xf>
    <xf numFmtId="0" fontId="45" fillId="0" borderId="0" xfId="0" applyFont="1" applyBorder="1" applyAlignment="1">
      <alignment horizontal="right" vertical="center"/>
    </xf>
    <xf numFmtId="0" fontId="45" fillId="0" borderId="0" xfId="0" applyFont="1" applyBorder="1" applyAlignment="1">
      <alignment horizontal="right" vertical="center"/>
    </xf>
    <xf numFmtId="0" fontId="53" fillId="0" borderId="0" xfId="0" applyFont="1" applyBorder="1" applyAlignment="1">
      <alignment vertical="center"/>
    </xf>
    <xf numFmtId="4" fontId="53" fillId="0" borderId="0" xfId="0" applyNumberFormat="1" applyFont="1" applyBorder="1" applyAlignment="1">
      <alignment vertical="center"/>
    </xf>
    <xf numFmtId="0" fontId="33" fillId="0" borderId="0" xfId="0" applyFont="1" applyBorder="1" applyAlignment="1">
      <alignment horizontal="right" vertical="center"/>
    </xf>
    <xf numFmtId="1" fontId="33" fillId="0" borderId="0" xfId="0" applyNumberFormat="1" applyFont="1" applyBorder="1" applyAlignment="1">
      <alignment horizontal="right" vertical="center"/>
    </xf>
    <xf numFmtId="0" fontId="39" fillId="0" borderId="0" xfId="0" applyFont="1"/>
    <xf numFmtId="0" fontId="33" fillId="0" borderId="0" xfId="0" applyFont="1" applyBorder="1" applyAlignment="1">
      <alignment vertical="center"/>
    </xf>
    <xf numFmtId="0" fontId="59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right" vertical="center"/>
    </xf>
    <xf numFmtId="0" fontId="45" fillId="0" borderId="0" xfId="0" applyFont="1" applyBorder="1" applyAlignment="1">
      <alignment horizontal="right" vertical="center"/>
    </xf>
    <xf numFmtId="0" fontId="45" fillId="0" borderId="0" xfId="0" applyFont="1" applyBorder="1" applyAlignment="1">
      <alignment horizontal="left" vertical="center"/>
    </xf>
    <xf numFmtId="0" fontId="43" fillId="2" borderId="0" xfId="0" applyFont="1" applyFill="1" applyBorder="1"/>
    <xf numFmtId="0" fontId="57" fillId="2" borderId="0" xfId="0" applyFont="1" applyFill="1" applyBorder="1"/>
    <xf numFmtId="0" fontId="45" fillId="0" borderId="0" xfId="0" applyFont="1" applyBorder="1" applyAlignment="1">
      <alignment horizontal="left" vertical="center"/>
    </xf>
    <xf numFmtId="1" fontId="16" fillId="0" borderId="0" xfId="0" applyNumberFormat="1" applyFont="1"/>
    <xf numFmtId="0" fontId="45" fillId="0" borderId="0" xfId="0" applyFont="1" applyBorder="1" applyAlignment="1">
      <alignment horizontal="right" vertical="center"/>
    </xf>
    <xf numFmtId="0" fontId="53" fillId="0" borderId="0" xfId="0" applyFont="1" applyBorder="1" applyAlignment="1">
      <alignment horizontal="left" vertical="center"/>
    </xf>
    <xf numFmtId="0" fontId="53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/>
    </xf>
    <xf numFmtId="1" fontId="53" fillId="0" borderId="0" xfId="0" applyNumberFormat="1" applyFont="1" applyBorder="1" applyAlignment="1">
      <alignment horizontal="left" vertical="center"/>
    </xf>
    <xf numFmtId="0" fontId="45" fillId="0" borderId="0" xfId="0" applyFont="1" applyBorder="1" applyAlignment="1">
      <alignment horizontal="right" vertical="center"/>
    </xf>
    <xf numFmtId="0" fontId="45" fillId="0" borderId="0" xfId="0" applyFont="1" applyBorder="1" applyAlignment="1">
      <alignment horizontal="left" vertical="center"/>
    </xf>
    <xf numFmtId="0" fontId="53" fillId="0" borderId="0" xfId="0" applyFont="1" applyBorder="1" applyAlignment="1">
      <alignment horizontal="center" vertical="center"/>
    </xf>
    <xf numFmtId="0" fontId="52" fillId="0" borderId="0" xfId="0" applyFont="1"/>
    <xf numFmtId="0" fontId="45" fillId="0" borderId="0" xfId="0" quotePrefix="1" applyFont="1" applyBorder="1" applyAlignment="1">
      <alignment horizontal="right" vertical="center"/>
    </xf>
    <xf numFmtId="1" fontId="11" fillId="2" borderId="3" xfId="0" quotePrefix="1" applyNumberFormat="1" applyFont="1" applyFill="1" applyBorder="1" applyAlignment="1">
      <alignment horizontal="right"/>
    </xf>
    <xf numFmtId="1" fontId="11" fillId="2" borderId="0" xfId="0" quotePrefix="1" applyNumberFormat="1" applyFont="1" applyFill="1" applyBorder="1" applyAlignment="1">
      <alignment horizontal="right"/>
    </xf>
    <xf numFmtId="0" fontId="31" fillId="0" borderId="0" xfId="0" applyFont="1" applyBorder="1" applyAlignment="1"/>
    <xf numFmtId="1" fontId="44" fillId="2" borderId="3" xfId="0" applyNumberFormat="1" applyFont="1" applyFill="1" applyBorder="1"/>
    <xf numFmtId="0" fontId="45" fillId="0" borderId="0" xfId="0" applyFont="1" applyBorder="1" applyAlignment="1">
      <alignment horizontal="right" vertical="center"/>
    </xf>
    <xf numFmtId="0" fontId="52" fillId="0" borderId="5" xfId="0" applyFont="1" applyBorder="1" applyAlignment="1">
      <alignment horizontal="center" vertical="center"/>
    </xf>
    <xf numFmtId="0" fontId="45" fillId="0" borderId="0" xfId="0" applyFont="1" applyBorder="1" applyAlignment="1">
      <alignment horizontal="right" vertical="center"/>
    </xf>
    <xf numFmtId="0" fontId="0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top" wrapText="1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justify" vertical="top" wrapText="1"/>
    </xf>
    <xf numFmtId="0" fontId="18" fillId="0" borderId="0" xfId="0" applyFont="1" applyBorder="1"/>
    <xf numFmtId="2" fontId="18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justify" wrapText="1"/>
    </xf>
    <xf numFmtId="0" fontId="3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vertical="top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6" fillId="0" borderId="8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3" fillId="0" borderId="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8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6" fillId="0" borderId="0" xfId="0" applyFont="1" applyAlignment="1"/>
    <xf numFmtId="0" fontId="6" fillId="0" borderId="0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25" fillId="0" borderId="0" xfId="0" applyFont="1" applyBorder="1"/>
    <xf numFmtId="0" fontId="10" fillId="0" borderId="0" xfId="0" applyFont="1" applyAlignment="1">
      <alignment horizontal="center" vertical="top"/>
    </xf>
    <xf numFmtId="0" fontId="3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35" fillId="0" borderId="6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2" fillId="0" borderId="11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52" fillId="0" borderId="5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33" fillId="0" borderId="0" xfId="0" applyFont="1" applyBorder="1" applyAlignment="1">
      <alignment horizontal="left" vertical="center"/>
    </xf>
    <xf numFmtId="0" fontId="49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2" fillId="0" borderId="4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top" wrapText="1"/>
    </xf>
    <xf numFmtId="0" fontId="60" fillId="0" borderId="10" xfId="0" applyFont="1" applyBorder="1" applyAlignment="1">
      <alignment horizontal="center" vertical="top" wrapText="1"/>
    </xf>
    <xf numFmtId="0" fontId="60" fillId="0" borderId="12" xfId="0" applyFont="1" applyBorder="1" applyAlignment="1">
      <alignment horizontal="center" vertical="top" wrapText="1"/>
    </xf>
    <xf numFmtId="0" fontId="45" fillId="0" borderId="0" xfId="0" applyFont="1" applyBorder="1" applyAlignment="1">
      <alignment horizontal="right" vertical="center"/>
    </xf>
    <xf numFmtId="0" fontId="52" fillId="0" borderId="0" xfId="0" applyFont="1"/>
    <xf numFmtId="0" fontId="45" fillId="0" borderId="13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53" fillId="0" borderId="0" xfId="0" applyFont="1" applyBorder="1" applyAlignment="1">
      <alignment horizontal="center" vertical="center"/>
    </xf>
    <xf numFmtId="1" fontId="45" fillId="0" borderId="8" xfId="0" applyNumberFormat="1" applyFont="1" applyBorder="1" applyAlignment="1">
      <alignment horizontal="right" vertical="center"/>
    </xf>
    <xf numFmtId="1" fontId="45" fillId="0" borderId="7" xfId="0" applyNumberFormat="1" applyFont="1" applyBorder="1" applyAlignment="1">
      <alignment horizontal="right" vertical="center"/>
    </xf>
    <xf numFmtId="1" fontId="33" fillId="0" borderId="0" xfId="0" applyNumberFormat="1" applyFont="1" applyBorder="1" applyAlignment="1">
      <alignment horizontal="right" vertical="center"/>
    </xf>
    <xf numFmtId="0" fontId="48" fillId="0" borderId="13" xfId="0" applyFont="1" applyBorder="1" applyAlignment="1">
      <alignment horizontal="left" vertical="top"/>
    </xf>
    <xf numFmtId="0" fontId="45" fillId="0" borderId="0" xfId="0" applyFont="1" applyBorder="1" applyAlignment="1">
      <alignment horizontal="left" vertical="center"/>
    </xf>
    <xf numFmtId="0" fontId="52" fillId="0" borderId="0" xfId="0" applyFont="1" applyAlignment="1">
      <alignment horizontal="left"/>
    </xf>
    <xf numFmtId="0" fontId="52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7" fillId="0" borderId="13" xfId="0" applyFont="1" applyBorder="1" applyAlignment="1">
      <alignment horizontal="left" vertical="top"/>
    </xf>
    <xf numFmtId="0" fontId="36" fillId="0" borderId="1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0" fillId="0" borderId="0" xfId="0" applyFont="1"/>
    <xf numFmtId="0" fontId="30" fillId="0" borderId="0" xfId="0" applyFont="1" applyAlignment="1">
      <alignment horizontal="center"/>
    </xf>
    <xf numFmtId="4" fontId="33" fillId="0" borderId="0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1" fontId="31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1" fontId="31" fillId="0" borderId="8" xfId="0" applyNumberFormat="1" applyFont="1" applyBorder="1" applyAlignment="1">
      <alignment horizontal="right" vertical="center"/>
    </xf>
    <xf numFmtId="1" fontId="31" fillId="0" borderId="7" xfId="0" applyNumberFormat="1" applyFont="1" applyBorder="1" applyAlignment="1">
      <alignment horizontal="right" vertical="center"/>
    </xf>
    <xf numFmtId="0" fontId="11" fillId="2" borderId="0" xfId="0" applyFont="1" applyFill="1" applyAlignment="1">
      <alignment horizontal="center"/>
    </xf>
    <xf numFmtId="0" fontId="41" fillId="2" borderId="0" xfId="0" applyFont="1" applyFill="1" applyAlignment="1">
      <alignment horizontal="center"/>
    </xf>
    <xf numFmtId="0" fontId="11" fillId="2" borderId="1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140</xdr:row>
      <xdr:rowOff>133350</xdr:rowOff>
    </xdr:from>
    <xdr:to>
      <xdr:col>1</xdr:col>
      <xdr:colOff>428625</xdr:colOff>
      <xdr:row>140</xdr:row>
      <xdr:rowOff>133350</xdr:rowOff>
    </xdr:to>
    <xdr:pic>
      <xdr:nvPicPr>
        <xdr:cNvPr id="518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0022800"/>
          <a:ext cx="1323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28575</xdr:rowOff>
    </xdr:from>
    <xdr:to>
      <xdr:col>0</xdr:col>
      <xdr:colOff>666750</xdr:colOff>
      <xdr:row>3</xdr:row>
      <xdr:rowOff>76200</xdr:rowOff>
    </xdr:to>
    <xdr:pic>
      <xdr:nvPicPr>
        <xdr:cNvPr id="518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47</xdr:row>
      <xdr:rowOff>0</xdr:rowOff>
    </xdr:from>
    <xdr:to>
      <xdr:col>0</xdr:col>
      <xdr:colOff>666750</xdr:colOff>
      <xdr:row>49</xdr:row>
      <xdr:rowOff>9525</xdr:rowOff>
    </xdr:to>
    <xdr:pic>
      <xdr:nvPicPr>
        <xdr:cNvPr id="5188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01175"/>
          <a:ext cx="6191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90</xdr:row>
      <xdr:rowOff>0</xdr:rowOff>
    </xdr:from>
    <xdr:to>
      <xdr:col>0</xdr:col>
      <xdr:colOff>857250</xdr:colOff>
      <xdr:row>92</xdr:row>
      <xdr:rowOff>66675</xdr:rowOff>
    </xdr:to>
    <xdr:pic>
      <xdr:nvPicPr>
        <xdr:cNvPr id="518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564225"/>
          <a:ext cx="704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135</xdr:row>
      <xdr:rowOff>142875</xdr:rowOff>
    </xdr:from>
    <xdr:to>
      <xdr:col>0</xdr:col>
      <xdr:colOff>781050</xdr:colOff>
      <xdr:row>138</xdr:row>
      <xdr:rowOff>171450</xdr:rowOff>
    </xdr:to>
    <xdr:pic>
      <xdr:nvPicPr>
        <xdr:cNvPr id="5188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984575"/>
          <a:ext cx="704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193</xdr:row>
      <xdr:rowOff>0</xdr:rowOff>
    </xdr:from>
    <xdr:to>
      <xdr:col>1</xdr:col>
      <xdr:colOff>28575</xdr:colOff>
      <xdr:row>193</xdr:row>
      <xdr:rowOff>0</xdr:rowOff>
    </xdr:to>
    <xdr:pic>
      <xdr:nvPicPr>
        <xdr:cNvPr id="5188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43225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182</xdr:row>
      <xdr:rowOff>85725</xdr:rowOff>
    </xdr:from>
    <xdr:to>
      <xdr:col>0</xdr:col>
      <xdr:colOff>857250</xdr:colOff>
      <xdr:row>185</xdr:row>
      <xdr:rowOff>190500</xdr:rowOff>
    </xdr:to>
    <xdr:pic>
      <xdr:nvPicPr>
        <xdr:cNvPr id="518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776275"/>
          <a:ext cx="7048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229</xdr:row>
      <xdr:rowOff>0</xdr:rowOff>
    </xdr:from>
    <xdr:to>
      <xdr:col>1</xdr:col>
      <xdr:colOff>28575</xdr:colOff>
      <xdr:row>229</xdr:row>
      <xdr:rowOff>0</xdr:rowOff>
    </xdr:to>
    <xdr:pic>
      <xdr:nvPicPr>
        <xdr:cNvPr id="5188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58525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223</xdr:row>
      <xdr:rowOff>0</xdr:rowOff>
    </xdr:from>
    <xdr:to>
      <xdr:col>0</xdr:col>
      <xdr:colOff>857250</xdr:colOff>
      <xdr:row>225</xdr:row>
      <xdr:rowOff>66675</xdr:rowOff>
    </xdr:to>
    <xdr:pic>
      <xdr:nvPicPr>
        <xdr:cNvPr id="5189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853600"/>
          <a:ext cx="704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259</xdr:row>
      <xdr:rowOff>0</xdr:rowOff>
    </xdr:from>
    <xdr:to>
      <xdr:col>1</xdr:col>
      <xdr:colOff>28575</xdr:colOff>
      <xdr:row>259</xdr:row>
      <xdr:rowOff>0</xdr:rowOff>
    </xdr:to>
    <xdr:pic>
      <xdr:nvPicPr>
        <xdr:cNvPr id="5189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45225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196</xdr:row>
      <xdr:rowOff>38100</xdr:rowOff>
    </xdr:from>
    <xdr:to>
      <xdr:col>4</xdr:col>
      <xdr:colOff>695325</xdr:colOff>
      <xdr:row>197</xdr:row>
      <xdr:rowOff>238125</xdr:rowOff>
    </xdr:to>
    <xdr:sp macro="" textlink="">
      <xdr:nvSpPr>
        <xdr:cNvPr id="51892" name="Line 45"/>
        <xdr:cNvSpPr>
          <a:spLocks noChangeShapeType="1"/>
        </xdr:cNvSpPr>
      </xdr:nvSpPr>
      <xdr:spPr bwMode="auto">
        <a:xfrm flipH="1">
          <a:off x="4610100" y="41738550"/>
          <a:ext cx="42862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0</xdr:rowOff>
    </xdr:from>
    <xdr:to>
      <xdr:col>1</xdr:col>
      <xdr:colOff>28575</xdr:colOff>
      <xdr:row>128</xdr:row>
      <xdr:rowOff>0</xdr:rowOff>
    </xdr:to>
    <xdr:pic>
      <xdr:nvPicPr>
        <xdr:cNvPr id="522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32150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28575</xdr:rowOff>
    </xdr:from>
    <xdr:to>
      <xdr:col>0</xdr:col>
      <xdr:colOff>666750</xdr:colOff>
      <xdr:row>3</xdr:row>
      <xdr:rowOff>76200</xdr:rowOff>
    </xdr:to>
    <xdr:pic>
      <xdr:nvPicPr>
        <xdr:cNvPr id="522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44</xdr:row>
      <xdr:rowOff>0</xdr:rowOff>
    </xdr:from>
    <xdr:to>
      <xdr:col>0</xdr:col>
      <xdr:colOff>666750</xdr:colOff>
      <xdr:row>46</xdr:row>
      <xdr:rowOff>9525</xdr:rowOff>
    </xdr:to>
    <xdr:pic>
      <xdr:nvPicPr>
        <xdr:cNvPr id="522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001125"/>
          <a:ext cx="6191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84</xdr:row>
      <xdr:rowOff>0</xdr:rowOff>
    </xdr:from>
    <xdr:to>
      <xdr:col>0</xdr:col>
      <xdr:colOff>857250</xdr:colOff>
      <xdr:row>86</xdr:row>
      <xdr:rowOff>66675</xdr:rowOff>
    </xdr:to>
    <xdr:pic>
      <xdr:nvPicPr>
        <xdr:cNvPr id="522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73700"/>
          <a:ext cx="704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120</xdr:row>
      <xdr:rowOff>180975</xdr:rowOff>
    </xdr:from>
    <xdr:to>
      <xdr:col>0</xdr:col>
      <xdr:colOff>790575</xdr:colOff>
      <xdr:row>126</xdr:row>
      <xdr:rowOff>47625</xdr:rowOff>
    </xdr:to>
    <xdr:pic>
      <xdr:nvPicPr>
        <xdr:cNvPr id="522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136725"/>
          <a:ext cx="7048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169</xdr:row>
      <xdr:rowOff>0</xdr:rowOff>
    </xdr:from>
    <xdr:to>
      <xdr:col>1</xdr:col>
      <xdr:colOff>28575</xdr:colOff>
      <xdr:row>169</xdr:row>
      <xdr:rowOff>0</xdr:rowOff>
    </xdr:to>
    <xdr:pic>
      <xdr:nvPicPr>
        <xdr:cNvPr id="522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71325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162</xdr:row>
      <xdr:rowOff>200025</xdr:rowOff>
    </xdr:from>
    <xdr:to>
      <xdr:col>0</xdr:col>
      <xdr:colOff>857250</xdr:colOff>
      <xdr:row>165</xdr:row>
      <xdr:rowOff>66675</xdr:rowOff>
    </xdr:to>
    <xdr:pic>
      <xdr:nvPicPr>
        <xdr:cNvPr id="522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5956875"/>
          <a:ext cx="7048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205</xdr:row>
      <xdr:rowOff>0</xdr:rowOff>
    </xdr:from>
    <xdr:to>
      <xdr:col>1</xdr:col>
      <xdr:colOff>28575</xdr:colOff>
      <xdr:row>205</xdr:row>
      <xdr:rowOff>0</xdr:rowOff>
    </xdr:to>
    <xdr:pic>
      <xdr:nvPicPr>
        <xdr:cNvPr id="522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86625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199</xdr:row>
      <xdr:rowOff>0</xdr:rowOff>
    </xdr:from>
    <xdr:to>
      <xdr:col>0</xdr:col>
      <xdr:colOff>857250</xdr:colOff>
      <xdr:row>201</xdr:row>
      <xdr:rowOff>66675</xdr:rowOff>
    </xdr:to>
    <xdr:pic>
      <xdr:nvPicPr>
        <xdr:cNvPr id="522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4081700"/>
          <a:ext cx="704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235</xdr:row>
      <xdr:rowOff>0</xdr:rowOff>
    </xdr:from>
    <xdr:to>
      <xdr:col>1</xdr:col>
      <xdr:colOff>28575</xdr:colOff>
      <xdr:row>235</xdr:row>
      <xdr:rowOff>0</xdr:rowOff>
    </xdr:to>
    <xdr:pic>
      <xdr:nvPicPr>
        <xdr:cNvPr id="522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73325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172</xdr:row>
      <xdr:rowOff>38100</xdr:rowOff>
    </xdr:from>
    <xdr:to>
      <xdr:col>4</xdr:col>
      <xdr:colOff>695325</xdr:colOff>
      <xdr:row>173</xdr:row>
      <xdr:rowOff>238125</xdr:rowOff>
    </xdr:to>
    <xdr:sp macro="" textlink="">
      <xdr:nvSpPr>
        <xdr:cNvPr id="52238" name="Line 45"/>
        <xdr:cNvSpPr>
          <a:spLocks noChangeShapeType="1"/>
        </xdr:cNvSpPr>
      </xdr:nvSpPr>
      <xdr:spPr bwMode="auto">
        <a:xfrm flipH="1">
          <a:off x="4610100" y="37966650"/>
          <a:ext cx="42862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12" sqref="F12"/>
    </sheetView>
  </sheetViews>
  <sheetFormatPr defaultRowHeight="12.75"/>
  <cols>
    <col min="1" max="1" width="6.7109375" customWidth="1"/>
    <col min="2" max="2" width="22.85546875" customWidth="1"/>
    <col min="3" max="3" width="20.140625" customWidth="1"/>
    <col min="4" max="4" width="19.28515625" customWidth="1"/>
  </cols>
  <sheetData>
    <row r="1" spans="1:14" ht="15" customHeight="1">
      <c r="A1" s="381" t="s">
        <v>106</v>
      </c>
      <c r="B1" s="381"/>
      <c r="C1" s="381"/>
      <c r="D1" s="381"/>
      <c r="E1" s="4"/>
      <c r="F1" s="4"/>
      <c r="G1" s="4"/>
      <c r="H1" s="4"/>
      <c r="I1" s="4"/>
      <c r="J1" s="4"/>
    </row>
    <row r="2" spans="1:14" ht="15" customHeight="1">
      <c r="A2" s="381" t="s">
        <v>254</v>
      </c>
      <c r="B2" s="381"/>
      <c r="C2" s="381"/>
      <c r="D2" s="381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" customHeight="1">
      <c r="A3" s="4"/>
      <c r="B3" s="4"/>
      <c r="C3" s="4"/>
      <c r="D3" s="4"/>
    </row>
    <row r="4" spans="1:14" ht="15" customHeight="1">
      <c r="A4" s="382" t="s">
        <v>341</v>
      </c>
      <c r="B4" s="383"/>
      <c r="C4" s="383"/>
      <c r="D4" s="383"/>
    </row>
    <row r="5" spans="1:14" ht="15" customHeight="1">
      <c r="A5" s="382" t="s">
        <v>342</v>
      </c>
      <c r="B5" s="383"/>
      <c r="C5" s="383"/>
      <c r="D5" s="383"/>
    </row>
    <row r="6" spans="1:14" ht="15" customHeight="1">
      <c r="A6" s="11"/>
      <c r="B6" s="11"/>
      <c r="C6" s="11"/>
      <c r="D6" s="11"/>
    </row>
    <row r="7" spans="1:14" ht="20.100000000000001" customHeight="1">
      <c r="A7" s="8" t="s">
        <v>62</v>
      </c>
      <c r="B7" s="8" t="s">
        <v>1</v>
      </c>
      <c r="C7" s="9" t="s">
        <v>60</v>
      </c>
      <c r="D7" s="10" t="s">
        <v>71</v>
      </c>
    </row>
    <row r="8" spans="1:14" ht="20.100000000000001" customHeight="1">
      <c r="A8" s="384"/>
      <c r="B8" s="385"/>
      <c r="C8" s="48"/>
      <c r="D8" s="70"/>
    </row>
    <row r="9" spans="1:14" ht="20.100000000000001" customHeight="1">
      <c r="A9" s="71">
        <v>1</v>
      </c>
      <c r="B9" s="17" t="s">
        <v>320</v>
      </c>
      <c r="C9" s="50" t="s">
        <v>153</v>
      </c>
      <c r="D9" s="193">
        <v>1889</v>
      </c>
    </row>
    <row r="10" spans="1:14" ht="20.100000000000001" customHeight="1">
      <c r="A10" s="71">
        <f>A9+1</f>
        <v>2</v>
      </c>
      <c r="B10" s="17" t="s">
        <v>272</v>
      </c>
      <c r="C10" s="50" t="s">
        <v>153</v>
      </c>
      <c r="D10" s="193">
        <v>1362</v>
      </c>
    </row>
    <row r="11" spans="1:14" ht="20.100000000000001" customHeight="1">
      <c r="A11" s="71">
        <f>A10+1</f>
        <v>3</v>
      </c>
      <c r="B11" s="34" t="s">
        <v>102</v>
      </c>
      <c r="C11" s="50" t="s">
        <v>154</v>
      </c>
      <c r="D11" s="72">
        <v>1393</v>
      </c>
    </row>
    <row r="12" spans="1:14" ht="18" customHeight="1">
      <c r="A12" s="71">
        <f>A11+1</f>
        <v>4</v>
      </c>
      <c r="B12" s="17" t="s">
        <v>273</v>
      </c>
      <c r="C12" s="50" t="s">
        <v>178</v>
      </c>
      <c r="D12" s="72">
        <v>822</v>
      </c>
    </row>
    <row r="13" spans="1:14" ht="18" customHeight="1">
      <c r="A13" s="71">
        <f>A12+1</f>
        <v>5</v>
      </c>
      <c r="B13" s="17" t="s">
        <v>332</v>
      </c>
      <c r="C13" s="50" t="s">
        <v>182</v>
      </c>
      <c r="D13" s="72">
        <v>516</v>
      </c>
      <c r="F13" s="41"/>
    </row>
    <row r="14" spans="1:14" ht="15" customHeight="1">
      <c r="A14" s="49"/>
      <c r="B14" s="73" t="s">
        <v>63</v>
      </c>
      <c r="C14" s="43"/>
      <c r="D14" s="74">
        <f>SUM(D9:D13)</f>
        <v>5982</v>
      </c>
      <c r="E14" s="2"/>
    </row>
    <row r="15" spans="1:14" ht="15" customHeight="1">
      <c r="A15" s="75"/>
      <c r="B15" s="75"/>
      <c r="C15" s="75"/>
      <c r="D15" s="75"/>
      <c r="E15" s="2"/>
    </row>
    <row r="16" spans="1:14" ht="15" customHeight="1">
      <c r="A16" s="75"/>
      <c r="B16" s="75"/>
      <c r="C16" s="75"/>
      <c r="D16" s="91"/>
      <c r="E16" s="2"/>
    </row>
    <row r="17" spans="1:8" ht="15" customHeight="1">
      <c r="A17" s="75"/>
      <c r="B17" s="75"/>
      <c r="C17" s="75"/>
      <c r="D17" s="75"/>
      <c r="E17" s="2"/>
    </row>
    <row r="18" spans="1:8" ht="15" customHeight="1">
      <c r="A18" s="75"/>
      <c r="B18" s="250"/>
      <c r="C18" s="250"/>
      <c r="D18" s="211"/>
      <c r="E18" s="251"/>
    </row>
    <row r="19" spans="1:8" ht="15" customHeight="1">
      <c r="A19" s="386"/>
      <c r="B19" s="387"/>
      <c r="C19" s="1"/>
      <c r="D19" s="1"/>
      <c r="E19" s="2"/>
    </row>
    <row r="20" spans="1:8" ht="15" customHeight="1">
      <c r="C20" s="160"/>
      <c r="D20" s="160"/>
      <c r="E20" s="160"/>
      <c r="F20" s="160"/>
    </row>
    <row r="21" spans="1:8" ht="15" customHeight="1">
      <c r="A21" s="243"/>
      <c r="B21" s="239"/>
      <c r="C21" s="160"/>
      <c r="D21" s="379"/>
      <c r="E21" s="380"/>
      <c r="F21" s="160"/>
      <c r="G21" s="160"/>
      <c r="H21" s="160"/>
    </row>
    <row r="22" spans="1:8">
      <c r="A22" s="160"/>
      <c r="B22" s="160"/>
      <c r="C22" s="160"/>
      <c r="D22" s="160"/>
      <c r="E22" s="160"/>
      <c r="F22" s="160"/>
      <c r="G22" s="160"/>
      <c r="H22" s="160"/>
    </row>
    <row r="23" spans="1:8">
      <c r="A23" s="239"/>
      <c r="B23" s="160"/>
      <c r="C23" s="160"/>
      <c r="D23" s="160"/>
      <c r="E23" s="160"/>
      <c r="F23" s="160"/>
      <c r="G23" s="160"/>
      <c r="H23" s="160"/>
    </row>
    <row r="24" spans="1:8" ht="15" customHeight="1">
      <c r="A24" s="241"/>
      <c r="B24" s="161"/>
      <c r="C24" s="161"/>
      <c r="D24" s="161"/>
      <c r="E24" s="161"/>
      <c r="F24" s="161"/>
      <c r="G24" s="161"/>
      <c r="H24" s="161"/>
    </row>
    <row r="25" spans="1:8" ht="15" customHeight="1">
      <c r="A25" s="239"/>
      <c r="B25" s="160"/>
      <c r="C25" s="160"/>
      <c r="D25" s="160"/>
      <c r="E25" s="160"/>
      <c r="F25" s="160"/>
      <c r="G25" s="160"/>
      <c r="H25" s="160"/>
    </row>
    <row r="26" spans="1:8" ht="15" customHeight="1">
      <c r="A26" s="239"/>
      <c r="B26" s="160"/>
      <c r="C26" s="160"/>
      <c r="D26" s="160"/>
      <c r="E26" s="160"/>
      <c r="F26" s="160"/>
      <c r="G26" s="160"/>
      <c r="H26" s="160"/>
    </row>
    <row r="27" spans="1:8" ht="15" customHeight="1">
      <c r="A27" s="239"/>
      <c r="B27" s="160"/>
      <c r="C27" s="160"/>
      <c r="D27" s="160"/>
      <c r="E27" s="160"/>
      <c r="F27" s="160"/>
      <c r="G27" s="160"/>
      <c r="H27" s="160"/>
    </row>
  </sheetData>
  <mergeCells count="7">
    <mergeCell ref="D21:E21"/>
    <mergeCell ref="A1:D1"/>
    <mergeCell ref="A2:D2"/>
    <mergeCell ref="A4:D4"/>
    <mergeCell ref="A5:D5"/>
    <mergeCell ref="A8:B8"/>
    <mergeCell ref="A19:B19"/>
  </mergeCells>
  <pageMargins left="1.5" right="0.5" top="0.5" bottom="0.5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1"/>
  <sheetViews>
    <sheetView topLeftCell="C1" zoomScale="110" zoomScaleNormal="110" workbookViewId="0">
      <selection activeCell="C39" sqref="C39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6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343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127" t="s">
        <v>153</v>
      </c>
      <c r="E11" s="183">
        <f>58560</f>
        <v>58560</v>
      </c>
      <c r="F11" s="183">
        <v>0</v>
      </c>
      <c r="G11" s="183">
        <v>200</v>
      </c>
      <c r="H11" s="183">
        <v>0</v>
      </c>
      <c r="I11" s="183">
        <f>ROUND(E11*35%,0)</f>
        <v>20496</v>
      </c>
      <c r="J11" s="183">
        <v>1500</v>
      </c>
      <c r="K11" s="183">
        <v>0</v>
      </c>
      <c r="L11" s="183">
        <f>SUM(E11:K11)</f>
        <v>80756</v>
      </c>
      <c r="M11" s="183">
        <f>ROUND(E11*55%,0)</f>
        <v>32208</v>
      </c>
      <c r="N11" s="183">
        <v>0</v>
      </c>
      <c r="O11" s="183">
        <v>0</v>
      </c>
      <c r="P11" s="183">
        <f>L11+M11+N11+O11</f>
        <v>112964</v>
      </c>
      <c r="Q11" s="183">
        <f>M11</f>
        <v>32208</v>
      </c>
      <c r="R11" s="183"/>
      <c r="S11" s="183">
        <f>ROUND(E11*20%,U63)</f>
        <v>11712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>SUM(Q11:AD11)</f>
        <v>60038</v>
      </c>
      <c r="AF11" s="183">
        <f>P11-AE11</f>
        <v>52926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>SUM(E12:K12)</f>
        <v>59511</v>
      </c>
      <c r="M12" s="183">
        <f>ROUND(E12*55%,0)</f>
        <v>23227</v>
      </c>
      <c r="N12" s="183">
        <v>0</v>
      </c>
      <c r="O12" s="183">
        <v>0</v>
      </c>
      <c r="P12" s="183">
        <f>L12+M12+N12+O12</f>
        <v>82738</v>
      </c>
      <c r="Q12" s="183">
        <f>M12</f>
        <v>23227</v>
      </c>
      <c r="R12" s="183"/>
      <c r="S12" s="183">
        <f>ROUND(E12*10%,U64)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261">
        <f>SUM(Q12:AD12)</f>
        <v>38828</v>
      </c>
      <c r="AF12" s="261">
        <f>P12-AE12</f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>A12+1</f>
        <v>3</v>
      </c>
      <c r="B13" s="184">
        <v>51</v>
      </c>
      <c r="C13" s="185" t="s">
        <v>151</v>
      </c>
      <c r="D13" s="184" t="s">
        <v>154</v>
      </c>
      <c r="E13" s="183">
        <f>43170</f>
        <v>43170</v>
      </c>
      <c r="F13" s="183">
        <v>0</v>
      </c>
      <c r="G13" s="183">
        <v>0</v>
      </c>
      <c r="H13" s="183">
        <v>0</v>
      </c>
      <c r="I13" s="183">
        <f>ROUND(E13*35%,0)</f>
        <v>15110</v>
      </c>
      <c r="J13" s="183">
        <v>1500</v>
      </c>
      <c r="K13" s="183">
        <v>0</v>
      </c>
      <c r="L13" s="183">
        <f>SUM(E13:K13)</f>
        <v>59780</v>
      </c>
      <c r="M13" s="183">
        <f>ROUND(E13*55%,0)</f>
        <v>23744</v>
      </c>
      <c r="N13" s="183">
        <v>0</v>
      </c>
      <c r="O13" s="183">
        <v>0</v>
      </c>
      <c r="P13" s="183">
        <f>L13+M13+N13+O13</f>
        <v>83524</v>
      </c>
      <c r="Q13" s="183">
        <f>M13</f>
        <v>23744</v>
      </c>
      <c r="R13" s="183"/>
      <c r="S13" s="183">
        <f>ROUND(E13*20%,0)</f>
        <v>8634</v>
      </c>
      <c r="T13" s="183">
        <v>0</v>
      </c>
      <c r="U13" s="183">
        <v>5000</v>
      </c>
      <c r="V13" s="183">
        <f>31*400</f>
        <v>12400</v>
      </c>
      <c r="W13" s="183">
        <f>28.5*400</f>
        <v>11400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261">
        <f>SUM(Q13:AD13)</f>
        <v>66627</v>
      </c>
      <c r="AF13" s="261">
        <f>P13-AE13</f>
        <v>16897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>A13+1</f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>SUM(E14:K14)</f>
        <v>38172</v>
      </c>
      <c r="M14" s="183">
        <f>ROUND(E14*55%,0)</f>
        <v>14014</v>
      </c>
      <c r="N14" s="183">
        <v>0</v>
      </c>
      <c r="O14" s="183">
        <v>0</v>
      </c>
      <c r="P14" s="183">
        <f>L14+M14+N14+O14</f>
        <v>52186</v>
      </c>
      <c r="Q14" s="183">
        <f>M14</f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261">
        <f>SUM(Q14:AD14)</f>
        <v>31072</v>
      </c>
      <c r="AF14" s="261">
        <f>P14-AE14</f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>A14+1</f>
        <v>5</v>
      </c>
      <c r="B15" s="184">
        <v>184</v>
      </c>
      <c r="C15" s="185" t="s">
        <v>332</v>
      </c>
      <c r="D15" s="184" t="s">
        <v>182</v>
      </c>
      <c r="E15" s="183">
        <f>16000</f>
        <v>16000</v>
      </c>
      <c r="F15" s="183">
        <v>0</v>
      </c>
      <c r="G15" s="183">
        <v>0</v>
      </c>
      <c r="H15" s="183">
        <v>0</v>
      </c>
      <c r="I15" s="183">
        <f>ROUND(E15*45%,0)</f>
        <v>7200</v>
      </c>
      <c r="J15" s="183">
        <v>1500</v>
      </c>
      <c r="K15" s="183">
        <v>0</v>
      </c>
      <c r="L15" s="183">
        <f>SUM(E15:K15)</f>
        <v>24700</v>
      </c>
      <c r="M15" s="183">
        <v>0</v>
      </c>
      <c r="N15" s="183">
        <f>ROUND(E15*10%,0)</f>
        <v>1600</v>
      </c>
      <c r="O15" s="183">
        <f>ROUND(E15*10%,0)</f>
        <v>1600</v>
      </c>
      <c r="P15" s="183">
        <f>L15+M15+N15+O15</f>
        <v>27900</v>
      </c>
      <c r="Q15" s="183">
        <f>M15</f>
        <v>0</v>
      </c>
      <c r="R15" s="183">
        <f>N15</f>
        <v>1600</v>
      </c>
      <c r="S15" s="183">
        <f>ROUND(E15*10%,0)</f>
        <v>1600</v>
      </c>
      <c r="T15" s="183">
        <f>S15</f>
        <v>1600</v>
      </c>
      <c r="U15" s="183">
        <v>0</v>
      </c>
      <c r="V15" s="183">
        <v>0</v>
      </c>
      <c r="W15" s="183">
        <v>0</v>
      </c>
      <c r="X15" s="183">
        <v>0</v>
      </c>
      <c r="Y15" s="183">
        <v>0</v>
      </c>
      <c r="Z15" s="183">
        <f>ROUND(E15*1%,0)</f>
        <v>160</v>
      </c>
      <c r="AA15" s="183">
        <v>0</v>
      </c>
      <c r="AB15" s="183">
        <v>0</v>
      </c>
      <c r="AC15" s="183">
        <v>0</v>
      </c>
      <c r="AD15" s="183">
        <v>10</v>
      </c>
      <c r="AE15" s="261">
        <f>SUM(Q15:AD15)</f>
        <v>4970</v>
      </c>
      <c r="AF15" s="261">
        <f>P15-AE15</f>
        <v>22930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/>
      <c r="B16" s="500" t="s">
        <v>229</v>
      </c>
      <c r="C16" s="501"/>
      <c r="D16" s="202"/>
      <c r="E16" s="190">
        <f t="shared" ref="E16:AF16" si="0">SUM(E11:E15)</f>
        <v>185440</v>
      </c>
      <c r="F16" s="190">
        <f t="shared" si="0"/>
        <v>0</v>
      </c>
      <c r="G16" s="190">
        <f t="shared" si="0"/>
        <v>200</v>
      </c>
      <c r="H16" s="190">
        <f t="shared" si="0"/>
        <v>2000</v>
      </c>
      <c r="I16" s="190">
        <f t="shared" si="0"/>
        <v>67779</v>
      </c>
      <c r="J16" s="190">
        <f t="shared" si="0"/>
        <v>7500</v>
      </c>
      <c r="K16" s="190">
        <f t="shared" si="0"/>
        <v>0</v>
      </c>
      <c r="L16" s="190">
        <f t="shared" si="0"/>
        <v>262919</v>
      </c>
      <c r="M16" s="190">
        <f t="shared" si="0"/>
        <v>93193</v>
      </c>
      <c r="N16" s="190">
        <f t="shared" si="0"/>
        <v>1600</v>
      </c>
      <c r="O16" s="190">
        <f t="shared" si="0"/>
        <v>1600</v>
      </c>
      <c r="P16" s="190">
        <f t="shared" si="0"/>
        <v>359312</v>
      </c>
      <c r="Q16" s="190">
        <f t="shared" si="0"/>
        <v>93193</v>
      </c>
      <c r="R16" s="190">
        <f t="shared" si="0"/>
        <v>1600</v>
      </c>
      <c r="S16" s="190">
        <f t="shared" si="0"/>
        <v>31265</v>
      </c>
      <c r="T16" s="190">
        <f t="shared" si="0"/>
        <v>1600</v>
      </c>
      <c r="U16" s="190">
        <f t="shared" si="0"/>
        <v>8200</v>
      </c>
      <c r="V16" s="190">
        <f t="shared" si="0"/>
        <v>32296</v>
      </c>
      <c r="W16" s="190">
        <f t="shared" si="0"/>
        <v>19296</v>
      </c>
      <c r="X16" s="190">
        <f t="shared" si="0"/>
        <v>7130</v>
      </c>
      <c r="Y16" s="190">
        <f t="shared" si="0"/>
        <v>1125</v>
      </c>
      <c r="Z16" s="190">
        <f t="shared" si="0"/>
        <v>960</v>
      </c>
      <c r="AA16" s="190">
        <f t="shared" si="0"/>
        <v>30</v>
      </c>
      <c r="AB16" s="190">
        <f t="shared" si="0"/>
        <v>4778</v>
      </c>
      <c r="AC16" s="190">
        <f t="shared" si="0"/>
        <v>12</v>
      </c>
      <c r="AD16" s="190">
        <f t="shared" si="0"/>
        <v>50</v>
      </c>
      <c r="AE16" s="190">
        <f t="shared" si="0"/>
        <v>201535</v>
      </c>
      <c r="AF16" s="190">
        <f t="shared" si="0"/>
        <v>157777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s="121" customFormat="1" ht="15" customHeight="1">
      <c r="A17" s="183"/>
      <c r="B17" s="502" t="s">
        <v>261</v>
      </c>
      <c r="C17" s="502"/>
      <c r="D17" s="503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86" t="s">
        <v>147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s="121" customFormat="1" ht="15" customHeight="1">
      <c r="A18" s="183"/>
      <c r="B18" s="500" t="s">
        <v>229</v>
      </c>
      <c r="C18" s="504"/>
      <c r="D18" s="501"/>
      <c r="E18" s="190">
        <f t="shared" ref="E18:M18" si="1">SUM(E17:E17)</f>
        <v>0</v>
      </c>
      <c r="F18" s="190">
        <f t="shared" si="1"/>
        <v>0</v>
      </c>
      <c r="G18" s="190">
        <f t="shared" si="1"/>
        <v>0</v>
      </c>
      <c r="H18" s="190">
        <f t="shared" si="1"/>
        <v>0</v>
      </c>
      <c r="I18" s="190">
        <f t="shared" si="1"/>
        <v>0</v>
      </c>
      <c r="J18" s="190">
        <f t="shared" si="1"/>
        <v>0</v>
      </c>
      <c r="K18" s="190">
        <f t="shared" si="1"/>
        <v>0</v>
      </c>
      <c r="L18" s="190">
        <f t="shared" si="1"/>
        <v>0</v>
      </c>
      <c r="M18" s="190">
        <f t="shared" si="1"/>
        <v>0</v>
      </c>
      <c r="N18" s="190">
        <v>0</v>
      </c>
      <c r="O18" s="190">
        <f>SUM(O17:O17)</f>
        <v>0</v>
      </c>
      <c r="P18" s="190">
        <f>SUM(P17:P17)</f>
        <v>0</v>
      </c>
      <c r="Q18" s="190">
        <f>SUM(Q17:Q17)</f>
        <v>0</v>
      </c>
      <c r="R18" s="190">
        <v>0</v>
      </c>
      <c r="S18" s="190">
        <f t="shared" ref="S18:X18" si="2">SUM(S17:S17)</f>
        <v>0</v>
      </c>
      <c r="T18" s="190">
        <f t="shared" si="2"/>
        <v>0</v>
      </c>
      <c r="U18" s="190">
        <f t="shared" si="2"/>
        <v>0</v>
      </c>
      <c r="V18" s="190">
        <f t="shared" si="2"/>
        <v>0</v>
      </c>
      <c r="W18" s="190">
        <f t="shared" si="2"/>
        <v>0</v>
      </c>
      <c r="X18" s="190">
        <f t="shared" si="2"/>
        <v>0</v>
      </c>
      <c r="Y18" s="190">
        <v>0</v>
      </c>
      <c r="Z18" s="190">
        <f>SUM(Z17:Z17)</f>
        <v>0</v>
      </c>
      <c r="AA18" s="190">
        <v>0</v>
      </c>
      <c r="AB18" s="190">
        <v>0</v>
      </c>
      <c r="AC18" s="190">
        <f>SUM(AC17:AC17)</f>
        <v>0</v>
      </c>
      <c r="AD18" s="190">
        <f>SUM(AD17:AD17)</f>
        <v>0</v>
      </c>
      <c r="AE18" s="190">
        <f>SUM(AE17:AE17)</f>
        <v>0</v>
      </c>
      <c r="AF18" s="190">
        <f>SUM(AF17:AF17)</f>
        <v>0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B19" s="500" t="s">
        <v>59</v>
      </c>
      <c r="C19" s="504"/>
      <c r="D19" s="501"/>
      <c r="E19" s="190">
        <f>E16+E18</f>
        <v>185440</v>
      </c>
      <c r="F19" s="190">
        <f>F16+F18</f>
        <v>0</v>
      </c>
      <c r="G19" s="190">
        <f>G18+G16</f>
        <v>200</v>
      </c>
      <c r="H19" s="190">
        <f>H16+H18</f>
        <v>2000</v>
      </c>
      <c r="I19" s="190">
        <f>I16+I18</f>
        <v>67779</v>
      </c>
      <c r="J19" s="190">
        <f>J18+J16</f>
        <v>7500</v>
      </c>
      <c r="K19" s="190">
        <f>K18+K16</f>
        <v>0</v>
      </c>
      <c r="L19" s="190">
        <f>L16+L18</f>
        <v>262919</v>
      </c>
      <c r="M19" s="190">
        <f t="shared" ref="M19:R19" si="3">M18+M16</f>
        <v>93193</v>
      </c>
      <c r="N19" s="190">
        <f t="shared" si="3"/>
        <v>1600</v>
      </c>
      <c r="O19" s="190">
        <f t="shared" si="3"/>
        <v>1600</v>
      </c>
      <c r="P19" s="190">
        <f t="shared" si="3"/>
        <v>359312</v>
      </c>
      <c r="Q19" s="190">
        <f t="shared" si="3"/>
        <v>93193</v>
      </c>
      <c r="R19" s="190">
        <f t="shared" si="3"/>
        <v>1600</v>
      </c>
      <c r="S19" s="190">
        <f t="shared" ref="S19:Y19" si="4">S16+S18</f>
        <v>31265</v>
      </c>
      <c r="T19" s="190">
        <f t="shared" si="4"/>
        <v>1600</v>
      </c>
      <c r="U19" s="190">
        <f t="shared" si="4"/>
        <v>8200</v>
      </c>
      <c r="V19" s="190">
        <f t="shared" si="4"/>
        <v>32296</v>
      </c>
      <c r="W19" s="190">
        <f t="shared" si="4"/>
        <v>19296</v>
      </c>
      <c r="X19" s="190">
        <f t="shared" si="4"/>
        <v>7130</v>
      </c>
      <c r="Y19" s="190">
        <f t="shared" si="4"/>
        <v>1125</v>
      </c>
      <c r="Z19" s="190">
        <f>Z18+Z16</f>
        <v>960</v>
      </c>
      <c r="AA19" s="190">
        <f>AA18+AA16</f>
        <v>30</v>
      </c>
      <c r="AB19" s="190">
        <f>AB18+AB16</f>
        <v>4778</v>
      </c>
      <c r="AC19" s="190">
        <f>AC18+AC16</f>
        <v>12</v>
      </c>
      <c r="AD19" s="190">
        <f>AD18+AD16</f>
        <v>50</v>
      </c>
      <c r="AE19" s="190">
        <f>SUM(Q19:AD19)</f>
        <v>201535</v>
      </c>
      <c r="AF19" s="190">
        <f>AF18+AF16</f>
        <v>157777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ht="12.75" customHeight="1">
      <c r="A20" s="183"/>
      <c r="B20" s="183"/>
      <c r="C20" s="183"/>
      <c r="D20" s="505" t="s">
        <v>65</v>
      </c>
      <c r="E20" s="505"/>
      <c r="F20" s="505"/>
      <c r="G20" s="505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ht="15" customHeight="1">
      <c r="A21" s="183"/>
      <c r="B21" s="183"/>
      <c r="C21" s="183"/>
      <c r="D21" s="184">
        <v>1</v>
      </c>
      <c r="E21" s="183" t="s">
        <v>58</v>
      </c>
      <c r="F21" s="505" t="s">
        <v>266</v>
      </c>
      <c r="G21" s="505"/>
      <c r="H21" s="505">
        <f>L19-F19</f>
        <v>262919</v>
      </c>
      <c r="I21" s="505"/>
      <c r="J21" s="184">
        <v>1</v>
      </c>
      <c r="K21" s="183">
        <v>110</v>
      </c>
      <c r="L21" s="506" t="s">
        <v>307</v>
      </c>
      <c r="M21" s="506"/>
      <c r="N21" s="145"/>
      <c r="O21" s="145"/>
      <c r="P21" s="183">
        <f>AF19</f>
        <v>157777</v>
      </c>
      <c r="Q21" s="464" t="s">
        <v>337</v>
      </c>
      <c r="R21" s="464"/>
      <c r="S21" s="464"/>
      <c r="T21" s="464"/>
      <c r="U21" s="464"/>
      <c r="V21" s="464"/>
      <c r="W21" s="464"/>
      <c r="X21" s="464"/>
      <c r="Y21" s="464"/>
      <c r="Z21" s="464"/>
      <c r="AA21" s="464"/>
      <c r="AB21" s="464"/>
      <c r="AC21" s="464"/>
      <c r="AD21" s="188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A22" s="183"/>
      <c r="B22" s="183"/>
      <c r="C22" s="183"/>
      <c r="D22" s="184">
        <f>D21+1</f>
        <v>2</v>
      </c>
      <c r="E22" s="183" t="s">
        <v>175</v>
      </c>
      <c r="F22" s="505" t="s">
        <v>267</v>
      </c>
      <c r="G22" s="505"/>
      <c r="H22" s="505">
        <f>O19</f>
        <v>1600</v>
      </c>
      <c r="I22" s="505"/>
      <c r="J22" s="184">
        <f t="shared" ref="J22:J37" si="5">J21+1</f>
        <v>2</v>
      </c>
      <c r="K22" s="183">
        <v>117</v>
      </c>
      <c r="L22" s="507" t="s">
        <v>294</v>
      </c>
      <c r="M22" s="507"/>
      <c r="N22" s="145"/>
      <c r="O22" s="145"/>
      <c r="P22" s="183">
        <f>AD19</f>
        <v>50</v>
      </c>
      <c r="Q22" s="508" t="s">
        <v>336</v>
      </c>
      <c r="R22" s="508"/>
      <c r="S22" s="508"/>
      <c r="T22" s="508"/>
      <c r="U22" s="508"/>
      <c r="V22" s="508"/>
      <c r="W22" s="508"/>
      <c r="X22" s="508"/>
      <c r="Y22" s="508"/>
      <c r="Z22" s="508"/>
      <c r="AA22" s="257"/>
      <c r="AB22" s="257"/>
      <c r="AE22" s="187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184">
        <f>D22+1</f>
        <v>3</v>
      </c>
      <c r="E23" s="183" t="s">
        <v>57</v>
      </c>
      <c r="F23" s="505" t="s">
        <v>268</v>
      </c>
      <c r="G23" s="505"/>
      <c r="H23" s="505">
        <f>M19</f>
        <v>93193</v>
      </c>
      <c r="I23" s="505"/>
      <c r="J23" s="184">
        <f t="shared" si="5"/>
        <v>3</v>
      </c>
      <c r="K23" s="183">
        <v>216</v>
      </c>
      <c r="L23" s="506" t="s">
        <v>308</v>
      </c>
      <c r="M23" s="506"/>
      <c r="N23" s="185"/>
      <c r="O23" s="145"/>
      <c r="P23" s="183">
        <f>Y19</f>
        <v>1125</v>
      </c>
      <c r="Q23" s="464" t="s">
        <v>263</v>
      </c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4</v>
      </c>
      <c r="E24" s="185" t="s">
        <v>197</v>
      </c>
      <c r="F24" s="505" t="s">
        <v>269</v>
      </c>
      <c r="G24" s="505"/>
      <c r="H24" s="505">
        <f>N19</f>
        <v>1600</v>
      </c>
      <c r="I24" s="505"/>
      <c r="J24" s="184">
        <f t="shared" si="5"/>
        <v>4</v>
      </c>
      <c r="K24" s="183">
        <v>216</v>
      </c>
      <c r="L24" s="506" t="s">
        <v>308</v>
      </c>
      <c r="M24" s="506"/>
      <c r="N24" s="145"/>
      <c r="O24" s="145"/>
      <c r="P24" s="144">
        <f>V19</f>
        <v>32296</v>
      </c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/>
      <c r="E25" s="185"/>
      <c r="F25" s="505"/>
      <c r="G25" s="505"/>
      <c r="H25" s="505"/>
      <c r="I25" s="505"/>
      <c r="J25" s="184">
        <f t="shared" si="5"/>
        <v>5</v>
      </c>
      <c r="K25" s="183">
        <v>216</v>
      </c>
      <c r="L25" s="506" t="s">
        <v>308</v>
      </c>
      <c r="M25" s="506"/>
      <c r="N25" s="145"/>
      <c r="O25" s="145"/>
      <c r="P25" s="144">
        <f>W19</f>
        <v>19296</v>
      </c>
      <c r="Q25" s="481"/>
      <c r="R25" s="481"/>
      <c r="S25" s="481"/>
      <c r="T25" s="481"/>
      <c r="U25" s="481"/>
      <c r="V25" s="481"/>
      <c r="W25" s="481"/>
      <c r="X25" s="481"/>
      <c r="Y25" s="481"/>
      <c r="Z25" s="481"/>
      <c r="AA25" s="481"/>
      <c r="AB25" s="481"/>
      <c r="AC25" s="481"/>
      <c r="AD25" s="188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3.5" customHeight="1">
      <c r="A26" s="183"/>
      <c r="B26" s="183"/>
      <c r="C26" s="183"/>
      <c r="D26" s="184"/>
      <c r="E26" s="185"/>
      <c r="F26" s="183"/>
      <c r="G26" s="183"/>
      <c r="H26" s="183"/>
      <c r="I26" s="183"/>
      <c r="J26" s="184">
        <f t="shared" si="5"/>
        <v>6</v>
      </c>
      <c r="K26" s="183">
        <v>216</v>
      </c>
      <c r="L26" s="506" t="s">
        <v>308</v>
      </c>
      <c r="M26" s="506"/>
      <c r="N26" s="145"/>
      <c r="O26" s="145"/>
      <c r="P26" s="144">
        <f>X19</f>
        <v>7130</v>
      </c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3.5" customHeight="1">
      <c r="A27" s="183"/>
      <c r="B27" s="183"/>
      <c r="C27" s="183"/>
      <c r="D27" s="184"/>
      <c r="E27" s="183"/>
      <c r="F27" s="183"/>
      <c r="G27" s="183"/>
      <c r="H27" s="505"/>
      <c r="I27" s="505"/>
      <c r="J27" s="184">
        <f t="shared" si="5"/>
        <v>7</v>
      </c>
      <c r="K27" s="183">
        <v>227</v>
      </c>
      <c r="L27" s="507" t="s">
        <v>289</v>
      </c>
      <c r="M27" s="507"/>
      <c r="N27" s="145"/>
      <c r="O27" s="145"/>
      <c r="P27" s="183">
        <f>S19-S11</f>
        <v>19553</v>
      </c>
      <c r="Q27" s="464" t="s">
        <v>208</v>
      </c>
      <c r="R27" s="464"/>
      <c r="S27" s="464"/>
      <c r="T27" s="464"/>
      <c r="U27" s="464"/>
      <c r="V27" s="464"/>
      <c r="W27" s="464"/>
      <c r="X27" s="464"/>
      <c r="Y27" s="481" t="s">
        <v>163</v>
      </c>
      <c r="Z27" s="481"/>
      <c r="AA27" s="481"/>
      <c r="AB27" s="481"/>
      <c r="AC27" s="481"/>
      <c r="AD27" s="481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3.5" customHeight="1">
      <c r="A28" s="183"/>
      <c r="B28" s="183"/>
      <c r="C28" s="183"/>
      <c r="D28" s="184"/>
      <c r="E28" s="183"/>
      <c r="F28" s="183"/>
      <c r="G28" s="183"/>
      <c r="H28" s="183"/>
      <c r="I28" s="183"/>
      <c r="J28" s="184">
        <f t="shared" si="5"/>
        <v>8</v>
      </c>
      <c r="K28" s="183">
        <v>227</v>
      </c>
      <c r="L28" s="507" t="s">
        <v>312</v>
      </c>
      <c r="M28" s="507"/>
      <c r="N28" s="145"/>
      <c r="O28" s="145"/>
      <c r="P28" s="183">
        <f>S11</f>
        <v>11712</v>
      </c>
      <c r="Q28" s="189"/>
      <c r="R28" s="189"/>
      <c r="S28" s="189"/>
      <c r="T28" s="189"/>
      <c r="U28" s="189"/>
      <c r="V28" s="189"/>
      <c r="W28" s="189"/>
      <c r="X28" s="189"/>
      <c r="Y28" s="188"/>
      <c r="Z28" s="188"/>
      <c r="AA28" s="188"/>
      <c r="AB28" s="188"/>
      <c r="AC28" s="188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3"/>
      <c r="F29" s="183"/>
      <c r="G29" s="183"/>
      <c r="H29" s="505"/>
      <c r="I29" s="505"/>
      <c r="J29" s="184">
        <f t="shared" si="5"/>
        <v>9</v>
      </c>
      <c r="K29" s="183">
        <v>227</v>
      </c>
      <c r="L29" s="507" t="s">
        <v>296</v>
      </c>
      <c r="M29" s="507"/>
      <c r="N29" s="145"/>
      <c r="O29" s="145"/>
      <c r="P29" s="183">
        <f>Z19</f>
        <v>960</v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5"/>
      <c r="E30" s="183"/>
      <c r="F30" s="183"/>
      <c r="G30" s="183"/>
      <c r="H30" s="183"/>
      <c r="I30" s="183"/>
      <c r="J30" s="184">
        <f t="shared" si="5"/>
        <v>10</v>
      </c>
      <c r="K30" s="183">
        <v>227</v>
      </c>
      <c r="L30" s="507" t="s">
        <v>299</v>
      </c>
      <c r="M30" s="507"/>
      <c r="N30" s="145"/>
      <c r="O30" s="145"/>
      <c r="P30" s="183">
        <f>Q19-Q11</f>
        <v>60985</v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5"/>
      <c r="E31" s="183"/>
      <c r="F31" s="183"/>
      <c r="G31" s="183"/>
      <c r="H31" s="183"/>
      <c r="I31" s="183"/>
      <c r="J31" s="184">
        <f t="shared" si="5"/>
        <v>11</v>
      </c>
      <c r="K31" s="183">
        <v>227</v>
      </c>
      <c r="L31" s="507" t="s">
        <v>313</v>
      </c>
      <c r="M31" s="507"/>
      <c r="N31" s="145"/>
      <c r="O31" s="145"/>
      <c r="P31" s="183">
        <f>Q11</f>
        <v>32208</v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5"/>
      <c r="E32" s="183"/>
      <c r="F32" s="183"/>
      <c r="G32" s="183"/>
      <c r="H32" s="183"/>
      <c r="I32" s="183"/>
      <c r="J32" s="184">
        <f t="shared" si="5"/>
        <v>12</v>
      </c>
      <c r="K32" s="183">
        <v>227</v>
      </c>
      <c r="L32" s="507" t="s">
        <v>289</v>
      </c>
      <c r="M32" s="507"/>
      <c r="N32" s="145"/>
      <c r="O32" s="145"/>
      <c r="P32" s="183">
        <f>R19</f>
        <v>1600</v>
      </c>
      <c r="Q32" s="481" t="s">
        <v>219</v>
      </c>
      <c r="R32" s="481"/>
      <c r="S32" s="481"/>
      <c r="T32" s="481"/>
      <c r="U32" s="481"/>
      <c r="V32" s="481"/>
      <c r="W32" s="481"/>
      <c r="X32" s="481"/>
      <c r="Y32" s="188"/>
      <c r="Z32" s="481"/>
      <c r="AA32" s="481"/>
      <c r="AB32" s="481"/>
      <c r="AC32" s="481"/>
      <c r="AD32" s="481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5"/>
        <v>13</v>
      </c>
      <c r="K33" s="183">
        <v>227</v>
      </c>
      <c r="L33" s="507" t="s">
        <v>298</v>
      </c>
      <c r="M33" s="507"/>
      <c r="N33" s="145"/>
      <c r="O33" s="145"/>
      <c r="P33" s="183">
        <f>T19</f>
        <v>1600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5"/>
        <v>14</v>
      </c>
      <c r="K34" s="183">
        <v>227</v>
      </c>
      <c r="L34" s="507" t="s">
        <v>289</v>
      </c>
      <c r="M34" s="507"/>
      <c r="N34" s="185"/>
      <c r="O34" s="145"/>
      <c r="P34" s="183">
        <f>U16</f>
        <v>8200</v>
      </c>
      <c r="Q34" s="183"/>
      <c r="R34" s="183"/>
      <c r="S34" s="183"/>
      <c r="T34" s="505"/>
      <c r="U34" s="505"/>
      <c r="V34" s="505"/>
      <c r="W34" s="505"/>
      <c r="X34" s="505"/>
      <c r="Y34" s="505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5"/>
        <v>15</v>
      </c>
      <c r="K35" s="183" t="s">
        <v>212</v>
      </c>
      <c r="L35" s="509" t="s">
        <v>315</v>
      </c>
      <c r="M35" s="509"/>
      <c r="N35" s="509"/>
      <c r="O35" s="145"/>
      <c r="P35" s="183">
        <f>AB19</f>
        <v>4778</v>
      </c>
      <c r="Q35" s="183"/>
      <c r="R35" s="183"/>
      <c r="S35" s="183"/>
      <c r="T35" s="464" t="s">
        <v>317</v>
      </c>
      <c r="U35" s="464"/>
      <c r="V35" s="464"/>
      <c r="W35" s="464"/>
      <c r="X35" s="464"/>
      <c r="Y35" s="464"/>
      <c r="Z35" s="464"/>
      <c r="AA35" s="464"/>
      <c r="AB35" s="464"/>
      <c r="AC35" s="464"/>
      <c r="AD35" s="464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5"/>
        <v>16</v>
      </c>
      <c r="K36" s="511" t="s">
        <v>314</v>
      </c>
      <c r="L36" s="511"/>
      <c r="M36" s="511"/>
      <c r="N36" s="511"/>
      <c r="O36" s="145"/>
      <c r="P36" s="183">
        <v>30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5"/>
        <v>17</v>
      </c>
      <c r="K37" s="511" t="s">
        <v>265</v>
      </c>
      <c r="L37" s="511"/>
      <c r="M37" s="511"/>
      <c r="N37" s="511"/>
      <c r="O37" s="185"/>
      <c r="P37" s="183">
        <f>AC19</f>
        <v>12</v>
      </c>
      <c r="Q37" s="183"/>
      <c r="R37" s="183"/>
      <c r="AD37" s="183"/>
      <c r="AE37" s="183"/>
      <c r="AF37" s="183"/>
      <c r="AG37" s="183"/>
      <c r="AH37" s="464"/>
      <c r="AI37" s="464"/>
      <c r="AJ37" s="464"/>
      <c r="AK37" s="464"/>
      <c r="AL37" s="464"/>
      <c r="AM37" s="464"/>
      <c r="AN37" s="464"/>
      <c r="AO37" s="464"/>
      <c r="AP37" s="464"/>
      <c r="AQ37" s="183"/>
    </row>
    <row r="38" spans="1:43" ht="11.25" customHeight="1">
      <c r="A38" s="183"/>
      <c r="B38" s="183"/>
      <c r="C38" s="183"/>
      <c r="D38" s="185"/>
      <c r="E38" s="183"/>
      <c r="F38" s="183"/>
      <c r="G38" s="183"/>
      <c r="H38" s="512">
        <f>SUM(H21:H37)</f>
        <v>359312</v>
      </c>
      <c r="I38" s="513"/>
      <c r="J38" s="184"/>
      <c r="K38" s="183"/>
      <c r="L38" s="183"/>
      <c r="M38" s="183"/>
      <c r="N38" s="183"/>
      <c r="O38" s="512">
        <f>SUM(P21:P37)</f>
        <v>359312</v>
      </c>
      <c r="P38" s="513"/>
      <c r="Q38" s="183"/>
      <c r="R38" s="183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/>
      <c r="K39" s="183"/>
      <c r="L39" s="183"/>
      <c r="M39" s="183"/>
      <c r="N39" s="183"/>
      <c r="O39" s="183"/>
      <c r="P39" s="183"/>
      <c r="Q39" s="183"/>
      <c r="R39" s="183"/>
      <c r="S39" s="481"/>
      <c r="T39" s="481"/>
      <c r="U39" s="481"/>
      <c r="V39" s="481"/>
      <c r="W39" s="481"/>
      <c r="X39" s="481"/>
      <c r="Y39" s="481"/>
      <c r="Z39" s="481"/>
      <c r="AA39" s="481"/>
      <c r="AB39" s="481"/>
      <c r="AC39" s="481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510"/>
      <c r="I40" s="510"/>
      <c r="J40" s="184"/>
      <c r="K40" s="183"/>
      <c r="L40" s="183"/>
      <c r="M40" s="183"/>
      <c r="N40" s="183"/>
      <c r="O40" s="183"/>
      <c r="P40" s="183"/>
      <c r="Q40" s="183"/>
      <c r="R40" s="183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</row>
    <row r="43" spans="1:43" ht="15" customHeight="1">
      <c r="A43" s="183"/>
      <c r="B43" s="183"/>
      <c r="C43" s="183"/>
      <c r="D43" s="185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</row>
    <row r="46" spans="1:43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H109" s="183"/>
      <c r="I109" s="183"/>
      <c r="J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B111" s="183"/>
      <c r="C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</sheetData>
  <mergeCells count="57">
    <mergeCell ref="AH37:AP37"/>
    <mergeCell ref="H38:I38"/>
    <mergeCell ref="O38:P38"/>
    <mergeCell ref="S39:AC39"/>
    <mergeCell ref="L35:N35"/>
    <mergeCell ref="T35:AD35"/>
    <mergeCell ref="H40:I40"/>
    <mergeCell ref="S42:AC42"/>
    <mergeCell ref="K36:N36"/>
    <mergeCell ref="K37:N37"/>
    <mergeCell ref="Q32:X32"/>
    <mergeCell ref="Z32:AD32"/>
    <mergeCell ref="L33:M33"/>
    <mergeCell ref="L34:M34"/>
    <mergeCell ref="T34:Y34"/>
    <mergeCell ref="H29:I29"/>
    <mergeCell ref="L29:M29"/>
    <mergeCell ref="L30:M30"/>
    <mergeCell ref="L31:M31"/>
    <mergeCell ref="L32:M32"/>
    <mergeCell ref="H27:I27"/>
    <mergeCell ref="L27:M27"/>
    <mergeCell ref="Q27:X27"/>
    <mergeCell ref="Y27:AD27"/>
    <mergeCell ref="L28:M28"/>
    <mergeCell ref="F25:G25"/>
    <mergeCell ref="H25:I25"/>
    <mergeCell ref="L25:M25"/>
    <mergeCell ref="Q25:AC25"/>
    <mergeCell ref="L26:M26"/>
    <mergeCell ref="F23:G23"/>
    <mergeCell ref="H23:I23"/>
    <mergeCell ref="L23:M23"/>
    <mergeCell ref="Q23:AD23"/>
    <mergeCell ref="F24:G24"/>
    <mergeCell ref="H24:I24"/>
    <mergeCell ref="L24:M24"/>
    <mergeCell ref="F21:G21"/>
    <mergeCell ref="H21:I21"/>
    <mergeCell ref="L21:M21"/>
    <mergeCell ref="Q21:AC21"/>
    <mergeCell ref="F22:G22"/>
    <mergeCell ref="H22:I22"/>
    <mergeCell ref="L22:M22"/>
    <mergeCell ref="Q22:Z22"/>
    <mergeCell ref="B16:C16"/>
    <mergeCell ref="B17:D17"/>
    <mergeCell ref="B18:D18"/>
    <mergeCell ref="B19:D19"/>
    <mergeCell ref="D20:G20"/>
    <mergeCell ref="I1:Q1"/>
    <mergeCell ref="I2:Q2"/>
    <mergeCell ref="I3:Q3"/>
    <mergeCell ref="A4:C4"/>
    <mergeCell ref="F5:F8"/>
    <mergeCell ref="Q5:AE5"/>
    <mergeCell ref="V6:X6"/>
  </mergeCells>
  <pageMargins left="0" right="0" top="0.25" bottom="0.25" header="0" footer="0"/>
  <pageSetup paperSize="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"/>
  <sheetViews>
    <sheetView topLeftCell="F1" zoomScale="110" workbookViewId="0">
      <selection activeCell="Q39" sqref="Q39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339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58560</f>
        <v>58560</v>
      </c>
      <c r="F11" s="183">
        <v>0</v>
      </c>
      <c r="G11" s="183">
        <v>200</v>
      </c>
      <c r="H11" s="183">
        <v>0</v>
      </c>
      <c r="I11" s="183">
        <f>ROUND(E11*35%,0)</f>
        <v>20496</v>
      </c>
      <c r="J11" s="183">
        <v>1500</v>
      </c>
      <c r="K11" s="183">
        <v>0</v>
      </c>
      <c r="L11" s="183">
        <f>SUM(E11:K11)</f>
        <v>80756</v>
      </c>
      <c r="M11" s="183">
        <f>ROUND(E11*55%,0)</f>
        <v>32208</v>
      </c>
      <c r="N11" s="183">
        <v>0</v>
      </c>
      <c r="O11" s="183">
        <v>0</v>
      </c>
      <c r="P11" s="183">
        <f>L11+M11+N11+O11</f>
        <v>112964</v>
      </c>
      <c r="Q11" s="183">
        <f>M11</f>
        <v>32208</v>
      </c>
      <c r="R11" s="183"/>
      <c r="S11" s="183">
        <f>ROUND(E11*20%,U64)</f>
        <v>11712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f>E11/31+30</f>
        <v>1919.0322580645161</v>
      </c>
      <c r="AB11" s="183">
        <v>2562</v>
      </c>
      <c r="AC11" s="183">
        <v>6</v>
      </c>
      <c r="AD11" s="183">
        <v>10</v>
      </c>
      <c r="AE11" s="183">
        <f>SUM(Q11:AD11)</f>
        <v>61927.032258064515</v>
      </c>
      <c r="AF11" s="183">
        <f>P11-AE11</f>
        <v>51036.967741935485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>SUM(E12:K12)</f>
        <v>59511</v>
      </c>
      <c r="M12" s="183">
        <f>ROUND(E12*55%,0)</f>
        <v>23227</v>
      </c>
      <c r="N12" s="183">
        <v>0</v>
      </c>
      <c r="O12" s="183">
        <v>0</v>
      </c>
      <c r="P12" s="183">
        <f>L12+M12+N12+O12</f>
        <v>82738</v>
      </c>
      <c r="Q12" s="183">
        <f>M12</f>
        <v>23227</v>
      </c>
      <c r="R12" s="183"/>
      <c r="S12" s="183">
        <f>ROUND(E12*10%,U65)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f>E12/31</f>
        <v>1362.258064516129</v>
      </c>
      <c r="AB12" s="183">
        <v>1052</v>
      </c>
      <c r="AC12" s="183">
        <v>6</v>
      </c>
      <c r="AD12" s="183">
        <v>10</v>
      </c>
      <c r="AE12" s="261">
        <f>SUM(Q12:AD12)</f>
        <v>40190.258064516129</v>
      </c>
      <c r="AF12" s="261">
        <f>P12-AE12</f>
        <v>42547.741935483871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>A12+1</f>
        <v>3</v>
      </c>
      <c r="B13" s="184">
        <v>51</v>
      </c>
      <c r="C13" s="185" t="s">
        <v>151</v>
      </c>
      <c r="D13" s="184" t="s">
        <v>154</v>
      </c>
      <c r="E13" s="183">
        <f>43170</f>
        <v>43170</v>
      </c>
      <c r="F13" s="183">
        <v>0</v>
      </c>
      <c r="G13" s="183">
        <v>0</v>
      </c>
      <c r="H13" s="183">
        <v>0</v>
      </c>
      <c r="I13" s="183">
        <f>ROUND(E13*35%,0)</f>
        <v>15110</v>
      </c>
      <c r="J13" s="183">
        <v>1500</v>
      </c>
      <c r="K13" s="183">
        <v>0</v>
      </c>
      <c r="L13" s="183">
        <f>SUM(E13:K13)</f>
        <v>59780</v>
      </c>
      <c r="M13" s="183">
        <f>ROUND(E13*55%,0)</f>
        <v>23744</v>
      </c>
      <c r="N13" s="183">
        <v>0</v>
      </c>
      <c r="O13" s="183">
        <v>0</v>
      </c>
      <c r="P13" s="183">
        <f>L13+M13+N13+O13</f>
        <v>83524</v>
      </c>
      <c r="Q13" s="183">
        <f>M13</f>
        <v>23744</v>
      </c>
      <c r="R13" s="183"/>
      <c r="S13" s="183">
        <f>ROUND(E13*20%,0)</f>
        <v>8634</v>
      </c>
      <c r="T13" s="183">
        <v>0</v>
      </c>
      <c r="U13" s="183">
        <v>5000</v>
      </c>
      <c r="V13" s="183">
        <f>31*400</f>
        <v>12400</v>
      </c>
      <c r="W13" s="183">
        <f>28.5*400</f>
        <v>11400</v>
      </c>
      <c r="X13" s="183">
        <v>3200</v>
      </c>
      <c r="Y13" s="183">
        <v>1125</v>
      </c>
      <c r="Z13" s="183">
        <v>200</v>
      </c>
      <c r="AA13" s="183">
        <f>E13/31</f>
        <v>1392.5806451612902</v>
      </c>
      <c r="AB13" s="183">
        <v>914</v>
      </c>
      <c r="AC13" s="183">
        <v>0</v>
      </c>
      <c r="AD13" s="183">
        <v>10</v>
      </c>
      <c r="AE13" s="261">
        <f>SUM(Q13:AD13)</f>
        <v>68019.580645161288</v>
      </c>
      <c r="AF13" s="261">
        <f>P13-AE13</f>
        <v>15504.419354838712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>A13+1</f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>SUM(E14:K14)</f>
        <v>38172</v>
      </c>
      <c r="M14" s="183">
        <f>ROUND(E14*55%,0)</f>
        <v>14014</v>
      </c>
      <c r="N14" s="183">
        <v>0</v>
      </c>
      <c r="O14" s="183">
        <v>0</v>
      </c>
      <c r="P14" s="183">
        <f>L14+M14+N14+O14</f>
        <v>52186</v>
      </c>
      <c r="Q14" s="183">
        <f>M14</f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261">
        <f>E14/31</f>
        <v>821.93548387096769</v>
      </c>
      <c r="AB14" s="183">
        <v>250</v>
      </c>
      <c r="AC14" s="183">
        <v>0</v>
      </c>
      <c r="AD14" s="183">
        <v>10</v>
      </c>
      <c r="AE14" s="261">
        <f>SUM(Q14:AD14)</f>
        <v>31893.935483870966</v>
      </c>
      <c r="AF14" s="261">
        <f>P14-AE14</f>
        <v>20292.064516129034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>A14+1</f>
        <v>5</v>
      </c>
      <c r="B15" s="184">
        <v>184</v>
      </c>
      <c r="C15" s="185" t="s">
        <v>332</v>
      </c>
      <c r="D15" s="184" t="s">
        <v>182</v>
      </c>
      <c r="E15" s="183">
        <f>16000</f>
        <v>16000</v>
      </c>
      <c r="F15" s="183">
        <v>0</v>
      </c>
      <c r="G15" s="183">
        <v>0</v>
      </c>
      <c r="H15" s="183">
        <v>0</v>
      </c>
      <c r="I15" s="183">
        <f>ROUND(E15*45%,0)</f>
        <v>7200</v>
      </c>
      <c r="J15" s="183">
        <v>1500</v>
      </c>
      <c r="K15" s="183">
        <v>0</v>
      </c>
      <c r="L15" s="183">
        <f>SUM(E15:K15)</f>
        <v>24700</v>
      </c>
      <c r="M15" s="183">
        <v>0</v>
      </c>
      <c r="N15" s="183">
        <f>ROUND(E15*10%,0)</f>
        <v>1600</v>
      </c>
      <c r="O15" s="183">
        <f>ROUND(E15*10%,0)</f>
        <v>1600</v>
      </c>
      <c r="P15" s="183">
        <f>L15+M15+N15+O15</f>
        <v>27900</v>
      </c>
      <c r="Q15" s="183">
        <f>M15</f>
        <v>0</v>
      </c>
      <c r="R15" s="183">
        <f>N15</f>
        <v>1600</v>
      </c>
      <c r="S15" s="183">
        <f>ROUND(E15*10%,0)</f>
        <v>1600</v>
      </c>
      <c r="T15" s="183">
        <f>S15</f>
        <v>1600</v>
      </c>
      <c r="U15" s="183">
        <v>0</v>
      </c>
      <c r="V15" s="183">
        <v>0</v>
      </c>
      <c r="W15" s="183">
        <v>0</v>
      </c>
      <c r="X15" s="183">
        <v>0</v>
      </c>
      <c r="Y15" s="183">
        <v>0</v>
      </c>
      <c r="Z15" s="183">
        <f>ROUND(E15*1%,0)</f>
        <v>160</v>
      </c>
      <c r="AA15" s="261">
        <f>E15/31</f>
        <v>516.12903225806451</v>
      </c>
      <c r="AB15" s="183">
        <v>0</v>
      </c>
      <c r="AC15" s="183">
        <v>0</v>
      </c>
      <c r="AD15" s="183">
        <v>10</v>
      </c>
      <c r="AE15" s="261">
        <f>SUM(Q15:AD15)</f>
        <v>5486.1290322580644</v>
      </c>
      <c r="AF15" s="261">
        <f>P15-AE15</f>
        <v>22413.870967741936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/>
      <c r="B16" s="500" t="s">
        <v>229</v>
      </c>
      <c r="C16" s="501"/>
      <c r="D16" s="202"/>
      <c r="E16" s="190">
        <f t="shared" ref="E16:AF16" si="0">SUM(E11:E15)</f>
        <v>185440</v>
      </c>
      <c r="F16" s="190">
        <f t="shared" si="0"/>
        <v>0</v>
      </c>
      <c r="G16" s="190">
        <f t="shared" si="0"/>
        <v>200</v>
      </c>
      <c r="H16" s="190">
        <f t="shared" si="0"/>
        <v>2000</v>
      </c>
      <c r="I16" s="190">
        <f t="shared" si="0"/>
        <v>67779</v>
      </c>
      <c r="J16" s="190">
        <f t="shared" si="0"/>
        <v>7500</v>
      </c>
      <c r="K16" s="190">
        <f t="shared" si="0"/>
        <v>0</v>
      </c>
      <c r="L16" s="190">
        <f t="shared" si="0"/>
        <v>262919</v>
      </c>
      <c r="M16" s="190">
        <f t="shared" si="0"/>
        <v>93193</v>
      </c>
      <c r="N16" s="190">
        <f t="shared" si="0"/>
        <v>1600</v>
      </c>
      <c r="O16" s="190">
        <f t="shared" si="0"/>
        <v>1600</v>
      </c>
      <c r="P16" s="190">
        <f t="shared" si="0"/>
        <v>359312</v>
      </c>
      <c r="Q16" s="190">
        <f t="shared" si="0"/>
        <v>93193</v>
      </c>
      <c r="R16" s="190">
        <f t="shared" si="0"/>
        <v>1600</v>
      </c>
      <c r="S16" s="190">
        <f t="shared" si="0"/>
        <v>31265</v>
      </c>
      <c r="T16" s="190">
        <f t="shared" si="0"/>
        <v>1600</v>
      </c>
      <c r="U16" s="190">
        <f t="shared" si="0"/>
        <v>8200</v>
      </c>
      <c r="V16" s="190">
        <f t="shared" si="0"/>
        <v>32296</v>
      </c>
      <c r="W16" s="190">
        <f t="shared" si="0"/>
        <v>19296</v>
      </c>
      <c r="X16" s="190">
        <f t="shared" si="0"/>
        <v>7130</v>
      </c>
      <c r="Y16" s="190">
        <f t="shared" si="0"/>
        <v>1125</v>
      </c>
      <c r="Z16" s="190">
        <f t="shared" si="0"/>
        <v>960</v>
      </c>
      <c r="AA16" s="190">
        <f t="shared" si="0"/>
        <v>6011.9354838709678</v>
      </c>
      <c r="AB16" s="190">
        <f t="shared" si="0"/>
        <v>4778</v>
      </c>
      <c r="AC16" s="190">
        <f t="shared" si="0"/>
        <v>12</v>
      </c>
      <c r="AD16" s="190">
        <f t="shared" si="0"/>
        <v>50</v>
      </c>
      <c r="AE16" s="190">
        <f t="shared" si="0"/>
        <v>207516.93548387097</v>
      </c>
      <c r="AF16" s="190">
        <f t="shared" si="0"/>
        <v>151795.06451612903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s="121" customFormat="1" ht="15" customHeight="1">
      <c r="A17" s="183"/>
      <c r="B17" s="502" t="s">
        <v>261</v>
      </c>
      <c r="C17" s="502"/>
      <c r="D17" s="503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86" t="s">
        <v>147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s="121" customFormat="1" ht="15" customHeight="1">
      <c r="A18" s="183"/>
      <c r="B18" s="500" t="s">
        <v>229</v>
      </c>
      <c r="C18" s="504"/>
      <c r="D18" s="501"/>
      <c r="E18" s="190">
        <f t="shared" ref="E18:M18" si="1">SUM(E17:E17)</f>
        <v>0</v>
      </c>
      <c r="F18" s="190">
        <f t="shared" si="1"/>
        <v>0</v>
      </c>
      <c r="G18" s="190">
        <f t="shared" si="1"/>
        <v>0</v>
      </c>
      <c r="H18" s="190">
        <f t="shared" si="1"/>
        <v>0</v>
      </c>
      <c r="I18" s="190">
        <f t="shared" si="1"/>
        <v>0</v>
      </c>
      <c r="J18" s="190">
        <f t="shared" si="1"/>
        <v>0</v>
      </c>
      <c r="K18" s="190">
        <f t="shared" si="1"/>
        <v>0</v>
      </c>
      <c r="L18" s="190">
        <f t="shared" si="1"/>
        <v>0</v>
      </c>
      <c r="M18" s="190">
        <f t="shared" si="1"/>
        <v>0</v>
      </c>
      <c r="N18" s="190">
        <v>0</v>
      </c>
      <c r="O18" s="190">
        <f>SUM(O17:O17)</f>
        <v>0</v>
      </c>
      <c r="P18" s="190">
        <f>SUM(P17:P17)</f>
        <v>0</v>
      </c>
      <c r="Q18" s="190">
        <f>SUM(Q17:Q17)</f>
        <v>0</v>
      </c>
      <c r="R18" s="190">
        <v>0</v>
      </c>
      <c r="S18" s="190">
        <f t="shared" ref="S18:X18" si="2">SUM(S17:S17)</f>
        <v>0</v>
      </c>
      <c r="T18" s="190">
        <f t="shared" si="2"/>
        <v>0</v>
      </c>
      <c r="U18" s="190">
        <f t="shared" si="2"/>
        <v>0</v>
      </c>
      <c r="V18" s="190">
        <f t="shared" si="2"/>
        <v>0</v>
      </c>
      <c r="W18" s="190">
        <f t="shared" si="2"/>
        <v>0</v>
      </c>
      <c r="X18" s="190">
        <f t="shared" si="2"/>
        <v>0</v>
      </c>
      <c r="Y18" s="190">
        <v>0</v>
      </c>
      <c r="Z18" s="190">
        <f>SUM(Z17:Z17)</f>
        <v>0</v>
      </c>
      <c r="AA18" s="190">
        <v>0</v>
      </c>
      <c r="AB18" s="190">
        <v>0</v>
      </c>
      <c r="AC18" s="190">
        <f>SUM(AC17:AC17)</f>
        <v>0</v>
      </c>
      <c r="AD18" s="190">
        <f>SUM(AD17:AD17)</f>
        <v>0</v>
      </c>
      <c r="AE18" s="190">
        <f>SUM(AE17:AE17)</f>
        <v>0</v>
      </c>
      <c r="AF18" s="190">
        <f>SUM(AF17:AF17)</f>
        <v>0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B19" s="500" t="s">
        <v>59</v>
      </c>
      <c r="C19" s="504"/>
      <c r="D19" s="501"/>
      <c r="E19" s="190">
        <f>E16+E18</f>
        <v>185440</v>
      </c>
      <c r="F19" s="190">
        <f>F16+F18</f>
        <v>0</v>
      </c>
      <c r="G19" s="190">
        <f>G18+G16</f>
        <v>200</v>
      </c>
      <c r="H19" s="190">
        <f>H16+H18</f>
        <v>2000</v>
      </c>
      <c r="I19" s="190">
        <f>I16+I18</f>
        <v>67779</v>
      </c>
      <c r="J19" s="190">
        <f>J18+J16</f>
        <v>7500</v>
      </c>
      <c r="K19" s="190">
        <f>K18+K16</f>
        <v>0</v>
      </c>
      <c r="L19" s="190">
        <f>L16+L18</f>
        <v>262919</v>
      </c>
      <c r="M19" s="190">
        <f t="shared" ref="M19:R19" si="3">M18+M16</f>
        <v>93193</v>
      </c>
      <c r="N19" s="190">
        <f t="shared" si="3"/>
        <v>1600</v>
      </c>
      <c r="O19" s="190">
        <f t="shared" si="3"/>
        <v>1600</v>
      </c>
      <c r="P19" s="190">
        <f t="shared" si="3"/>
        <v>359312</v>
      </c>
      <c r="Q19" s="190">
        <f t="shared" si="3"/>
        <v>93193</v>
      </c>
      <c r="R19" s="190">
        <f t="shared" si="3"/>
        <v>1600</v>
      </c>
      <c r="S19" s="190">
        <f t="shared" ref="S19:Y19" si="4">S16+S18</f>
        <v>31265</v>
      </c>
      <c r="T19" s="190">
        <f t="shared" si="4"/>
        <v>1600</v>
      </c>
      <c r="U19" s="190">
        <f t="shared" si="4"/>
        <v>8200</v>
      </c>
      <c r="V19" s="190">
        <f t="shared" si="4"/>
        <v>32296</v>
      </c>
      <c r="W19" s="190">
        <f t="shared" si="4"/>
        <v>19296</v>
      </c>
      <c r="X19" s="190">
        <f t="shared" si="4"/>
        <v>7130</v>
      </c>
      <c r="Y19" s="190">
        <f t="shared" si="4"/>
        <v>1125</v>
      </c>
      <c r="Z19" s="190">
        <f>Z18+Z16</f>
        <v>960</v>
      </c>
      <c r="AA19" s="190">
        <f>AA18+AA16</f>
        <v>6011.9354838709678</v>
      </c>
      <c r="AB19" s="190">
        <f>AB18+AB16</f>
        <v>4778</v>
      </c>
      <c r="AC19" s="190">
        <f>AC18+AC16</f>
        <v>12</v>
      </c>
      <c r="AD19" s="190">
        <f>AD18+AD16</f>
        <v>50</v>
      </c>
      <c r="AE19" s="190">
        <f>SUM(Q19:AD19)</f>
        <v>207516.93548387097</v>
      </c>
      <c r="AF19" s="190">
        <f>AF18+AF16</f>
        <v>151795.06451612903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ht="12.75" customHeight="1">
      <c r="A20" s="183"/>
      <c r="B20" s="183"/>
      <c r="C20" s="183"/>
      <c r="D20" s="505" t="s">
        <v>65</v>
      </c>
      <c r="E20" s="505"/>
      <c r="F20" s="505"/>
      <c r="G20" s="505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ht="15" customHeight="1">
      <c r="A21" s="183"/>
      <c r="B21" s="183"/>
      <c r="C21" s="183"/>
      <c r="D21" s="184">
        <v>1</v>
      </c>
      <c r="E21" s="183" t="s">
        <v>58</v>
      </c>
      <c r="F21" s="505" t="s">
        <v>266</v>
      </c>
      <c r="G21" s="505"/>
      <c r="H21" s="505">
        <f>L19-F19</f>
        <v>262919</v>
      </c>
      <c r="I21" s="505"/>
      <c r="J21" s="184">
        <v>1</v>
      </c>
      <c r="K21" s="183">
        <v>110</v>
      </c>
      <c r="L21" s="506" t="s">
        <v>307</v>
      </c>
      <c r="M21" s="506"/>
      <c r="N21" s="145"/>
      <c r="O21" s="145"/>
      <c r="P21" s="183">
        <f>AF19</f>
        <v>151795.06451612903</v>
      </c>
      <c r="Q21" s="464" t="s">
        <v>337</v>
      </c>
      <c r="R21" s="464"/>
      <c r="S21" s="464"/>
      <c r="T21" s="464"/>
      <c r="U21" s="464"/>
      <c r="V21" s="464"/>
      <c r="W21" s="464"/>
      <c r="X21" s="464"/>
      <c r="Y21" s="464"/>
      <c r="Z21" s="464"/>
      <c r="AA21" s="464"/>
      <c r="AB21" s="464"/>
      <c r="AC21" s="464"/>
      <c r="AD21" s="188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A22" s="183"/>
      <c r="B22" s="183"/>
      <c r="C22" s="183"/>
      <c r="D22" s="184">
        <f>D21+1</f>
        <v>2</v>
      </c>
      <c r="E22" s="183" t="s">
        <v>175</v>
      </c>
      <c r="F22" s="505" t="s">
        <v>267</v>
      </c>
      <c r="G22" s="505"/>
      <c r="H22" s="505">
        <f>O19</f>
        <v>1600</v>
      </c>
      <c r="I22" s="505"/>
      <c r="J22" s="184">
        <f t="shared" ref="J22:J38" si="5">J21+1</f>
        <v>2</v>
      </c>
      <c r="K22" s="183">
        <v>117</v>
      </c>
      <c r="L22" s="507" t="s">
        <v>294</v>
      </c>
      <c r="M22" s="507"/>
      <c r="N22" s="145"/>
      <c r="O22" s="145"/>
      <c r="P22" s="183">
        <f>AD19</f>
        <v>50</v>
      </c>
      <c r="Q22" s="508" t="s">
        <v>336</v>
      </c>
      <c r="R22" s="508"/>
      <c r="S22" s="508"/>
      <c r="T22" s="508"/>
      <c r="U22" s="508"/>
      <c r="V22" s="508"/>
      <c r="W22" s="508"/>
      <c r="X22" s="508"/>
      <c r="Y22" s="508"/>
      <c r="Z22" s="508"/>
      <c r="AA22" s="257"/>
      <c r="AB22" s="257"/>
      <c r="AE22" s="187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184">
        <f>D22+1</f>
        <v>3</v>
      </c>
      <c r="E23" s="183" t="s">
        <v>57</v>
      </c>
      <c r="F23" s="505" t="s">
        <v>268</v>
      </c>
      <c r="G23" s="505"/>
      <c r="H23" s="505">
        <f>M19</f>
        <v>93193</v>
      </c>
      <c r="I23" s="505"/>
      <c r="J23" s="184">
        <f t="shared" si="5"/>
        <v>3</v>
      </c>
      <c r="K23" s="183">
        <v>216</v>
      </c>
      <c r="L23" s="506" t="s">
        <v>308</v>
      </c>
      <c r="M23" s="506"/>
      <c r="N23" s="185"/>
      <c r="O23" s="145"/>
      <c r="P23" s="183">
        <f>Y19</f>
        <v>1125</v>
      </c>
      <c r="Q23" s="464" t="s">
        <v>263</v>
      </c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4</v>
      </c>
      <c r="E24" s="185" t="s">
        <v>197</v>
      </c>
      <c r="F24" s="505" t="s">
        <v>269</v>
      </c>
      <c r="G24" s="505"/>
      <c r="H24" s="505">
        <f>N19</f>
        <v>1600</v>
      </c>
      <c r="I24" s="505"/>
      <c r="J24" s="184">
        <f t="shared" si="5"/>
        <v>4</v>
      </c>
      <c r="K24" s="183">
        <v>216</v>
      </c>
      <c r="L24" s="506" t="s">
        <v>308</v>
      </c>
      <c r="M24" s="506"/>
      <c r="N24" s="145"/>
      <c r="O24" s="145"/>
      <c r="P24" s="144">
        <f>V19</f>
        <v>32296</v>
      </c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/>
      <c r="E25" s="185"/>
      <c r="F25" s="505"/>
      <c r="G25" s="505"/>
      <c r="H25" s="505"/>
      <c r="I25" s="505"/>
      <c r="J25" s="184">
        <f t="shared" si="5"/>
        <v>5</v>
      </c>
      <c r="K25" s="183">
        <v>216</v>
      </c>
      <c r="L25" s="506" t="s">
        <v>308</v>
      </c>
      <c r="M25" s="506"/>
      <c r="N25" s="145"/>
      <c r="O25" s="145"/>
      <c r="P25" s="144">
        <f>W19</f>
        <v>19296</v>
      </c>
      <c r="Q25" s="481"/>
      <c r="R25" s="481"/>
      <c r="S25" s="481"/>
      <c r="T25" s="481"/>
      <c r="U25" s="481"/>
      <c r="V25" s="481"/>
      <c r="W25" s="481"/>
      <c r="X25" s="481"/>
      <c r="Y25" s="481"/>
      <c r="Z25" s="481"/>
      <c r="AA25" s="481"/>
      <c r="AB25" s="481"/>
      <c r="AC25" s="481"/>
      <c r="AD25" s="188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3.5" customHeight="1">
      <c r="A26" s="183"/>
      <c r="B26" s="183"/>
      <c r="C26" s="183"/>
      <c r="D26" s="184"/>
      <c r="E26" s="185"/>
      <c r="F26" s="183"/>
      <c r="G26" s="183"/>
      <c r="H26" s="183"/>
      <c r="I26" s="183"/>
      <c r="J26" s="184">
        <f t="shared" si="5"/>
        <v>6</v>
      </c>
      <c r="K26" s="183">
        <v>216</v>
      </c>
      <c r="L26" s="506" t="s">
        <v>308</v>
      </c>
      <c r="M26" s="506"/>
      <c r="N26" s="145"/>
      <c r="O26" s="145"/>
      <c r="P26" s="144">
        <f>X19</f>
        <v>7130</v>
      </c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3.5" customHeight="1">
      <c r="A27" s="183"/>
      <c r="B27" s="183"/>
      <c r="C27" s="183"/>
      <c r="D27" s="184"/>
      <c r="E27" s="183"/>
      <c r="F27" s="183"/>
      <c r="G27" s="183"/>
      <c r="H27" s="505"/>
      <c r="I27" s="505"/>
      <c r="J27" s="184">
        <f t="shared" si="5"/>
        <v>7</v>
      </c>
      <c r="K27" s="183">
        <v>227</v>
      </c>
      <c r="L27" s="507" t="s">
        <v>289</v>
      </c>
      <c r="M27" s="507"/>
      <c r="N27" s="145"/>
      <c r="O27" s="145"/>
      <c r="P27" s="183">
        <f>S19-S11</f>
        <v>19553</v>
      </c>
      <c r="Q27" s="464" t="s">
        <v>208</v>
      </c>
      <c r="R27" s="464"/>
      <c r="S27" s="464"/>
      <c r="T27" s="464"/>
      <c r="U27" s="464"/>
      <c r="V27" s="464"/>
      <c r="W27" s="464"/>
      <c r="X27" s="464"/>
      <c r="Y27" s="481" t="s">
        <v>163</v>
      </c>
      <c r="Z27" s="481"/>
      <c r="AA27" s="481"/>
      <c r="AB27" s="481"/>
      <c r="AC27" s="481"/>
      <c r="AD27" s="481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3.5" customHeight="1">
      <c r="A28" s="183"/>
      <c r="B28" s="183"/>
      <c r="C28" s="183"/>
      <c r="D28" s="184"/>
      <c r="E28" s="183"/>
      <c r="F28" s="183"/>
      <c r="G28" s="183"/>
      <c r="H28" s="183"/>
      <c r="I28" s="183"/>
      <c r="J28" s="184">
        <f t="shared" si="5"/>
        <v>8</v>
      </c>
      <c r="K28" s="183">
        <v>227</v>
      </c>
      <c r="L28" s="507" t="s">
        <v>312</v>
      </c>
      <c r="M28" s="507"/>
      <c r="N28" s="145"/>
      <c r="O28" s="145"/>
      <c r="P28" s="183">
        <f>S11</f>
        <v>11712</v>
      </c>
      <c r="Q28" s="189"/>
      <c r="R28" s="189"/>
      <c r="S28" s="189"/>
      <c r="T28" s="189"/>
      <c r="U28" s="189"/>
      <c r="V28" s="189"/>
      <c r="W28" s="189"/>
      <c r="X28" s="189"/>
      <c r="Y28" s="188"/>
      <c r="Z28" s="188"/>
      <c r="AA28" s="188"/>
      <c r="AB28" s="188"/>
      <c r="AC28" s="188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3"/>
      <c r="F29" s="183"/>
      <c r="G29" s="183"/>
      <c r="H29" s="505"/>
      <c r="I29" s="505"/>
      <c r="J29" s="184">
        <f t="shared" si="5"/>
        <v>9</v>
      </c>
      <c r="K29" s="183">
        <v>227</v>
      </c>
      <c r="L29" s="507" t="s">
        <v>296</v>
      </c>
      <c r="M29" s="507"/>
      <c r="N29" s="145"/>
      <c r="O29" s="145"/>
      <c r="P29" s="183">
        <f>Z19</f>
        <v>960</v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5"/>
      <c r="E30" s="183"/>
      <c r="F30" s="183"/>
      <c r="G30" s="183"/>
      <c r="H30" s="183"/>
      <c r="I30" s="183"/>
      <c r="J30" s="184">
        <f t="shared" si="5"/>
        <v>10</v>
      </c>
      <c r="K30" s="183">
        <v>227</v>
      </c>
      <c r="L30" s="507" t="s">
        <v>299</v>
      </c>
      <c r="M30" s="507"/>
      <c r="N30" s="145"/>
      <c r="O30" s="145"/>
      <c r="P30" s="183">
        <f>Q19-Q11</f>
        <v>60985</v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5"/>
      <c r="E31" s="183"/>
      <c r="F31" s="183"/>
      <c r="G31" s="183"/>
      <c r="H31" s="183"/>
      <c r="I31" s="183"/>
      <c r="J31" s="184">
        <f t="shared" si="5"/>
        <v>11</v>
      </c>
      <c r="K31" s="183">
        <v>227</v>
      </c>
      <c r="L31" s="507" t="s">
        <v>313</v>
      </c>
      <c r="M31" s="507"/>
      <c r="N31" s="145"/>
      <c r="O31" s="145"/>
      <c r="P31" s="183">
        <f>Q11</f>
        <v>32208</v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5"/>
      <c r="E32" s="183"/>
      <c r="F32" s="183"/>
      <c r="G32" s="183"/>
      <c r="H32" s="183"/>
      <c r="I32" s="183"/>
      <c r="J32" s="184">
        <f t="shared" si="5"/>
        <v>12</v>
      </c>
      <c r="K32" s="183">
        <v>227</v>
      </c>
      <c r="L32" s="507" t="s">
        <v>289</v>
      </c>
      <c r="M32" s="507"/>
      <c r="N32" s="145"/>
      <c r="O32" s="145"/>
      <c r="P32" s="183">
        <f>R19</f>
        <v>1600</v>
      </c>
      <c r="Q32" s="481" t="s">
        <v>219</v>
      </c>
      <c r="R32" s="481"/>
      <c r="S32" s="481"/>
      <c r="T32" s="481"/>
      <c r="U32" s="481"/>
      <c r="V32" s="481"/>
      <c r="W32" s="481"/>
      <c r="X32" s="481"/>
      <c r="Y32" s="188"/>
      <c r="Z32" s="481"/>
      <c r="AA32" s="481"/>
      <c r="AB32" s="481"/>
      <c r="AC32" s="481"/>
      <c r="AD32" s="481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5"/>
        <v>13</v>
      </c>
      <c r="K33" s="183">
        <v>227</v>
      </c>
      <c r="L33" s="507" t="s">
        <v>298</v>
      </c>
      <c r="M33" s="507"/>
      <c r="N33" s="145"/>
      <c r="O33" s="145"/>
      <c r="P33" s="183">
        <f>T19</f>
        <v>1600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5"/>
        <v>14</v>
      </c>
      <c r="K34" s="183">
        <v>227</v>
      </c>
      <c r="L34" s="507" t="s">
        <v>289</v>
      </c>
      <c r="M34" s="507"/>
      <c r="N34" s="185"/>
      <c r="O34" s="145"/>
      <c r="P34" s="183">
        <f>U16</f>
        <v>8200</v>
      </c>
      <c r="Q34" s="183"/>
      <c r="R34" s="183"/>
      <c r="S34" s="183"/>
      <c r="T34" s="505"/>
      <c r="U34" s="505"/>
      <c r="V34" s="505"/>
      <c r="W34" s="505"/>
      <c r="X34" s="505"/>
      <c r="Y34" s="505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5"/>
        <v>15</v>
      </c>
      <c r="K35" s="183">
        <v>227</v>
      </c>
      <c r="L35" s="507" t="s">
        <v>340</v>
      </c>
      <c r="M35" s="507"/>
      <c r="N35" s="185"/>
      <c r="O35" s="145"/>
      <c r="P35" s="261">
        <f>AA19-30</f>
        <v>5981.9354838709678</v>
      </c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5"/>
        <v>16</v>
      </c>
      <c r="K36" s="183" t="s">
        <v>212</v>
      </c>
      <c r="L36" s="509" t="s">
        <v>315</v>
      </c>
      <c r="M36" s="509"/>
      <c r="N36" s="509"/>
      <c r="O36" s="145"/>
      <c r="P36" s="183">
        <f>AB19</f>
        <v>4778</v>
      </c>
      <c r="Q36" s="183"/>
      <c r="R36" s="183"/>
      <c r="S36" s="183"/>
      <c r="T36" s="464" t="s">
        <v>317</v>
      </c>
      <c r="U36" s="464"/>
      <c r="V36" s="464"/>
      <c r="W36" s="464"/>
      <c r="X36" s="464"/>
      <c r="Y36" s="464"/>
      <c r="Z36" s="464"/>
      <c r="AA36" s="464"/>
      <c r="AB36" s="464"/>
      <c r="AC36" s="464"/>
      <c r="AD36" s="464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5"/>
        <v>17</v>
      </c>
      <c r="K37" s="511" t="s">
        <v>314</v>
      </c>
      <c r="L37" s="511"/>
      <c r="M37" s="511"/>
      <c r="N37" s="511"/>
      <c r="O37" s="145"/>
      <c r="P37" s="183">
        <v>30</v>
      </c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5"/>
        <v>18</v>
      </c>
      <c r="K38" s="511" t="s">
        <v>265</v>
      </c>
      <c r="L38" s="511"/>
      <c r="M38" s="511"/>
      <c r="N38" s="511"/>
      <c r="O38" s="185"/>
      <c r="P38" s="183">
        <f>AC19</f>
        <v>12</v>
      </c>
      <c r="Q38" s="183"/>
      <c r="R38" s="183"/>
      <c r="AD38" s="183"/>
      <c r="AE38" s="183"/>
      <c r="AF38" s="183"/>
      <c r="AG38" s="183"/>
      <c r="AH38" s="464"/>
      <c r="AI38" s="464"/>
      <c r="AJ38" s="464"/>
      <c r="AK38" s="464"/>
      <c r="AL38" s="464"/>
      <c r="AM38" s="464"/>
      <c r="AN38" s="464"/>
      <c r="AO38" s="464"/>
      <c r="AP38" s="464"/>
      <c r="AQ38" s="183"/>
    </row>
    <row r="39" spans="1:43" ht="11.25" customHeight="1">
      <c r="A39" s="183"/>
      <c r="B39" s="183"/>
      <c r="C39" s="183"/>
      <c r="D39" s="185"/>
      <c r="E39" s="183"/>
      <c r="F39" s="183"/>
      <c r="G39" s="183"/>
      <c r="H39" s="512">
        <f>SUM(H21:H38)</f>
        <v>359312</v>
      </c>
      <c r="I39" s="513"/>
      <c r="J39" s="184"/>
      <c r="K39" s="183"/>
      <c r="L39" s="183"/>
      <c r="M39" s="183"/>
      <c r="N39" s="183"/>
      <c r="O39" s="512">
        <f>SUM(P21:P38)</f>
        <v>359312</v>
      </c>
      <c r="P39" s="513"/>
      <c r="Q39" s="183"/>
      <c r="R39" s="183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/>
      <c r="K40" s="183"/>
      <c r="L40" s="183"/>
      <c r="M40" s="183"/>
      <c r="N40" s="183"/>
      <c r="O40" s="183"/>
      <c r="P40" s="183"/>
      <c r="Q40" s="183"/>
      <c r="R40" s="183"/>
      <c r="S40" s="481"/>
      <c r="T40" s="481"/>
      <c r="U40" s="481"/>
      <c r="V40" s="481"/>
      <c r="W40" s="481"/>
      <c r="X40" s="481"/>
      <c r="Y40" s="481"/>
      <c r="Z40" s="481"/>
      <c r="AA40" s="481"/>
      <c r="AB40" s="481"/>
      <c r="AC40" s="481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510"/>
      <c r="I41" s="510"/>
      <c r="J41" s="184"/>
      <c r="K41" s="183"/>
      <c r="L41" s="183"/>
      <c r="M41" s="183"/>
      <c r="N41" s="183"/>
      <c r="O41" s="183"/>
      <c r="P41" s="18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5" customHeight="1">
      <c r="A43" s="183"/>
      <c r="B43" s="183"/>
      <c r="C43" s="183"/>
      <c r="D43" s="185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481"/>
      <c r="T43" s="481"/>
      <c r="U43" s="481"/>
      <c r="V43" s="481"/>
      <c r="W43" s="481"/>
      <c r="X43" s="481"/>
      <c r="Y43" s="481"/>
      <c r="Z43" s="481"/>
      <c r="AA43" s="481"/>
      <c r="AB43" s="481"/>
      <c r="AC43" s="481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</row>
    <row r="44" spans="1:43" ht="1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</row>
    <row r="46" spans="1:43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H110" s="183"/>
      <c r="I110" s="183"/>
      <c r="J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B112" s="183"/>
      <c r="C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</sheetData>
  <mergeCells count="58">
    <mergeCell ref="S40:AC40"/>
    <mergeCell ref="H41:I41"/>
    <mergeCell ref="S43:AC43"/>
    <mergeCell ref="L36:N36"/>
    <mergeCell ref="T36:AD36"/>
    <mergeCell ref="K37:N37"/>
    <mergeCell ref="K38:N38"/>
    <mergeCell ref="AH38:AP38"/>
    <mergeCell ref="H39:I39"/>
    <mergeCell ref="O39:P39"/>
    <mergeCell ref="Q32:X32"/>
    <mergeCell ref="Z32:AD32"/>
    <mergeCell ref="L33:M33"/>
    <mergeCell ref="L34:M34"/>
    <mergeCell ref="T34:Y34"/>
    <mergeCell ref="L35:M35"/>
    <mergeCell ref="H29:I29"/>
    <mergeCell ref="L29:M29"/>
    <mergeCell ref="L30:M30"/>
    <mergeCell ref="L31:M31"/>
    <mergeCell ref="L32:M32"/>
    <mergeCell ref="H27:I27"/>
    <mergeCell ref="L27:M27"/>
    <mergeCell ref="Q27:X27"/>
    <mergeCell ref="Y27:AD27"/>
    <mergeCell ref="L28:M28"/>
    <mergeCell ref="F25:G25"/>
    <mergeCell ref="H25:I25"/>
    <mergeCell ref="L25:M25"/>
    <mergeCell ref="Q25:AC25"/>
    <mergeCell ref="L26:M26"/>
    <mergeCell ref="F23:G23"/>
    <mergeCell ref="H23:I23"/>
    <mergeCell ref="L23:M23"/>
    <mergeCell ref="Q23:AD23"/>
    <mergeCell ref="F24:G24"/>
    <mergeCell ref="H24:I24"/>
    <mergeCell ref="L24:M24"/>
    <mergeCell ref="F21:G21"/>
    <mergeCell ref="H21:I21"/>
    <mergeCell ref="L21:M21"/>
    <mergeCell ref="Q21:AC21"/>
    <mergeCell ref="F22:G22"/>
    <mergeCell ref="H22:I22"/>
    <mergeCell ref="L22:M22"/>
    <mergeCell ref="Q22:Z22"/>
    <mergeCell ref="B16:C16"/>
    <mergeCell ref="B17:D17"/>
    <mergeCell ref="B18:D18"/>
    <mergeCell ref="B19:D19"/>
    <mergeCell ref="D20:G20"/>
    <mergeCell ref="I1:Q1"/>
    <mergeCell ref="I2:Q2"/>
    <mergeCell ref="I3:Q3"/>
    <mergeCell ref="A4:C4"/>
    <mergeCell ref="F5:F8"/>
    <mergeCell ref="Q5:AE5"/>
    <mergeCell ref="V6:X6"/>
  </mergeCells>
  <pageMargins left="0" right="0" top="0.25" bottom="0.25" header="0" footer="0"/>
  <pageSetup paperSize="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1"/>
  <sheetViews>
    <sheetView zoomScale="110" workbookViewId="0">
      <selection activeCell="D36" sqref="D36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338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58560</f>
        <v>58560</v>
      </c>
      <c r="F11" s="183">
        <v>0</v>
      </c>
      <c r="G11" s="183">
        <v>200</v>
      </c>
      <c r="H11" s="183">
        <v>0</v>
      </c>
      <c r="I11" s="183">
        <f>ROUND(E11*35%,0)</f>
        <v>20496</v>
      </c>
      <c r="J11" s="183">
        <v>1500</v>
      </c>
      <c r="K11" s="183">
        <v>0</v>
      </c>
      <c r="L11" s="183">
        <f>SUM(E11:K11)</f>
        <v>80756</v>
      </c>
      <c r="M11" s="183">
        <f>ROUND(E11*55%,0)</f>
        <v>32208</v>
      </c>
      <c r="N11" s="183">
        <v>0</v>
      </c>
      <c r="O11" s="183">
        <v>0</v>
      </c>
      <c r="P11" s="183">
        <f>L11+M11+N11+O11</f>
        <v>112964</v>
      </c>
      <c r="Q11" s="183">
        <f>M11</f>
        <v>32208</v>
      </c>
      <c r="R11" s="183"/>
      <c r="S11" s="183">
        <f>ROUND(E11*20%,U63)</f>
        <v>11712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>SUM(Q11:AD11)</f>
        <v>60038</v>
      </c>
      <c r="AF11" s="183">
        <f>P11-AE11</f>
        <v>52926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>SUM(E12:K12)</f>
        <v>59511</v>
      </c>
      <c r="M12" s="183">
        <f>ROUND(E12*55%,0)</f>
        <v>23227</v>
      </c>
      <c r="N12" s="183">
        <v>0</v>
      </c>
      <c r="O12" s="183">
        <v>0</v>
      </c>
      <c r="P12" s="183">
        <f>L12+M12+N12+O12</f>
        <v>82738</v>
      </c>
      <c r="Q12" s="183">
        <f>M12</f>
        <v>23227</v>
      </c>
      <c r="R12" s="183"/>
      <c r="S12" s="183">
        <f>ROUND(E12*10%,U64)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>SUM(Q12:AD12)</f>
        <v>38828</v>
      </c>
      <c r="AF12" s="183">
        <f>P12-AE12</f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>A12+1</f>
        <v>3</v>
      </c>
      <c r="B13" s="184">
        <v>51</v>
      </c>
      <c r="C13" s="185" t="s">
        <v>151</v>
      </c>
      <c r="D13" s="184" t="s">
        <v>154</v>
      </c>
      <c r="E13" s="183">
        <f>43170</f>
        <v>43170</v>
      </c>
      <c r="F13" s="183">
        <v>0</v>
      </c>
      <c r="G13" s="183">
        <v>0</v>
      </c>
      <c r="H13" s="183">
        <v>0</v>
      </c>
      <c r="I13" s="183">
        <f>ROUND(E13*35%,0)</f>
        <v>15110</v>
      </c>
      <c r="J13" s="183">
        <v>1500</v>
      </c>
      <c r="K13" s="183">
        <v>0</v>
      </c>
      <c r="L13" s="183">
        <f>SUM(E13:K13)</f>
        <v>59780</v>
      </c>
      <c r="M13" s="183">
        <f>ROUND(E13*55%,0)</f>
        <v>23744</v>
      </c>
      <c r="N13" s="183">
        <v>0</v>
      </c>
      <c r="O13" s="183">
        <v>0</v>
      </c>
      <c r="P13" s="183">
        <f>L13+M13+N13+O13</f>
        <v>83524</v>
      </c>
      <c r="Q13" s="183">
        <f>M13</f>
        <v>23744</v>
      </c>
      <c r="R13" s="183"/>
      <c r="S13" s="183">
        <f>ROUND(E13*20%,0)</f>
        <v>8634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>SUM(Q13:AD13)</f>
        <v>64827</v>
      </c>
      <c r="AF13" s="183">
        <f>P13-AE13</f>
        <v>18697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>A13+1</f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>SUM(E14:K14)</f>
        <v>38172</v>
      </c>
      <c r="M14" s="183">
        <f>ROUND(E14*55%,0)</f>
        <v>14014</v>
      </c>
      <c r="N14" s="183">
        <v>0</v>
      </c>
      <c r="O14" s="183">
        <v>0</v>
      </c>
      <c r="P14" s="183">
        <f>L14+M14+N14+O14</f>
        <v>52186</v>
      </c>
      <c r="Q14" s="183">
        <f>M14</f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>SUM(Q14:AD14)</f>
        <v>31072</v>
      </c>
      <c r="AF14" s="183">
        <f>P14-AE14</f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>A14+1</f>
        <v>5</v>
      </c>
      <c r="B15" s="184">
        <v>184</v>
      </c>
      <c r="C15" s="185" t="s">
        <v>332</v>
      </c>
      <c r="D15" s="184" t="s">
        <v>182</v>
      </c>
      <c r="E15" s="183">
        <f>16000</f>
        <v>16000</v>
      </c>
      <c r="F15" s="183">
        <v>0</v>
      </c>
      <c r="G15" s="183">
        <v>0</v>
      </c>
      <c r="H15" s="183">
        <v>0</v>
      </c>
      <c r="I15" s="183">
        <f>ROUND(E15*45%,0)</f>
        <v>7200</v>
      </c>
      <c r="J15" s="183">
        <v>1500</v>
      </c>
      <c r="K15" s="183">
        <v>0</v>
      </c>
      <c r="L15" s="183">
        <f>SUM(E15:K15)</f>
        <v>24700</v>
      </c>
      <c r="M15" s="183">
        <v>0</v>
      </c>
      <c r="N15" s="183">
        <f>ROUND(E15*10%,0)</f>
        <v>1600</v>
      </c>
      <c r="O15" s="183">
        <f>ROUND(E15*10%,0)</f>
        <v>1600</v>
      </c>
      <c r="P15" s="183">
        <f>L15+M15+N15+O15</f>
        <v>27900</v>
      </c>
      <c r="Q15" s="183">
        <f>M15</f>
        <v>0</v>
      </c>
      <c r="R15" s="183">
        <f>N15</f>
        <v>1600</v>
      </c>
      <c r="S15" s="183">
        <f>ROUND(E15*10%,0)</f>
        <v>1600</v>
      </c>
      <c r="T15" s="183">
        <f>S15</f>
        <v>1600</v>
      </c>
      <c r="U15" s="183">
        <v>0</v>
      </c>
      <c r="V15" s="183">
        <v>0</v>
      </c>
      <c r="W15" s="183">
        <v>0</v>
      </c>
      <c r="X15" s="183">
        <v>0</v>
      </c>
      <c r="Y15" s="183">
        <v>0</v>
      </c>
      <c r="Z15" s="183">
        <f>ROUND(E15*1%,0)</f>
        <v>160</v>
      </c>
      <c r="AA15" s="183">
        <v>0</v>
      </c>
      <c r="AB15" s="183">
        <v>0</v>
      </c>
      <c r="AC15" s="183">
        <v>0</v>
      </c>
      <c r="AD15" s="183">
        <v>10</v>
      </c>
      <c r="AE15" s="183">
        <f>SUM(Q15:AD15)</f>
        <v>4970</v>
      </c>
      <c r="AF15" s="183">
        <f>P15-AE15</f>
        <v>22930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/>
      <c r="B16" s="500" t="s">
        <v>229</v>
      </c>
      <c r="C16" s="501"/>
      <c r="D16" s="202"/>
      <c r="E16" s="190">
        <f t="shared" ref="E16:AF16" si="0">SUM(E11:E15)</f>
        <v>185440</v>
      </c>
      <c r="F16" s="190">
        <f t="shared" si="0"/>
        <v>0</v>
      </c>
      <c r="G16" s="190">
        <f t="shared" si="0"/>
        <v>200</v>
      </c>
      <c r="H16" s="190">
        <f t="shared" si="0"/>
        <v>2000</v>
      </c>
      <c r="I16" s="190">
        <f t="shared" si="0"/>
        <v>67779</v>
      </c>
      <c r="J16" s="190">
        <f t="shared" si="0"/>
        <v>7500</v>
      </c>
      <c r="K16" s="190">
        <f t="shared" si="0"/>
        <v>0</v>
      </c>
      <c r="L16" s="190">
        <f t="shared" si="0"/>
        <v>262919</v>
      </c>
      <c r="M16" s="190">
        <f t="shared" si="0"/>
        <v>93193</v>
      </c>
      <c r="N16" s="190">
        <f t="shared" si="0"/>
        <v>1600</v>
      </c>
      <c r="O16" s="190">
        <f t="shared" si="0"/>
        <v>1600</v>
      </c>
      <c r="P16" s="190">
        <f t="shared" si="0"/>
        <v>359312</v>
      </c>
      <c r="Q16" s="190">
        <f t="shared" si="0"/>
        <v>93193</v>
      </c>
      <c r="R16" s="190">
        <f t="shared" si="0"/>
        <v>1600</v>
      </c>
      <c r="S16" s="190">
        <f t="shared" si="0"/>
        <v>31265</v>
      </c>
      <c r="T16" s="190">
        <f t="shared" si="0"/>
        <v>1600</v>
      </c>
      <c r="U16" s="190">
        <f t="shared" si="0"/>
        <v>8200</v>
      </c>
      <c r="V16" s="190">
        <f t="shared" si="0"/>
        <v>32296</v>
      </c>
      <c r="W16" s="190">
        <f t="shared" si="0"/>
        <v>17496</v>
      </c>
      <c r="X16" s="190">
        <f t="shared" si="0"/>
        <v>7130</v>
      </c>
      <c r="Y16" s="190">
        <f t="shared" si="0"/>
        <v>1125</v>
      </c>
      <c r="Z16" s="190">
        <f t="shared" si="0"/>
        <v>960</v>
      </c>
      <c r="AA16" s="190">
        <f t="shared" si="0"/>
        <v>30</v>
      </c>
      <c r="AB16" s="190">
        <f t="shared" si="0"/>
        <v>4778</v>
      </c>
      <c r="AC16" s="190">
        <f t="shared" si="0"/>
        <v>12</v>
      </c>
      <c r="AD16" s="190">
        <f t="shared" si="0"/>
        <v>50</v>
      </c>
      <c r="AE16" s="190">
        <f t="shared" si="0"/>
        <v>199735</v>
      </c>
      <c r="AF16" s="190">
        <f t="shared" si="0"/>
        <v>159577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s="121" customFormat="1" ht="15" customHeight="1">
      <c r="A17" s="183"/>
      <c r="B17" s="502" t="s">
        <v>261</v>
      </c>
      <c r="C17" s="502"/>
      <c r="D17" s="503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86" t="s">
        <v>147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s="121" customFormat="1" ht="15" customHeight="1">
      <c r="A18" s="183"/>
      <c r="B18" s="500" t="s">
        <v>229</v>
      </c>
      <c r="C18" s="504"/>
      <c r="D18" s="501"/>
      <c r="E18" s="190">
        <f t="shared" ref="E18:M18" si="1">SUM(E17:E17)</f>
        <v>0</v>
      </c>
      <c r="F18" s="190">
        <f t="shared" si="1"/>
        <v>0</v>
      </c>
      <c r="G18" s="190">
        <f t="shared" si="1"/>
        <v>0</v>
      </c>
      <c r="H18" s="190">
        <f t="shared" si="1"/>
        <v>0</v>
      </c>
      <c r="I18" s="190">
        <f t="shared" si="1"/>
        <v>0</v>
      </c>
      <c r="J18" s="190">
        <f t="shared" si="1"/>
        <v>0</v>
      </c>
      <c r="K18" s="190">
        <f t="shared" si="1"/>
        <v>0</v>
      </c>
      <c r="L18" s="190">
        <f t="shared" si="1"/>
        <v>0</v>
      </c>
      <c r="M18" s="190">
        <f t="shared" si="1"/>
        <v>0</v>
      </c>
      <c r="N18" s="190">
        <v>0</v>
      </c>
      <c r="O18" s="190">
        <f>SUM(O17:O17)</f>
        <v>0</v>
      </c>
      <c r="P18" s="190">
        <f>SUM(P17:P17)</f>
        <v>0</v>
      </c>
      <c r="Q18" s="190">
        <f>SUM(Q17:Q17)</f>
        <v>0</v>
      </c>
      <c r="R18" s="190">
        <v>0</v>
      </c>
      <c r="S18" s="190">
        <f t="shared" ref="S18:X18" si="2">SUM(S17:S17)</f>
        <v>0</v>
      </c>
      <c r="T18" s="190">
        <f t="shared" si="2"/>
        <v>0</v>
      </c>
      <c r="U18" s="190">
        <f t="shared" si="2"/>
        <v>0</v>
      </c>
      <c r="V18" s="190">
        <f t="shared" si="2"/>
        <v>0</v>
      </c>
      <c r="W18" s="190">
        <f t="shared" si="2"/>
        <v>0</v>
      </c>
      <c r="X18" s="190">
        <f t="shared" si="2"/>
        <v>0</v>
      </c>
      <c r="Y18" s="190">
        <v>0</v>
      </c>
      <c r="Z18" s="190">
        <f>SUM(Z17:Z17)</f>
        <v>0</v>
      </c>
      <c r="AA18" s="190">
        <v>0</v>
      </c>
      <c r="AB18" s="190">
        <v>0</v>
      </c>
      <c r="AC18" s="190">
        <f>SUM(AC17:AC17)</f>
        <v>0</v>
      </c>
      <c r="AD18" s="190">
        <f>SUM(AD17:AD17)</f>
        <v>0</v>
      </c>
      <c r="AE18" s="190">
        <f>SUM(AE17:AE17)</f>
        <v>0</v>
      </c>
      <c r="AF18" s="190">
        <f>SUM(AF17:AF17)</f>
        <v>0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B19" s="500" t="s">
        <v>59</v>
      </c>
      <c r="C19" s="504"/>
      <c r="D19" s="501"/>
      <c r="E19" s="190">
        <f>E16+E18</f>
        <v>185440</v>
      </c>
      <c r="F19" s="190">
        <f>F16+F18</f>
        <v>0</v>
      </c>
      <c r="G19" s="190">
        <f>G18+G16</f>
        <v>200</v>
      </c>
      <c r="H19" s="190">
        <f>H16+H18</f>
        <v>2000</v>
      </c>
      <c r="I19" s="190">
        <f>I16+I18</f>
        <v>67779</v>
      </c>
      <c r="J19" s="190">
        <f>J18+J16</f>
        <v>7500</v>
      </c>
      <c r="K19" s="190">
        <f>K18+K16</f>
        <v>0</v>
      </c>
      <c r="L19" s="190">
        <f>L16+L18</f>
        <v>262919</v>
      </c>
      <c r="M19" s="190">
        <f t="shared" ref="M19:R19" si="3">M18+M16</f>
        <v>93193</v>
      </c>
      <c r="N19" s="190">
        <f t="shared" si="3"/>
        <v>1600</v>
      </c>
      <c r="O19" s="190">
        <f t="shared" si="3"/>
        <v>1600</v>
      </c>
      <c r="P19" s="190">
        <f t="shared" si="3"/>
        <v>359312</v>
      </c>
      <c r="Q19" s="190">
        <f t="shared" si="3"/>
        <v>93193</v>
      </c>
      <c r="R19" s="190">
        <f t="shared" si="3"/>
        <v>1600</v>
      </c>
      <c r="S19" s="190">
        <f t="shared" ref="S19:Y19" si="4">S16+S18</f>
        <v>31265</v>
      </c>
      <c r="T19" s="190">
        <f t="shared" si="4"/>
        <v>1600</v>
      </c>
      <c r="U19" s="190">
        <f t="shared" si="4"/>
        <v>8200</v>
      </c>
      <c r="V19" s="190">
        <f t="shared" si="4"/>
        <v>32296</v>
      </c>
      <c r="W19" s="190">
        <f t="shared" si="4"/>
        <v>17496</v>
      </c>
      <c r="X19" s="190">
        <f t="shared" si="4"/>
        <v>7130</v>
      </c>
      <c r="Y19" s="190">
        <f t="shared" si="4"/>
        <v>1125</v>
      </c>
      <c r="Z19" s="190">
        <f>Z18+Z16</f>
        <v>960</v>
      </c>
      <c r="AA19" s="190">
        <f>AA18+AA16</f>
        <v>30</v>
      </c>
      <c r="AB19" s="190">
        <f>AB18+AB16</f>
        <v>4778</v>
      </c>
      <c r="AC19" s="190">
        <f>AC18+AC16</f>
        <v>12</v>
      </c>
      <c r="AD19" s="190">
        <f>AD18+AD16</f>
        <v>50</v>
      </c>
      <c r="AE19" s="190">
        <f>SUM(Q19:AD19)</f>
        <v>199735</v>
      </c>
      <c r="AF19" s="190">
        <f>AF18+AF16</f>
        <v>159577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ht="12.75" customHeight="1">
      <c r="A20" s="183"/>
      <c r="B20" s="183"/>
      <c r="C20" s="183"/>
      <c r="D20" s="505" t="s">
        <v>65</v>
      </c>
      <c r="E20" s="505"/>
      <c r="F20" s="505"/>
      <c r="G20" s="505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ht="15" customHeight="1">
      <c r="A21" s="183"/>
      <c r="B21" s="183"/>
      <c r="C21" s="183"/>
      <c r="D21" s="184">
        <v>1</v>
      </c>
      <c r="E21" s="183" t="s">
        <v>58</v>
      </c>
      <c r="F21" s="505" t="s">
        <v>266</v>
      </c>
      <c r="G21" s="505"/>
      <c r="H21" s="505">
        <f>L19-F19</f>
        <v>262919</v>
      </c>
      <c r="I21" s="505"/>
      <c r="J21" s="184">
        <v>1</v>
      </c>
      <c r="K21" s="183">
        <v>110</v>
      </c>
      <c r="L21" s="506" t="s">
        <v>307</v>
      </c>
      <c r="M21" s="506"/>
      <c r="N21" s="145"/>
      <c r="O21" s="145"/>
      <c r="P21" s="183">
        <f>AF19</f>
        <v>159577</v>
      </c>
      <c r="Q21" s="464" t="s">
        <v>337</v>
      </c>
      <c r="R21" s="464"/>
      <c r="S21" s="464"/>
      <c r="T21" s="464"/>
      <c r="U21" s="464"/>
      <c r="V21" s="464"/>
      <c r="W21" s="464"/>
      <c r="X21" s="464"/>
      <c r="Y21" s="464"/>
      <c r="Z21" s="464"/>
      <c r="AA21" s="464"/>
      <c r="AB21" s="464"/>
      <c r="AC21" s="464"/>
      <c r="AD21" s="188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A22" s="183"/>
      <c r="B22" s="183"/>
      <c r="C22" s="183"/>
      <c r="D22" s="184">
        <f>D21+1</f>
        <v>2</v>
      </c>
      <c r="E22" s="183" t="s">
        <v>175</v>
      </c>
      <c r="F22" s="505" t="s">
        <v>267</v>
      </c>
      <c r="G22" s="505"/>
      <c r="H22" s="505">
        <f>O19</f>
        <v>1600</v>
      </c>
      <c r="I22" s="505"/>
      <c r="J22" s="184">
        <f t="shared" ref="J22:J37" si="5">J21+1</f>
        <v>2</v>
      </c>
      <c r="K22" s="183">
        <v>117</v>
      </c>
      <c r="L22" s="507" t="s">
        <v>294</v>
      </c>
      <c r="M22" s="507"/>
      <c r="N22" s="145"/>
      <c r="O22" s="145"/>
      <c r="P22" s="183">
        <f>AD19</f>
        <v>50</v>
      </c>
      <c r="Q22" s="508" t="s">
        <v>336</v>
      </c>
      <c r="R22" s="508"/>
      <c r="S22" s="508"/>
      <c r="T22" s="508"/>
      <c r="U22" s="508"/>
      <c r="V22" s="508"/>
      <c r="W22" s="508"/>
      <c r="X22" s="508"/>
      <c r="Y22" s="508"/>
      <c r="Z22" s="508"/>
      <c r="AA22" s="257"/>
      <c r="AB22" s="257"/>
      <c r="AE22" s="187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184">
        <f>D22+1</f>
        <v>3</v>
      </c>
      <c r="E23" s="183" t="s">
        <v>57</v>
      </c>
      <c r="F23" s="505" t="s">
        <v>268</v>
      </c>
      <c r="G23" s="505"/>
      <c r="H23" s="505">
        <f>M19</f>
        <v>93193</v>
      </c>
      <c r="I23" s="505"/>
      <c r="J23" s="184">
        <f t="shared" si="5"/>
        <v>3</v>
      </c>
      <c r="K23" s="183">
        <v>216</v>
      </c>
      <c r="L23" s="506" t="s">
        <v>308</v>
      </c>
      <c r="M23" s="506"/>
      <c r="N23" s="185"/>
      <c r="O23" s="145"/>
      <c r="P23" s="183">
        <f>Y19</f>
        <v>1125</v>
      </c>
      <c r="Q23" s="464" t="s">
        <v>263</v>
      </c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4</v>
      </c>
      <c r="E24" s="185" t="s">
        <v>197</v>
      </c>
      <c r="F24" s="505" t="s">
        <v>269</v>
      </c>
      <c r="G24" s="505"/>
      <c r="H24" s="505">
        <f>N19</f>
        <v>1600</v>
      </c>
      <c r="I24" s="505"/>
      <c r="J24" s="184">
        <f t="shared" si="5"/>
        <v>4</v>
      </c>
      <c r="K24" s="183">
        <v>216</v>
      </c>
      <c r="L24" s="506" t="s">
        <v>308</v>
      </c>
      <c r="M24" s="506"/>
      <c r="N24" s="145"/>
      <c r="O24" s="145"/>
      <c r="P24" s="144">
        <f>V19</f>
        <v>32296</v>
      </c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/>
      <c r="E25" s="185"/>
      <c r="F25" s="505"/>
      <c r="G25" s="505"/>
      <c r="H25" s="505"/>
      <c r="I25" s="505"/>
      <c r="J25" s="184">
        <f t="shared" si="5"/>
        <v>5</v>
      </c>
      <c r="K25" s="183">
        <v>216</v>
      </c>
      <c r="L25" s="506" t="s">
        <v>308</v>
      </c>
      <c r="M25" s="506"/>
      <c r="N25" s="145"/>
      <c r="O25" s="145"/>
      <c r="P25" s="144">
        <f>W19</f>
        <v>17496</v>
      </c>
      <c r="Q25" s="481"/>
      <c r="R25" s="481"/>
      <c r="S25" s="481"/>
      <c r="T25" s="481"/>
      <c r="U25" s="481"/>
      <c r="V25" s="481"/>
      <c r="W25" s="481"/>
      <c r="X25" s="481"/>
      <c r="Y25" s="481"/>
      <c r="Z25" s="481"/>
      <c r="AA25" s="481"/>
      <c r="AB25" s="481"/>
      <c r="AC25" s="481"/>
      <c r="AD25" s="188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3.5" customHeight="1">
      <c r="A26" s="183"/>
      <c r="B26" s="183"/>
      <c r="C26" s="183"/>
      <c r="D26" s="184"/>
      <c r="E26" s="185"/>
      <c r="F26" s="183"/>
      <c r="G26" s="183"/>
      <c r="H26" s="183"/>
      <c r="I26" s="183"/>
      <c r="J26" s="184">
        <f t="shared" si="5"/>
        <v>6</v>
      </c>
      <c r="K26" s="183">
        <v>216</v>
      </c>
      <c r="L26" s="506" t="s">
        <v>308</v>
      </c>
      <c r="M26" s="506"/>
      <c r="N26" s="145"/>
      <c r="O26" s="145"/>
      <c r="P26" s="144">
        <f>X19</f>
        <v>7130</v>
      </c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3.5" customHeight="1">
      <c r="A27" s="183"/>
      <c r="B27" s="183"/>
      <c r="C27" s="183"/>
      <c r="D27" s="184"/>
      <c r="E27" s="183"/>
      <c r="F27" s="183"/>
      <c r="G27" s="183"/>
      <c r="H27" s="505"/>
      <c r="I27" s="505"/>
      <c r="J27" s="184">
        <f t="shared" si="5"/>
        <v>7</v>
      </c>
      <c r="K27" s="183">
        <v>227</v>
      </c>
      <c r="L27" s="507" t="s">
        <v>289</v>
      </c>
      <c r="M27" s="507"/>
      <c r="N27" s="145"/>
      <c r="O27" s="145"/>
      <c r="P27" s="183">
        <f>S19-S11</f>
        <v>19553</v>
      </c>
      <c r="Q27" s="464" t="s">
        <v>208</v>
      </c>
      <c r="R27" s="464"/>
      <c r="S27" s="464"/>
      <c r="T27" s="464"/>
      <c r="U27" s="464"/>
      <c r="V27" s="464"/>
      <c r="W27" s="464"/>
      <c r="X27" s="464"/>
      <c r="Y27" s="481" t="s">
        <v>163</v>
      </c>
      <c r="Z27" s="481"/>
      <c r="AA27" s="481"/>
      <c r="AB27" s="481"/>
      <c r="AC27" s="481"/>
      <c r="AD27" s="481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3.5" customHeight="1">
      <c r="A28" s="183"/>
      <c r="B28" s="183"/>
      <c r="C28" s="183"/>
      <c r="D28" s="184"/>
      <c r="E28" s="183"/>
      <c r="F28" s="183"/>
      <c r="G28" s="183"/>
      <c r="H28" s="183"/>
      <c r="I28" s="183"/>
      <c r="J28" s="184">
        <f t="shared" si="5"/>
        <v>8</v>
      </c>
      <c r="K28" s="183">
        <v>227</v>
      </c>
      <c r="L28" s="507" t="s">
        <v>312</v>
      </c>
      <c r="M28" s="507"/>
      <c r="N28" s="145"/>
      <c r="O28" s="145"/>
      <c r="P28" s="183">
        <f>S11</f>
        <v>11712</v>
      </c>
      <c r="Q28" s="189"/>
      <c r="R28" s="189"/>
      <c r="S28" s="189"/>
      <c r="T28" s="189"/>
      <c r="U28" s="189"/>
      <c r="V28" s="189"/>
      <c r="W28" s="189"/>
      <c r="X28" s="189"/>
      <c r="Y28" s="188"/>
      <c r="Z28" s="188"/>
      <c r="AA28" s="188"/>
      <c r="AB28" s="188"/>
      <c r="AC28" s="188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3"/>
      <c r="F29" s="183"/>
      <c r="G29" s="183"/>
      <c r="H29" s="505"/>
      <c r="I29" s="505"/>
      <c r="J29" s="184">
        <f t="shared" si="5"/>
        <v>9</v>
      </c>
      <c r="K29" s="183">
        <v>227</v>
      </c>
      <c r="L29" s="507" t="s">
        <v>296</v>
      </c>
      <c r="M29" s="507"/>
      <c r="N29" s="145"/>
      <c r="O29" s="145"/>
      <c r="P29" s="183">
        <f>Z19</f>
        <v>960</v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5"/>
      <c r="E30" s="183"/>
      <c r="F30" s="183"/>
      <c r="G30" s="183"/>
      <c r="H30" s="183"/>
      <c r="I30" s="183"/>
      <c r="J30" s="184">
        <f t="shared" si="5"/>
        <v>10</v>
      </c>
      <c r="K30" s="183">
        <v>227</v>
      </c>
      <c r="L30" s="507" t="s">
        <v>299</v>
      </c>
      <c r="M30" s="507"/>
      <c r="N30" s="145"/>
      <c r="O30" s="145"/>
      <c r="P30" s="183">
        <f>Q19-Q11</f>
        <v>60985</v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5"/>
      <c r="E31" s="183"/>
      <c r="F31" s="183"/>
      <c r="G31" s="183"/>
      <c r="H31" s="183"/>
      <c r="I31" s="183"/>
      <c r="J31" s="184">
        <f t="shared" si="5"/>
        <v>11</v>
      </c>
      <c r="K31" s="183">
        <v>227</v>
      </c>
      <c r="L31" s="507" t="s">
        <v>313</v>
      </c>
      <c r="M31" s="507"/>
      <c r="N31" s="145"/>
      <c r="O31" s="145"/>
      <c r="P31" s="183">
        <f>Q11</f>
        <v>32208</v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5"/>
      <c r="E32" s="183"/>
      <c r="F32" s="183"/>
      <c r="G32" s="183"/>
      <c r="H32" s="183"/>
      <c r="I32" s="183"/>
      <c r="J32" s="184">
        <f t="shared" si="5"/>
        <v>12</v>
      </c>
      <c r="K32" s="183">
        <v>227</v>
      </c>
      <c r="L32" s="507" t="s">
        <v>289</v>
      </c>
      <c r="M32" s="507"/>
      <c r="N32" s="145"/>
      <c r="O32" s="145"/>
      <c r="P32" s="183">
        <f>R19</f>
        <v>1600</v>
      </c>
      <c r="Q32" s="481" t="s">
        <v>219</v>
      </c>
      <c r="R32" s="481"/>
      <c r="S32" s="481"/>
      <c r="T32" s="481"/>
      <c r="U32" s="481"/>
      <c r="V32" s="481"/>
      <c r="W32" s="481"/>
      <c r="X32" s="481"/>
      <c r="Y32" s="188"/>
      <c r="Z32" s="481"/>
      <c r="AA32" s="481"/>
      <c r="AB32" s="481"/>
      <c r="AC32" s="481"/>
      <c r="AD32" s="481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5"/>
        <v>13</v>
      </c>
      <c r="K33" s="183">
        <v>227</v>
      </c>
      <c r="L33" s="507" t="s">
        <v>298</v>
      </c>
      <c r="M33" s="507"/>
      <c r="N33" s="145"/>
      <c r="O33" s="145"/>
      <c r="P33" s="183">
        <f>T19</f>
        <v>1600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5"/>
        <v>14</v>
      </c>
      <c r="K34" s="183">
        <v>227</v>
      </c>
      <c r="L34" s="507" t="s">
        <v>289</v>
      </c>
      <c r="M34" s="507"/>
      <c r="N34" s="185"/>
      <c r="O34" s="145"/>
      <c r="P34" s="183">
        <f>U16</f>
        <v>8200</v>
      </c>
      <c r="Q34" s="183"/>
      <c r="R34" s="183"/>
      <c r="S34" s="183"/>
      <c r="T34" s="505"/>
      <c r="U34" s="505"/>
      <c r="V34" s="505"/>
      <c r="W34" s="505"/>
      <c r="X34" s="505"/>
      <c r="Y34" s="505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5"/>
        <v>15</v>
      </c>
      <c r="K35" s="183" t="s">
        <v>212</v>
      </c>
      <c r="L35" s="509" t="s">
        <v>315</v>
      </c>
      <c r="M35" s="509"/>
      <c r="N35" s="509"/>
      <c r="O35" s="145"/>
      <c r="P35" s="183">
        <f>AB19</f>
        <v>4778</v>
      </c>
      <c r="Q35" s="183"/>
      <c r="R35" s="183"/>
      <c r="S35" s="183"/>
      <c r="T35" s="464" t="s">
        <v>317</v>
      </c>
      <c r="U35" s="464"/>
      <c r="V35" s="464"/>
      <c r="W35" s="464"/>
      <c r="X35" s="464"/>
      <c r="Y35" s="464"/>
      <c r="Z35" s="464"/>
      <c r="AA35" s="464"/>
      <c r="AB35" s="464"/>
      <c r="AC35" s="464"/>
      <c r="AD35" s="464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5"/>
        <v>16</v>
      </c>
      <c r="K36" s="511" t="s">
        <v>314</v>
      </c>
      <c r="L36" s="511"/>
      <c r="M36" s="511"/>
      <c r="N36" s="511"/>
      <c r="O36" s="145"/>
      <c r="P36" s="183">
        <v>30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5"/>
        <v>17</v>
      </c>
      <c r="K37" s="511" t="s">
        <v>265</v>
      </c>
      <c r="L37" s="511"/>
      <c r="M37" s="511"/>
      <c r="N37" s="511"/>
      <c r="O37" s="185"/>
      <c r="P37" s="183">
        <f>AC19</f>
        <v>12</v>
      </c>
      <c r="Q37" s="183"/>
      <c r="R37" s="183"/>
      <c r="AD37" s="183"/>
      <c r="AE37" s="183"/>
      <c r="AF37" s="183"/>
      <c r="AG37" s="183"/>
      <c r="AH37" s="464"/>
      <c r="AI37" s="464"/>
      <c r="AJ37" s="464"/>
      <c r="AK37" s="464"/>
      <c r="AL37" s="464"/>
      <c r="AM37" s="464"/>
      <c r="AN37" s="464"/>
      <c r="AO37" s="464"/>
      <c r="AP37" s="464"/>
      <c r="AQ37" s="183"/>
    </row>
    <row r="38" spans="1:43" ht="11.25" customHeight="1">
      <c r="A38" s="183"/>
      <c r="B38" s="183"/>
      <c r="C38" s="183"/>
      <c r="D38" s="185"/>
      <c r="E38" s="183"/>
      <c r="F38" s="183"/>
      <c r="G38" s="183"/>
      <c r="H38" s="512">
        <f>SUM(H21:H37)</f>
        <v>359312</v>
      </c>
      <c r="I38" s="513"/>
      <c r="J38" s="184"/>
      <c r="K38" s="183"/>
      <c r="L38" s="183"/>
      <c r="M38" s="183"/>
      <c r="N38" s="183"/>
      <c r="O38" s="512">
        <f>SUM(P21:P37)</f>
        <v>359312</v>
      </c>
      <c r="P38" s="513"/>
      <c r="Q38" s="183"/>
      <c r="R38" s="183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/>
      <c r="K39" s="183"/>
      <c r="L39" s="183"/>
      <c r="M39" s="183"/>
      <c r="N39" s="183"/>
      <c r="O39" s="183"/>
      <c r="P39" s="183"/>
      <c r="Q39" s="183"/>
      <c r="R39" s="183"/>
      <c r="S39" s="481"/>
      <c r="T39" s="481"/>
      <c r="U39" s="481"/>
      <c r="V39" s="481"/>
      <c r="W39" s="481"/>
      <c r="X39" s="481"/>
      <c r="Y39" s="481"/>
      <c r="Z39" s="481"/>
      <c r="AA39" s="481"/>
      <c r="AB39" s="481"/>
      <c r="AC39" s="481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510"/>
      <c r="I40" s="510"/>
      <c r="J40" s="184"/>
      <c r="K40" s="183"/>
      <c r="L40" s="183"/>
      <c r="M40" s="183"/>
      <c r="N40" s="183"/>
      <c r="O40" s="183"/>
      <c r="P40" s="183"/>
      <c r="Q40" s="183"/>
      <c r="R40" s="183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</row>
    <row r="43" spans="1:43" ht="15" customHeight="1">
      <c r="A43" s="183"/>
      <c r="B43" s="183"/>
      <c r="C43" s="183"/>
      <c r="D43" s="185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</row>
    <row r="46" spans="1:43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H109" s="183"/>
      <c r="I109" s="183"/>
      <c r="J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B111" s="183"/>
      <c r="C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</sheetData>
  <mergeCells count="57">
    <mergeCell ref="I1:Q1"/>
    <mergeCell ref="I2:Q2"/>
    <mergeCell ref="I3:Q3"/>
    <mergeCell ref="A4:C4"/>
    <mergeCell ref="F5:F8"/>
    <mergeCell ref="Q5:AE5"/>
    <mergeCell ref="V6:X6"/>
    <mergeCell ref="B16:C16"/>
    <mergeCell ref="B17:D17"/>
    <mergeCell ref="B18:D18"/>
    <mergeCell ref="B19:D19"/>
    <mergeCell ref="D20:G20"/>
    <mergeCell ref="H21:I21"/>
    <mergeCell ref="L21:M21"/>
    <mergeCell ref="Q21:AC21"/>
    <mergeCell ref="F22:G22"/>
    <mergeCell ref="H22:I22"/>
    <mergeCell ref="L22:M22"/>
    <mergeCell ref="Q22:Z22"/>
    <mergeCell ref="F21:G21"/>
    <mergeCell ref="H27:I27"/>
    <mergeCell ref="L27:M27"/>
    <mergeCell ref="Q27:X27"/>
    <mergeCell ref="Y27:AD27"/>
    <mergeCell ref="F23:G23"/>
    <mergeCell ref="H23:I23"/>
    <mergeCell ref="L23:M23"/>
    <mergeCell ref="Q23:AD23"/>
    <mergeCell ref="F24:G24"/>
    <mergeCell ref="H24:I24"/>
    <mergeCell ref="L24:M24"/>
    <mergeCell ref="F25:G25"/>
    <mergeCell ref="H25:I25"/>
    <mergeCell ref="L25:M25"/>
    <mergeCell ref="Q25:AC25"/>
    <mergeCell ref="L26:M26"/>
    <mergeCell ref="L35:N35"/>
    <mergeCell ref="T35:AD35"/>
    <mergeCell ref="L28:M28"/>
    <mergeCell ref="H29:I29"/>
    <mergeCell ref="L29:M29"/>
    <mergeCell ref="L30:M30"/>
    <mergeCell ref="L31:M31"/>
    <mergeCell ref="L32:M32"/>
    <mergeCell ref="Q32:X32"/>
    <mergeCell ref="Z32:AD32"/>
    <mergeCell ref="L33:M33"/>
    <mergeCell ref="L34:M34"/>
    <mergeCell ref="T34:Y34"/>
    <mergeCell ref="H40:I40"/>
    <mergeCell ref="S42:AC42"/>
    <mergeCell ref="K36:N36"/>
    <mergeCell ref="K37:N37"/>
    <mergeCell ref="AH37:AP37"/>
    <mergeCell ref="H38:I38"/>
    <mergeCell ref="O38:P38"/>
    <mergeCell ref="S39:AC39"/>
  </mergeCells>
  <pageMargins left="0" right="0" top="0.25" bottom="0.25" header="0" footer="0"/>
  <pageSetup paperSize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"/>
  <sheetViews>
    <sheetView topLeftCell="A19" zoomScale="110" workbookViewId="0">
      <selection activeCell="C21" sqref="C21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334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58560</f>
        <v>58560</v>
      </c>
      <c r="F11" s="183">
        <v>0</v>
      </c>
      <c r="G11" s="183">
        <v>200</v>
      </c>
      <c r="H11" s="183">
        <v>0</v>
      </c>
      <c r="I11" s="183">
        <f>ROUND(E11*35%,0)</f>
        <v>20496</v>
      </c>
      <c r="J11" s="183">
        <v>1500</v>
      </c>
      <c r="K11" s="183">
        <v>0</v>
      </c>
      <c r="L11" s="183">
        <f>SUM(E11:K11)</f>
        <v>80756</v>
      </c>
      <c r="M11" s="183">
        <f>ROUND(E11*55%,0)</f>
        <v>32208</v>
      </c>
      <c r="N11" s="183">
        <v>0</v>
      </c>
      <c r="O11" s="183">
        <v>0</v>
      </c>
      <c r="P11" s="183">
        <f>L11+M11+N11+O11</f>
        <v>112964</v>
      </c>
      <c r="Q11" s="183">
        <f>M11</f>
        <v>32208</v>
      </c>
      <c r="R11" s="183"/>
      <c r="S11" s="183">
        <f>ROUND(E11*20%,U64)</f>
        <v>11712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430</v>
      </c>
      <c r="AB11" s="183">
        <v>2562</v>
      </c>
      <c r="AC11" s="183">
        <v>6</v>
      </c>
      <c r="AD11" s="183">
        <v>10</v>
      </c>
      <c r="AE11" s="183">
        <f>SUM(Q11:AD11)</f>
        <v>60438</v>
      </c>
      <c r="AF11" s="183">
        <f>P11-AE11</f>
        <v>52526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>SUM(E12:K12)</f>
        <v>59511</v>
      </c>
      <c r="M12" s="183">
        <f>ROUND(E12*55%,0)</f>
        <v>23227</v>
      </c>
      <c r="N12" s="183">
        <v>0</v>
      </c>
      <c r="O12" s="183">
        <v>0</v>
      </c>
      <c r="P12" s="183">
        <f>L12+M12+N12+O12</f>
        <v>82738</v>
      </c>
      <c r="Q12" s="183">
        <f>M12</f>
        <v>23227</v>
      </c>
      <c r="R12" s="183"/>
      <c r="S12" s="183">
        <f>ROUND(E12*10%,U65)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>SUM(Q12:AD12)</f>
        <v>38828</v>
      </c>
      <c r="AF12" s="183">
        <f>P12-AE12</f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>A12+1</f>
        <v>3</v>
      </c>
      <c r="B13" s="184">
        <v>51</v>
      </c>
      <c r="C13" s="185" t="s">
        <v>151</v>
      </c>
      <c r="D13" s="184" t="s">
        <v>154</v>
      </c>
      <c r="E13" s="183">
        <f>43170</f>
        <v>43170</v>
      </c>
      <c r="F13" s="183">
        <v>0</v>
      </c>
      <c r="G13" s="183">
        <v>0</v>
      </c>
      <c r="H13" s="183">
        <v>0</v>
      </c>
      <c r="I13" s="183">
        <f>ROUND(E13*35%,0)</f>
        <v>15110</v>
      </c>
      <c r="J13" s="183">
        <v>1500</v>
      </c>
      <c r="K13" s="183">
        <v>0</v>
      </c>
      <c r="L13" s="183">
        <f>SUM(E13:K13)</f>
        <v>59780</v>
      </c>
      <c r="M13" s="183">
        <f>ROUND(E13*55%,0)</f>
        <v>23744</v>
      </c>
      <c r="N13" s="183">
        <v>0</v>
      </c>
      <c r="O13" s="183">
        <v>0</v>
      </c>
      <c r="P13" s="183">
        <f>L13+M13+N13+O13</f>
        <v>83524</v>
      </c>
      <c r="Q13" s="183">
        <f>M13</f>
        <v>23744</v>
      </c>
      <c r="R13" s="183"/>
      <c r="S13" s="183">
        <f>ROUND(E13*20%,0)</f>
        <v>8634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>SUM(Q13:AD13)</f>
        <v>64827</v>
      </c>
      <c r="AF13" s="183">
        <f>P13-AE13</f>
        <v>18697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>A13+1</f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>SUM(E14:K14)</f>
        <v>38172</v>
      </c>
      <c r="M14" s="183">
        <f>ROUND(E14*55%,0)</f>
        <v>14014</v>
      </c>
      <c r="N14" s="183">
        <v>0</v>
      </c>
      <c r="O14" s="183">
        <v>0</v>
      </c>
      <c r="P14" s="183">
        <f>L14+M14+N14+O14</f>
        <v>52186</v>
      </c>
      <c r="Q14" s="183">
        <f>M14</f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>SUM(Q14:AD14)</f>
        <v>31072</v>
      </c>
      <c r="AF14" s="183">
        <f>P14-AE14</f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>A14+1</f>
        <v>5</v>
      </c>
      <c r="B15" s="184">
        <v>184</v>
      </c>
      <c r="C15" s="185" t="s">
        <v>332</v>
      </c>
      <c r="D15" s="184" t="s">
        <v>182</v>
      </c>
      <c r="E15" s="183">
        <f>16000</f>
        <v>16000</v>
      </c>
      <c r="F15" s="183">
        <v>0</v>
      </c>
      <c r="G15" s="183">
        <v>0</v>
      </c>
      <c r="H15" s="183">
        <v>0</v>
      </c>
      <c r="I15" s="183">
        <f>ROUND(E15*45%,0)</f>
        <v>7200</v>
      </c>
      <c r="J15" s="183">
        <v>1500</v>
      </c>
      <c r="K15" s="183">
        <v>0</v>
      </c>
      <c r="L15" s="183">
        <f>SUM(E15:K15)</f>
        <v>24700</v>
      </c>
      <c r="M15" s="183">
        <v>0</v>
      </c>
      <c r="N15" s="183">
        <f>ROUND(E15*10%,0)</f>
        <v>1600</v>
      </c>
      <c r="O15" s="183">
        <f>ROUND(E15*10%,0)</f>
        <v>1600</v>
      </c>
      <c r="P15" s="183">
        <f>L15+M15+N15+O15</f>
        <v>27900</v>
      </c>
      <c r="Q15" s="183">
        <f>M15</f>
        <v>0</v>
      </c>
      <c r="R15" s="183">
        <f>N15</f>
        <v>1600</v>
      </c>
      <c r="S15" s="183">
        <f>ROUND(E15*10%,0)</f>
        <v>1600</v>
      </c>
      <c r="T15" s="183">
        <f>S15</f>
        <v>1600</v>
      </c>
      <c r="U15" s="183">
        <v>0</v>
      </c>
      <c r="V15" s="183">
        <v>0</v>
      </c>
      <c r="W15" s="183">
        <v>0</v>
      </c>
      <c r="X15" s="183">
        <v>0</v>
      </c>
      <c r="Y15" s="183">
        <v>0</v>
      </c>
      <c r="Z15" s="183">
        <f>ROUND(E15*1%,0)</f>
        <v>160</v>
      </c>
      <c r="AA15" s="183">
        <v>0</v>
      </c>
      <c r="AB15" s="183">
        <v>0</v>
      </c>
      <c r="AC15" s="183">
        <v>0</v>
      </c>
      <c r="AD15" s="183">
        <v>10</v>
      </c>
      <c r="AE15" s="183">
        <f>SUM(Q15:AD15)</f>
        <v>4970</v>
      </c>
      <c r="AF15" s="183">
        <f>P15-AE15</f>
        <v>22930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/>
      <c r="B16" s="500" t="s">
        <v>229</v>
      </c>
      <c r="C16" s="501"/>
      <c r="D16" s="202"/>
      <c r="E16" s="190">
        <f t="shared" ref="E16:AF16" si="0">SUM(E11:E15)</f>
        <v>185440</v>
      </c>
      <c r="F16" s="190">
        <f t="shared" si="0"/>
        <v>0</v>
      </c>
      <c r="G16" s="190">
        <f t="shared" si="0"/>
        <v>200</v>
      </c>
      <c r="H16" s="190">
        <f t="shared" si="0"/>
        <v>2000</v>
      </c>
      <c r="I16" s="190">
        <f t="shared" si="0"/>
        <v>67779</v>
      </c>
      <c r="J16" s="190">
        <f t="shared" si="0"/>
        <v>7500</v>
      </c>
      <c r="K16" s="190">
        <f t="shared" si="0"/>
        <v>0</v>
      </c>
      <c r="L16" s="190">
        <f t="shared" si="0"/>
        <v>262919</v>
      </c>
      <c r="M16" s="190">
        <f t="shared" si="0"/>
        <v>93193</v>
      </c>
      <c r="N16" s="190">
        <f t="shared" si="0"/>
        <v>1600</v>
      </c>
      <c r="O16" s="190">
        <f t="shared" si="0"/>
        <v>1600</v>
      </c>
      <c r="P16" s="190">
        <f t="shared" si="0"/>
        <v>359312</v>
      </c>
      <c r="Q16" s="190">
        <f t="shared" si="0"/>
        <v>93193</v>
      </c>
      <c r="R16" s="190">
        <f t="shared" si="0"/>
        <v>1600</v>
      </c>
      <c r="S16" s="190">
        <f t="shared" si="0"/>
        <v>31265</v>
      </c>
      <c r="T16" s="190">
        <f t="shared" si="0"/>
        <v>1600</v>
      </c>
      <c r="U16" s="190">
        <f t="shared" si="0"/>
        <v>8200</v>
      </c>
      <c r="V16" s="190">
        <f t="shared" si="0"/>
        <v>32296</v>
      </c>
      <c r="W16" s="190">
        <f t="shared" si="0"/>
        <v>17496</v>
      </c>
      <c r="X16" s="190">
        <f t="shared" si="0"/>
        <v>7130</v>
      </c>
      <c r="Y16" s="190">
        <f t="shared" si="0"/>
        <v>1125</v>
      </c>
      <c r="Z16" s="190">
        <f t="shared" si="0"/>
        <v>960</v>
      </c>
      <c r="AA16" s="190">
        <f t="shared" si="0"/>
        <v>430</v>
      </c>
      <c r="AB16" s="190">
        <f t="shared" si="0"/>
        <v>4778</v>
      </c>
      <c r="AC16" s="190">
        <f t="shared" si="0"/>
        <v>12</v>
      </c>
      <c r="AD16" s="190">
        <f t="shared" si="0"/>
        <v>50</v>
      </c>
      <c r="AE16" s="190">
        <f t="shared" si="0"/>
        <v>200135</v>
      </c>
      <c r="AF16" s="190">
        <f t="shared" si="0"/>
        <v>159177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s="121" customFormat="1" ht="15" customHeight="1">
      <c r="A17" s="183"/>
      <c r="B17" s="502" t="s">
        <v>261</v>
      </c>
      <c r="C17" s="502"/>
      <c r="D17" s="503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86" t="s">
        <v>147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s="121" customFormat="1" ht="15" customHeight="1">
      <c r="A18" s="183"/>
      <c r="B18" s="500" t="s">
        <v>229</v>
      </c>
      <c r="C18" s="504"/>
      <c r="D18" s="501"/>
      <c r="E18" s="190">
        <f t="shared" ref="E18:M18" si="1">SUM(E17:E17)</f>
        <v>0</v>
      </c>
      <c r="F18" s="190">
        <f t="shared" si="1"/>
        <v>0</v>
      </c>
      <c r="G18" s="190">
        <f t="shared" si="1"/>
        <v>0</v>
      </c>
      <c r="H18" s="190">
        <f t="shared" si="1"/>
        <v>0</v>
      </c>
      <c r="I18" s="190">
        <f t="shared" si="1"/>
        <v>0</v>
      </c>
      <c r="J18" s="190">
        <f t="shared" si="1"/>
        <v>0</v>
      </c>
      <c r="K18" s="190">
        <f t="shared" si="1"/>
        <v>0</v>
      </c>
      <c r="L18" s="190">
        <f t="shared" si="1"/>
        <v>0</v>
      </c>
      <c r="M18" s="190">
        <f t="shared" si="1"/>
        <v>0</v>
      </c>
      <c r="N18" s="190">
        <v>0</v>
      </c>
      <c r="O18" s="190">
        <f>SUM(O17:O17)</f>
        <v>0</v>
      </c>
      <c r="P18" s="190">
        <f>SUM(P17:P17)</f>
        <v>0</v>
      </c>
      <c r="Q18" s="190">
        <f>SUM(Q17:Q17)</f>
        <v>0</v>
      </c>
      <c r="R18" s="190">
        <v>0</v>
      </c>
      <c r="S18" s="190">
        <f t="shared" ref="S18:X18" si="2">SUM(S17:S17)</f>
        <v>0</v>
      </c>
      <c r="T18" s="190">
        <f t="shared" si="2"/>
        <v>0</v>
      </c>
      <c r="U18" s="190">
        <f t="shared" si="2"/>
        <v>0</v>
      </c>
      <c r="V18" s="190">
        <f t="shared" si="2"/>
        <v>0</v>
      </c>
      <c r="W18" s="190">
        <f t="shared" si="2"/>
        <v>0</v>
      </c>
      <c r="X18" s="190">
        <f t="shared" si="2"/>
        <v>0</v>
      </c>
      <c r="Y18" s="190">
        <v>0</v>
      </c>
      <c r="Z18" s="190">
        <f>SUM(Z17:Z17)</f>
        <v>0</v>
      </c>
      <c r="AA18" s="190">
        <v>0</v>
      </c>
      <c r="AB18" s="190">
        <v>0</v>
      </c>
      <c r="AC18" s="190">
        <f>SUM(AC17:AC17)</f>
        <v>0</v>
      </c>
      <c r="AD18" s="190">
        <f>SUM(AD17:AD17)</f>
        <v>0</v>
      </c>
      <c r="AE18" s="190">
        <f>SUM(AE17:AE17)</f>
        <v>0</v>
      </c>
      <c r="AF18" s="190">
        <f>SUM(AF17:AF17)</f>
        <v>0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B19" s="500" t="s">
        <v>59</v>
      </c>
      <c r="C19" s="504"/>
      <c r="D19" s="501"/>
      <c r="E19" s="190">
        <f>E16+E18</f>
        <v>185440</v>
      </c>
      <c r="F19" s="190">
        <f>F16+F18</f>
        <v>0</v>
      </c>
      <c r="G19" s="190">
        <f>G18+G16</f>
        <v>200</v>
      </c>
      <c r="H19" s="190">
        <f>H16+H18</f>
        <v>2000</v>
      </c>
      <c r="I19" s="190">
        <f>I16+I18</f>
        <v>67779</v>
      </c>
      <c r="J19" s="190">
        <f>J18+J16</f>
        <v>7500</v>
      </c>
      <c r="K19" s="190">
        <f>K18+K16</f>
        <v>0</v>
      </c>
      <c r="L19" s="190">
        <f>L16+L18</f>
        <v>262919</v>
      </c>
      <c r="M19" s="190">
        <f t="shared" ref="M19:R19" si="3">M18+M16</f>
        <v>93193</v>
      </c>
      <c r="N19" s="190">
        <f t="shared" si="3"/>
        <v>1600</v>
      </c>
      <c r="O19" s="190">
        <f t="shared" si="3"/>
        <v>1600</v>
      </c>
      <c r="P19" s="190">
        <f t="shared" si="3"/>
        <v>359312</v>
      </c>
      <c r="Q19" s="190">
        <f t="shared" si="3"/>
        <v>93193</v>
      </c>
      <c r="R19" s="190">
        <f t="shared" si="3"/>
        <v>1600</v>
      </c>
      <c r="S19" s="190">
        <f t="shared" ref="S19:Y19" si="4">S16+S18</f>
        <v>31265</v>
      </c>
      <c r="T19" s="190">
        <f t="shared" si="4"/>
        <v>1600</v>
      </c>
      <c r="U19" s="190">
        <f t="shared" si="4"/>
        <v>8200</v>
      </c>
      <c r="V19" s="190">
        <f t="shared" si="4"/>
        <v>32296</v>
      </c>
      <c r="W19" s="190">
        <f t="shared" si="4"/>
        <v>17496</v>
      </c>
      <c r="X19" s="190">
        <f t="shared" si="4"/>
        <v>7130</v>
      </c>
      <c r="Y19" s="190">
        <f t="shared" si="4"/>
        <v>1125</v>
      </c>
      <c r="Z19" s="190">
        <f>Z18+Z16</f>
        <v>960</v>
      </c>
      <c r="AA19" s="190">
        <f>AA18+AA16</f>
        <v>430</v>
      </c>
      <c r="AB19" s="190">
        <f>AB18+AB16</f>
        <v>4778</v>
      </c>
      <c r="AC19" s="190">
        <f>AC18+AC16</f>
        <v>12</v>
      </c>
      <c r="AD19" s="190">
        <f>AD18+AD16</f>
        <v>50</v>
      </c>
      <c r="AE19" s="190">
        <f>SUM(Q19:AD19)</f>
        <v>200135</v>
      </c>
      <c r="AF19" s="190">
        <f>AF18+AF16</f>
        <v>159177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ht="12.75" customHeight="1">
      <c r="A20" s="183"/>
      <c r="B20" s="183"/>
      <c r="C20" s="183"/>
      <c r="D20" s="505" t="s">
        <v>65</v>
      </c>
      <c r="E20" s="505"/>
      <c r="F20" s="505"/>
      <c r="G20" s="505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ht="15" customHeight="1">
      <c r="A21" s="183"/>
      <c r="B21" s="183"/>
      <c r="C21" s="183"/>
      <c r="D21" s="184">
        <v>1</v>
      </c>
      <c r="E21" s="183" t="s">
        <v>58</v>
      </c>
      <c r="F21" s="505" t="s">
        <v>266</v>
      </c>
      <c r="G21" s="505"/>
      <c r="H21" s="505">
        <f>L19-F19</f>
        <v>262919</v>
      </c>
      <c r="I21" s="505"/>
      <c r="J21" s="184">
        <v>1</v>
      </c>
      <c r="K21" s="183">
        <v>110</v>
      </c>
      <c r="L21" s="506" t="s">
        <v>307</v>
      </c>
      <c r="M21" s="506"/>
      <c r="N21" s="145"/>
      <c r="O21" s="145"/>
      <c r="P21" s="183">
        <f>AF19</f>
        <v>159177</v>
      </c>
      <c r="Q21" s="464" t="s">
        <v>337</v>
      </c>
      <c r="R21" s="464"/>
      <c r="S21" s="464"/>
      <c r="T21" s="464"/>
      <c r="U21" s="464"/>
      <c r="V21" s="464"/>
      <c r="W21" s="464"/>
      <c r="X21" s="464"/>
      <c r="Y21" s="464"/>
      <c r="Z21" s="464"/>
      <c r="AA21" s="464"/>
      <c r="AB21" s="464"/>
      <c r="AC21" s="464"/>
      <c r="AD21" s="188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A22" s="183"/>
      <c r="B22" s="183"/>
      <c r="C22" s="183"/>
      <c r="D22" s="184">
        <f>D21+1</f>
        <v>2</v>
      </c>
      <c r="E22" s="183" t="s">
        <v>175</v>
      </c>
      <c r="F22" s="505" t="s">
        <v>267</v>
      </c>
      <c r="G22" s="505"/>
      <c r="H22" s="505">
        <f>O19</f>
        <v>1600</v>
      </c>
      <c r="I22" s="505"/>
      <c r="J22" s="184">
        <f t="shared" ref="J22:J38" si="5">J21+1</f>
        <v>2</v>
      </c>
      <c r="K22" s="183">
        <v>117</v>
      </c>
      <c r="L22" s="507" t="s">
        <v>294</v>
      </c>
      <c r="M22" s="507"/>
      <c r="N22" s="145"/>
      <c r="O22" s="145"/>
      <c r="P22" s="183">
        <f>AD19</f>
        <v>50</v>
      </c>
      <c r="Q22" s="508" t="s">
        <v>336</v>
      </c>
      <c r="R22" s="508"/>
      <c r="S22" s="508"/>
      <c r="T22" s="508"/>
      <c r="U22" s="508"/>
      <c r="V22" s="508"/>
      <c r="W22" s="508"/>
      <c r="X22" s="508"/>
      <c r="Y22" s="508"/>
      <c r="Z22" s="508"/>
      <c r="AA22" s="257"/>
      <c r="AB22" s="257"/>
      <c r="AE22" s="187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184">
        <f>D22+1</f>
        <v>3</v>
      </c>
      <c r="E23" s="183" t="s">
        <v>57</v>
      </c>
      <c r="F23" s="505" t="s">
        <v>268</v>
      </c>
      <c r="G23" s="505"/>
      <c r="H23" s="505">
        <f>M19</f>
        <v>93193</v>
      </c>
      <c r="I23" s="505"/>
      <c r="J23" s="184">
        <f t="shared" si="5"/>
        <v>3</v>
      </c>
      <c r="K23" s="183">
        <v>216</v>
      </c>
      <c r="L23" s="506" t="s">
        <v>308</v>
      </c>
      <c r="M23" s="506"/>
      <c r="N23" s="185"/>
      <c r="O23" s="145"/>
      <c r="P23" s="183">
        <f>Y19</f>
        <v>1125</v>
      </c>
      <c r="Q23" s="464" t="s">
        <v>263</v>
      </c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4</v>
      </c>
      <c r="E24" s="185" t="s">
        <v>197</v>
      </c>
      <c r="F24" s="505" t="s">
        <v>269</v>
      </c>
      <c r="G24" s="505"/>
      <c r="H24" s="505">
        <f>N19</f>
        <v>1600</v>
      </c>
      <c r="I24" s="505"/>
      <c r="J24" s="184">
        <f t="shared" si="5"/>
        <v>4</v>
      </c>
      <c r="K24" s="183">
        <v>216</v>
      </c>
      <c r="L24" s="506" t="s">
        <v>308</v>
      </c>
      <c r="M24" s="506"/>
      <c r="N24" s="145"/>
      <c r="O24" s="145"/>
      <c r="P24" s="144">
        <f>V19</f>
        <v>32296</v>
      </c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/>
      <c r="E25" s="185"/>
      <c r="F25" s="505"/>
      <c r="G25" s="505"/>
      <c r="H25" s="505"/>
      <c r="I25" s="505"/>
      <c r="J25" s="184">
        <f t="shared" si="5"/>
        <v>5</v>
      </c>
      <c r="K25" s="183">
        <v>216</v>
      </c>
      <c r="L25" s="506" t="s">
        <v>308</v>
      </c>
      <c r="M25" s="506"/>
      <c r="N25" s="145"/>
      <c r="O25" s="145"/>
      <c r="P25" s="144">
        <f>W19</f>
        <v>17496</v>
      </c>
      <c r="Q25" s="481"/>
      <c r="R25" s="481"/>
      <c r="S25" s="481"/>
      <c r="T25" s="481"/>
      <c r="U25" s="481"/>
      <c r="V25" s="481"/>
      <c r="W25" s="481"/>
      <c r="X25" s="481"/>
      <c r="Y25" s="481"/>
      <c r="Z25" s="481"/>
      <c r="AA25" s="481"/>
      <c r="AB25" s="481"/>
      <c r="AC25" s="481"/>
      <c r="AD25" s="188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3.5" customHeight="1">
      <c r="A26" s="183"/>
      <c r="B26" s="183"/>
      <c r="C26" s="183"/>
      <c r="D26" s="184"/>
      <c r="E26" s="185"/>
      <c r="F26" s="183"/>
      <c r="G26" s="183"/>
      <c r="H26" s="183"/>
      <c r="I26" s="183"/>
      <c r="J26" s="184">
        <f t="shared" si="5"/>
        <v>6</v>
      </c>
      <c r="K26" s="183">
        <v>216</v>
      </c>
      <c r="L26" s="506" t="s">
        <v>308</v>
      </c>
      <c r="M26" s="506"/>
      <c r="N26" s="145"/>
      <c r="O26" s="145"/>
      <c r="P26" s="144">
        <f>X19</f>
        <v>7130</v>
      </c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3.5" customHeight="1">
      <c r="A27" s="183"/>
      <c r="B27" s="183"/>
      <c r="C27" s="183"/>
      <c r="D27" s="184"/>
      <c r="E27" s="183"/>
      <c r="F27" s="183"/>
      <c r="G27" s="183"/>
      <c r="H27" s="505"/>
      <c r="I27" s="505"/>
      <c r="J27" s="184">
        <f t="shared" si="5"/>
        <v>7</v>
      </c>
      <c r="K27" s="183">
        <v>227</v>
      </c>
      <c r="L27" s="507" t="s">
        <v>289</v>
      </c>
      <c r="M27" s="507"/>
      <c r="N27" s="145"/>
      <c r="O27" s="145"/>
      <c r="P27" s="183">
        <f>S19-S11</f>
        <v>19553</v>
      </c>
      <c r="Q27" s="464" t="s">
        <v>208</v>
      </c>
      <c r="R27" s="464"/>
      <c r="S27" s="464"/>
      <c r="T27" s="464"/>
      <c r="U27" s="464"/>
      <c r="V27" s="464"/>
      <c r="W27" s="464"/>
      <c r="X27" s="464"/>
      <c r="Y27" s="481" t="s">
        <v>163</v>
      </c>
      <c r="Z27" s="481"/>
      <c r="AA27" s="481"/>
      <c r="AB27" s="481"/>
      <c r="AC27" s="481"/>
      <c r="AD27" s="481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3.5" customHeight="1">
      <c r="A28" s="183"/>
      <c r="B28" s="183"/>
      <c r="C28" s="183"/>
      <c r="D28" s="184"/>
      <c r="E28" s="183"/>
      <c r="F28" s="183"/>
      <c r="G28" s="183"/>
      <c r="H28" s="183"/>
      <c r="I28" s="183"/>
      <c r="J28" s="184">
        <f t="shared" si="5"/>
        <v>8</v>
      </c>
      <c r="K28" s="183">
        <v>227</v>
      </c>
      <c r="L28" s="507" t="s">
        <v>312</v>
      </c>
      <c r="M28" s="507"/>
      <c r="N28" s="145"/>
      <c r="O28" s="145"/>
      <c r="P28" s="183">
        <f>S11</f>
        <v>11712</v>
      </c>
      <c r="Q28" s="189"/>
      <c r="R28" s="189"/>
      <c r="S28" s="189"/>
      <c r="T28" s="189"/>
      <c r="U28" s="189"/>
      <c r="V28" s="189"/>
      <c r="W28" s="189"/>
      <c r="X28" s="189"/>
      <c r="Y28" s="188"/>
      <c r="Z28" s="188"/>
      <c r="AA28" s="188"/>
      <c r="AB28" s="188"/>
      <c r="AC28" s="188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3"/>
      <c r="F29" s="183"/>
      <c r="G29" s="183"/>
      <c r="H29" s="505"/>
      <c r="I29" s="505"/>
      <c r="J29" s="184">
        <f t="shared" si="5"/>
        <v>9</v>
      </c>
      <c r="K29" s="183">
        <v>227</v>
      </c>
      <c r="L29" s="507" t="s">
        <v>296</v>
      </c>
      <c r="M29" s="507"/>
      <c r="N29" s="145"/>
      <c r="O29" s="145"/>
      <c r="P29" s="183">
        <f>Z19</f>
        <v>960</v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5"/>
      <c r="E30" s="183"/>
      <c r="F30" s="183"/>
      <c r="G30" s="183"/>
      <c r="H30" s="183"/>
      <c r="I30" s="183"/>
      <c r="J30" s="184">
        <f t="shared" si="5"/>
        <v>10</v>
      </c>
      <c r="K30" s="183">
        <v>227</v>
      </c>
      <c r="L30" s="507" t="s">
        <v>299</v>
      </c>
      <c r="M30" s="507"/>
      <c r="N30" s="145"/>
      <c r="O30" s="145"/>
      <c r="P30" s="183">
        <f>Q19-Q11</f>
        <v>60985</v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5"/>
      <c r="E31" s="183"/>
      <c r="F31" s="183"/>
      <c r="G31" s="183"/>
      <c r="H31" s="183"/>
      <c r="I31" s="183"/>
      <c r="J31" s="184">
        <f t="shared" si="5"/>
        <v>11</v>
      </c>
      <c r="K31" s="183">
        <v>227</v>
      </c>
      <c r="L31" s="507" t="s">
        <v>313</v>
      </c>
      <c r="M31" s="507"/>
      <c r="N31" s="145"/>
      <c r="O31" s="145"/>
      <c r="P31" s="183">
        <f>Q11</f>
        <v>32208</v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5"/>
      <c r="E32" s="183"/>
      <c r="F32" s="183"/>
      <c r="G32" s="183"/>
      <c r="H32" s="183"/>
      <c r="I32" s="183"/>
      <c r="J32" s="184">
        <f t="shared" si="5"/>
        <v>12</v>
      </c>
      <c r="K32" s="183">
        <v>227</v>
      </c>
      <c r="L32" s="507" t="s">
        <v>289</v>
      </c>
      <c r="M32" s="507"/>
      <c r="N32" s="145"/>
      <c r="O32" s="145"/>
      <c r="P32" s="183">
        <f>R19</f>
        <v>1600</v>
      </c>
      <c r="Q32" s="481" t="s">
        <v>219</v>
      </c>
      <c r="R32" s="481"/>
      <c r="S32" s="481"/>
      <c r="T32" s="481"/>
      <c r="U32" s="481"/>
      <c r="V32" s="481"/>
      <c r="W32" s="481"/>
      <c r="X32" s="481"/>
      <c r="Y32" s="188"/>
      <c r="Z32" s="481"/>
      <c r="AA32" s="481"/>
      <c r="AB32" s="481"/>
      <c r="AC32" s="481"/>
      <c r="AD32" s="481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5"/>
        <v>13</v>
      </c>
      <c r="K33" s="183">
        <v>227</v>
      </c>
      <c r="L33" s="507" t="s">
        <v>298</v>
      </c>
      <c r="M33" s="507"/>
      <c r="N33" s="145"/>
      <c r="O33" s="145"/>
      <c r="P33" s="183">
        <f>T19</f>
        <v>1600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5"/>
        <v>14</v>
      </c>
      <c r="K34" s="183">
        <v>227</v>
      </c>
      <c r="L34" s="507" t="s">
        <v>289</v>
      </c>
      <c r="M34" s="507"/>
      <c r="N34" s="185"/>
      <c r="O34" s="145"/>
      <c r="P34" s="183">
        <f>U16</f>
        <v>8200</v>
      </c>
      <c r="Q34" s="183"/>
      <c r="R34" s="183"/>
      <c r="S34" s="183"/>
      <c r="T34" s="505"/>
      <c r="U34" s="505"/>
      <c r="V34" s="505"/>
      <c r="W34" s="505"/>
      <c r="X34" s="505"/>
      <c r="Y34" s="505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5"/>
        <v>15</v>
      </c>
      <c r="K35" s="183" t="s">
        <v>212</v>
      </c>
      <c r="L35" s="509" t="s">
        <v>315</v>
      </c>
      <c r="M35" s="509"/>
      <c r="N35" s="509"/>
      <c r="O35" s="145"/>
      <c r="P35" s="183">
        <f>AB19</f>
        <v>4778</v>
      </c>
      <c r="Q35" s="183"/>
      <c r="R35" s="183"/>
      <c r="S35" s="183"/>
      <c r="T35" s="464" t="s">
        <v>317</v>
      </c>
      <c r="U35" s="464"/>
      <c r="V35" s="464"/>
      <c r="W35" s="464"/>
      <c r="X35" s="464"/>
      <c r="Y35" s="464"/>
      <c r="Z35" s="464"/>
      <c r="AA35" s="464"/>
      <c r="AB35" s="464"/>
      <c r="AC35" s="464"/>
      <c r="AD35" s="464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5"/>
        <v>16</v>
      </c>
      <c r="K36" s="511" t="s">
        <v>314</v>
      </c>
      <c r="L36" s="511"/>
      <c r="M36" s="511"/>
      <c r="N36" s="511"/>
      <c r="O36" s="145"/>
      <c r="P36" s="183">
        <v>30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5"/>
        <v>17</v>
      </c>
      <c r="K37" s="511" t="s">
        <v>335</v>
      </c>
      <c r="L37" s="511"/>
      <c r="M37" s="511"/>
      <c r="N37" s="511"/>
      <c r="O37" s="145"/>
      <c r="P37" s="183">
        <v>400</v>
      </c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5"/>
        <v>18</v>
      </c>
      <c r="K38" s="511" t="s">
        <v>265</v>
      </c>
      <c r="L38" s="511"/>
      <c r="M38" s="511"/>
      <c r="N38" s="511"/>
      <c r="O38" s="185"/>
      <c r="P38" s="183">
        <f>AC19</f>
        <v>12</v>
      </c>
      <c r="Q38" s="183"/>
      <c r="R38" s="183"/>
      <c r="AD38" s="183"/>
      <c r="AE38" s="183"/>
      <c r="AF38" s="183"/>
      <c r="AG38" s="183"/>
      <c r="AH38" s="464"/>
      <c r="AI38" s="464"/>
      <c r="AJ38" s="464"/>
      <c r="AK38" s="464"/>
      <c r="AL38" s="464"/>
      <c r="AM38" s="464"/>
      <c r="AN38" s="464"/>
      <c r="AO38" s="464"/>
      <c r="AP38" s="464"/>
      <c r="AQ38" s="183"/>
    </row>
    <row r="39" spans="1:43" ht="11.25" customHeight="1">
      <c r="A39" s="183"/>
      <c r="B39" s="183"/>
      <c r="C39" s="183"/>
      <c r="D39" s="185"/>
      <c r="E39" s="183"/>
      <c r="F39" s="183"/>
      <c r="G39" s="183"/>
      <c r="H39" s="512">
        <f>SUM(H21:H38)</f>
        <v>359312</v>
      </c>
      <c r="I39" s="513"/>
      <c r="J39" s="184"/>
      <c r="K39" s="183"/>
      <c r="L39" s="183"/>
      <c r="M39" s="183"/>
      <c r="N39" s="183"/>
      <c r="O39" s="512">
        <f>SUM(P21:P38)</f>
        <v>359312</v>
      </c>
      <c r="P39" s="513"/>
      <c r="Q39" s="183"/>
      <c r="R39" s="183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/>
      <c r="K40" s="183"/>
      <c r="L40" s="183"/>
      <c r="M40" s="183"/>
      <c r="N40" s="183"/>
      <c r="O40" s="183"/>
      <c r="P40" s="183"/>
      <c r="Q40" s="183"/>
      <c r="R40" s="183"/>
      <c r="S40" s="481"/>
      <c r="T40" s="481"/>
      <c r="U40" s="481"/>
      <c r="V40" s="481"/>
      <c r="W40" s="481"/>
      <c r="X40" s="481"/>
      <c r="Y40" s="481"/>
      <c r="Z40" s="481"/>
      <c r="AA40" s="481"/>
      <c r="AB40" s="481"/>
      <c r="AC40" s="481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510"/>
      <c r="I41" s="510"/>
      <c r="J41" s="184"/>
      <c r="K41" s="183"/>
      <c r="L41" s="183"/>
      <c r="M41" s="183"/>
      <c r="N41" s="183"/>
      <c r="O41" s="183"/>
      <c r="P41" s="18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5" customHeight="1">
      <c r="A43" s="183"/>
      <c r="B43" s="183"/>
      <c r="C43" s="183"/>
      <c r="D43" s="185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481"/>
      <c r="T43" s="481"/>
      <c r="U43" s="481"/>
      <c r="V43" s="481"/>
      <c r="W43" s="481"/>
      <c r="X43" s="481"/>
      <c r="Y43" s="481"/>
      <c r="Z43" s="481"/>
      <c r="AA43" s="481"/>
      <c r="AB43" s="481"/>
      <c r="AC43" s="481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</row>
    <row r="44" spans="1:43" ht="1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</row>
    <row r="46" spans="1:43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H110" s="183"/>
      <c r="I110" s="183"/>
      <c r="J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B112" s="183"/>
      <c r="C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</sheetData>
  <mergeCells count="58">
    <mergeCell ref="I1:Q1"/>
    <mergeCell ref="I2:Q2"/>
    <mergeCell ref="I3:Q3"/>
    <mergeCell ref="A4:C4"/>
    <mergeCell ref="F5:F8"/>
    <mergeCell ref="Q5:AE5"/>
    <mergeCell ref="V6:X6"/>
    <mergeCell ref="B16:C16"/>
    <mergeCell ref="B17:D17"/>
    <mergeCell ref="B18:D18"/>
    <mergeCell ref="B19:D19"/>
    <mergeCell ref="D20:G20"/>
    <mergeCell ref="H21:I21"/>
    <mergeCell ref="L21:M21"/>
    <mergeCell ref="Q21:AC21"/>
    <mergeCell ref="F22:G22"/>
    <mergeCell ref="H22:I22"/>
    <mergeCell ref="L22:M22"/>
    <mergeCell ref="Q22:Z22"/>
    <mergeCell ref="F21:G21"/>
    <mergeCell ref="H27:I27"/>
    <mergeCell ref="L27:M27"/>
    <mergeCell ref="Q27:X27"/>
    <mergeCell ref="Y27:AD27"/>
    <mergeCell ref="F23:G23"/>
    <mergeCell ref="H23:I23"/>
    <mergeCell ref="L23:M23"/>
    <mergeCell ref="Q23:AD23"/>
    <mergeCell ref="F24:G24"/>
    <mergeCell ref="H24:I24"/>
    <mergeCell ref="L24:M24"/>
    <mergeCell ref="F25:G25"/>
    <mergeCell ref="H25:I25"/>
    <mergeCell ref="L25:M25"/>
    <mergeCell ref="Q25:AC25"/>
    <mergeCell ref="L26:M26"/>
    <mergeCell ref="L28:M28"/>
    <mergeCell ref="H29:I29"/>
    <mergeCell ref="L29:M29"/>
    <mergeCell ref="L30:M30"/>
    <mergeCell ref="L31:M31"/>
    <mergeCell ref="AH38:AP38"/>
    <mergeCell ref="H39:I39"/>
    <mergeCell ref="O39:P39"/>
    <mergeCell ref="Q32:X32"/>
    <mergeCell ref="Z32:AD32"/>
    <mergeCell ref="L33:M33"/>
    <mergeCell ref="L34:M34"/>
    <mergeCell ref="T34:Y34"/>
    <mergeCell ref="L35:N35"/>
    <mergeCell ref="T35:AD35"/>
    <mergeCell ref="L32:M32"/>
    <mergeCell ref="S40:AC40"/>
    <mergeCell ref="H41:I41"/>
    <mergeCell ref="S43:AC43"/>
    <mergeCell ref="K36:N36"/>
    <mergeCell ref="K37:N37"/>
    <mergeCell ref="K38:N38"/>
  </mergeCells>
  <pageMargins left="0" right="0" top="0.25" bottom="0.25" header="0" footer="0"/>
  <pageSetup paperSize="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zoomScale="110" workbookViewId="0">
      <selection activeCell="I18" sqref="I18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331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58560</f>
        <v>58560</v>
      </c>
      <c r="F11" s="183">
        <v>400</v>
      </c>
      <c r="G11" s="183">
        <v>200</v>
      </c>
      <c r="H11" s="183">
        <v>0</v>
      </c>
      <c r="I11" s="183">
        <f>ROUND(E11*35%,0)</f>
        <v>20496</v>
      </c>
      <c r="J11" s="183">
        <v>1500</v>
      </c>
      <c r="K11" s="183">
        <v>0</v>
      </c>
      <c r="L11" s="183">
        <f t="shared" ref="L11:L18" si="0">SUM(E11:K11)</f>
        <v>81156</v>
      </c>
      <c r="M11" s="183">
        <f t="shared" ref="M11:M17" si="1">ROUND(E11*55%,0)</f>
        <v>32208</v>
      </c>
      <c r="N11" s="183">
        <v>0</v>
      </c>
      <c r="O11" s="183">
        <v>0</v>
      </c>
      <c r="P11" s="183">
        <f>L11+M11+N11+O11</f>
        <v>113364</v>
      </c>
      <c r="Q11" s="183">
        <f t="shared" ref="Q11:Q18" si="2">M11</f>
        <v>32208</v>
      </c>
      <c r="R11" s="183"/>
      <c r="S11" s="183">
        <f>ROUND(E11*20%,U66)</f>
        <v>11712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8" si="3">SUM(Q11:AD11)</f>
        <v>60038</v>
      </c>
      <c r="AF11" s="183">
        <f t="shared" ref="AF11:AF18" si="4">P11-AE11</f>
        <v>53326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8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59511</v>
      </c>
      <c r="M12" s="183">
        <f t="shared" si="1"/>
        <v>23227</v>
      </c>
      <c r="N12" s="183">
        <v>0</v>
      </c>
      <c r="O12" s="183">
        <v>0</v>
      </c>
      <c r="P12" s="183">
        <f t="shared" ref="P12:P18" si="6">L12+M12+N12+O12</f>
        <v>82738</v>
      </c>
      <c r="Q12" s="183">
        <f t="shared" si="2"/>
        <v>23227</v>
      </c>
      <c r="R12" s="183"/>
      <c r="S12" s="183">
        <f>ROUND(E12*10%,U67)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43170</f>
        <v>43170</v>
      </c>
      <c r="F13" s="183">
        <v>0</v>
      </c>
      <c r="G13" s="183">
        <v>0</v>
      </c>
      <c r="H13" s="183">
        <v>0</v>
      </c>
      <c r="I13" s="183">
        <f>ROUND(E13*35%,0)</f>
        <v>15110</v>
      </c>
      <c r="J13" s="183">
        <v>1500</v>
      </c>
      <c r="K13" s="183">
        <v>0</v>
      </c>
      <c r="L13" s="183">
        <f t="shared" si="0"/>
        <v>59780</v>
      </c>
      <c r="M13" s="183">
        <f t="shared" si="1"/>
        <v>23744</v>
      </c>
      <c r="N13" s="183">
        <v>0</v>
      </c>
      <c r="O13" s="183">
        <v>0</v>
      </c>
      <c r="P13" s="183">
        <f t="shared" si="6"/>
        <v>83524</v>
      </c>
      <c r="Q13" s="183">
        <f t="shared" si="2"/>
        <v>23744</v>
      </c>
      <c r="R13" s="183"/>
      <c r="S13" s="183">
        <f>ROUND(E13*20%,0)</f>
        <v>8634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64827</v>
      </c>
      <c r="AF13" s="183">
        <f t="shared" si="4"/>
        <v>18697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38172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52186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4</v>
      </c>
      <c r="C15" s="185" t="s">
        <v>258</v>
      </c>
      <c r="D15" s="184" t="s">
        <v>182</v>
      </c>
      <c r="E15" s="183">
        <f>21470</f>
        <v>21470</v>
      </c>
      <c r="F15" s="183">
        <v>0</v>
      </c>
      <c r="G15" s="183">
        <v>0</v>
      </c>
      <c r="H15" s="183">
        <v>500</v>
      </c>
      <c r="I15" s="183">
        <f>ROUND(E15*40%,0)</f>
        <v>8588</v>
      </c>
      <c r="J15" s="183">
        <v>1500</v>
      </c>
      <c r="K15" s="183">
        <v>0</v>
      </c>
      <c r="L15" s="183">
        <f t="shared" si="0"/>
        <v>32058</v>
      </c>
      <c r="M15" s="183">
        <f t="shared" si="1"/>
        <v>11809</v>
      </c>
      <c r="N15" s="183">
        <v>0</v>
      </c>
      <c r="O15" s="183">
        <v>0</v>
      </c>
      <c r="P15" s="183">
        <f t="shared" si="6"/>
        <v>43867</v>
      </c>
      <c r="Q15" s="183">
        <f t="shared" si="2"/>
        <v>11809</v>
      </c>
      <c r="R15" s="183"/>
      <c r="S15" s="183">
        <f>ROUND(E15*20%,0)</f>
        <v>4294</v>
      </c>
      <c r="T15" s="183">
        <v>0</v>
      </c>
      <c r="U15" s="183">
        <v>0</v>
      </c>
      <c r="V15" s="183">
        <v>8400</v>
      </c>
      <c r="W15" s="183">
        <v>4000</v>
      </c>
      <c r="X15" s="183">
        <v>4700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33663</v>
      </c>
      <c r="AF15" s="183">
        <f t="shared" si="4"/>
        <v>10204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18</v>
      </c>
      <c r="C16" s="185" t="s">
        <v>259</v>
      </c>
      <c r="D16" s="184" t="s">
        <v>182</v>
      </c>
      <c r="E16" s="183">
        <f>18530</f>
        <v>18530</v>
      </c>
      <c r="F16" s="183">
        <v>0</v>
      </c>
      <c r="G16" s="183">
        <v>0</v>
      </c>
      <c r="H16" s="183">
        <v>0</v>
      </c>
      <c r="I16" s="183">
        <f>ROUND(E16*40%,0)</f>
        <v>7412</v>
      </c>
      <c r="J16" s="183">
        <v>1500</v>
      </c>
      <c r="K16" s="183">
        <v>0</v>
      </c>
      <c r="L16" s="183">
        <f t="shared" si="0"/>
        <v>27442</v>
      </c>
      <c r="M16" s="183">
        <v>0</v>
      </c>
      <c r="N16" s="183">
        <f>ROUND(E16*10%,0)</f>
        <v>1853</v>
      </c>
      <c r="O16" s="183">
        <f>ROUND(E16*10%,0)</f>
        <v>1853</v>
      </c>
      <c r="P16" s="183">
        <f t="shared" si="6"/>
        <v>31148</v>
      </c>
      <c r="Q16" s="183">
        <f t="shared" si="2"/>
        <v>0</v>
      </c>
      <c r="R16" s="183">
        <f>N16</f>
        <v>1853</v>
      </c>
      <c r="S16" s="183">
        <f>ROUND(E16*10%,0)</f>
        <v>1853</v>
      </c>
      <c r="T16" s="183">
        <f>S16</f>
        <v>1853</v>
      </c>
      <c r="U16" s="183">
        <v>0</v>
      </c>
      <c r="V16" s="183">
        <v>0</v>
      </c>
      <c r="W16" s="183">
        <v>0</v>
      </c>
      <c r="X16" s="183">
        <v>0</v>
      </c>
      <c r="Y16" s="183">
        <v>0</v>
      </c>
      <c r="Z16" s="183">
        <f>ROUND(E16*1%,0)</f>
        <v>185</v>
      </c>
      <c r="AA16" s="183">
        <v>0</v>
      </c>
      <c r="AB16" s="183">
        <v>0</v>
      </c>
      <c r="AC16" s="183">
        <v>0</v>
      </c>
      <c r="AD16" s="183">
        <v>10</v>
      </c>
      <c r="AE16" s="183">
        <f t="shared" si="3"/>
        <v>5754</v>
      </c>
      <c r="AF16" s="183">
        <f t="shared" si="4"/>
        <v>25394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139</v>
      </c>
      <c r="C17" s="185" t="s">
        <v>300</v>
      </c>
      <c r="D17" s="184" t="s">
        <v>182</v>
      </c>
      <c r="E17" s="183">
        <f>17640</f>
        <v>17640</v>
      </c>
      <c r="F17" s="183">
        <v>0</v>
      </c>
      <c r="G17" s="183">
        <v>0</v>
      </c>
      <c r="H17" s="183">
        <v>1000</v>
      </c>
      <c r="I17" s="183">
        <f>ROUND(E17*40%,0)</f>
        <v>7056</v>
      </c>
      <c r="J17" s="183">
        <v>1500</v>
      </c>
      <c r="K17" s="183">
        <v>0</v>
      </c>
      <c r="L17" s="183">
        <f t="shared" si="0"/>
        <v>27196</v>
      </c>
      <c r="M17" s="183">
        <f t="shared" si="1"/>
        <v>9702</v>
      </c>
      <c r="N17" s="183">
        <v>0</v>
      </c>
      <c r="O17" s="183">
        <v>0</v>
      </c>
      <c r="P17" s="183">
        <f t="shared" si="6"/>
        <v>36898</v>
      </c>
      <c r="Q17" s="183">
        <f t="shared" si="2"/>
        <v>9702</v>
      </c>
      <c r="R17" s="183"/>
      <c r="S17" s="183">
        <f>ROUND(E17*20%,0)</f>
        <v>3528</v>
      </c>
      <c r="T17" s="183">
        <v>0</v>
      </c>
      <c r="U17" s="183">
        <v>0</v>
      </c>
      <c r="V17" s="183">
        <v>5000</v>
      </c>
      <c r="W17" s="183">
        <v>2000</v>
      </c>
      <c r="X17" s="183">
        <v>3025</v>
      </c>
      <c r="Y17" s="183">
        <v>1130</v>
      </c>
      <c r="Z17" s="183">
        <f>ROUND(E17*1%,0)</f>
        <v>176</v>
      </c>
      <c r="AA17" s="183">
        <v>2820</v>
      </c>
      <c r="AB17" s="183">
        <v>0</v>
      </c>
      <c r="AC17" s="183">
        <v>0</v>
      </c>
      <c r="AD17" s="183">
        <v>10</v>
      </c>
      <c r="AE17" s="183">
        <f t="shared" si="3"/>
        <v>27391</v>
      </c>
      <c r="AF17" s="183">
        <f t="shared" si="4"/>
        <v>9507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>
        <f t="shared" si="5"/>
        <v>8</v>
      </c>
      <c r="B18" s="184">
        <v>184</v>
      </c>
      <c r="C18" s="185" t="s">
        <v>332</v>
      </c>
      <c r="D18" s="184" t="s">
        <v>182</v>
      </c>
      <c r="E18" s="183">
        <f>15484</f>
        <v>15484</v>
      </c>
      <c r="F18" s="183">
        <v>0</v>
      </c>
      <c r="G18" s="183">
        <v>0</v>
      </c>
      <c r="H18" s="183">
        <v>0</v>
      </c>
      <c r="I18" s="183">
        <f>ROUND(E18*45%,0)</f>
        <v>6968</v>
      </c>
      <c r="J18" s="183">
        <v>1452</v>
      </c>
      <c r="K18" s="183">
        <v>0</v>
      </c>
      <c r="L18" s="183">
        <f t="shared" si="0"/>
        <v>23904</v>
      </c>
      <c r="M18" s="183">
        <v>0</v>
      </c>
      <c r="N18" s="183">
        <f>ROUND(E18*10%,0)</f>
        <v>1548</v>
      </c>
      <c r="O18" s="183">
        <f>ROUND(E18*10%,0)</f>
        <v>1548</v>
      </c>
      <c r="P18" s="183">
        <f t="shared" si="6"/>
        <v>27000</v>
      </c>
      <c r="Q18" s="183">
        <f t="shared" si="2"/>
        <v>0</v>
      </c>
      <c r="R18" s="183">
        <f>N18</f>
        <v>1548</v>
      </c>
      <c r="S18" s="183">
        <f>ROUND(E18*10%,0)</f>
        <v>1548</v>
      </c>
      <c r="T18" s="183">
        <f>S18</f>
        <v>1548</v>
      </c>
      <c r="U18" s="183">
        <v>0</v>
      </c>
      <c r="V18" s="183">
        <v>0</v>
      </c>
      <c r="W18" s="183">
        <v>0</v>
      </c>
      <c r="X18" s="183">
        <v>0</v>
      </c>
      <c r="Y18" s="183">
        <v>0</v>
      </c>
      <c r="Z18" s="183">
        <f>ROUND(E18*1%,0)</f>
        <v>155</v>
      </c>
      <c r="AA18" s="183">
        <v>0</v>
      </c>
      <c r="AB18" s="183">
        <v>0</v>
      </c>
      <c r="AC18" s="183">
        <v>0</v>
      </c>
      <c r="AD18" s="183">
        <v>10</v>
      </c>
      <c r="AE18" s="183">
        <f t="shared" si="3"/>
        <v>4809</v>
      </c>
      <c r="AF18" s="183">
        <f t="shared" si="4"/>
        <v>22191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A19" s="183"/>
      <c r="B19" s="500" t="s">
        <v>229</v>
      </c>
      <c r="C19" s="501"/>
      <c r="D19" s="202"/>
      <c r="E19" s="190">
        <f>SUM(E11:E18)</f>
        <v>242564</v>
      </c>
      <c r="F19" s="190">
        <f t="shared" ref="F19:AF19" si="7">SUM(F11:F18)</f>
        <v>400</v>
      </c>
      <c r="G19" s="190">
        <f t="shared" si="7"/>
        <v>200</v>
      </c>
      <c r="H19" s="190">
        <f t="shared" si="7"/>
        <v>3500</v>
      </c>
      <c r="I19" s="190">
        <f t="shared" si="7"/>
        <v>90603</v>
      </c>
      <c r="J19" s="190">
        <f t="shared" si="7"/>
        <v>11952</v>
      </c>
      <c r="K19" s="190">
        <f t="shared" si="7"/>
        <v>0</v>
      </c>
      <c r="L19" s="190">
        <f t="shared" si="7"/>
        <v>349219</v>
      </c>
      <c r="M19" s="190">
        <f t="shared" si="7"/>
        <v>114704</v>
      </c>
      <c r="N19" s="190">
        <f t="shared" si="7"/>
        <v>3401</v>
      </c>
      <c r="O19" s="190">
        <f t="shared" si="7"/>
        <v>3401</v>
      </c>
      <c r="P19" s="190">
        <f t="shared" si="7"/>
        <v>470725</v>
      </c>
      <c r="Q19" s="190">
        <f t="shared" si="7"/>
        <v>114704</v>
      </c>
      <c r="R19" s="190">
        <f t="shared" si="7"/>
        <v>3401</v>
      </c>
      <c r="S19" s="190">
        <f t="shared" si="7"/>
        <v>40888</v>
      </c>
      <c r="T19" s="190">
        <f t="shared" si="7"/>
        <v>3401</v>
      </c>
      <c r="U19" s="190">
        <f t="shared" si="7"/>
        <v>8200</v>
      </c>
      <c r="V19" s="190">
        <f t="shared" si="7"/>
        <v>45696</v>
      </c>
      <c r="W19" s="190">
        <f t="shared" si="7"/>
        <v>23496</v>
      </c>
      <c r="X19" s="190">
        <f t="shared" si="7"/>
        <v>14855</v>
      </c>
      <c r="Y19" s="190">
        <f t="shared" si="7"/>
        <v>2255</v>
      </c>
      <c r="Z19" s="190">
        <f t="shared" si="7"/>
        <v>1516</v>
      </c>
      <c r="AA19" s="190">
        <f t="shared" si="7"/>
        <v>2850</v>
      </c>
      <c r="AB19" s="190">
        <f t="shared" si="7"/>
        <v>5028</v>
      </c>
      <c r="AC19" s="190">
        <f t="shared" si="7"/>
        <v>12</v>
      </c>
      <c r="AD19" s="190">
        <f t="shared" si="7"/>
        <v>80</v>
      </c>
      <c r="AE19" s="190">
        <f t="shared" si="7"/>
        <v>266382</v>
      </c>
      <c r="AF19" s="190">
        <f t="shared" si="7"/>
        <v>204343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2" t="s">
        <v>261</v>
      </c>
      <c r="C20" s="502"/>
      <c r="D20" s="503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6" t="s">
        <v>147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s="121" customFormat="1" ht="15" customHeight="1">
      <c r="A21" s="183"/>
      <c r="B21" s="500" t="s">
        <v>229</v>
      </c>
      <c r="C21" s="504"/>
      <c r="D21" s="501"/>
      <c r="E21" s="190">
        <f t="shared" ref="E21:M21" si="8">SUM(E20:E20)</f>
        <v>0</v>
      </c>
      <c r="F21" s="190">
        <f t="shared" si="8"/>
        <v>0</v>
      </c>
      <c r="G21" s="190">
        <f t="shared" si="8"/>
        <v>0</v>
      </c>
      <c r="H21" s="190">
        <f t="shared" si="8"/>
        <v>0</v>
      </c>
      <c r="I21" s="190">
        <f t="shared" si="8"/>
        <v>0</v>
      </c>
      <c r="J21" s="190">
        <f t="shared" si="8"/>
        <v>0</v>
      </c>
      <c r="K21" s="190">
        <f t="shared" si="8"/>
        <v>0</v>
      </c>
      <c r="L21" s="190">
        <f t="shared" si="8"/>
        <v>0</v>
      </c>
      <c r="M21" s="190">
        <f t="shared" si="8"/>
        <v>0</v>
      </c>
      <c r="N21" s="190">
        <v>0</v>
      </c>
      <c r="O21" s="190">
        <f>SUM(O20:O20)</f>
        <v>0</v>
      </c>
      <c r="P21" s="190">
        <f>SUM(P20:P20)</f>
        <v>0</v>
      </c>
      <c r="Q21" s="190">
        <f>SUM(Q20:Q20)</f>
        <v>0</v>
      </c>
      <c r="R21" s="190">
        <v>0</v>
      </c>
      <c r="S21" s="190">
        <f t="shared" ref="S21:X21" si="9">SUM(S20:S20)</f>
        <v>0</v>
      </c>
      <c r="T21" s="190">
        <f t="shared" si="9"/>
        <v>0</v>
      </c>
      <c r="U21" s="190">
        <f t="shared" si="9"/>
        <v>0</v>
      </c>
      <c r="V21" s="190">
        <f t="shared" si="9"/>
        <v>0</v>
      </c>
      <c r="W21" s="190">
        <f t="shared" si="9"/>
        <v>0</v>
      </c>
      <c r="X21" s="190">
        <f t="shared" si="9"/>
        <v>0</v>
      </c>
      <c r="Y21" s="190">
        <v>0</v>
      </c>
      <c r="Z21" s="190">
        <f>SUM(Z20:Z20)</f>
        <v>0</v>
      </c>
      <c r="AA21" s="190">
        <v>0</v>
      </c>
      <c r="AB21" s="190">
        <v>0</v>
      </c>
      <c r="AC21" s="190">
        <f>SUM(AC20:AC20)</f>
        <v>0</v>
      </c>
      <c r="AD21" s="190">
        <f>SUM(AD20:AD20)</f>
        <v>0</v>
      </c>
      <c r="AE21" s="190">
        <f>SUM(AE20:AE20)</f>
        <v>0</v>
      </c>
      <c r="AF21" s="190">
        <f>SUM(AF20:AF20)</f>
        <v>0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B22" s="500" t="s">
        <v>59</v>
      </c>
      <c r="C22" s="504"/>
      <c r="D22" s="501"/>
      <c r="E22" s="190">
        <f>E19+E21</f>
        <v>242564</v>
      </c>
      <c r="F22" s="190">
        <f>F19+F21</f>
        <v>400</v>
      </c>
      <c r="G22" s="190">
        <f>G21+G19</f>
        <v>200</v>
      </c>
      <c r="H22" s="190">
        <f>H19+H21</f>
        <v>3500</v>
      </c>
      <c r="I22" s="190">
        <f>I19+I21</f>
        <v>90603</v>
      </c>
      <c r="J22" s="190">
        <f>J21+J19</f>
        <v>11952</v>
      </c>
      <c r="K22" s="190">
        <f>K21+K19</f>
        <v>0</v>
      </c>
      <c r="L22" s="190">
        <f>L19+L21</f>
        <v>349219</v>
      </c>
      <c r="M22" s="190">
        <f t="shared" ref="M22:R22" si="10">M21+M19</f>
        <v>114704</v>
      </c>
      <c r="N22" s="190">
        <f t="shared" si="10"/>
        <v>3401</v>
      </c>
      <c r="O22" s="190">
        <f t="shared" si="10"/>
        <v>3401</v>
      </c>
      <c r="P22" s="190">
        <f t="shared" si="10"/>
        <v>470725</v>
      </c>
      <c r="Q22" s="190">
        <f t="shared" si="10"/>
        <v>114704</v>
      </c>
      <c r="R22" s="190">
        <f t="shared" si="10"/>
        <v>3401</v>
      </c>
      <c r="S22" s="190">
        <f t="shared" ref="S22:Y22" si="11">S19+S21</f>
        <v>40888</v>
      </c>
      <c r="T22" s="190">
        <f t="shared" si="11"/>
        <v>3401</v>
      </c>
      <c r="U22" s="190">
        <f t="shared" si="11"/>
        <v>8200</v>
      </c>
      <c r="V22" s="190">
        <f t="shared" si="11"/>
        <v>45696</v>
      </c>
      <c r="W22" s="190">
        <f t="shared" si="11"/>
        <v>23496</v>
      </c>
      <c r="X22" s="190">
        <f t="shared" si="11"/>
        <v>14855</v>
      </c>
      <c r="Y22" s="190">
        <f t="shared" si="11"/>
        <v>2255</v>
      </c>
      <c r="Z22" s="190">
        <f>Z21+Z19</f>
        <v>1516</v>
      </c>
      <c r="AA22" s="190">
        <f>AA21+AA19</f>
        <v>2850</v>
      </c>
      <c r="AB22" s="190">
        <f>AB21+AB19</f>
        <v>5028</v>
      </c>
      <c r="AC22" s="190">
        <f>AC21+AC19</f>
        <v>12</v>
      </c>
      <c r="AD22" s="190">
        <f>AD21+AD19</f>
        <v>80</v>
      </c>
      <c r="AE22" s="190">
        <f>SUM(Q22:AD22)</f>
        <v>266382</v>
      </c>
      <c r="AF22" s="190">
        <f>AF21+AF19</f>
        <v>204343</v>
      </c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2.75" customHeight="1">
      <c r="A23" s="183"/>
      <c r="B23" s="183"/>
      <c r="C23" s="183"/>
      <c r="D23" s="505" t="s">
        <v>65</v>
      </c>
      <c r="E23" s="505"/>
      <c r="F23" s="505"/>
      <c r="G23" s="505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1</v>
      </c>
      <c r="E24" s="183" t="s">
        <v>58</v>
      </c>
      <c r="F24" s="505" t="s">
        <v>266</v>
      </c>
      <c r="G24" s="505"/>
      <c r="H24" s="505">
        <f>L22-F22</f>
        <v>348819</v>
      </c>
      <c r="I24" s="505"/>
      <c r="J24" s="184">
        <v>1</v>
      </c>
      <c r="K24" s="183">
        <v>110</v>
      </c>
      <c r="L24" s="506" t="s">
        <v>307</v>
      </c>
      <c r="M24" s="506"/>
      <c r="N24" s="145"/>
      <c r="O24" s="145"/>
      <c r="P24" s="183">
        <f>AF22</f>
        <v>204343</v>
      </c>
      <c r="Q24" s="464" t="s">
        <v>234</v>
      </c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188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2</v>
      </c>
      <c r="E25" s="183" t="s">
        <v>175</v>
      </c>
      <c r="F25" s="505" t="s">
        <v>267</v>
      </c>
      <c r="G25" s="505"/>
      <c r="H25" s="505">
        <f>O22</f>
        <v>3401</v>
      </c>
      <c r="I25" s="505"/>
      <c r="J25" s="184">
        <f t="shared" ref="J25:J40" si="12">J24+1</f>
        <v>2</v>
      </c>
      <c r="K25" s="183">
        <v>117</v>
      </c>
      <c r="L25" s="507" t="s">
        <v>294</v>
      </c>
      <c r="M25" s="507"/>
      <c r="N25" s="145"/>
      <c r="O25" s="145"/>
      <c r="P25" s="183">
        <f>AD22</f>
        <v>80</v>
      </c>
      <c r="Q25" s="508" t="s">
        <v>333</v>
      </c>
      <c r="R25" s="508"/>
      <c r="S25" s="508"/>
      <c r="T25" s="508"/>
      <c r="U25" s="508"/>
      <c r="V25" s="508"/>
      <c r="W25" s="508"/>
      <c r="X25" s="508"/>
      <c r="Y25" s="508"/>
      <c r="Z25" s="508"/>
      <c r="AA25" s="257"/>
      <c r="AB25" s="257"/>
      <c r="AE25" s="187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f>D25+1</f>
        <v>3</v>
      </c>
      <c r="E26" s="183" t="s">
        <v>57</v>
      </c>
      <c r="F26" s="505" t="s">
        <v>268</v>
      </c>
      <c r="G26" s="505"/>
      <c r="H26" s="505">
        <f>M22</f>
        <v>114704</v>
      </c>
      <c r="I26" s="505"/>
      <c r="J26" s="184">
        <f t="shared" si="12"/>
        <v>3</v>
      </c>
      <c r="K26" s="183">
        <v>216</v>
      </c>
      <c r="L26" s="506" t="s">
        <v>308</v>
      </c>
      <c r="M26" s="506"/>
      <c r="N26" s="185"/>
      <c r="O26" s="145"/>
      <c r="P26" s="183">
        <f>Y22</f>
        <v>2255</v>
      </c>
      <c r="Q26" s="464" t="s">
        <v>263</v>
      </c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4</v>
      </c>
      <c r="E27" s="185" t="s">
        <v>197</v>
      </c>
      <c r="F27" s="505" t="s">
        <v>269</v>
      </c>
      <c r="G27" s="505"/>
      <c r="H27" s="505">
        <f>N22</f>
        <v>3401</v>
      </c>
      <c r="I27" s="505"/>
      <c r="J27" s="184">
        <f t="shared" si="12"/>
        <v>4</v>
      </c>
      <c r="K27" s="183">
        <v>216</v>
      </c>
      <c r="L27" s="506" t="s">
        <v>308</v>
      </c>
      <c r="M27" s="506"/>
      <c r="N27" s="145"/>
      <c r="O27" s="145"/>
      <c r="P27" s="144">
        <f>V22</f>
        <v>45696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5" customHeight="1">
      <c r="A28" s="183"/>
      <c r="B28" s="183"/>
      <c r="C28" s="183"/>
      <c r="D28" s="184">
        <v>5</v>
      </c>
      <c r="E28" s="185" t="s">
        <v>198</v>
      </c>
      <c r="F28" s="505" t="s">
        <v>270</v>
      </c>
      <c r="G28" s="505"/>
      <c r="H28" s="505">
        <f>F22</f>
        <v>400</v>
      </c>
      <c r="I28" s="505"/>
      <c r="J28" s="184">
        <f t="shared" si="12"/>
        <v>5</v>
      </c>
      <c r="K28" s="183">
        <v>216</v>
      </c>
      <c r="L28" s="506" t="s">
        <v>308</v>
      </c>
      <c r="M28" s="506"/>
      <c r="N28" s="145"/>
      <c r="O28" s="145"/>
      <c r="P28" s="144">
        <f>W22</f>
        <v>23496</v>
      </c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5"/>
      <c r="F29" s="183"/>
      <c r="G29" s="183"/>
      <c r="H29" s="183"/>
      <c r="I29" s="183"/>
      <c r="J29" s="184">
        <f t="shared" si="12"/>
        <v>6</v>
      </c>
      <c r="K29" s="183">
        <v>216</v>
      </c>
      <c r="L29" s="506" t="s">
        <v>308</v>
      </c>
      <c r="M29" s="506"/>
      <c r="N29" s="145"/>
      <c r="O29" s="145"/>
      <c r="P29" s="144">
        <f>X22</f>
        <v>14855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505"/>
      <c r="I30" s="505"/>
      <c r="J30" s="184">
        <f t="shared" si="12"/>
        <v>7</v>
      </c>
      <c r="K30" s="183">
        <v>227</v>
      </c>
      <c r="L30" s="507" t="s">
        <v>289</v>
      </c>
      <c r="M30" s="507"/>
      <c r="N30" s="145"/>
      <c r="O30" s="145"/>
      <c r="P30" s="183">
        <f>S22-S11</f>
        <v>29176</v>
      </c>
      <c r="Q30" s="464" t="s">
        <v>208</v>
      </c>
      <c r="R30" s="464"/>
      <c r="S30" s="464"/>
      <c r="T30" s="464"/>
      <c r="U30" s="464"/>
      <c r="V30" s="464"/>
      <c r="W30" s="464"/>
      <c r="X30" s="464"/>
      <c r="Y30" s="481" t="s">
        <v>163</v>
      </c>
      <c r="Z30" s="481"/>
      <c r="AA30" s="481"/>
      <c r="AB30" s="481"/>
      <c r="AC30" s="481"/>
      <c r="AD30" s="481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183"/>
      <c r="I31" s="183"/>
      <c r="J31" s="184">
        <f t="shared" si="12"/>
        <v>8</v>
      </c>
      <c r="K31" s="183">
        <v>227</v>
      </c>
      <c r="L31" s="507" t="s">
        <v>312</v>
      </c>
      <c r="M31" s="507"/>
      <c r="N31" s="145"/>
      <c r="O31" s="145"/>
      <c r="P31" s="183">
        <f>S11</f>
        <v>11712</v>
      </c>
      <c r="Q31" s="189"/>
      <c r="R31" s="189"/>
      <c r="S31" s="189"/>
      <c r="T31" s="189"/>
      <c r="U31" s="189"/>
      <c r="V31" s="189"/>
      <c r="W31" s="189"/>
      <c r="X31" s="189"/>
      <c r="Y31" s="188"/>
      <c r="Z31" s="188"/>
      <c r="AA31" s="188"/>
      <c r="AB31" s="188"/>
      <c r="AC31" s="188"/>
      <c r="AD31" s="188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4"/>
      <c r="E32" s="183"/>
      <c r="F32" s="183"/>
      <c r="G32" s="183"/>
      <c r="H32" s="505"/>
      <c r="I32" s="505"/>
      <c r="J32" s="184">
        <f t="shared" si="12"/>
        <v>9</v>
      </c>
      <c r="K32" s="183">
        <v>227</v>
      </c>
      <c r="L32" s="507" t="s">
        <v>296</v>
      </c>
      <c r="M32" s="507"/>
      <c r="N32" s="145"/>
      <c r="O32" s="145"/>
      <c r="P32" s="183">
        <f>Z22</f>
        <v>1516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10</v>
      </c>
      <c r="K33" s="183">
        <v>227</v>
      </c>
      <c r="L33" s="507" t="s">
        <v>299</v>
      </c>
      <c r="M33" s="507"/>
      <c r="N33" s="145"/>
      <c r="O33" s="145"/>
      <c r="P33" s="183">
        <f>Q22-Q11</f>
        <v>82496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11</v>
      </c>
      <c r="K34" s="183">
        <v>227</v>
      </c>
      <c r="L34" s="507" t="s">
        <v>313</v>
      </c>
      <c r="M34" s="507"/>
      <c r="N34" s="145"/>
      <c r="O34" s="145"/>
      <c r="P34" s="183">
        <f>Q11</f>
        <v>32208</v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12</v>
      </c>
      <c r="K35" s="183">
        <v>227</v>
      </c>
      <c r="L35" s="507" t="s">
        <v>289</v>
      </c>
      <c r="M35" s="507"/>
      <c r="N35" s="145"/>
      <c r="O35" s="145"/>
      <c r="P35" s="183">
        <f>R22</f>
        <v>3401</v>
      </c>
      <c r="Q35" s="481" t="s">
        <v>219</v>
      </c>
      <c r="R35" s="481"/>
      <c r="S35" s="481"/>
      <c r="T35" s="481"/>
      <c r="U35" s="481"/>
      <c r="V35" s="481"/>
      <c r="W35" s="481"/>
      <c r="X35" s="481"/>
      <c r="Y35" s="188"/>
      <c r="Z35" s="481"/>
      <c r="AA35" s="481"/>
      <c r="AB35" s="481"/>
      <c r="AC35" s="481"/>
      <c r="AD35" s="481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13</v>
      </c>
      <c r="K36" s="183">
        <v>227</v>
      </c>
      <c r="L36" s="507" t="s">
        <v>298</v>
      </c>
      <c r="M36" s="507"/>
      <c r="N36" s="145"/>
      <c r="O36" s="145"/>
      <c r="P36" s="183">
        <f>T22</f>
        <v>3401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14</v>
      </c>
      <c r="K37" s="183">
        <v>227</v>
      </c>
      <c r="L37" s="507" t="s">
        <v>289</v>
      </c>
      <c r="M37" s="507"/>
      <c r="N37" s="185"/>
      <c r="O37" s="145"/>
      <c r="P37" s="183">
        <f>U19</f>
        <v>8200</v>
      </c>
      <c r="Q37" s="183"/>
      <c r="R37" s="183"/>
      <c r="S37" s="183"/>
      <c r="T37" s="505"/>
      <c r="U37" s="505"/>
      <c r="V37" s="505"/>
      <c r="W37" s="505"/>
      <c r="X37" s="505"/>
      <c r="Y37" s="505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15</v>
      </c>
      <c r="K38" s="183" t="s">
        <v>212</v>
      </c>
      <c r="L38" s="509" t="s">
        <v>315</v>
      </c>
      <c r="M38" s="509"/>
      <c r="N38" s="509"/>
      <c r="O38" s="145"/>
      <c r="P38" s="183">
        <f>AB22</f>
        <v>5028</v>
      </c>
      <c r="Q38" s="183"/>
      <c r="R38" s="183"/>
      <c r="S38" s="183"/>
      <c r="T38" s="464" t="s">
        <v>317</v>
      </c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16</v>
      </c>
      <c r="K39" s="511" t="s">
        <v>314</v>
      </c>
      <c r="L39" s="511"/>
      <c r="M39" s="511"/>
      <c r="N39" s="511"/>
      <c r="O39" s="145"/>
      <c r="P39" s="183">
        <f>AA22</f>
        <v>2850</v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>
        <f t="shared" si="12"/>
        <v>17</v>
      </c>
      <c r="K40" s="511" t="s">
        <v>265</v>
      </c>
      <c r="L40" s="511"/>
      <c r="M40" s="511"/>
      <c r="N40" s="511"/>
      <c r="O40" s="185"/>
      <c r="P40" s="183">
        <f>AC22</f>
        <v>12</v>
      </c>
      <c r="Q40" s="183"/>
      <c r="R40" s="183"/>
      <c r="AD40" s="183"/>
      <c r="AE40" s="183"/>
      <c r="AF40" s="183"/>
      <c r="AG40" s="183"/>
      <c r="AH40" s="464"/>
      <c r="AI40" s="464"/>
      <c r="AJ40" s="464"/>
      <c r="AK40" s="464"/>
      <c r="AL40" s="464"/>
      <c r="AM40" s="464"/>
      <c r="AN40" s="464"/>
      <c r="AO40" s="464"/>
      <c r="AP40" s="464"/>
      <c r="AQ40" s="183"/>
    </row>
    <row r="41" spans="1:43" ht="11.25" customHeight="1">
      <c r="A41" s="183"/>
      <c r="B41" s="183"/>
      <c r="C41" s="183"/>
      <c r="D41" s="185"/>
      <c r="E41" s="183"/>
      <c r="F41" s="183"/>
      <c r="G41" s="183"/>
      <c r="H41" s="512">
        <f>SUM(H24:H40)</f>
        <v>470725</v>
      </c>
      <c r="I41" s="513"/>
      <c r="J41" s="184"/>
      <c r="K41" s="183"/>
      <c r="L41" s="183"/>
      <c r="M41" s="183"/>
      <c r="N41" s="183"/>
      <c r="O41" s="512">
        <f>SUM(P24:P40)</f>
        <v>470725</v>
      </c>
      <c r="P41" s="51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4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510"/>
      <c r="I43" s="510"/>
      <c r="J43" s="184"/>
      <c r="K43" s="183"/>
      <c r="L43" s="183"/>
      <c r="M43" s="183"/>
      <c r="N43" s="183"/>
      <c r="O43" s="183"/>
      <c r="P43" s="183"/>
      <c r="Q43" s="183"/>
      <c r="R43" s="183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3.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 ht="15" customHeight="1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G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D112" s="185"/>
      <c r="E112" s="183"/>
      <c r="F112" s="183"/>
      <c r="H112" s="183"/>
      <c r="I112" s="183"/>
      <c r="J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1:43">
      <c r="A113" s="183"/>
      <c r="B113" s="183"/>
      <c r="C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  <row r="114" spans="1:43">
      <c r="B114" s="183"/>
      <c r="C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</row>
  </sheetData>
  <mergeCells count="57">
    <mergeCell ref="AH40:AP40"/>
    <mergeCell ref="H41:I41"/>
    <mergeCell ref="O41:P41"/>
    <mergeCell ref="S42:AC42"/>
    <mergeCell ref="L38:N38"/>
    <mergeCell ref="T38:AD38"/>
    <mergeCell ref="H43:I43"/>
    <mergeCell ref="S45:AC45"/>
    <mergeCell ref="K39:N39"/>
    <mergeCell ref="K40:N40"/>
    <mergeCell ref="Q35:X35"/>
    <mergeCell ref="Z35:AD35"/>
    <mergeCell ref="L36:M36"/>
    <mergeCell ref="L37:M37"/>
    <mergeCell ref="T37:Y37"/>
    <mergeCell ref="H32:I32"/>
    <mergeCell ref="L32:M32"/>
    <mergeCell ref="L33:M33"/>
    <mergeCell ref="L34:M34"/>
    <mergeCell ref="L35:M35"/>
    <mergeCell ref="H30:I30"/>
    <mergeCell ref="L30:M30"/>
    <mergeCell ref="Q30:X30"/>
    <mergeCell ref="Y30:AD30"/>
    <mergeCell ref="L31:M31"/>
    <mergeCell ref="F28:G28"/>
    <mergeCell ref="H28:I28"/>
    <mergeCell ref="L28:M28"/>
    <mergeCell ref="Q28:AC28"/>
    <mergeCell ref="L29:M29"/>
    <mergeCell ref="F26:G26"/>
    <mergeCell ref="H26:I26"/>
    <mergeCell ref="L26:M26"/>
    <mergeCell ref="Q26:AD26"/>
    <mergeCell ref="F27:G27"/>
    <mergeCell ref="H27:I27"/>
    <mergeCell ref="L27:M27"/>
    <mergeCell ref="F24:G24"/>
    <mergeCell ref="H24:I24"/>
    <mergeCell ref="L24:M24"/>
    <mergeCell ref="Q24:AC24"/>
    <mergeCell ref="F25:G25"/>
    <mergeCell ref="H25:I25"/>
    <mergeCell ref="L25:M25"/>
    <mergeCell ref="Q25:Z25"/>
    <mergeCell ref="B19:C19"/>
    <mergeCell ref="B20:D20"/>
    <mergeCell ref="B21:D21"/>
    <mergeCell ref="B22:D22"/>
    <mergeCell ref="D23:G23"/>
    <mergeCell ref="I1:Q1"/>
    <mergeCell ref="I2:Q2"/>
    <mergeCell ref="I3:Q3"/>
    <mergeCell ref="A4:C4"/>
    <mergeCell ref="F5:F8"/>
    <mergeCell ref="Q5:AE5"/>
    <mergeCell ref="V6:X6"/>
  </mergeCells>
  <pageMargins left="0" right="0" top="0.25" bottom="0.25" header="0" footer="0"/>
  <pageSetup paperSize="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"/>
  <sheetViews>
    <sheetView zoomScale="110" workbookViewId="0">
      <selection activeCell="T18" sqref="T18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329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56030</f>
        <v>56030</v>
      </c>
      <c r="F11" s="183">
        <v>400</v>
      </c>
      <c r="G11" s="183">
        <v>200</v>
      </c>
      <c r="H11" s="183">
        <v>0</v>
      </c>
      <c r="I11" s="183">
        <f>ROUND(E11*35%,0)</f>
        <v>19611</v>
      </c>
      <c r="J11" s="183">
        <v>1500</v>
      </c>
      <c r="K11" s="183">
        <v>0</v>
      </c>
      <c r="L11" s="183">
        <f t="shared" ref="L11:L17" si="0">SUM(E11:K11)</f>
        <v>77741</v>
      </c>
      <c r="M11" s="183">
        <f t="shared" ref="M11:M17" si="1">ROUND(E11*55%,0)</f>
        <v>30817</v>
      </c>
      <c r="N11" s="183">
        <v>0</v>
      </c>
      <c r="O11" s="183">
        <v>0</v>
      </c>
      <c r="P11" s="183">
        <f>L11+M11+N11+O11</f>
        <v>108558</v>
      </c>
      <c r="Q11" s="183">
        <f t="shared" ref="Q11:Q17" si="2">M11</f>
        <v>30817</v>
      </c>
      <c r="R11" s="183"/>
      <c r="S11" s="183">
        <f>ROUND(E11*20%,U65)</f>
        <v>11206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7" si="3">SUM(Q11:AD11)</f>
        <v>58141</v>
      </c>
      <c r="AF11" s="183">
        <f t="shared" ref="AF11:AF17" si="4">P11-AE11</f>
        <v>50417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7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59511</v>
      </c>
      <c r="M12" s="183">
        <f t="shared" si="1"/>
        <v>23227</v>
      </c>
      <c r="N12" s="183">
        <v>0</v>
      </c>
      <c r="O12" s="183">
        <v>0</v>
      </c>
      <c r="P12" s="183">
        <f t="shared" ref="P12:P17" si="6">L12+M12+N12+O12</f>
        <v>82738</v>
      </c>
      <c r="Q12" s="183">
        <f t="shared" si="2"/>
        <v>23227</v>
      </c>
      <c r="R12" s="183"/>
      <c r="S12" s="183">
        <f>ROUND(E12*10%,U66)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41110</f>
        <v>41110</v>
      </c>
      <c r="F13" s="183">
        <v>0</v>
      </c>
      <c r="G13" s="183">
        <v>0</v>
      </c>
      <c r="H13" s="183">
        <v>0</v>
      </c>
      <c r="I13" s="183">
        <f>ROUND(E13*35%,0)</f>
        <v>14389</v>
      </c>
      <c r="J13" s="183">
        <v>1500</v>
      </c>
      <c r="K13" s="183">
        <v>0</v>
      </c>
      <c r="L13" s="183">
        <f t="shared" si="0"/>
        <v>56999</v>
      </c>
      <c r="M13" s="183">
        <f t="shared" si="1"/>
        <v>22611</v>
      </c>
      <c r="N13" s="183">
        <v>0</v>
      </c>
      <c r="O13" s="183">
        <v>0</v>
      </c>
      <c r="P13" s="183">
        <f t="shared" si="6"/>
        <v>79610</v>
      </c>
      <c r="Q13" s="183">
        <f t="shared" si="2"/>
        <v>22611</v>
      </c>
      <c r="R13" s="183"/>
      <c r="S13" s="183">
        <f>ROUND(E13*20%,0)</f>
        <v>8222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63282</v>
      </c>
      <c r="AF13" s="183">
        <f t="shared" si="4"/>
        <v>16328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38172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52186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4</v>
      </c>
      <c r="C15" s="185" t="s">
        <v>258</v>
      </c>
      <c r="D15" s="184" t="s">
        <v>182</v>
      </c>
      <c r="E15" s="183">
        <f>20440</f>
        <v>20440</v>
      </c>
      <c r="F15" s="183">
        <v>0</v>
      </c>
      <c r="G15" s="183">
        <v>0</v>
      </c>
      <c r="H15" s="183">
        <v>500</v>
      </c>
      <c r="I15" s="183">
        <f>ROUND(E15*40%,0)</f>
        <v>8176</v>
      </c>
      <c r="J15" s="183">
        <v>1500</v>
      </c>
      <c r="K15" s="183">
        <v>0</v>
      </c>
      <c r="L15" s="183">
        <f t="shared" si="0"/>
        <v>30616</v>
      </c>
      <c r="M15" s="183">
        <f t="shared" si="1"/>
        <v>11242</v>
      </c>
      <c r="N15" s="183">
        <v>0</v>
      </c>
      <c r="O15" s="183">
        <v>0</v>
      </c>
      <c r="P15" s="183">
        <f t="shared" si="6"/>
        <v>41858</v>
      </c>
      <c r="Q15" s="183">
        <f t="shared" si="2"/>
        <v>11242</v>
      </c>
      <c r="R15" s="183"/>
      <c r="S15" s="183">
        <f>ROUND(E15*20%,0)</f>
        <v>4088</v>
      </c>
      <c r="T15" s="183">
        <v>0</v>
      </c>
      <c r="U15" s="183">
        <v>0</v>
      </c>
      <c r="V15" s="183">
        <v>8400</v>
      </c>
      <c r="W15" s="183">
        <v>4000</v>
      </c>
      <c r="X15" s="183">
        <v>4700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32890</v>
      </c>
      <c r="AF15" s="183">
        <f t="shared" si="4"/>
        <v>8968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18</v>
      </c>
      <c r="C16" s="185" t="s">
        <v>259</v>
      </c>
      <c r="D16" s="184" t="s">
        <v>182</v>
      </c>
      <c r="E16" s="183">
        <f>17640</f>
        <v>17640</v>
      </c>
      <c r="F16" s="183">
        <v>0</v>
      </c>
      <c r="G16" s="183">
        <v>0</v>
      </c>
      <c r="H16" s="183">
        <v>0</v>
      </c>
      <c r="I16" s="183">
        <f>ROUND(E16*40%,0)</f>
        <v>7056</v>
      </c>
      <c r="J16" s="183">
        <v>1500</v>
      </c>
      <c r="K16" s="183">
        <v>0</v>
      </c>
      <c r="L16" s="183">
        <f t="shared" si="0"/>
        <v>26196</v>
      </c>
      <c r="M16" s="183">
        <v>0</v>
      </c>
      <c r="N16" s="183">
        <f>ROUND(E16*10%,0)</f>
        <v>1764</v>
      </c>
      <c r="O16" s="183">
        <f>ROUND(E16*10%,0)</f>
        <v>1764</v>
      </c>
      <c r="P16" s="183">
        <f t="shared" si="6"/>
        <v>29724</v>
      </c>
      <c r="Q16" s="183">
        <f t="shared" si="2"/>
        <v>0</v>
      </c>
      <c r="R16" s="183">
        <v>1764</v>
      </c>
      <c r="S16" s="183">
        <f>ROUND(E16*10%,0)</f>
        <v>1764</v>
      </c>
      <c r="T16" s="183">
        <f>S16</f>
        <v>1764</v>
      </c>
      <c r="U16" s="183">
        <v>0</v>
      </c>
      <c r="V16" s="183">
        <v>0</v>
      </c>
      <c r="W16" s="183">
        <v>0</v>
      </c>
      <c r="X16" s="183">
        <v>0</v>
      </c>
      <c r="Y16" s="183">
        <v>0</v>
      </c>
      <c r="Z16" s="183">
        <f>ROUND(E16*1%,0)</f>
        <v>176</v>
      </c>
      <c r="AA16" s="183">
        <v>0</v>
      </c>
      <c r="AB16" s="183">
        <v>0</v>
      </c>
      <c r="AC16" s="183">
        <v>0</v>
      </c>
      <c r="AD16" s="183">
        <v>10</v>
      </c>
      <c r="AE16" s="183">
        <f t="shared" si="3"/>
        <v>5478</v>
      </c>
      <c r="AF16" s="183">
        <f t="shared" si="4"/>
        <v>24246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139</v>
      </c>
      <c r="C17" s="185" t="s">
        <v>300</v>
      </c>
      <c r="D17" s="184" t="s">
        <v>182</v>
      </c>
      <c r="E17" s="183">
        <f>16800+470</f>
        <v>17270</v>
      </c>
      <c r="F17" s="183">
        <v>0</v>
      </c>
      <c r="G17" s="183">
        <v>0</v>
      </c>
      <c r="H17" s="183">
        <v>1000</v>
      </c>
      <c r="I17" s="183">
        <v>7000</v>
      </c>
      <c r="J17" s="183">
        <v>1500</v>
      </c>
      <c r="K17" s="183">
        <v>0</v>
      </c>
      <c r="L17" s="183">
        <f t="shared" si="0"/>
        <v>26770</v>
      </c>
      <c r="M17" s="183">
        <f t="shared" si="1"/>
        <v>9499</v>
      </c>
      <c r="N17" s="183">
        <v>0</v>
      </c>
      <c r="O17" s="183">
        <v>0</v>
      </c>
      <c r="P17" s="183">
        <f t="shared" si="6"/>
        <v>36269</v>
      </c>
      <c r="Q17" s="183">
        <f t="shared" si="2"/>
        <v>9499</v>
      </c>
      <c r="R17" s="183"/>
      <c r="S17" s="183">
        <f>ROUND(E17*20%,0)</f>
        <v>3454</v>
      </c>
      <c r="T17" s="183">
        <v>0</v>
      </c>
      <c r="U17" s="183">
        <v>0</v>
      </c>
      <c r="V17" s="183">
        <v>5000</v>
      </c>
      <c r="W17" s="183">
        <v>2000</v>
      </c>
      <c r="X17" s="183">
        <v>3025</v>
      </c>
      <c r="Y17" s="183">
        <v>1130</v>
      </c>
      <c r="Z17" s="183">
        <f>ROUND(E17*1%,0)</f>
        <v>173</v>
      </c>
      <c r="AA17" s="183">
        <v>0</v>
      </c>
      <c r="AB17" s="183">
        <v>0</v>
      </c>
      <c r="AC17" s="183">
        <v>0</v>
      </c>
      <c r="AD17" s="183">
        <v>10</v>
      </c>
      <c r="AE17" s="183">
        <f t="shared" si="3"/>
        <v>24291</v>
      </c>
      <c r="AF17" s="183">
        <f t="shared" si="4"/>
        <v>11978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/>
      <c r="B18" s="500" t="s">
        <v>229</v>
      </c>
      <c r="C18" s="501"/>
      <c r="D18" s="202"/>
      <c r="E18" s="190">
        <f t="shared" ref="E18:AF18" si="7">SUM(E11:E17)</f>
        <v>220200</v>
      </c>
      <c r="F18" s="190">
        <f t="shared" si="7"/>
        <v>400</v>
      </c>
      <c r="G18" s="190">
        <f t="shared" si="7"/>
        <v>200</v>
      </c>
      <c r="H18" s="190">
        <f t="shared" si="7"/>
        <v>3500</v>
      </c>
      <c r="I18" s="190">
        <f t="shared" si="7"/>
        <v>81205</v>
      </c>
      <c r="J18" s="190">
        <f t="shared" si="7"/>
        <v>10500</v>
      </c>
      <c r="K18" s="190">
        <f t="shared" si="7"/>
        <v>0</v>
      </c>
      <c r="L18" s="190">
        <f t="shared" si="7"/>
        <v>316005</v>
      </c>
      <c r="M18" s="190">
        <f t="shared" si="7"/>
        <v>111410</v>
      </c>
      <c r="N18" s="190">
        <f t="shared" si="7"/>
        <v>1764</v>
      </c>
      <c r="O18" s="190">
        <f t="shared" si="7"/>
        <v>1764</v>
      </c>
      <c r="P18" s="190">
        <f t="shared" si="7"/>
        <v>430943</v>
      </c>
      <c r="Q18" s="190">
        <f t="shared" si="7"/>
        <v>111410</v>
      </c>
      <c r="R18" s="190">
        <f t="shared" si="7"/>
        <v>1764</v>
      </c>
      <c r="S18" s="190">
        <f t="shared" si="7"/>
        <v>38053</v>
      </c>
      <c r="T18" s="190">
        <f t="shared" si="7"/>
        <v>1764</v>
      </c>
      <c r="U18" s="190">
        <f t="shared" si="7"/>
        <v>8200</v>
      </c>
      <c r="V18" s="190">
        <f t="shared" si="7"/>
        <v>45696</v>
      </c>
      <c r="W18" s="190">
        <f t="shared" si="7"/>
        <v>23496</v>
      </c>
      <c r="X18" s="190">
        <f t="shared" si="7"/>
        <v>14855</v>
      </c>
      <c r="Y18" s="190">
        <f t="shared" si="7"/>
        <v>2255</v>
      </c>
      <c r="Z18" s="190">
        <f t="shared" si="7"/>
        <v>1349</v>
      </c>
      <c r="AA18" s="190">
        <f t="shared" si="7"/>
        <v>30</v>
      </c>
      <c r="AB18" s="190">
        <f t="shared" si="7"/>
        <v>5028</v>
      </c>
      <c r="AC18" s="190">
        <f t="shared" si="7"/>
        <v>12</v>
      </c>
      <c r="AD18" s="190">
        <f t="shared" si="7"/>
        <v>70</v>
      </c>
      <c r="AE18" s="190">
        <f t="shared" si="7"/>
        <v>253982</v>
      </c>
      <c r="AF18" s="190">
        <f t="shared" si="7"/>
        <v>176961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s="121" customFormat="1" ht="15" customHeight="1">
      <c r="A19" s="183"/>
      <c r="B19" s="502" t="s">
        <v>261</v>
      </c>
      <c r="C19" s="502"/>
      <c r="D19" s="503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86" t="s">
        <v>147</v>
      </c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0" t="s">
        <v>229</v>
      </c>
      <c r="C20" s="504"/>
      <c r="D20" s="501"/>
      <c r="E20" s="190">
        <f t="shared" ref="E20:M20" si="8">SUM(E19:E19)</f>
        <v>0</v>
      </c>
      <c r="F20" s="190">
        <f t="shared" si="8"/>
        <v>0</v>
      </c>
      <c r="G20" s="190">
        <f t="shared" si="8"/>
        <v>0</v>
      </c>
      <c r="H20" s="190">
        <f t="shared" si="8"/>
        <v>0</v>
      </c>
      <c r="I20" s="190">
        <f t="shared" si="8"/>
        <v>0</v>
      </c>
      <c r="J20" s="190">
        <f t="shared" si="8"/>
        <v>0</v>
      </c>
      <c r="K20" s="190">
        <f t="shared" si="8"/>
        <v>0</v>
      </c>
      <c r="L20" s="190">
        <f t="shared" si="8"/>
        <v>0</v>
      </c>
      <c r="M20" s="190">
        <f t="shared" si="8"/>
        <v>0</v>
      </c>
      <c r="N20" s="190">
        <v>0</v>
      </c>
      <c r="O20" s="190">
        <f>SUM(O19:O19)</f>
        <v>0</v>
      </c>
      <c r="P20" s="190">
        <f>SUM(P19:P19)</f>
        <v>0</v>
      </c>
      <c r="Q20" s="190">
        <f>SUM(Q19:Q19)</f>
        <v>0</v>
      </c>
      <c r="R20" s="190">
        <v>0</v>
      </c>
      <c r="S20" s="190">
        <f t="shared" ref="S20:X20" si="9">SUM(S19:S19)</f>
        <v>0</v>
      </c>
      <c r="T20" s="190">
        <f t="shared" si="9"/>
        <v>0</v>
      </c>
      <c r="U20" s="190">
        <f t="shared" si="9"/>
        <v>0</v>
      </c>
      <c r="V20" s="190">
        <f t="shared" si="9"/>
        <v>0</v>
      </c>
      <c r="W20" s="190">
        <f t="shared" si="9"/>
        <v>0</v>
      </c>
      <c r="X20" s="190">
        <f t="shared" si="9"/>
        <v>0</v>
      </c>
      <c r="Y20" s="190">
        <v>0</v>
      </c>
      <c r="Z20" s="190">
        <f>SUM(Z19:Z19)</f>
        <v>0</v>
      </c>
      <c r="AA20" s="190">
        <v>0</v>
      </c>
      <c r="AB20" s="190">
        <v>0</v>
      </c>
      <c r="AC20" s="190">
        <f>SUM(AC19:AC19)</f>
        <v>0</v>
      </c>
      <c r="AD20" s="190">
        <f>SUM(AD19:AD19)</f>
        <v>0</v>
      </c>
      <c r="AE20" s="190">
        <f>SUM(AE19:AE19)</f>
        <v>0</v>
      </c>
      <c r="AF20" s="190">
        <f>SUM(AF19:AF19)</f>
        <v>0</v>
      </c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ht="15" customHeight="1">
      <c r="B21" s="500" t="s">
        <v>59</v>
      </c>
      <c r="C21" s="504"/>
      <c r="D21" s="501"/>
      <c r="E21" s="190">
        <f>E18+E20</f>
        <v>220200</v>
      </c>
      <c r="F21" s="190">
        <f>F18+F20</f>
        <v>400</v>
      </c>
      <c r="G21" s="190">
        <f>G20+G18</f>
        <v>200</v>
      </c>
      <c r="H21" s="190">
        <f>H18+H20</f>
        <v>3500</v>
      </c>
      <c r="I21" s="190">
        <f>I18+I20</f>
        <v>81205</v>
      </c>
      <c r="J21" s="190">
        <f>J20+J18</f>
        <v>10500</v>
      </c>
      <c r="K21" s="190">
        <f>K20+K18</f>
        <v>0</v>
      </c>
      <c r="L21" s="190">
        <f>L18+L20</f>
        <v>316005</v>
      </c>
      <c r="M21" s="190">
        <f t="shared" ref="M21:R21" si="10">M20+M18</f>
        <v>111410</v>
      </c>
      <c r="N21" s="190">
        <f t="shared" si="10"/>
        <v>1764</v>
      </c>
      <c r="O21" s="190">
        <f t="shared" si="10"/>
        <v>1764</v>
      </c>
      <c r="P21" s="190">
        <f t="shared" si="10"/>
        <v>430943</v>
      </c>
      <c r="Q21" s="190">
        <f t="shared" si="10"/>
        <v>111410</v>
      </c>
      <c r="R21" s="190">
        <f t="shared" si="10"/>
        <v>1764</v>
      </c>
      <c r="S21" s="190">
        <f t="shared" ref="S21:Y21" si="11">S18+S20</f>
        <v>38053</v>
      </c>
      <c r="T21" s="190">
        <f t="shared" si="11"/>
        <v>1764</v>
      </c>
      <c r="U21" s="190">
        <f t="shared" si="11"/>
        <v>8200</v>
      </c>
      <c r="V21" s="190">
        <f t="shared" si="11"/>
        <v>45696</v>
      </c>
      <c r="W21" s="190">
        <f t="shared" si="11"/>
        <v>23496</v>
      </c>
      <c r="X21" s="190">
        <f t="shared" si="11"/>
        <v>14855</v>
      </c>
      <c r="Y21" s="190">
        <f t="shared" si="11"/>
        <v>2255</v>
      </c>
      <c r="Z21" s="190">
        <f>Z20+Z18</f>
        <v>1349</v>
      </c>
      <c r="AA21" s="190">
        <f>AA20+AA18</f>
        <v>30</v>
      </c>
      <c r="AB21" s="190">
        <f>AB20+AB18</f>
        <v>5028</v>
      </c>
      <c r="AC21" s="190">
        <f>AC20+AC18</f>
        <v>12</v>
      </c>
      <c r="AD21" s="190">
        <f>AD20+AD18</f>
        <v>70</v>
      </c>
      <c r="AE21" s="190">
        <f>SUM(Q21:AD21)</f>
        <v>253982</v>
      </c>
      <c r="AF21" s="190">
        <f>AF20+AF18</f>
        <v>176961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2.75" customHeight="1">
      <c r="A22" s="183"/>
      <c r="B22" s="183"/>
      <c r="C22" s="183"/>
      <c r="D22" s="505" t="s">
        <v>65</v>
      </c>
      <c r="E22" s="505"/>
      <c r="F22" s="505"/>
      <c r="G22" s="505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184">
        <v>1</v>
      </c>
      <c r="E23" s="183" t="s">
        <v>58</v>
      </c>
      <c r="F23" s="505" t="s">
        <v>266</v>
      </c>
      <c r="G23" s="505"/>
      <c r="H23" s="505">
        <f>L21-F21</f>
        <v>315605</v>
      </c>
      <c r="I23" s="505"/>
      <c r="J23" s="184">
        <v>1</v>
      </c>
      <c r="K23" s="183">
        <v>110</v>
      </c>
      <c r="L23" s="506" t="s">
        <v>307</v>
      </c>
      <c r="M23" s="506"/>
      <c r="N23" s="145"/>
      <c r="O23" s="145"/>
      <c r="P23" s="183">
        <f>AF21</f>
        <v>176961</v>
      </c>
      <c r="Q23" s="464" t="s">
        <v>234</v>
      </c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188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f>D23+1</f>
        <v>2</v>
      </c>
      <c r="E24" s="183" t="s">
        <v>175</v>
      </c>
      <c r="F24" s="505" t="s">
        <v>267</v>
      </c>
      <c r="G24" s="505"/>
      <c r="H24" s="505">
        <f>O21</f>
        <v>1764</v>
      </c>
      <c r="I24" s="505"/>
      <c r="J24" s="184">
        <f t="shared" ref="J24:J39" si="12">J23+1</f>
        <v>2</v>
      </c>
      <c r="K24" s="183">
        <v>117</v>
      </c>
      <c r="L24" s="507" t="s">
        <v>294</v>
      </c>
      <c r="M24" s="507"/>
      <c r="N24" s="145"/>
      <c r="O24" s="145"/>
      <c r="P24" s="183">
        <f>AD21</f>
        <v>70</v>
      </c>
      <c r="Q24" s="508" t="s">
        <v>330</v>
      </c>
      <c r="R24" s="508"/>
      <c r="S24" s="508"/>
      <c r="T24" s="508"/>
      <c r="U24" s="508"/>
      <c r="V24" s="508"/>
      <c r="W24" s="508"/>
      <c r="X24" s="508"/>
      <c r="Y24" s="508"/>
      <c r="Z24" s="508"/>
      <c r="AA24" s="257"/>
      <c r="AB24" s="257"/>
      <c r="AE24" s="187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3</v>
      </c>
      <c r="E25" s="183" t="s">
        <v>57</v>
      </c>
      <c r="F25" s="505" t="s">
        <v>268</v>
      </c>
      <c r="G25" s="505"/>
      <c r="H25" s="505">
        <f>M21</f>
        <v>111410</v>
      </c>
      <c r="I25" s="505"/>
      <c r="J25" s="184">
        <f t="shared" si="12"/>
        <v>3</v>
      </c>
      <c r="K25" s="183">
        <v>216</v>
      </c>
      <c r="L25" s="506" t="s">
        <v>308</v>
      </c>
      <c r="M25" s="506"/>
      <c r="N25" s="185"/>
      <c r="O25" s="145"/>
      <c r="P25" s="183">
        <f>Y21</f>
        <v>2255</v>
      </c>
      <c r="Q25" s="464" t="s">
        <v>263</v>
      </c>
      <c r="R25" s="464"/>
      <c r="S25" s="464"/>
      <c r="T25" s="464"/>
      <c r="U25" s="464"/>
      <c r="V25" s="464"/>
      <c r="W25" s="464"/>
      <c r="X25" s="464"/>
      <c r="Y25" s="464"/>
      <c r="Z25" s="464"/>
      <c r="AA25" s="464"/>
      <c r="AB25" s="464"/>
      <c r="AC25" s="464"/>
      <c r="AD25" s="464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v>4</v>
      </c>
      <c r="E26" s="185" t="s">
        <v>197</v>
      </c>
      <c r="F26" s="505" t="s">
        <v>269</v>
      </c>
      <c r="G26" s="505"/>
      <c r="H26" s="505">
        <f>N21</f>
        <v>1764</v>
      </c>
      <c r="I26" s="505"/>
      <c r="J26" s="184">
        <f t="shared" si="12"/>
        <v>4</v>
      </c>
      <c r="K26" s="183">
        <v>216</v>
      </c>
      <c r="L26" s="506" t="s">
        <v>308</v>
      </c>
      <c r="M26" s="506"/>
      <c r="N26" s="145"/>
      <c r="O26" s="145"/>
      <c r="P26" s="144">
        <f>V21</f>
        <v>45696</v>
      </c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5</v>
      </c>
      <c r="E27" s="185" t="s">
        <v>198</v>
      </c>
      <c r="F27" s="505" t="s">
        <v>270</v>
      </c>
      <c r="G27" s="505"/>
      <c r="H27" s="505">
        <f>F21</f>
        <v>400</v>
      </c>
      <c r="I27" s="505"/>
      <c r="J27" s="184">
        <f t="shared" si="12"/>
        <v>5</v>
      </c>
      <c r="K27" s="183">
        <v>216</v>
      </c>
      <c r="L27" s="506" t="s">
        <v>308</v>
      </c>
      <c r="M27" s="506"/>
      <c r="N27" s="145"/>
      <c r="O27" s="145"/>
      <c r="P27" s="144">
        <f>W21</f>
        <v>23496</v>
      </c>
      <c r="Q27" s="481"/>
      <c r="R27" s="481"/>
      <c r="S27" s="481"/>
      <c r="T27" s="481"/>
      <c r="U27" s="481"/>
      <c r="V27" s="481"/>
      <c r="W27" s="481"/>
      <c r="X27" s="481"/>
      <c r="Y27" s="481"/>
      <c r="Z27" s="481"/>
      <c r="AA27" s="481"/>
      <c r="AB27" s="481"/>
      <c r="AC27" s="481"/>
      <c r="AD27" s="188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3.5" customHeight="1">
      <c r="A28" s="183"/>
      <c r="B28" s="183"/>
      <c r="C28" s="183"/>
      <c r="D28" s="184"/>
      <c r="E28" s="185"/>
      <c r="F28" s="183"/>
      <c r="G28" s="183"/>
      <c r="H28" s="183"/>
      <c r="I28" s="183"/>
      <c r="J28" s="184">
        <f t="shared" si="12"/>
        <v>6</v>
      </c>
      <c r="K28" s="183">
        <v>216</v>
      </c>
      <c r="L28" s="506" t="s">
        <v>308</v>
      </c>
      <c r="M28" s="506"/>
      <c r="N28" s="145"/>
      <c r="O28" s="145"/>
      <c r="P28" s="144">
        <f>X21</f>
        <v>14855</v>
      </c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3"/>
      <c r="F29" s="183"/>
      <c r="G29" s="183"/>
      <c r="H29" s="505"/>
      <c r="I29" s="505"/>
      <c r="J29" s="184">
        <f t="shared" si="12"/>
        <v>7</v>
      </c>
      <c r="K29" s="183">
        <v>227</v>
      </c>
      <c r="L29" s="507" t="s">
        <v>289</v>
      </c>
      <c r="M29" s="507"/>
      <c r="N29" s="145"/>
      <c r="O29" s="145"/>
      <c r="P29" s="183">
        <f>S21-S11</f>
        <v>26847</v>
      </c>
      <c r="Q29" s="464" t="s">
        <v>208</v>
      </c>
      <c r="R29" s="464"/>
      <c r="S29" s="464"/>
      <c r="T29" s="464"/>
      <c r="U29" s="464"/>
      <c r="V29" s="464"/>
      <c r="W29" s="464"/>
      <c r="X29" s="464"/>
      <c r="Y29" s="481" t="s">
        <v>163</v>
      </c>
      <c r="Z29" s="481"/>
      <c r="AA29" s="481"/>
      <c r="AB29" s="481"/>
      <c r="AC29" s="481"/>
      <c r="AD29" s="481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183"/>
      <c r="I30" s="183"/>
      <c r="J30" s="184">
        <f t="shared" si="12"/>
        <v>8</v>
      </c>
      <c r="K30" s="183">
        <v>227</v>
      </c>
      <c r="L30" s="507" t="s">
        <v>312</v>
      </c>
      <c r="M30" s="507"/>
      <c r="N30" s="145"/>
      <c r="O30" s="145"/>
      <c r="P30" s="183">
        <f>S11</f>
        <v>11206</v>
      </c>
      <c r="Q30" s="189"/>
      <c r="R30" s="189"/>
      <c r="S30" s="189"/>
      <c r="T30" s="189"/>
      <c r="U30" s="189"/>
      <c r="V30" s="189"/>
      <c r="W30" s="189"/>
      <c r="X30" s="189"/>
      <c r="Y30" s="188"/>
      <c r="Z30" s="188"/>
      <c r="AA30" s="188"/>
      <c r="AB30" s="188"/>
      <c r="AC30" s="188"/>
      <c r="AD30" s="188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505"/>
      <c r="I31" s="505"/>
      <c r="J31" s="184">
        <f t="shared" si="12"/>
        <v>9</v>
      </c>
      <c r="K31" s="183">
        <v>227</v>
      </c>
      <c r="L31" s="507" t="s">
        <v>296</v>
      </c>
      <c r="M31" s="507"/>
      <c r="N31" s="145"/>
      <c r="O31" s="145"/>
      <c r="P31" s="183">
        <f>Z21</f>
        <v>1349</v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5"/>
      <c r="E32" s="183"/>
      <c r="F32" s="183"/>
      <c r="G32" s="183"/>
      <c r="H32" s="183"/>
      <c r="I32" s="183"/>
      <c r="J32" s="184">
        <f t="shared" si="12"/>
        <v>10</v>
      </c>
      <c r="K32" s="183">
        <v>227</v>
      </c>
      <c r="L32" s="507" t="s">
        <v>299</v>
      </c>
      <c r="M32" s="507"/>
      <c r="N32" s="145"/>
      <c r="O32" s="145"/>
      <c r="P32" s="183">
        <f>Q21-Q11</f>
        <v>80593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11</v>
      </c>
      <c r="K33" s="183">
        <v>227</v>
      </c>
      <c r="L33" s="507" t="s">
        <v>313</v>
      </c>
      <c r="M33" s="507"/>
      <c r="N33" s="145"/>
      <c r="O33" s="145"/>
      <c r="P33" s="183">
        <f>Q11</f>
        <v>30817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12</v>
      </c>
      <c r="K34" s="183">
        <v>227</v>
      </c>
      <c r="L34" s="507" t="s">
        <v>289</v>
      </c>
      <c r="M34" s="507"/>
      <c r="N34" s="145"/>
      <c r="O34" s="145"/>
      <c r="P34" s="183">
        <f>R21</f>
        <v>1764</v>
      </c>
      <c r="Q34" s="481" t="s">
        <v>219</v>
      </c>
      <c r="R34" s="481"/>
      <c r="S34" s="481"/>
      <c r="T34" s="481"/>
      <c r="U34" s="481"/>
      <c r="V34" s="481"/>
      <c r="W34" s="481"/>
      <c r="X34" s="481"/>
      <c r="Y34" s="188"/>
      <c r="Z34" s="481"/>
      <c r="AA34" s="481"/>
      <c r="AB34" s="481"/>
      <c r="AC34" s="481"/>
      <c r="AD34" s="481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13</v>
      </c>
      <c r="K35" s="183">
        <v>227</v>
      </c>
      <c r="L35" s="507" t="s">
        <v>298</v>
      </c>
      <c r="M35" s="507"/>
      <c r="N35" s="145"/>
      <c r="O35" s="145"/>
      <c r="P35" s="183">
        <f>T16</f>
        <v>1764</v>
      </c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14</v>
      </c>
      <c r="K36" s="183">
        <v>227</v>
      </c>
      <c r="L36" s="507" t="s">
        <v>289</v>
      </c>
      <c r="M36" s="507"/>
      <c r="N36" s="185"/>
      <c r="O36" s="145"/>
      <c r="P36" s="183">
        <f>U18</f>
        <v>8200</v>
      </c>
      <c r="Q36" s="183"/>
      <c r="R36" s="183"/>
      <c r="S36" s="183"/>
      <c r="T36" s="505"/>
      <c r="U36" s="505"/>
      <c r="V36" s="505"/>
      <c r="W36" s="505"/>
      <c r="X36" s="505"/>
      <c r="Y36" s="505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15</v>
      </c>
      <c r="K37" s="183" t="s">
        <v>212</v>
      </c>
      <c r="L37" s="509" t="s">
        <v>315</v>
      </c>
      <c r="M37" s="509"/>
      <c r="N37" s="509"/>
      <c r="O37" s="145"/>
      <c r="P37" s="183">
        <f>AB21</f>
        <v>5028</v>
      </c>
      <c r="Q37" s="183"/>
      <c r="R37" s="183"/>
      <c r="S37" s="183"/>
      <c r="T37" s="464" t="s">
        <v>317</v>
      </c>
      <c r="U37" s="464"/>
      <c r="V37" s="464"/>
      <c r="W37" s="464"/>
      <c r="X37" s="464"/>
      <c r="Y37" s="464"/>
      <c r="Z37" s="464"/>
      <c r="AA37" s="464"/>
      <c r="AB37" s="464"/>
      <c r="AC37" s="464"/>
      <c r="AD37" s="464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16</v>
      </c>
      <c r="K38" s="511" t="s">
        <v>314</v>
      </c>
      <c r="L38" s="511"/>
      <c r="M38" s="511"/>
      <c r="N38" s="511"/>
      <c r="O38" s="145"/>
      <c r="P38" s="183">
        <f>AA21</f>
        <v>30</v>
      </c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17</v>
      </c>
      <c r="K39" s="511" t="s">
        <v>265</v>
      </c>
      <c r="L39" s="511"/>
      <c r="M39" s="511"/>
      <c r="N39" s="511"/>
      <c r="O39" s="185"/>
      <c r="P39" s="183">
        <f>AC21</f>
        <v>12</v>
      </c>
      <c r="Q39" s="183"/>
      <c r="R39" s="183"/>
      <c r="AD39" s="183"/>
      <c r="AE39" s="183"/>
      <c r="AF39" s="183"/>
      <c r="AG39" s="183"/>
      <c r="AH39" s="464"/>
      <c r="AI39" s="464"/>
      <c r="AJ39" s="464"/>
      <c r="AK39" s="464"/>
      <c r="AL39" s="464"/>
      <c r="AM39" s="464"/>
      <c r="AN39" s="464"/>
      <c r="AO39" s="464"/>
      <c r="AP39" s="464"/>
      <c r="AQ39" s="183"/>
    </row>
    <row r="40" spans="1:43" ht="11.25" customHeight="1">
      <c r="A40" s="183"/>
      <c r="B40" s="183"/>
      <c r="C40" s="183"/>
      <c r="D40" s="185"/>
      <c r="E40" s="183"/>
      <c r="F40" s="183"/>
      <c r="G40" s="183"/>
      <c r="H40" s="512">
        <f>SUM(H23:H39)</f>
        <v>430943</v>
      </c>
      <c r="I40" s="513"/>
      <c r="J40" s="184"/>
      <c r="K40" s="183"/>
      <c r="L40" s="183"/>
      <c r="M40" s="183"/>
      <c r="N40" s="183"/>
      <c r="O40" s="512">
        <f>SUM(P23:P39)</f>
        <v>430943</v>
      </c>
      <c r="P40" s="513"/>
      <c r="Q40" s="183"/>
      <c r="R40" s="183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183"/>
      <c r="I41" s="183"/>
      <c r="J41" s="184"/>
      <c r="K41" s="183"/>
      <c r="L41" s="183"/>
      <c r="M41" s="183"/>
      <c r="N41" s="183"/>
      <c r="O41" s="183"/>
      <c r="P41" s="183"/>
      <c r="Q41" s="183"/>
      <c r="R41" s="183"/>
      <c r="S41" s="481"/>
      <c r="T41" s="481"/>
      <c r="U41" s="481"/>
      <c r="V41" s="481"/>
      <c r="W41" s="481"/>
      <c r="X41" s="481"/>
      <c r="Y41" s="481"/>
      <c r="Z41" s="481"/>
      <c r="AA41" s="481"/>
      <c r="AB41" s="481"/>
      <c r="AC41" s="481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510"/>
      <c r="I42" s="510"/>
      <c r="J42" s="184"/>
      <c r="K42" s="183"/>
      <c r="L42" s="183"/>
      <c r="M42" s="183"/>
      <c r="N42" s="183"/>
      <c r="O42" s="183"/>
      <c r="P42" s="183"/>
      <c r="Q42" s="183"/>
      <c r="R42" s="183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481"/>
      <c r="T44" s="481"/>
      <c r="U44" s="481"/>
      <c r="V44" s="481"/>
      <c r="W44" s="481"/>
      <c r="X44" s="481"/>
      <c r="Y44" s="481"/>
      <c r="Z44" s="481"/>
      <c r="AA44" s="481"/>
      <c r="AB44" s="481"/>
      <c r="AC44" s="481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2:43">
      <c r="B113" s="183"/>
      <c r="C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</sheetData>
  <mergeCells count="57">
    <mergeCell ref="I1:Q1"/>
    <mergeCell ref="I2:Q2"/>
    <mergeCell ref="I3:Q3"/>
    <mergeCell ref="A4:C4"/>
    <mergeCell ref="F5:F8"/>
    <mergeCell ref="Q5:AE5"/>
    <mergeCell ref="V6:X6"/>
    <mergeCell ref="B18:C18"/>
    <mergeCell ref="B19:D19"/>
    <mergeCell ref="B20:D20"/>
    <mergeCell ref="B21:D21"/>
    <mergeCell ref="D22:G22"/>
    <mergeCell ref="H23:I23"/>
    <mergeCell ref="L23:M23"/>
    <mergeCell ref="Q23:AC23"/>
    <mergeCell ref="F24:G24"/>
    <mergeCell ref="H24:I24"/>
    <mergeCell ref="L24:M24"/>
    <mergeCell ref="Q24:Z24"/>
    <mergeCell ref="F23:G23"/>
    <mergeCell ref="H29:I29"/>
    <mergeCell ref="L29:M29"/>
    <mergeCell ref="Q29:X29"/>
    <mergeCell ref="Y29:AD29"/>
    <mergeCell ref="F25:G25"/>
    <mergeCell ref="H25:I25"/>
    <mergeCell ref="L25:M25"/>
    <mergeCell ref="Q25:AD25"/>
    <mergeCell ref="F26:G26"/>
    <mergeCell ref="H26:I26"/>
    <mergeCell ref="L26:M26"/>
    <mergeCell ref="F27:G27"/>
    <mergeCell ref="H27:I27"/>
    <mergeCell ref="L27:M27"/>
    <mergeCell ref="Q27:AC27"/>
    <mergeCell ref="L28:M28"/>
    <mergeCell ref="L37:N37"/>
    <mergeCell ref="T37:AD37"/>
    <mergeCell ref="L30:M30"/>
    <mergeCell ref="H31:I31"/>
    <mergeCell ref="L31:M31"/>
    <mergeCell ref="L32:M32"/>
    <mergeCell ref="L33:M33"/>
    <mergeCell ref="L34:M34"/>
    <mergeCell ref="Q34:X34"/>
    <mergeCell ref="Z34:AD34"/>
    <mergeCell ref="L35:M35"/>
    <mergeCell ref="L36:M36"/>
    <mergeCell ref="T36:Y36"/>
    <mergeCell ref="H42:I42"/>
    <mergeCell ref="S44:AC44"/>
    <mergeCell ref="K38:N38"/>
    <mergeCell ref="K39:N39"/>
    <mergeCell ref="AH39:AP39"/>
    <mergeCell ref="H40:I40"/>
    <mergeCell ref="O40:P40"/>
    <mergeCell ref="S41:AC41"/>
  </mergeCells>
  <pageMargins left="0" right="0" top="0.25" bottom="0.25" header="0" footer="0"/>
  <pageSetup paperSize="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topLeftCell="A13" zoomScale="110" workbookViewId="0">
      <selection activeCell="L30" sqref="L30:M30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328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56030</f>
        <v>56030</v>
      </c>
      <c r="F11" s="183">
        <v>400</v>
      </c>
      <c r="G11" s="183">
        <v>200</v>
      </c>
      <c r="H11" s="183">
        <v>0</v>
      </c>
      <c r="I11" s="183">
        <f>ROUND(E11*35%,0)</f>
        <v>19611</v>
      </c>
      <c r="J11" s="183">
        <v>1500</v>
      </c>
      <c r="K11" s="183">
        <v>0</v>
      </c>
      <c r="L11" s="183">
        <f t="shared" ref="L11:L18" si="0">SUM(E11:K11)</f>
        <v>77741</v>
      </c>
      <c r="M11" s="183">
        <f t="shared" ref="M11:M18" si="1">ROUND(E11*55%,0)</f>
        <v>30817</v>
      </c>
      <c r="N11" s="183">
        <v>0</v>
      </c>
      <c r="O11" s="183">
        <v>0</v>
      </c>
      <c r="P11" s="183">
        <f>L11+M11+N11+O11</f>
        <v>108558</v>
      </c>
      <c r="Q11" s="183">
        <f t="shared" ref="Q11:Q18" si="2">M11</f>
        <v>30817</v>
      </c>
      <c r="R11" s="183"/>
      <c r="S11" s="183">
        <f>ROUND(E11*20%,U66)</f>
        <v>11206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8" si="3">SUM(Q11:AD11)</f>
        <v>58141</v>
      </c>
      <c r="AF11" s="183">
        <f t="shared" ref="AF11:AF18" si="4">P11-AE11</f>
        <v>50417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8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59511</v>
      </c>
      <c r="M12" s="183">
        <f t="shared" si="1"/>
        <v>23227</v>
      </c>
      <c r="N12" s="183">
        <v>0</v>
      </c>
      <c r="O12" s="183">
        <v>0</v>
      </c>
      <c r="P12" s="183">
        <f t="shared" ref="P12:P18" si="6">L12+M12+N12+O12</f>
        <v>82738</v>
      </c>
      <c r="Q12" s="183">
        <f t="shared" si="2"/>
        <v>23227</v>
      </c>
      <c r="R12" s="183"/>
      <c r="S12" s="183">
        <f>ROUND(E12*10%,U67)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41110</f>
        <v>41110</v>
      </c>
      <c r="F13" s="183">
        <v>0</v>
      </c>
      <c r="G13" s="183">
        <v>0</v>
      </c>
      <c r="H13" s="183">
        <v>0</v>
      </c>
      <c r="I13" s="183">
        <f>ROUND(E13*35%,0)</f>
        <v>14389</v>
      </c>
      <c r="J13" s="183">
        <v>1500</v>
      </c>
      <c r="K13" s="183">
        <v>0</v>
      </c>
      <c r="L13" s="183">
        <f t="shared" si="0"/>
        <v>56999</v>
      </c>
      <c r="M13" s="183">
        <f t="shared" si="1"/>
        <v>22611</v>
      </c>
      <c r="N13" s="183">
        <v>0</v>
      </c>
      <c r="O13" s="183">
        <v>0</v>
      </c>
      <c r="P13" s="183">
        <f t="shared" si="6"/>
        <v>79610</v>
      </c>
      <c r="Q13" s="183">
        <f t="shared" si="2"/>
        <v>22611</v>
      </c>
      <c r="R13" s="183"/>
      <c r="S13" s="183">
        <f>ROUND(E13*20%,0)</f>
        <v>8222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63282</v>
      </c>
      <c r="AF13" s="183">
        <f t="shared" si="4"/>
        <v>16328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38172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52186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11</v>
      </c>
      <c r="C15" s="185" t="s">
        <v>255</v>
      </c>
      <c r="D15" s="184" t="s">
        <v>178</v>
      </c>
      <c r="E15" s="183">
        <f>26760</f>
        <v>26760</v>
      </c>
      <c r="F15" s="183">
        <v>0</v>
      </c>
      <c r="G15" s="183">
        <v>0</v>
      </c>
      <c r="H15" s="183">
        <v>1000</v>
      </c>
      <c r="I15" s="183">
        <f>ROUND(E15*40%,0)</f>
        <v>10704</v>
      </c>
      <c r="J15" s="183">
        <v>1500</v>
      </c>
      <c r="K15" s="183">
        <v>0</v>
      </c>
      <c r="L15" s="183">
        <f t="shared" si="0"/>
        <v>39964</v>
      </c>
      <c r="M15" s="183">
        <f t="shared" si="1"/>
        <v>14718</v>
      </c>
      <c r="N15" s="183">
        <v>0</v>
      </c>
      <c r="O15" s="183">
        <v>0</v>
      </c>
      <c r="P15" s="183">
        <f t="shared" si="6"/>
        <v>54682</v>
      </c>
      <c r="Q15" s="183">
        <f t="shared" si="2"/>
        <v>14718</v>
      </c>
      <c r="R15" s="183"/>
      <c r="S15" s="183">
        <f>ROUND(E15*10%,0)</f>
        <v>2676</v>
      </c>
      <c r="T15" s="183">
        <v>0</v>
      </c>
      <c r="U15" s="183">
        <v>0</v>
      </c>
      <c r="V15" s="183">
        <v>740</v>
      </c>
      <c r="W15" s="183">
        <v>0</v>
      </c>
      <c r="X15" s="183">
        <v>1250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19844</v>
      </c>
      <c r="AF15" s="183">
        <f t="shared" si="4"/>
        <v>34838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4</v>
      </c>
      <c r="C16" s="185" t="s">
        <v>258</v>
      </c>
      <c r="D16" s="184" t="s">
        <v>182</v>
      </c>
      <c r="E16" s="183">
        <f>20440</f>
        <v>20440</v>
      </c>
      <c r="F16" s="183">
        <v>0</v>
      </c>
      <c r="G16" s="183">
        <v>0</v>
      </c>
      <c r="H16" s="183">
        <v>500</v>
      </c>
      <c r="I16" s="183">
        <f>ROUND(E16*40%,0)</f>
        <v>8176</v>
      </c>
      <c r="J16" s="183">
        <v>1500</v>
      </c>
      <c r="K16" s="183">
        <v>0</v>
      </c>
      <c r="L16" s="183">
        <f t="shared" si="0"/>
        <v>30616</v>
      </c>
      <c r="M16" s="183">
        <f t="shared" si="1"/>
        <v>11242</v>
      </c>
      <c r="N16" s="183">
        <v>0</v>
      </c>
      <c r="O16" s="183">
        <v>0</v>
      </c>
      <c r="P16" s="183">
        <f t="shared" si="6"/>
        <v>41858</v>
      </c>
      <c r="Q16" s="183">
        <f t="shared" si="2"/>
        <v>11242</v>
      </c>
      <c r="R16" s="183"/>
      <c r="S16" s="183">
        <f>ROUND(E16*20%,0)</f>
        <v>4088</v>
      </c>
      <c r="T16" s="183">
        <v>0</v>
      </c>
      <c r="U16" s="183">
        <v>0</v>
      </c>
      <c r="V16" s="183">
        <v>8400</v>
      </c>
      <c r="W16" s="183">
        <v>4000</v>
      </c>
      <c r="X16" s="183">
        <v>4700</v>
      </c>
      <c r="Y16" s="183">
        <v>0</v>
      </c>
      <c r="Z16" s="183">
        <v>200</v>
      </c>
      <c r="AA16" s="183">
        <v>0</v>
      </c>
      <c r="AB16" s="183">
        <v>250</v>
      </c>
      <c r="AC16" s="183">
        <v>0</v>
      </c>
      <c r="AD16" s="183">
        <v>10</v>
      </c>
      <c r="AE16" s="183">
        <f t="shared" si="3"/>
        <v>32890</v>
      </c>
      <c r="AF16" s="183">
        <f t="shared" si="4"/>
        <v>8968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18</v>
      </c>
      <c r="C17" s="185" t="s">
        <v>259</v>
      </c>
      <c r="D17" s="184" t="s">
        <v>182</v>
      </c>
      <c r="E17" s="183">
        <f>17640</f>
        <v>17640</v>
      </c>
      <c r="F17" s="183">
        <v>0</v>
      </c>
      <c r="G17" s="183">
        <v>0</v>
      </c>
      <c r="H17" s="183">
        <v>0</v>
      </c>
      <c r="I17" s="183">
        <f>ROUND(E17*40%,0)</f>
        <v>7056</v>
      </c>
      <c r="J17" s="183">
        <v>1500</v>
      </c>
      <c r="K17" s="183">
        <v>0</v>
      </c>
      <c r="L17" s="183">
        <f t="shared" si="0"/>
        <v>26196</v>
      </c>
      <c r="M17" s="183">
        <v>0</v>
      </c>
      <c r="N17" s="183">
        <f>ROUND(E17*10%,0)</f>
        <v>1764</v>
      </c>
      <c r="O17" s="183">
        <f>ROUND(E17*10%,0)</f>
        <v>1764</v>
      </c>
      <c r="P17" s="183">
        <f t="shared" si="6"/>
        <v>29724</v>
      </c>
      <c r="Q17" s="183">
        <f t="shared" si="2"/>
        <v>0</v>
      </c>
      <c r="R17" s="183">
        <v>1764</v>
      </c>
      <c r="S17" s="183">
        <f>ROUND(E17*10%,0)</f>
        <v>1764</v>
      </c>
      <c r="T17" s="183">
        <f>S17</f>
        <v>1764</v>
      </c>
      <c r="U17" s="183">
        <v>0</v>
      </c>
      <c r="V17" s="183">
        <v>0</v>
      </c>
      <c r="W17" s="183">
        <v>0</v>
      </c>
      <c r="X17" s="183">
        <v>0</v>
      </c>
      <c r="Y17" s="183">
        <v>0</v>
      </c>
      <c r="Z17" s="183">
        <f>ROUND(E17*1%,0)</f>
        <v>176</v>
      </c>
      <c r="AA17" s="183">
        <v>0</v>
      </c>
      <c r="AB17" s="183">
        <v>0</v>
      </c>
      <c r="AC17" s="183">
        <v>0</v>
      </c>
      <c r="AD17" s="183">
        <v>10</v>
      </c>
      <c r="AE17" s="183">
        <f t="shared" si="3"/>
        <v>5478</v>
      </c>
      <c r="AF17" s="183">
        <f t="shared" si="4"/>
        <v>24246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>
        <f t="shared" si="5"/>
        <v>8</v>
      </c>
      <c r="B18" s="184">
        <v>139</v>
      </c>
      <c r="C18" s="185" t="s">
        <v>300</v>
      </c>
      <c r="D18" s="184" t="s">
        <v>182</v>
      </c>
      <c r="E18" s="183">
        <f>16800+470</f>
        <v>17270</v>
      </c>
      <c r="F18" s="183">
        <v>0</v>
      </c>
      <c r="G18" s="183">
        <v>0</v>
      </c>
      <c r="H18" s="183">
        <v>1000</v>
      </c>
      <c r="I18" s="183">
        <v>7000</v>
      </c>
      <c r="J18" s="183">
        <v>1500</v>
      </c>
      <c r="K18" s="183">
        <v>0</v>
      </c>
      <c r="L18" s="183">
        <f t="shared" si="0"/>
        <v>26770</v>
      </c>
      <c r="M18" s="183">
        <f t="shared" si="1"/>
        <v>9499</v>
      </c>
      <c r="N18" s="183">
        <v>0</v>
      </c>
      <c r="O18" s="183">
        <v>0</v>
      </c>
      <c r="P18" s="183">
        <f t="shared" si="6"/>
        <v>36269</v>
      </c>
      <c r="Q18" s="183">
        <f t="shared" si="2"/>
        <v>9499</v>
      </c>
      <c r="R18" s="183"/>
      <c r="S18" s="183">
        <f>ROUND(E18*20%,0)</f>
        <v>3454</v>
      </c>
      <c r="T18" s="183">
        <v>0</v>
      </c>
      <c r="U18" s="183">
        <v>0</v>
      </c>
      <c r="V18" s="183">
        <v>5000</v>
      </c>
      <c r="W18" s="183">
        <v>2000</v>
      </c>
      <c r="X18" s="183">
        <v>3025</v>
      </c>
      <c r="Y18" s="183">
        <v>1130</v>
      </c>
      <c r="Z18" s="183">
        <f>ROUND(E18*1%,0)</f>
        <v>173</v>
      </c>
      <c r="AA18" s="183">
        <v>0</v>
      </c>
      <c r="AB18" s="183">
        <v>0</v>
      </c>
      <c r="AC18" s="183">
        <v>0</v>
      </c>
      <c r="AD18" s="183">
        <v>10</v>
      </c>
      <c r="AE18" s="183">
        <f t="shared" si="3"/>
        <v>24291</v>
      </c>
      <c r="AF18" s="183">
        <f t="shared" si="4"/>
        <v>11978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A19" s="183"/>
      <c r="B19" s="500" t="s">
        <v>229</v>
      </c>
      <c r="C19" s="501"/>
      <c r="D19" s="202"/>
      <c r="E19" s="190">
        <f>SUM(E11:E18)</f>
        <v>246960</v>
      </c>
      <c r="F19" s="190">
        <f t="shared" ref="F19:AF19" si="7">SUM(F11:F18)</f>
        <v>400</v>
      </c>
      <c r="G19" s="190">
        <f t="shared" si="7"/>
        <v>200</v>
      </c>
      <c r="H19" s="190">
        <f t="shared" si="7"/>
        <v>4500</v>
      </c>
      <c r="I19" s="190">
        <f t="shared" si="7"/>
        <v>91909</v>
      </c>
      <c r="J19" s="190">
        <f t="shared" si="7"/>
        <v>12000</v>
      </c>
      <c r="K19" s="190">
        <f t="shared" si="7"/>
        <v>0</v>
      </c>
      <c r="L19" s="190">
        <f t="shared" si="7"/>
        <v>355969</v>
      </c>
      <c r="M19" s="190">
        <f t="shared" si="7"/>
        <v>126128</v>
      </c>
      <c r="N19" s="190">
        <f t="shared" si="7"/>
        <v>1764</v>
      </c>
      <c r="O19" s="190">
        <f t="shared" si="7"/>
        <v>1764</v>
      </c>
      <c r="P19" s="190">
        <f t="shared" si="7"/>
        <v>485625</v>
      </c>
      <c r="Q19" s="190">
        <f t="shared" si="7"/>
        <v>126128</v>
      </c>
      <c r="R19" s="190">
        <f t="shared" si="7"/>
        <v>1764</v>
      </c>
      <c r="S19" s="190">
        <f t="shared" si="7"/>
        <v>40729</v>
      </c>
      <c r="T19" s="190">
        <f t="shared" si="7"/>
        <v>1764</v>
      </c>
      <c r="U19" s="190">
        <f t="shared" si="7"/>
        <v>8200</v>
      </c>
      <c r="V19" s="190">
        <f t="shared" si="7"/>
        <v>46436</v>
      </c>
      <c r="W19" s="190">
        <f t="shared" si="7"/>
        <v>23496</v>
      </c>
      <c r="X19" s="190">
        <f t="shared" si="7"/>
        <v>16105</v>
      </c>
      <c r="Y19" s="190">
        <f t="shared" si="7"/>
        <v>2255</v>
      </c>
      <c r="Z19" s="190">
        <f t="shared" si="7"/>
        <v>1549</v>
      </c>
      <c r="AA19" s="190">
        <f t="shared" si="7"/>
        <v>30</v>
      </c>
      <c r="AB19" s="190">
        <f t="shared" si="7"/>
        <v>5278</v>
      </c>
      <c r="AC19" s="190">
        <f t="shared" si="7"/>
        <v>12</v>
      </c>
      <c r="AD19" s="190">
        <f t="shared" si="7"/>
        <v>80</v>
      </c>
      <c r="AE19" s="190">
        <f t="shared" si="7"/>
        <v>273826</v>
      </c>
      <c r="AF19" s="190">
        <f t="shared" si="7"/>
        <v>211799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2" t="s">
        <v>261</v>
      </c>
      <c r="C20" s="502"/>
      <c r="D20" s="503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6" t="s">
        <v>147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s="121" customFormat="1" ht="15" customHeight="1">
      <c r="A21" s="183"/>
      <c r="B21" s="500" t="s">
        <v>229</v>
      </c>
      <c r="C21" s="504"/>
      <c r="D21" s="501"/>
      <c r="E21" s="190">
        <f t="shared" ref="E21:M21" si="8">SUM(E20:E20)</f>
        <v>0</v>
      </c>
      <c r="F21" s="190">
        <f t="shared" si="8"/>
        <v>0</v>
      </c>
      <c r="G21" s="190">
        <f t="shared" si="8"/>
        <v>0</v>
      </c>
      <c r="H21" s="190">
        <f t="shared" si="8"/>
        <v>0</v>
      </c>
      <c r="I21" s="190">
        <f t="shared" si="8"/>
        <v>0</v>
      </c>
      <c r="J21" s="190">
        <f t="shared" si="8"/>
        <v>0</v>
      </c>
      <c r="K21" s="190">
        <f t="shared" si="8"/>
        <v>0</v>
      </c>
      <c r="L21" s="190">
        <f t="shared" si="8"/>
        <v>0</v>
      </c>
      <c r="M21" s="190">
        <f t="shared" si="8"/>
        <v>0</v>
      </c>
      <c r="N21" s="190">
        <v>0</v>
      </c>
      <c r="O21" s="190">
        <f>SUM(O20:O20)</f>
        <v>0</v>
      </c>
      <c r="P21" s="190">
        <f>SUM(P20:P20)</f>
        <v>0</v>
      </c>
      <c r="Q21" s="190">
        <f>SUM(Q20:Q20)</f>
        <v>0</v>
      </c>
      <c r="R21" s="190">
        <v>0</v>
      </c>
      <c r="S21" s="190">
        <f t="shared" ref="S21:X21" si="9">SUM(S20:S20)</f>
        <v>0</v>
      </c>
      <c r="T21" s="190">
        <f t="shared" si="9"/>
        <v>0</v>
      </c>
      <c r="U21" s="190">
        <f t="shared" si="9"/>
        <v>0</v>
      </c>
      <c r="V21" s="190">
        <f t="shared" si="9"/>
        <v>0</v>
      </c>
      <c r="W21" s="190">
        <f t="shared" si="9"/>
        <v>0</v>
      </c>
      <c r="X21" s="190">
        <f t="shared" si="9"/>
        <v>0</v>
      </c>
      <c r="Y21" s="190">
        <v>0</v>
      </c>
      <c r="Z21" s="190">
        <f>SUM(Z20:Z20)</f>
        <v>0</v>
      </c>
      <c r="AA21" s="190">
        <v>0</v>
      </c>
      <c r="AB21" s="190">
        <v>0</v>
      </c>
      <c r="AC21" s="190">
        <f>SUM(AC20:AC20)</f>
        <v>0</v>
      </c>
      <c r="AD21" s="190">
        <f>SUM(AD20:AD20)</f>
        <v>0</v>
      </c>
      <c r="AE21" s="190">
        <f>SUM(AE20:AE20)</f>
        <v>0</v>
      </c>
      <c r="AF21" s="190">
        <f>SUM(AF20:AF20)</f>
        <v>0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B22" s="500" t="s">
        <v>59</v>
      </c>
      <c r="C22" s="504"/>
      <c r="D22" s="501"/>
      <c r="E22" s="190">
        <f>E19+E21</f>
        <v>246960</v>
      </c>
      <c r="F22" s="190">
        <f>F19+F21</f>
        <v>400</v>
      </c>
      <c r="G22" s="190">
        <f>G21+G19</f>
        <v>200</v>
      </c>
      <c r="H22" s="190">
        <f>H19+H21</f>
        <v>4500</v>
      </c>
      <c r="I22" s="190">
        <f>I19+I21</f>
        <v>91909</v>
      </c>
      <c r="J22" s="190">
        <f>J21+J19</f>
        <v>12000</v>
      </c>
      <c r="K22" s="190">
        <f>K21+K19</f>
        <v>0</v>
      </c>
      <c r="L22" s="190">
        <f>L19+L21</f>
        <v>355969</v>
      </c>
      <c r="M22" s="190">
        <f t="shared" ref="M22:R22" si="10">M21+M19</f>
        <v>126128</v>
      </c>
      <c r="N22" s="190">
        <f t="shared" si="10"/>
        <v>1764</v>
      </c>
      <c r="O22" s="190">
        <f t="shared" si="10"/>
        <v>1764</v>
      </c>
      <c r="P22" s="190">
        <f t="shared" si="10"/>
        <v>485625</v>
      </c>
      <c r="Q22" s="190">
        <f t="shared" si="10"/>
        <v>126128</v>
      </c>
      <c r="R22" s="190">
        <f t="shared" si="10"/>
        <v>1764</v>
      </c>
      <c r="S22" s="190">
        <f t="shared" ref="S22:Y22" si="11">S19+S21</f>
        <v>40729</v>
      </c>
      <c r="T22" s="190">
        <f t="shared" si="11"/>
        <v>1764</v>
      </c>
      <c r="U22" s="190">
        <f t="shared" si="11"/>
        <v>8200</v>
      </c>
      <c r="V22" s="190">
        <f t="shared" si="11"/>
        <v>46436</v>
      </c>
      <c r="W22" s="190">
        <f t="shared" si="11"/>
        <v>23496</v>
      </c>
      <c r="X22" s="190">
        <f t="shared" si="11"/>
        <v>16105</v>
      </c>
      <c r="Y22" s="190">
        <f t="shared" si="11"/>
        <v>2255</v>
      </c>
      <c r="Z22" s="190">
        <f>Z21+Z19</f>
        <v>1549</v>
      </c>
      <c r="AA22" s="190">
        <f>AA21+AA19</f>
        <v>30</v>
      </c>
      <c r="AB22" s="190">
        <f>AB21+AB19</f>
        <v>5278</v>
      </c>
      <c r="AC22" s="190">
        <f>AC21+AC19</f>
        <v>12</v>
      </c>
      <c r="AD22" s="190">
        <f>AD21+AD19</f>
        <v>80</v>
      </c>
      <c r="AE22" s="190">
        <f>SUM(Q22:AD22)</f>
        <v>273826</v>
      </c>
      <c r="AF22" s="190">
        <f>AF21+AF19</f>
        <v>211799</v>
      </c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2.75" customHeight="1">
      <c r="A23" s="183"/>
      <c r="B23" s="183"/>
      <c r="C23" s="183"/>
      <c r="D23" s="505" t="s">
        <v>65</v>
      </c>
      <c r="E23" s="505"/>
      <c r="F23" s="505"/>
      <c r="G23" s="505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1</v>
      </c>
      <c r="E24" s="183" t="s">
        <v>58</v>
      </c>
      <c r="F24" s="505" t="s">
        <v>266</v>
      </c>
      <c r="G24" s="505"/>
      <c r="H24" s="505">
        <f>L22-F22</f>
        <v>355569</v>
      </c>
      <c r="I24" s="505"/>
      <c r="J24" s="184">
        <v>1</v>
      </c>
      <c r="K24" s="183">
        <v>110</v>
      </c>
      <c r="L24" s="506" t="s">
        <v>307</v>
      </c>
      <c r="M24" s="506"/>
      <c r="N24" s="145"/>
      <c r="O24" s="145"/>
      <c r="P24" s="183">
        <f>AF22</f>
        <v>211799</v>
      </c>
      <c r="Q24" s="464" t="s">
        <v>234</v>
      </c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188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2</v>
      </c>
      <c r="E25" s="183" t="s">
        <v>175</v>
      </c>
      <c r="F25" s="505" t="s">
        <v>267</v>
      </c>
      <c r="G25" s="505"/>
      <c r="H25" s="505">
        <f>O22</f>
        <v>1764</v>
      </c>
      <c r="I25" s="505"/>
      <c r="J25" s="184">
        <f t="shared" ref="J25:J40" si="12">J24+1</f>
        <v>2</v>
      </c>
      <c r="K25" s="183">
        <v>117</v>
      </c>
      <c r="L25" s="507" t="s">
        <v>294</v>
      </c>
      <c r="M25" s="507"/>
      <c r="N25" s="145"/>
      <c r="O25" s="145"/>
      <c r="P25" s="183">
        <f>AD22</f>
        <v>80</v>
      </c>
      <c r="Q25" s="508" t="s">
        <v>326</v>
      </c>
      <c r="R25" s="508"/>
      <c r="S25" s="508"/>
      <c r="T25" s="508"/>
      <c r="U25" s="508"/>
      <c r="V25" s="508"/>
      <c r="W25" s="508"/>
      <c r="X25" s="508"/>
      <c r="Y25" s="508"/>
      <c r="Z25" s="508"/>
      <c r="AA25" s="257"/>
      <c r="AB25" s="257"/>
      <c r="AE25" s="187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f>D25+1</f>
        <v>3</v>
      </c>
      <c r="E26" s="183" t="s">
        <v>57</v>
      </c>
      <c r="F26" s="505" t="s">
        <v>268</v>
      </c>
      <c r="G26" s="505"/>
      <c r="H26" s="505">
        <f>M22</f>
        <v>126128</v>
      </c>
      <c r="I26" s="505"/>
      <c r="J26" s="184">
        <f t="shared" si="12"/>
        <v>3</v>
      </c>
      <c r="K26" s="183">
        <v>216</v>
      </c>
      <c r="L26" s="506" t="s">
        <v>308</v>
      </c>
      <c r="M26" s="506"/>
      <c r="N26" s="185"/>
      <c r="O26" s="145"/>
      <c r="P26" s="183">
        <f>Y22</f>
        <v>2255</v>
      </c>
      <c r="Q26" s="464" t="s">
        <v>263</v>
      </c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4</v>
      </c>
      <c r="E27" s="185" t="s">
        <v>197</v>
      </c>
      <c r="F27" s="505" t="s">
        <v>269</v>
      </c>
      <c r="G27" s="505"/>
      <c r="H27" s="505">
        <f>N22</f>
        <v>1764</v>
      </c>
      <c r="I27" s="505"/>
      <c r="J27" s="184">
        <f t="shared" si="12"/>
        <v>4</v>
      </c>
      <c r="K27" s="183">
        <v>216</v>
      </c>
      <c r="L27" s="506" t="s">
        <v>308</v>
      </c>
      <c r="M27" s="506"/>
      <c r="N27" s="145"/>
      <c r="O27" s="145"/>
      <c r="P27" s="144">
        <f>V22</f>
        <v>46436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5" customHeight="1">
      <c r="A28" s="183"/>
      <c r="B28" s="183"/>
      <c r="C28" s="183"/>
      <c r="D28" s="184">
        <v>5</v>
      </c>
      <c r="E28" s="185" t="s">
        <v>198</v>
      </c>
      <c r="F28" s="505" t="s">
        <v>270</v>
      </c>
      <c r="G28" s="505"/>
      <c r="H28" s="505">
        <f>F22</f>
        <v>400</v>
      </c>
      <c r="I28" s="505"/>
      <c r="J28" s="184">
        <f t="shared" si="12"/>
        <v>5</v>
      </c>
      <c r="K28" s="183">
        <v>216</v>
      </c>
      <c r="L28" s="506" t="s">
        <v>308</v>
      </c>
      <c r="M28" s="506"/>
      <c r="N28" s="145"/>
      <c r="O28" s="145"/>
      <c r="P28" s="144">
        <f>W22</f>
        <v>23496</v>
      </c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5"/>
      <c r="F29" s="183"/>
      <c r="G29" s="183"/>
      <c r="H29" s="183"/>
      <c r="I29" s="183"/>
      <c r="J29" s="184">
        <f t="shared" si="12"/>
        <v>6</v>
      </c>
      <c r="K29" s="183">
        <v>216</v>
      </c>
      <c r="L29" s="506" t="s">
        <v>308</v>
      </c>
      <c r="M29" s="506"/>
      <c r="N29" s="145"/>
      <c r="O29" s="145"/>
      <c r="P29" s="144">
        <f>X22</f>
        <v>16105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505"/>
      <c r="I30" s="505"/>
      <c r="J30" s="184">
        <f t="shared" si="12"/>
        <v>7</v>
      </c>
      <c r="K30" s="183">
        <v>227</v>
      </c>
      <c r="L30" s="507" t="s">
        <v>289</v>
      </c>
      <c r="M30" s="507"/>
      <c r="N30" s="145"/>
      <c r="O30" s="145"/>
      <c r="P30" s="183">
        <f>S22-S11</f>
        <v>29523</v>
      </c>
      <c r="Q30" s="464" t="s">
        <v>208</v>
      </c>
      <c r="R30" s="464"/>
      <c r="S30" s="464"/>
      <c r="T30" s="464"/>
      <c r="U30" s="464"/>
      <c r="V30" s="464"/>
      <c r="W30" s="464"/>
      <c r="X30" s="464"/>
      <c r="Y30" s="481" t="s">
        <v>163</v>
      </c>
      <c r="Z30" s="481"/>
      <c r="AA30" s="481"/>
      <c r="AB30" s="481"/>
      <c r="AC30" s="481"/>
      <c r="AD30" s="481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183"/>
      <c r="I31" s="183"/>
      <c r="J31" s="184">
        <f t="shared" si="12"/>
        <v>8</v>
      </c>
      <c r="K31" s="183">
        <v>227</v>
      </c>
      <c r="L31" s="507" t="s">
        <v>312</v>
      </c>
      <c r="M31" s="507"/>
      <c r="N31" s="145"/>
      <c r="O31" s="145"/>
      <c r="P31" s="183">
        <f>S11</f>
        <v>11206</v>
      </c>
      <c r="Q31" s="189"/>
      <c r="R31" s="189"/>
      <c r="S31" s="189"/>
      <c r="T31" s="189"/>
      <c r="U31" s="189"/>
      <c r="V31" s="189"/>
      <c r="W31" s="189"/>
      <c r="X31" s="189"/>
      <c r="Y31" s="188"/>
      <c r="Z31" s="188"/>
      <c r="AA31" s="188"/>
      <c r="AB31" s="188"/>
      <c r="AC31" s="188"/>
      <c r="AD31" s="188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4"/>
      <c r="E32" s="183"/>
      <c r="F32" s="183"/>
      <c r="G32" s="183"/>
      <c r="H32" s="505"/>
      <c r="I32" s="505"/>
      <c r="J32" s="184">
        <f t="shared" si="12"/>
        <v>9</v>
      </c>
      <c r="K32" s="183">
        <v>227</v>
      </c>
      <c r="L32" s="507" t="s">
        <v>296</v>
      </c>
      <c r="M32" s="507"/>
      <c r="N32" s="145"/>
      <c r="O32" s="145"/>
      <c r="P32" s="183">
        <f>Z22</f>
        <v>1549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10</v>
      </c>
      <c r="K33" s="183">
        <v>227</v>
      </c>
      <c r="L33" s="507" t="s">
        <v>299</v>
      </c>
      <c r="M33" s="507"/>
      <c r="N33" s="145"/>
      <c r="O33" s="145"/>
      <c r="P33" s="183">
        <f>Q22-Q11</f>
        <v>95311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11</v>
      </c>
      <c r="K34" s="183">
        <v>227</v>
      </c>
      <c r="L34" s="507" t="s">
        <v>313</v>
      </c>
      <c r="M34" s="507"/>
      <c r="N34" s="145"/>
      <c r="O34" s="145"/>
      <c r="P34" s="183">
        <f>Q11</f>
        <v>30817</v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12</v>
      </c>
      <c r="K35" s="183">
        <v>227</v>
      </c>
      <c r="L35" s="507" t="s">
        <v>289</v>
      </c>
      <c r="M35" s="507"/>
      <c r="N35" s="145"/>
      <c r="O35" s="145"/>
      <c r="P35" s="183">
        <f>R22</f>
        <v>1764</v>
      </c>
      <c r="Q35" s="481" t="s">
        <v>219</v>
      </c>
      <c r="R35" s="481"/>
      <c r="S35" s="481"/>
      <c r="T35" s="481"/>
      <c r="U35" s="481"/>
      <c r="V35" s="481"/>
      <c r="W35" s="481"/>
      <c r="X35" s="481"/>
      <c r="Y35" s="188"/>
      <c r="Z35" s="481"/>
      <c r="AA35" s="481"/>
      <c r="AB35" s="481"/>
      <c r="AC35" s="481"/>
      <c r="AD35" s="481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13</v>
      </c>
      <c r="K36" s="183">
        <v>227</v>
      </c>
      <c r="L36" s="507" t="s">
        <v>298</v>
      </c>
      <c r="M36" s="507"/>
      <c r="N36" s="145"/>
      <c r="O36" s="145"/>
      <c r="P36" s="183">
        <f>T17</f>
        <v>1764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14</v>
      </c>
      <c r="K37" s="183">
        <v>227</v>
      </c>
      <c r="L37" s="507" t="s">
        <v>289</v>
      </c>
      <c r="M37" s="507"/>
      <c r="N37" s="185"/>
      <c r="O37" s="145"/>
      <c r="P37" s="183">
        <f>U19</f>
        <v>8200</v>
      </c>
      <c r="Q37" s="183"/>
      <c r="R37" s="183"/>
      <c r="S37" s="183"/>
      <c r="T37" s="505"/>
      <c r="U37" s="505"/>
      <c r="V37" s="505"/>
      <c r="W37" s="505"/>
      <c r="X37" s="505"/>
      <c r="Y37" s="505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15</v>
      </c>
      <c r="K38" s="183" t="s">
        <v>212</v>
      </c>
      <c r="L38" s="509" t="s">
        <v>315</v>
      </c>
      <c r="M38" s="509"/>
      <c r="N38" s="509"/>
      <c r="O38" s="145"/>
      <c r="P38" s="183">
        <f>AB22</f>
        <v>5278</v>
      </c>
      <c r="Q38" s="183"/>
      <c r="R38" s="183"/>
      <c r="S38" s="183"/>
      <c r="T38" s="464" t="s">
        <v>317</v>
      </c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16</v>
      </c>
      <c r="K39" s="511" t="s">
        <v>314</v>
      </c>
      <c r="L39" s="511"/>
      <c r="M39" s="511"/>
      <c r="N39" s="511"/>
      <c r="O39" s="145"/>
      <c r="P39" s="183">
        <f>AA22</f>
        <v>30</v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>
        <f t="shared" si="12"/>
        <v>17</v>
      </c>
      <c r="K40" s="511" t="s">
        <v>265</v>
      </c>
      <c r="L40" s="511"/>
      <c r="M40" s="511"/>
      <c r="N40" s="511"/>
      <c r="O40" s="185"/>
      <c r="P40" s="183">
        <f>AC22</f>
        <v>12</v>
      </c>
      <c r="Q40" s="183"/>
      <c r="R40" s="183"/>
      <c r="AD40" s="183"/>
      <c r="AE40" s="183"/>
      <c r="AF40" s="183"/>
      <c r="AG40" s="183"/>
      <c r="AH40" s="464"/>
      <c r="AI40" s="464"/>
      <c r="AJ40" s="464"/>
      <c r="AK40" s="464"/>
      <c r="AL40" s="464"/>
      <c r="AM40" s="464"/>
      <c r="AN40" s="464"/>
      <c r="AO40" s="464"/>
      <c r="AP40" s="464"/>
      <c r="AQ40" s="183"/>
    </row>
    <row r="41" spans="1:43" ht="11.25" customHeight="1">
      <c r="A41" s="183"/>
      <c r="B41" s="183"/>
      <c r="C41" s="183"/>
      <c r="D41" s="185"/>
      <c r="E41" s="183"/>
      <c r="F41" s="183"/>
      <c r="G41" s="183"/>
      <c r="H41" s="512">
        <f>SUM(H24:H40)</f>
        <v>485625</v>
      </c>
      <c r="I41" s="513"/>
      <c r="J41" s="184"/>
      <c r="K41" s="183"/>
      <c r="L41" s="183"/>
      <c r="M41" s="183"/>
      <c r="N41" s="183"/>
      <c r="O41" s="512">
        <f>SUM(P24:P40)</f>
        <v>485625</v>
      </c>
      <c r="P41" s="51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4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510"/>
      <c r="I43" s="510"/>
      <c r="J43" s="184"/>
      <c r="K43" s="183"/>
      <c r="L43" s="183"/>
      <c r="M43" s="183"/>
      <c r="N43" s="183"/>
      <c r="O43" s="183"/>
      <c r="P43" s="183"/>
      <c r="Q43" s="183"/>
      <c r="R43" s="183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3.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 ht="15" customHeight="1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G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D112" s="185"/>
      <c r="E112" s="183"/>
      <c r="F112" s="183"/>
      <c r="H112" s="183"/>
      <c r="I112" s="183"/>
      <c r="J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1:43">
      <c r="A113" s="183"/>
      <c r="B113" s="183"/>
      <c r="C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  <row r="114" spans="1:43">
      <c r="B114" s="183"/>
      <c r="C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</row>
  </sheetData>
  <mergeCells count="57">
    <mergeCell ref="I1:Q1"/>
    <mergeCell ref="I2:Q2"/>
    <mergeCell ref="I3:Q3"/>
    <mergeCell ref="A4:C4"/>
    <mergeCell ref="F5:F8"/>
    <mergeCell ref="Q5:AE5"/>
    <mergeCell ref="V6:X6"/>
    <mergeCell ref="B19:C19"/>
    <mergeCell ref="B20:D20"/>
    <mergeCell ref="B21:D21"/>
    <mergeCell ref="B22:D22"/>
    <mergeCell ref="D23:G23"/>
    <mergeCell ref="H24:I24"/>
    <mergeCell ref="L24:M24"/>
    <mergeCell ref="Q24:AC24"/>
    <mergeCell ref="F25:G25"/>
    <mergeCell ref="H25:I25"/>
    <mergeCell ref="L25:M25"/>
    <mergeCell ref="Q25:Z25"/>
    <mergeCell ref="F24:G24"/>
    <mergeCell ref="H30:I30"/>
    <mergeCell ref="L30:M30"/>
    <mergeCell ref="Q30:X30"/>
    <mergeCell ref="Y30:AD30"/>
    <mergeCell ref="F26:G26"/>
    <mergeCell ref="H26:I26"/>
    <mergeCell ref="L26:M26"/>
    <mergeCell ref="Q26:AD26"/>
    <mergeCell ref="F27:G27"/>
    <mergeCell ref="H27:I27"/>
    <mergeCell ref="L27:M27"/>
    <mergeCell ref="F28:G28"/>
    <mergeCell ref="H28:I28"/>
    <mergeCell ref="L28:M28"/>
    <mergeCell ref="Q28:AC28"/>
    <mergeCell ref="L29:M29"/>
    <mergeCell ref="L38:N38"/>
    <mergeCell ref="T38:AD38"/>
    <mergeCell ref="L31:M31"/>
    <mergeCell ref="H32:I32"/>
    <mergeCell ref="L32:M32"/>
    <mergeCell ref="L33:M33"/>
    <mergeCell ref="L34:M34"/>
    <mergeCell ref="L35:M35"/>
    <mergeCell ref="Q35:X35"/>
    <mergeCell ref="Z35:AD35"/>
    <mergeCell ref="L36:M36"/>
    <mergeCell ref="L37:M37"/>
    <mergeCell ref="T37:Y37"/>
    <mergeCell ref="H43:I43"/>
    <mergeCell ref="S45:AC45"/>
    <mergeCell ref="K39:N39"/>
    <mergeCell ref="K40:N40"/>
    <mergeCell ref="AH40:AP40"/>
    <mergeCell ref="H41:I41"/>
    <mergeCell ref="O41:P41"/>
    <mergeCell ref="S42:AC42"/>
  </mergeCells>
  <pageMargins left="0" right="0" top="0.25" bottom="0.25" header="0" footer="0"/>
  <pageSetup paperSize="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zoomScale="110" workbookViewId="0">
      <selection activeCell="C25" sqref="C25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327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56030</f>
        <v>56030</v>
      </c>
      <c r="F11" s="183">
        <v>400</v>
      </c>
      <c r="G11" s="183">
        <v>200</v>
      </c>
      <c r="H11" s="183">
        <v>0</v>
      </c>
      <c r="I11" s="183">
        <f>ROUND(E11*35%,0)</f>
        <v>19611</v>
      </c>
      <c r="J11" s="183">
        <v>1500</v>
      </c>
      <c r="K11" s="183">
        <v>0</v>
      </c>
      <c r="L11" s="183">
        <f t="shared" ref="L11:L18" si="0">SUM(E11:K11)</f>
        <v>77741</v>
      </c>
      <c r="M11" s="183">
        <f t="shared" ref="M11:M18" si="1">ROUND(E11*55%,0)</f>
        <v>30817</v>
      </c>
      <c r="N11" s="183">
        <v>0</v>
      </c>
      <c r="O11" s="183">
        <v>0</v>
      </c>
      <c r="P11" s="183">
        <f>L11+M11+N11+O11</f>
        <v>108558</v>
      </c>
      <c r="Q11" s="183">
        <f t="shared" ref="Q11:Q18" si="2">M11</f>
        <v>30817</v>
      </c>
      <c r="R11" s="183"/>
      <c r="S11" s="183">
        <f>ROUND(E11*20%,U66)</f>
        <v>11206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8" si="3">SUM(Q11:AD11)</f>
        <v>58141</v>
      </c>
      <c r="AF11" s="183">
        <f t="shared" ref="AF11:AF18" si="4">P11-AE11</f>
        <v>50417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8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59511</v>
      </c>
      <c r="M12" s="183">
        <f t="shared" si="1"/>
        <v>23227</v>
      </c>
      <c r="N12" s="183">
        <v>0</v>
      </c>
      <c r="O12" s="183">
        <v>0</v>
      </c>
      <c r="P12" s="183">
        <f t="shared" ref="P12:P18" si="6">L12+M12+N12+O12</f>
        <v>82738</v>
      </c>
      <c r="Q12" s="183">
        <f t="shared" si="2"/>
        <v>23227</v>
      </c>
      <c r="R12" s="183"/>
      <c r="S12" s="183">
        <f>ROUND(E12*10%,U67)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41110</f>
        <v>41110</v>
      </c>
      <c r="F13" s="183">
        <v>0</v>
      </c>
      <c r="G13" s="183">
        <v>0</v>
      </c>
      <c r="H13" s="183">
        <v>0</v>
      </c>
      <c r="I13" s="183">
        <f>ROUND(E13*35%,0)</f>
        <v>14389</v>
      </c>
      <c r="J13" s="183">
        <v>1500</v>
      </c>
      <c r="K13" s="183">
        <v>0</v>
      </c>
      <c r="L13" s="183">
        <f t="shared" si="0"/>
        <v>56999</v>
      </c>
      <c r="M13" s="183">
        <f t="shared" si="1"/>
        <v>22611</v>
      </c>
      <c r="N13" s="183">
        <v>0</v>
      </c>
      <c r="O13" s="183">
        <v>0</v>
      </c>
      <c r="P13" s="183">
        <f t="shared" si="6"/>
        <v>79610</v>
      </c>
      <c r="Q13" s="183">
        <f t="shared" si="2"/>
        <v>22611</v>
      </c>
      <c r="R13" s="183"/>
      <c r="S13" s="183">
        <f>ROUND(E13*20%,0)</f>
        <v>8222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63282</v>
      </c>
      <c r="AF13" s="183">
        <f t="shared" si="4"/>
        <v>16328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38172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52186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11</v>
      </c>
      <c r="C15" s="185" t="s">
        <v>255</v>
      </c>
      <c r="D15" s="184" t="s">
        <v>178</v>
      </c>
      <c r="E15" s="183">
        <f>26760</f>
        <v>26760</v>
      </c>
      <c r="F15" s="183">
        <v>0</v>
      </c>
      <c r="G15" s="183">
        <v>0</v>
      </c>
      <c r="H15" s="183">
        <v>1000</v>
      </c>
      <c r="I15" s="183">
        <f>ROUND(E15*40%,0)</f>
        <v>10704</v>
      </c>
      <c r="J15" s="183">
        <v>1500</v>
      </c>
      <c r="K15" s="183">
        <v>0</v>
      </c>
      <c r="L15" s="183">
        <f t="shared" si="0"/>
        <v>39964</v>
      </c>
      <c r="M15" s="183">
        <f t="shared" si="1"/>
        <v>14718</v>
      </c>
      <c r="N15" s="183">
        <v>0</v>
      </c>
      <c r="O15" s="183">
        <v>0</v>
      </c>
      <c r="P15" s="183">
        <f t="shared" si="6"/>
        <v>54682</v>
      </c>
      <c r="Q15" s="183">
        <f t="shared" si="2"/>
        <v>14718</v>
      </c>
      <c r="R15" s="183"/>
      <c r="S15" s="183">
        <f>ROUND(E15*10%,0)</f>
        <v>2676</v>
      </c>
      <c r="T15" s="183">
        <v>0</v>
      </c>
      <c r="U15" s="183">
        <v>0</v>
      </c>
      <c r="V15" s="183">
        <v>740</v>
      </c>
      <c r="W15" s="183">
        <v>0</v>
      </c>
      <c r="X15" s="183">
        <v>1250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19844</v>
      </c>
      <c r="AF15" s="183">
        <f t="shared" si="4"/>
        <v>34838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4</v>
      </c>
      <c r="C16" s="185" t="s">
        <v>258</v>
      </c>
      <c r="D16" s="184" t="s">
        <v>182</v>
      </c>
      <c r="E16" s="183">
        <f>20440</f>
        <v>20440</v>
      </c>
      <c r="F16" s="183">
        <v>0</v>
      </c>
      <c r="G16" s="183">
        <v>0</v>
      </c>
      <c r="H16" s="183">
        <v>500</v>
      </c>
      <c r="I16" s="183">
        <f>ROUND(E16*40%,0)</f>
        <v>8176</v>
      </c>
      <c r="J16" s="183">
        <v>1500</v>
      </c>
      <c r="K16" s="183">
        <v>0</v>
      </c>
      <c r="L16" s="183">
        <f t="shared" si="0"/>
        <v>30616</v>
      </c>
      <c r="M16" s="183">
        <f t="shared" si="1"/>
        <v>11242</v>
      </c>
      <c r="N16" s="183">
        <v>0</v>
      </c>
      <c r="O16" s="183">
        <v>0</v>
      </c>
      <c r="P16" s="183">
        <f t="shared" si="6"/>
        <v>41858</v>
      </c>
      <c r="Q16" s="183">
        <f t="shared" si="2"/>
        <v>11242</v>
      </c>
      <c r="R16" s="183"/>
      <c r="S16" s="183">
        <f>ROUND(E16*20%,0)</f>
        <v>4088</v>
      </c>
      <c r="T16" s="183">
        <v>0</v>
      </c>
      <c r="U16" s="183">
        <v>0</v>
      </c>
      <c r="V16" s="183">
        <v>8400</v>
      </c>
      <c r="W16" s="183">
        <v>4000</v>
      </c>
      <c r="X16" s="183">
        <v>4700</v>
      </c>
      <c r="Y16" s="183">
        <v>0</v>
      </c>
      <c r="Z16" s="183">
        <v>200</v>
      </c>
      <c r="AA16" s="183">
        <v>0</v>
      </c>
      <c r="AB16" s="183">
        <v>250</v>
      </c>
      <c r="AC16" s="183">
        <v>0</v>
      </c>
      <c r="AD16" s="183">
        <v>10</v>
      </c>
      <c r="AE16" s="183">
        <f t="shared" si="3"/>
        <v>32890</v>
      </c>
      <c r="AF16" s="183">
        <f t="shared" si="4"/>
        <v>8968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18</v>
      </c>
      <c r="C17" s="185" t="s">
        <v>259</v>
      </c>
      <c r="D17" s="184" t="s">
        <v>182</v>
      </c>
      <c r="E17" s="183">
        <f>17640</f>
        <v>17640</v>
      </c>
      <c r="F17" s="183">
        <v>0</v>
      </c>
      <c r="G17" s="183">
        <v>0</v>
      </c>
      <c r="H17" s="183">
        <v>0</v>
      </c>
      <c r="I17" s="183">
        <f>ROUND(E17*40%,0)</f>
        <v>7056</v>
      </c>
      <c r="J17" s="183">
        <v>1500</v>
      </c>
      <c r="K17" s="183">
        <v>0</v>
      </c>
      <c r="L17" s="183">
        <f t="shared" si="0"/>
        <v>26196</v>
      </c>
      <c r="M17" s="183">
        <v>0</v>
      </c>
      <c r="N17" s="183">
        <f>ROUND(E17*10%,0)</f>
        <v>1764</v>
      </c>
      <c r="O17" s="183">
        <f>ROUND(E17*10%,0)</f>
        <v>1764</v>
      </c>
      <c r="P17" s="183">
        <f t="shared" si="6"/>
        <v>29724</v>
      </c>
      <c r="Q17" s="183">
        <f t="shared" si="2"/>
        <v>0</v>
      </c>
      <c r="R17" s="183">
        <v>1764</v>
      </c>
      <c r="S17" s="183">
        <f>ROUND(E17*10%,0)</f>
        <v>1764</v>
      </c>
      <c r="T17" s="183">
        <f>S17</f>
        <v>1764</v>
      </c>
      <c r="U17" s="183">
        <v>0</v>
      </c>
      <c r="V17" s="183">
        <v>0</v>
      </c>
      <c r="W17" s="183">
        <v>0</v>
      </c>
      <c r="X17" s="183">
        <v>0</v>
      </c>
      <c r="Y17" s="183">
        <v>0</v>
      </c>
      <c r="Z17" s="183">
        <f>ROUND(E17*1%,0)</f>
        <v>176</v>
      </c>
      <c r="AA17" s="183">
        <v>0</v>
      </c>
      <c r="AB17" s="183">
        <v>0</v>
      </c>
      <c r="AC17" s="183">
        <v>0</v>
      </c>
      <c r="AD17" s="183">
        <v>10</v>
      </c>
      <c r="AE17" s="183">
        <f t="shared" si="3"/>
        <v>5478</v>
      </c>
      <c r="AF17" s="183">
        <f t="shared" si="4"/>
        <v>24246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>
        <f t="shared" si="5"/>
        <v>8</v>
      </c>
      <c r="B18" s="184">
        <v>139</v>
      </c>
      <c r="C18" s="185" t="s">
        <v>300</v>
      </c>
      <c r="D18" s="184" t="s">
        <v>182</v>
      </c>
      <c r="E18" s="183">
        <f>16800+470</f>
        <v>17270</v>
      </c>
      <c r="F18" s="183">
        <v>0</v>
      </c>
      <c r="G18" s="183">
        <v>0</v>
      </c>
      <c r="H18" s="183">
        <v>1000</v>
      </c>
      <c r="I18" s="183">
        <v>7000</v>
      </c>
      <c r="J18" s="183">
        <v>1500</v>
      </c>
      <c r="K18" s="183">
        <v>0</v>
      </c>
      <c r="L18" s="183">
        <f t="shared" si="0"/>
        <v>26770</v>
      </c>
      <c r="M18" s="183">
        <f t="shared" si="1"/>
        <v>9499</v>
      </c>
      <c r="N18" s="183">
        <v>0</v>
      </c>
      <c r="O18" s="183">
        <v>0</v>
      </c>
      <c r="P18" s="183">
        <f t="shared" si="6"/>
        <v>36269</v>
      </c>
      <c r="Q18" s="183">
        <f t="shared" si="2"/>
        <v>9499</v>
      </c>
      <c r="R18" s="183"/>
      <c r="S18" s="183">
        <f>ROUND(E18*20%,0)</f>
        <v>3454</v>
      </c>
      <c r="T18" s="183">
        <v>0</v>
      </c>
      <c r="U18" s="183">
        <v>0</v>
      </c>
      <c r="V18" s="183">
        <v>5000</v>
      </c>
      <c r="W18" s="183">
        <v>2000</v>
      </c>
      <c r="X18" s="183">
        <v>3025</v>
      </c>
      <c r="Y18" s="183">
        <v>1130</v>
      </c>
      <c r="Z18" s="183">
        <f>ROUND(E18*1%,0)</f>
        <v>173</v>
      </c>
      <c r="AA18" s="183">
        <v>0</v>
      </c>
      <c r="AB18" s="183">
        <v>0</v>
      </c>
      <c r="AC18" s="183">
        <v>0</v>
      </c>
      <c r="AD18" s="183">
        <v>10</v>
      </c>
      <c r="AE18" s="183">
        <f t="shared" si="3"/>
        <v>24291</v>
      </c>
      <c r="AF18" s="183">
        <f t="shared" si="4"/>
        <v>11978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A19" s="183"/>
      <c r="B19" s="500" t="s">
        <v>229</v>
      </c>
      <c r="C19" s="501"/>
      <c r="D19" s="202"/>
      <c r="E19" s="190">
        <f>SUM(E11:E18)</f>
        <v>246960</v>
      </c>
      <c r="F19" s="190">
        <f t="shared" ref="F19:AF19" si="7">SUM(F11:F18)</f>
        <v>400</v>
      </c>
      <c r="G19" s="190">
        <f t="shared" si="7"/>
        <v>200</v>
      </c>
      <c r="H19" s="190">
        <f t="shared" si="7"/>
        <v>4500</v>
      </c>
      <c r="I19" s="190">
        <f t="shared" si="7"/>
        <v>91909</v>
      </c>
      <c r="J19" s="190">
        <f t="shared" si="7"/>
        <v>12000</v>
      </c>
      <c r="K19" s="190">
        <f t="shared" si="7"/>
        <v>0</v>
      </c>
      <c r="L19" s="190">
        <f t="shared" si="7"/>
        <v>355969</v>
      </c>
      <c r="M19" s="190">
        <f t="shared" si="7"/>
        <v>126128</v>
      </c>
      <c r="N19" s="190">
        <f t="shared" si="7"/>
        <v>1764</v>
      </c>
      <c r="O19" s="190">
        <f t="shared" si="7"/>
        <v>1764</v>
      </c>
      <c r="P19" s="190">
        <f t="shared" si="7"/>
        <v>485625</v>
      </c>
      <c r="Q19" s="190">
        <f t="shared" si="7"/>
        <v>126128</v>
      </c>
      <c r="R19" s="190">
        <f t="shared" si="7"/>
        <v>1764</v>
      </c>
      <c r="S19" s="190">
        <f t="shared" si="7"/>
        <v>40729</v>
      </c>
      <c r="T19" s="190">
        <f t="shared" si="7"/>
        <v>1764</v>
      </c>
      <c r="U19" s="190">
        <f t="shared" si="7"/>
        <v>8200</v>
      </c>
      <c r="V19" s="190">
        <f t="shared" si="7"/>
        <v>46436</v>
      </c>
      <c r="W19" s="190">
        <f t="shared" si="7"/>
        <v>23496</v>
      </c>
      <c r="X19" s="190">
        <f t="shared" si="7"/>
        <v>16105</v>
      </c>
      <c r="Y19" s="190">
        <f t="shared" si="7"/>
        <v>2255</v>
      </c>
      <c r="Z19" s="190">
        <f t="shared" si="7"/>
        <v>1549</v>
      </c>
      <c r="AA19" s="190">
        <f t="shared" si="7"/>
        <v>30</v>
      </c>
      <c r="AB19" s="190">
        <f t="shared" si="7"/>
        <v>5278</v>
      </c>
      <c r="AC19" s="190">
        <f t="shared" si="7"/>
        <v>12</v>
      </c>
      <c r="AD19" s="190">
        <f t="shared" si="7"/>
        <v>80</v>
      </c>
      <c r="AE19" s="190">
        <f t="shared" si="7"/>
        <v>273826</v>
      </c>
      <c r="AF19" s="190">
        <f t="shared" si="7"/>
        <v>211799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2" t="s">
        <v>261</v>
      </c>
      <c r="C20" s="502"/>
      <c r="D20" s="503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6" t="s">
        <v>147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s="121" customFormat="1" ht="15" customHeight="1">
      <c r="A21" s="183"/>
      <c r="B21" s="500" t="s">
        <v>229</v>
      </c>
      <c r="C21" s="504"/>
      <c r="D21" s="501"/>
      <c r="E21" s="190">
        <f t="shared" ref="E21:M21" si="8">SUM(E20:E20)</f>
        <v>0</v>
      </c>
      <c r="F21" s="190">
        <f t="shared" si="8"/>
        <v>0</v>
      </c>
      <c r="G21" s="190">
        <f t="shared" si="8"/>
        <v>0</v>
      </c>
      <c r="H21" s="190">
        <f t="shared" si="8"/>
        <v>0</v>
      </c>
      <c r="I21" s="190">
        <f t="shared" si="8"/>
        <v>0</v>
      </c>
      <c r="J21" s="190">
        <f t="shared" si="8"/>
        <v>0</v>
      </c>
      <c r="K21" s="190">
        <f t="shared" si="8"/>
        <v>0</v>
      </c>
      <c r="L21" s="190">
        <f t="shared" si="8"/>
        <v>0</v>
      </c>
      <c r="M21" s="190">
        <f t="shared" si="8"/>
        <v>0</v>
      </c>
      <c r="N21" s="190">
        <v>0</v>
      </c>
      <c r="O21" s="190">
        <f>SUM(O20:O20)</f>
        <v>0</v>
      </c>
      <c r="P21" s="190">
        <f>SUM(P20:P20)</f>
        <v>0</v>
      </c>
      <c r="Q21" s="190">
        <f>SUM(Q20:Q20)</f>
        <v>0</v>
      </c>
      <c r="R21" s="190">
        <v>0</v>
      </c>
      <c r="S21" s="190">
        <f t="shared" ref="S21:X21" si="9">SUM(S20:S20)</f>
        <v>0</v>
      </c>
      <c r="T21" s="190">
        <f t="shared" si="9"/>
        <v>0</v>
      </c>
      <c r="U21" s="190">
        <f t="shared" si="9"/>
        <v>0</v>
      </c>
      <c r="V21" s="190">
        <f t="shared" si="9"/>
        <v>0</v>
      </c>
      <c r="W21" s="190">
        <f t="shared" si="9"/>
        <v>0</v>
      </c>
      <c r="X21" s="190">
        <f t="shared" si="9"/>
        <v>0</v>
      </c>
      <c r="Y21" s="190">
        <v>0</v>
      </c>
      <c r="Z21" s="190">
        <f>SUM(Z20:Z20)</f>
        <v>0</v>
      </c>
      <c r="AA21" s="190">
        <v>0</v>
      </c>
      <c r="AB21" s="190">
        <v>0</v>
      </c>
      <c r="AC21" s="190">
        <f>SUM(AC20:AC20)</f>
        <v>0</v>
      </c>
      <c r="AD21" s="190">
        <f>SUM(AD20:AD20)</f>
        <v>0</v>
      </c>
      <c r="AE21" s="190">
        <f>SUM(AE20:AE20)</f>
        <v>0</v>
      </c>
      <c r="AF21" s="190">
        <f>SUM(AF20:AF20)</f>
        <v>0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B22" s="500" t="s">
        <v>59</v>
      </c>
      <c r="C22" s="504"/>
      <c r="D22" s="501"/>
      <c r="E22" s="190">
        <f>E19+E21</f>
        <v>246960</v>
      </c>
      <c r="F22" s="190">
        <f>F19+F21</f>
        <v>400</v>
      </c>
      <c r="G22" s="190">
        <f>G21+G19</f>
        <v>200</v>
      </c>
      <c r="H22" s="190">
        <f>H19+H21</f>
        <v>4500</v>
      </c>
      <c r="I22" s="190">
        <f>I19+I21</f>
        <v>91909</v>
      </c>
      <c r="J22" s="190">
        <f>J21+J19</f>
        <v>12000</v>
      </c>
      <c r="K22" s="190">
        <f>K21+K19</f>
        <v>0</v>
      </c>
      <c r="L22" s="190">
        <f>L19+L21</f>
        <v>355969</v>
      </c>
      <c r="M22" s="190">
        <f t="shared" ref="M22:R22" si="10">M21+M19</f>
        <v>126128</v>
      </c>
      <c r="N22" s="190">
        <f t="shared" si="10"/>
        <v>1764</v>
      </c>
      <c r="O22" s="190">
        <f t="shared" si="10"/>
        <v>1764</v>
      </c>
      <c r="P22" s="190">
        <f t="shared" si="10"/>
        <v>485625</v>
      </c>
      <c r="Q22" s="190">
        <f t="shared" si="10"/>
        <v>126128</v>
      </c>
      <c r="R22" s="190">
        <f t="shared" si="10"/>
        <v>1764</v>
      </c>
      <c r="S22" s="190">
        <f t="shared" ref="S22:Y22" si="11">S19+S21</f>
        <v>40729</v>
      </c>
      <c r="T22" s="190">
        <f t="shared" si="11"/>
        <v>1764</v>
      </c>
      <c r="U22" s="190">
        <f t="shared" si="11"/>
        <v>8200</v>
      </c>
      <c r="V22" s="190">
        <f t="shared" si="11"/>
        <v>46436</v>
      </c>
      <c r="W22" s="190">
        <f t="shared" si="11"/>
        <v>23496</v>
      </c>
      <c r="X22" s="190">
        <f t="shared" si="11"/>
        <v>16105</v>
      </c>
      <c r="Y22" s="190">
        <f t="shared" si="11"/>
        <v>2255</v>
      </c>
      <c r="Z22" s="190">
        <f>Z21+Z19</f>
        <v>1549</v>
      </c>
      <c r="AA22" s="190">
        <f>AA21+AA19</f>
        <v>30</v>
      </c>
      <c r="AB22" s="190">
        <f>AB21+AB19</f>
        <v>5278</v>
      </c>
      <c r="AC22" s="190">
        <f>AC21+AC19</f>
        <v>12</v>
      </c>
      <c r="AD22" s="190">
        <f>AD21+AD19</f>
        <v>80</v>
      </c>
      <c r="AE22" s="190">
        <f>SUM(Q22:AD22)</f>
        <v>273826</v>
      </c>
      <c r="AF22" s="190">
        <f>AF21+AF19</f>
        <v>211799</v>
      </c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2.75" customHeight="1">
      <c r="A23" s="183"/>
      <c r="B23" s="183"/>
      <c r="C23" s="183"/>
      <c r="D23" s="505" t="s">
        <v>65</v>
      </c>
      <c r="E23" s="505"/>
      <c r="F23" s="505"/>
      <c r="G23" s="505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1</v>
      </c>
      <c r="E24" s="183" t="s">
        <v>58</v>
      </c>
      <c r="F24" s="505" t="s">
        <v>266</v>
      </c>
      <c r="G24" s="505"/>
      <c r="H24" s="505">
        <f>L22-F22</f>
        <v>355569</v>
      </c>
      <c r="I24" s="505"/>
      <c r="J24" s="184">
        <v>1</v>
      </c>
      <c r="K24" s="183">
        <v>110</v>
      </c>
      <c r="L24" s="506" t="s">
        <v>307</v>
      </c>
      <c r="M24" s="506"/>
      <c r="N24" s="145"/>
      <c r="O24" s="145"/>
      <c r="P24" s="183">
        <f>AF22</f>
        <v>211799</v>
      </c>
      <c r="Q24" s="464" t="s">
        <v>234</v>
      </c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188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2</v>
      </c>
      <c r="E25" s="183" t="s">
        <v>175</v>
      </c>
      <c r="F25" s="505" t="s">
        <v>267</v>
      </c>
      <c r="G25" s="505"/>
      <c r="H25" s="505">
        <f>O22</f>
        <v>1764</v>
      </c>
      <c r="I25" s="505"/>
      <c r="J25" s="184">
        <f t="shared" ref="J25:J40" si="12">J24+1</f>
        <v>2</v>
      </c>
      <c r="K25" s="183">
        <v>117</v>
      </c>
      <c r="L25" s="507" t="s">
        <v>294</v>
      </c>
      <c r="M25" s="507"/>
      <c r="N25" s="145"/>
      <c r="O25" s="145"/>
      <c r="P25" s="183">
        <f>AD22</f>
        <v>80</v>
      </c>
      <c r="Q25" s="508" t="s">
        <v>326</v>
      </c>
      <c r="R25" s="508"/>
      <c r="S25" s="508"/>
      <c r="T25" s="508"/>
      <c r="U25" s="508"/>
      <c r="V25" s="508"/>
      <c r="W25" s="508"/>
      <c r="X25" s="508"/>
      <c r="Y25" s="508"/>
      <c r="Z25" s="508"/>
      <c r="AA25" s="257"/>
      <c r="AB25" s="257"/>
      <c r="AE25" s="187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f>D25+1</f>
        <v>3</v>
      </c>
      <c r="E26" s="183" t="s">
        <v>57</v>
      </c>
      <c r="F26" s="505" t="s">
        <v>268</v>
      </c>
      <c r="G26" s="505"/>
      <c r="H26" s="505">
        <f>M22</f>
        <v>126128</v>
      </c>
      <c r="I26" s="505"/>
      <c r="J26" s="184">
        <f t="shared" si="12"/>
        <v>3</v>
      </c>
      <c r="K26" s="183">
        <v>216</v>
      </c>
      <c r="L26" s="506" t="s">
        <v>308</v>
      </c>
      <c r="M26" s="506"/>
      <c r="N26" s="185"/>
      <c r="O26" s="145"/>
      <c r="P26" s="183">
        <f>Y22</f>
        <v>2255</v>
      </c>
      <c r="Q26" s="464" t="s">
        <v>263</v>
      </c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4</v>
      </c>
      <c r="E27" s="185" t="s">
        <v>197</v>
      </c>
      <c r="F27" s="505" t="s">
        <v>269</v>
      </c>
      <c r="G27" s="505"/>
      <c r="H27" s="505">
        <f>N22</f>
        <v>1764</v>
      </c>
      <c r="I27" s="505"/>
      <c r="J27" s="184">
        <f t="shared" si="12"/>
        <v>4</v>
      </c>
      <c r="K27" s="183">
        <v>216</v>
      </c>
      <c r="L27" s="506" t="s">
        <v>308</v>
      </c>
      <c r="M27" s="506"/>
      <c r="N27" s="145"/>
      <c r="O27" s="145"/>
      <c r="P27" s="144">
        <f>V22</f>
        <v>46436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5" customHeight="1">
      <c r="A28" s="183"/>
      <c r="B28" s="183"/>
      <c r="C28" s="183"/>
      <c r="D28" s="184">
        <v>5</v>
      </c>
      <c r="E28" s="185" t="s">
        <v>198</v>
      </c>
      <c r="F28" s="505" t="s">
        <v>270</v>
      </c>
      <c r="G28" s="505"/>
      <c r="H28" s="505">
        <f>F22</f>
        <v>400</v>
      </c>
      <c r="I28" s="505"/>
      <c r="J28" s="184">
        <f t="shared" si="12"/>
        <v>5</v>
      </c>
      <c r="K28" s="183">
        <v>216</v>
      </c>
      <c r="L28" s="506" t="s">
        <v>308</v>
      </c>
      <c r="M28" s="506"/>
      <c r="N28" s="145"/>
      <c r="O28" s="145"/>
      <c r="P28" s="144">
        <f>W22</f>
        <v>23496</v>
      </c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5"/>
      <c r="F29" s="183"/>
      <c r="G29" s="183"/>
      <c r="H29" s="183"/>
      <c r="I29" s="183"/>
      <c r="J29" s="184">
        <f t="shared" si="12"/>
        <v>6</v>
      </c>
      <c r="K29" s="183">
        <v>216</v>
      </c>
      <c r="L29" s="506" t="s">
        <v>308</v>
      </c>
      <c r="M29" s="506"/>
      <c r="N29" s="145"/>
      <c r="O29" s="145"/>
      <c r="P29" s="144">
        <f>X22</f>
        <v>16105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505"/>
      <c r="I30" s="505"/>
      <c r="J30" s="184">
        <f t="shared" si="12"/>
        <v>7</v>
      </c>
      <c r="K30" s="183">
        <v>227</v>
      </c>
      <c r="L30" s="507" t="s">
        <v>289</v>
      </c>
      <c r="M30" s="507"/>
      <c r="N30" s="145"/>
      <c r="O30" s="145"/>
      <c r="P30" s="183">
        <f>S22-S11</f>
        <v>29523</v>
      </c>
      <c r="Q30" s="464" t="s">
        <v>208</v>
      </c>
      <c r="R30" s="464"/>
      <c r="S30" s="464"/>
      <c r="T30" s="464"/>
      <c r="U30" s="464"/>
      <c r="V30" s="464"/>
      <c r="W30" s="464"/>
      <c r="X30" s="464"/>
      <c r="Y30" s="481" t="s">
        <v>163</v>
      </c>
      <c r="Z30" s="481"/>
      <c r="AA30" s="481"/>
      <c r="AB30" s="481"/>
      <c r="AC30" s="481"/>
      <c r="AD30" s="481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183"/>
      <c r="I31" s="183"/>
      <c r="J31" s="184">
        <f t="shared" si="12"/>
        <v>8</v>
      </c>
      <c r="K31" s="183">
        <v>227</v>
      </c>
      <c r="L31" s="507" t="s">
        <v>312</v>
      </c>
      <c r="M31" s="507"/>
      <c r="N31" s="145"/>
      <c r="O31" s="145"/>
      <c r="P31" s="183">
        <f>S11</f>
        <v>11206</v>
      </c>
      <c r="Q31" s="189"/>
      <c r="R31" s="189"/>
      <c r="S31" s="189"/>
      <c r="T31" s="189"/>
      <c r="U31" s="189"/>
      <c r="V31" s="189"/>
      <c r="W31" s="189"/>
      <c r="X31" s="189"/>
      <c r="Y31" s="188"/>
      <c r="Z31" s="188"/>
      <c r="AA31" s="188"/>
      <c r="AB31" s="188"/>
      <c r="AC31" s="188"/>
      <c r="AD31" s="188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4"/>
      <c r="E32" s="183"/>
      <c r="F32" s="183"/>
      <c r="G32" s="183"/>
      <c r="H32" s="505"/>
      <c r="I32" s="505"/>
      <c r="J32" s="184">
        <f t="shared" si="12"/>
        <v>9</v>
      </c>
      <c r="K32" s="183">
        <v>227</v>
      </c>
      <c r="L32" s="507" t="s">
        <v>296</v>
      </c>
      <c r="M32" s="507"/>
      <c r="N32" s="145"/>
      <c r="O32" s="145"/>
      <c r="P32" s="183">
        <f>Z22</f>
        <v>1549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10</v>
      </c>
      <c r="K33" s="183">
        <v>227</v>
      </c>
      <c r="L33" s="507" t="s">
        <v>299</v>
      </c>
      <c r="M33" s="507"/>
      <c r="N33" s="145"/>
      <c r="O33" s="145"/>
      <c r="P33" s="183">
        <f>Q22-Q11</f>
        <v>95311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11</v>
      </c>
      <c r="K34" s="183">
        <v>227</v>
      </c>
      <c r="L34" s="507" t="s">
        <v>313</v>
      </c>
      <c r="M34" s="507"/>
      <c r="N34" s="145"/>
      <c r="O34" s="145"/>
      <c r="P34" s="183">
        <f>Q11</f>
        <v>30817</v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12</v>
      </c>
      <c r="K35" s="183">
        <v>227</v>
      </c>
      <c r="L35" s="507" t="s">
        <v>289</v>
      </c>
      <c r="M35" s="507"/>
      <c r="N35" s="145"/>
      <c r="O35" s="145"/>
      <c r="P35" s="183">
        <f>R22</f>
        <v>1764</v>
      </c>
      <c r="Q35" s="481" t="s">
        <v>219</v>
      </c>
      <c r="R35" s="481"/>
      <c r="S35" s="481"/>
      <c r="T35" s="481"/>
      <c r="U35" s="481"/>
      <c r="V35" s="481"/>
      <c r="W35" s="481"/>
      <c r="X35" s="481"/>
      <c r="Y35" s="188"/>
      <c r="Z35" s="481"/>
      <c r="AA35" s="481"/>
      <c r="AB35" s="481"/>
      <c r="AC35" s="481"/>
      <c r="AD35" s="481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13</v>
      </c>
      <c r="K36" s="183">
        <v>227</v>
      </c>
      <c r="L36" s="507" t="s">
        <v>298</v>
      </c>
      <c r="M36" s="507"/>
      <c r="N36" s="145"/>
      <c r="O36" s="145"/>
      <c r="P36" s="183">
        <f>T17</f>
        <v>1764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14</v>
      </c>
      <c r="K37" s="183">
        <v>227</v>
      </c>
      <c r="L37" s="507" t="s">
        <v>289</v>
      </c>
      <c r="M37" s="507"/>
      <c r="N37" s="185"/>
      <c r="O37" s="145"/>
      <c r="P37" s="183">
        <f>U19</f>
        <v>8200</v>
      </c>
      <c r="Q37" s="183"/>
      <c r="R37" s="183"/>
      <c r="S37" s="183"/>
      <c r="T37" s="505"/>
      <c r="U37" s="505"/>
      <c r="V37" s="505"/>
      <c r="W37" s="505"/>
      <c r="X37" s="505"/>
      <c r="Y37" s="505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15</v>
      </c>
      <c r="K38" s="183" t="s">
        <v>212</v>
      </c>
      <c r="L38" s="509" t="s">
        <v>315</v>
      </c>
      <c r="M38" s="509"/>
      <c r="N38" s="509"/>
      <c r="O38" s="145"/>
      <c r="P38" s="183">
        <f>AB22</f>
        <v>5278</v>
      </c>
      <c r="Q38" s="183"/>
      <c r="R38" s="183"/>
      <c r="S38" s="183"/>
      <c r="T38" s="464" t="s">
        <v>317</v>
      </c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16</v>
      </c>
      <c r="K39" s="511" t="s">
        <v>314</v>
      </c>
      <c r="L39" s="511"/>
      <c r="M39" s="511"/>
      <c r="N39" s="511"/>
      <c r="O39" s="145"/>
      <c r="P39" s="183">
        <f>AA22</f>
        <v>30</v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>
        <f t="shared" si="12"/>
        <v>17</v>
      </c>
      <c r="K40" s="511" t="s">
        <v>265</v>
      </c>
      <c r="L40" s="511"/>
      <c r="M40" s="511"/>
      <c r="N40" s="511"/>
      <c r="O40" s="185"/>
      <c r="P40" s="183">
        <f>AC22</f>
        <v>12</v>
      </c>
      <c r="Q40" s="183"/>
      <c r="R40" s="183"/>
      <c r="AD40" s="183"/>
      <c r="AE40" s="183"/>
      <c r="AF40" s="183"/>
      <c r="AG40" s="183"/>
      <c r="AH40" s="464"/>
      <c r="AI40" s="464"/>
      <c r="AJ40" s="464"/>
      <c r="AK40" s="464"/>
      <c r="AL40" s="464"/>
      <c r="AM40" s="464"/>
      <c r="AN40" s="464"/>
      <c r="AO40" s="464"/>
      <c r="AP40" s="464"/>
      <c r="AQ40" s="183"/>
    </row>
    <row r="41" spans="1:43" ht="11.25" customHeight="1">
      <c r="A41" s="183"/>
      <c r="B41" s="183"/>
      <c r="C41" s="183"/>
      <c r="D41" s="185"/>
      <c r="E41" s="183"/>
      <c r="F41" s="183"/>
      <c r="G41" s="183"/>
      <c r="H41" s="512">
        <f>SUM(H24:H40)</f>
        <v>485625</v>
      </c>
      <c r="I41" s="513"/>
      <c r="J41" s="184"/>
      <c r="K41" s="183"/>
      <c r="L41" s="183"/>
      <c r="M41" s="183"/>
      <c r="N41" s="183"/>
      <c r="O41" s="512">
        <f>SUM(P24:P40)</f>
        <v>485625</v>
      </c>
      <c r="P41" s="51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4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510"/>
      <c r="I43" s="510"/>
      <c r="J43" s="184"/>
      <c r="K43" s="183"/>
      <c r="L43" s="183"/>
      <c r="M43" s="183"/>
      <c r="N43" s="183"/>
      <c r="O43" s="183"/>
      <c r="P43" s="183"/>
      <c r="Q43" s="183"/>
      <c r="R43" s="183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3.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 ht="15" customHeight="1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G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D112" s="185"/>
      <c r="E112" s="183"/>
      <c r="F112" s="183"/>
      <c r="H112" s="183"/>
      <c r="I112" s="183"/>
      <c r="J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1:43">
      <c r="A113" s="183"/>
      <c r="B113" s="183"/>
      <c r="C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  <row r="114" spans="1:43">
      <c r="B114" s="183"/>
      <c r="C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</row>
  </sheetData>
  <mergeCells count="57">
    <mergeCell ref="I1:Q1"/>
    <mergeCell ref="I2:Q2"/>
    <mergeCell ref="I3:Q3"/>
    <mergeCell ref="A4:C4"/>
    <mergeCell ref="F5:F8"/>
    <mergeCell ref="Q5:AE5"/>
    <mergeCell ref="V6:X6"/>
    <mergeCell ref="B19:C19"/>
    <mergeCell ref="B20:D20"/>
    <mergeCell ref="B21:D21"/>
    <mergeCell ref="B22:D22"/>
    <mergeCell ref="D23:G23"/>
    <mergeCell ref="H24:I24"/>
    <mergeCell ref="L24:M24"/>
    <mergeCell ref="Q24:AC24"/>
    <mergeCell ref="F25:G25"/>
    <mergeCell ref="H25:I25"/>
    <mergeCell ref="L25:M25"/>
    <mergeCell ref="Q25:Z25"/>
    <mergeCell ref="F24:G24"/>
    <mergeCell ref="H30:I30"/>
    <mergeCell ref="L30:M30"/>
    <mergeCell ref="Q30:X30"/>
    <mergeCell ref="Y30:AD30"/>
    <mergeCell ref="F26:G26"/>
    <mergeCell ref="H26:I26"/>
    <mergeCell ref="L26:M26"/>
    <mergeCell ref="Q26:AD26"/>
    <mergeCell ref="F27:G27"/>
    <mergeCell ref="H27:I27"/>
    <mergeCell ref="L27:M27"/>
    <mergeCell ref="F28:G28"/>
    <mergeCell ref="H28:I28"/>
    <mergeCell ref="L28:M28"/>
    <mergeCell ref="Q28:AC28"/>
    <mergeCell ref="L29:M29"/>
    <mergeCell ref="L38:N38"/>
    <mergeCell ref="T38:AD38"/>
    <mergeCell ref="L31:M31"/>
    <mergeCell ref="H32:I32"/>
    <mergeCell ref="L32:M32"/>
    <mergeCell ref="L33:M33"/>
    <mergeCell ref="L34:M34"/>
    <mergeCell ref="L35:M35"/>
    <mergeCell ref="Q35:X35"/>
    <mergeCell ref="Z35:AD35"/>
    <mergeCell ref="L36:M36"/>
    <mergeCell ref="L37:M37"/>
    <mergeCell ref="T37:Y37"/>
    <mergeCell ref="H43:I43"/>
    <mergeCell ref="S45:AC45"/>
    <mergeCell ref="K39:N39"/>
    <mergeCell ref="K40:N40"/>
    <mergeCell ref="AH40:AP40"/>
    <mergeCell ref="H41:I41"/>
    <mergeCell ref="O41:P41"/>
    <mergeCell ref="S42:AC42"/>
  </mergeCells>
  <pageMargins left="0" right="0" top="0.25" bottom="0.25" header="0" footer="0"/>
  <pageSetup paperSize="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zoomScale="110" workbookViewId="0">
      <selection activeCell="F34" sqref="F34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325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56030</f>
        <v>56030</v>
      </c>
      <c r="F11" s="183">
        <v>400</v>
      </c>
      <c r="G11" s="183">
        <v>200</v>
      </c>
      <c r="H11" s="183">
        <v>0</v>
      </c>
      <c r="I11" s="183">
        <f>ROUND(E11*35%,0)</f>
        <v>19611</v>
      </c>
      <c r="J11" s="183">
        <v>1500</v>
      </c>
      <c r="K11" s="183">
        <v>0</v>
      </c>
      <c r="L11" s="183">
        <f t="shared" ref="L11:L18" si="0">SUM(E11:K11)</f>
        <v>77741</v>
      </c>
      <c r="M11" s="183">
        <f t="shared" ref="M11:M18" si="1">ROUND(E11*55%,0)</f>
        <v>30817</v>
      </c>
      <c r="N11" s="183">
        <v>0</v>
      </c>
      <c r="O11" s="183">
        <v>0</v>
      </c>
      <c r="P11" s="183">
        <f>L11+M11+N11+O11</f>
        <v>108558</v>
      </c>
      <c r="Q11" s="183">
        <f t="shared" ref="Q11:Q18" si="2">M11</f>
        <v>30817</v>
      </c>
      <c r="R11" s="183"/>
      <c r="S11" s="183">
        <f>ROUND(E11*20%,U66)</f>
        <v>11206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8" si="3">SUM(Q11:AD11)</f>
        <v>58141</v>
      </c>
      <c r="AF11" s="183">
        <f t="shared" ref="AF11:AF18" si="4">P11-AE11</f>
        <v>50417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8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1000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59511</v>
      </c>
      <c r="M12" s="183">
        <f t="shared" si="1"/>
        <v>23227</v>
      </c>
      <c r="N12" s="183">
        <v>0</v>
      </c>
      <c r="O12" s="183">
        <v>0</v>
      </c>
      <c r="P12" s="183">
        <f t="shared" ref="P12:P18" si="6">L12+M12+N12+O12</f>
        <v>82738</v>
      </c>
      <c r="Q12" s="183">
        <f t="shared" si="2"/>
        <v>23227</v>
      </c>
      <c r="R12" s="183"/>
      <c r="S12" s="183">
        <f>ROUND(E12*10%,U67)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43910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41110</f>
        <v>41110</v>
      </c>
      <c r="F13" s="183">
        <v>0</v>
      </c>
      <c r="G13" s="183">
        <v>0</v>
      </c>
      <c r="H13" s="183">
        <v>0</v>
      </c>
      <c r="I13" s="183">
        <f>ROUND(E13*35%,0)</f>
        <v>14389</v>
      </c>
      <c r="J13" s="183">
        <v>1500</v>
      </c>
      <c r="K13" s="183">
        <v>0</v>
      </c>
      <c r="L13" s="183">
        <f t="shared" si="0"/>
        <v>56999</v>
      </c>
      <c r="M13" s="183">
        <f t="shared" si="1"/>
        <v>22611</v>
      </c>
      <c r="N13" s="183">
        <v>0</v>
      </c>
      <c r="O13" s="183">
        <v>0</v>
      </c>
      <c r="P13" s="183">
        <f t="shared" si="6"/>
        <v>79610</v>
      </c>
      <c r="Q13" s="183">
        <f t="shared" si="2"/>
        <v>22611</v>
      </c>
      <c r="R13" s="183"/>
      <c r="S13" s="183">
        <f>ROUND(E13*20%,0)</f>
        <v>8222</v>
      </c>
      <c r="T13" s="183">
        <v>0</v>
      </c>
      <c r="U13" s="183">
        <v>5000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63282</v>
      </c>
      <c r="AF13" s="183">
        <f t="shared" si="4"/>
        <v>16328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1000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38172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52186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21114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11</v>
      </c>
      <c r="C15" s="185" t="s">
        <v>255</v>
      </c>
      <c r="D15" s="184" t="s">
        <v>178</v>
      </c>
      <c r="E15" s="183">
        <f>26760</f>
        <v>26760</v>
      </c>
      <c r="F15" s="183">
        <v>0</v>
      </c>
      <c r="G15" s="183">
        <v>0</v>
      </c>
      <c r="H15" s="183">
        <v>1000</v>
      </c>
      <c r="I15" s="183">
        <f>ROUND(E15*40%,0)</f>
        <v>10704</v>
      </c>
      <c r="J15" s="183">
        <v>1500</v>
      </c>
      <c r="K15" s="183">
        <v>0</v>
      </c>
      <c r="L15" s="183">
        <f t="shared" si="0"/>
        <v>39964</v>
      </c>
      <c r="M15" s="183">
        <f t="shared" si="1"/>
        <v>14718</v>
      </c>
      <c r="N15" s="183">
        <v>0</v>
      </c>
      <c r="O15" s="183">
        <v>0</v>
      </c>
      <c r="P15" s="183">
        <f t="shared" si="6"/>
        <v>54682</v>
      </c>
      <c r="Q15" s="183">
        <f t="shared" si="2"/>
        <v>14718</v>
      </c>
      <c r="R15" s="183"/>
      <c r="S15" s="183">
        <f>ROUND(E15*10%,0)</f>
        <v>2676</v>
      </c>
      <c r="T15" s="183">
        <v>0</v>
      </c>
      <c r="U15" s="183">
        <v>0</v>
      </c>
      <c r="V15" s="183">
        <v>740</v>
      </c>
      <c r="W15" s="183">
        <v>0</v>
      </c>
      <c r="X15" s="183">
        <v>1250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19844</v>
      </c>
      <c r="AF15" s="183">
        <f t="shared" si="4"/>
        <v>34838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4</v>
      </c>
      <c r="C16" s="185" t="s">
        <v>258</v>
      </c>
      <c r="D16" s="184" t="s">
        <v>182</v>
      </c>
      <c r="E16" s="183">
        <f>20440</f>
        <v>20440</v>
      </c>
      <c r="F16" s="183">
        <v>0</v>
      </c>
      <c r="G16" s="183">
        <v>0</v>
      </c>
      <c r="H16" s="183">
        <v>500</v>
      </c>
      <c r="I16" s="183">
        <f>ROUND(E16*40%,0)</f>
        <v>8176</v>
      </c>
      <c r="J16" s="183">
        <v>1500</v>
      </c>
      <c r="K16" s="183">
        <v>0</v>
      </c>
      <c r="L16" s="183">
        <f t="shared" si="0"/>
        <v>30616</v>
      </c>
      <c r="M16" s="183">
        <f t="shared" si="1"/>
        <v>11242</v>
      </c>
      <c r="N16" s="183">
        <v>0</v>
      </c>
      <c r="O16" s="183">
        <v>0</v>
      </c>
      <c r="P16" s="183">
        <f t="shared" si="6"/>
        <v>41858</v>
      </c>
      <c r="Q16" s="183">
        <f t="shared" si="2"/>
        <v>11242</v>
      </c>
      <c r="R16" s="183"/>
      <c r="S16" s="183">
        <f>ROUND(E16*20%,0)</f>
        <v>4088</v>
      </c>
      <c r="T16" s="183">
        <v>0</v>
      </c>
      <c r="U16" s="183">
        <v>0</v>
      </c>
      <c r="V16" s="183">
        <v>8400</v>
      </c>
      <c r="W16" s="183">
        <v>4000</v>
      </c>
      <c r="X16" s="183">
        <v>4700</v>
      </c>
      <c r="Y16" s="183">
        <v>0</v>
      </c>
      <c r="Z16" s="183">
        <v>200</v>
      </c>
      <c r="AA16" s="183">
        <v>0</v>
      </c>
      <c r="AB16" s="183">
        <v>250</v>
      </c>
      <c r="AC16" s="183">
        <v>0</v>
      </c>
      <c r="AD16" s="183">
        <v>10</v>
      </c>
      <c r="AE16" s="183">
        <f t="shared" si="3"/>
        <v>32890</v>
      </c>
      <c r="AF16" s="183">
        <f t="shared" si="4"/>
        <v>8968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18</v>
      </c>
      <c r="C17" s="185" t="s">
        <v>259</v>
      </c>
      <c r="D17" s="184" t="s">
        <v>182</v>
      </c>
      <c r="E17" s="183">
        <f>17640</f>
        <v>17640</v>
      </c>
      <c r="F17" s="183">
        <v>0</v>
      </c>
      <c r="G17" s="183">
        <v>0</v>
      </c>
      <c r="H17" s="183">
        <v>0</v>
      </c>
      <c r="I17" s="183">
        <f>ROUND(E17*40%,0)</f>
        <v>7056</v>
      </c>
      <c r="J17" s="183">
        <v>1500</v>
      </c>
      <c r="K17" s="183">
        <v>0</v>
      </c>
      <c r="L17" s="183">
        <f t="shared" si="0"/>
        <v>26196</v>
      </c>
      <c r="M17" s="183">
        <v>0</v>
      </c>
      <c r="N17" s="183">
        <f>ROUND(E17*10%,0)</f>
        <v>1764</v>
      </c>
      <c r="O17" s="183">
        <f>ROUND(E17*10%,0)</f>
        <v>1764</v>
      </c>
      <c r="P17" s="183">
        <f t="shared" si="6"/>
        <v>29724</v>
      </c>
      <c r="Q17" s="183">
        <f t="shared" si="2"/>
        <v>0</v>
      </c>
      <c r="R17" s="183">
        <v>1764</v>
      </c>
      <c r="S17" s="183">
        <f>ROUND(E17*10%,0)</f>
        <v>1764</v>
      </c>
      <c r="T17" s="183">
        <f>S17</f>
        <v>1764</v>
      </c>
      <c r="U17" s="183">
        <v>0</v>
      </c>
      <c r="V17" s="183">
        <v>0</v>
      </c>
      <c r="W17" s="183">
        <v>0</v>
      </c>
      <c r="X17" s="183">
        <v>0</v>
      </c>
      <c r="Y17" s="183">
        <v>0</v>
      </c>
      <c r="Z17" s="183">
        <f>ROUND(E17*1%,0)</f>
        <v>176</v>
      </c>
      <c r="AA17" s="183">
        <v>0</v>
      </c>
      <c r="AB17" s="183">
        <v>0</v>
      </c>
      <c r="AC17" s="183">
        <v>0</v>
      </c>
      <c r="AD17" s="183">
        <v>10</v>
      </c>
      <c r="AE17" s="183">
        <f t="shared" si="3"/>
        <v>5478</v>
      </c>
      <c r="AF17" s="183">
        <f t="shared" si="4"/>
        <v>24246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>
        <f t="shared" si="5"/>
        <v>8</v>
      </c>
      <c r="B18" s="184">
        <v>139</v>
      </c>
      <c r="C18" s="185" t="s">
        <v>300</v>
      </c>
      <c r="D18" s="184" t="s">
        <v>182</v>
      </c>
      <c r="E18" s="183">
        <f>16800+470</f>
        <v>17270</v>
      </c>
      <c r="F18" s="183">
        <v>0</v>
      </c>
      <c r="G18" s="183">
        <v>0</v>
      </c>
      <c r="H18" s="183">
        <v>1000</v>
      </c>
      <c r="I18" s="183">
        <v>7000</v>
      </c>
      <c r="J18" s="183">
        <v>1500</v>
      </c>
      <c r="K18" s="183">
        <v>0</v>
      </c>
      <c r="L18" s="183">
        <f t="shared" si="0"/>
        <v>26770</v>
      </c>
      <c r="M18" s="183">
        <f t="shared" si="1"/>
        <v>9499</v>
      </c>
      <c r="N18" s="183">
        <v>0</v>
      </c>
      <c r="O18" s="183">
        <v>0</v>
      </c>
      <c r="P18" s="183">
        <f t="shared" si="6"/>
        <v>36269</v>
      </c>
      <c r="Q18" s="183">
        <f t="shared" si="2"/>
        <v>9499</v>
      </c>
      <c r="R18" s="183"/>
      <c r="S18" s="183">
        <f>ROUND(E18*20%,0)</f>
        <v>3454</v>
      </c>
      <c r="T18" s="183">
        <v>0</v>
      </c>
      <c r="U18" s="183">
        <v>0</v>
      </c>
      <c r="V18" s="183">
        <v>5000</v>
      </c>
      <c r="W18" s="183">
        <v>2000</v>
      </c>
      <c r="X18" s="183">
        <v>3025</v>
      </c>
      <c r="Y18" s="183">
        <v>1130</v>
      </c>
      <c r="Z18" s="183">
        <f>ROUND(E18*1%,0)</f>
        <v>173</v>
      </c>
      <c r="AA18" s="183">
        <v>0</v>
      </c>
      <c r="AB18" s="183">
        <v>0</v>
      </c>
      <c r="AC18" s="183">
        <v>0</v>
      </c>
      <c r="AD18" s="183">
        <v>10</v>
      </c>
      <c r="AE18" s="183">
        <f t="shared" si="3"/>
        <v>24291</v>
      </c>
      <c r="AF18" s="183">
        <f t="shared" si="4"/>
        <v>11978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A19" s="183"/>
      <c r="B19" s="500" t="s">
        <v>229</v>
      </c>
      <c r="C19" s="501"/>
      <c r="D19" s="202"/>
      <c r="E19" s="190">
        <f>SUM(E11:E18)</f>
        <v>246960</v>
      </c>
      <c r="F19" s="190">
        <f t="shared" ref="F19:AF19" si="7">SUM(F11:F18)</f>
        <v>400</v>
      </c>
      <c r="G19" s="190">
        <f t="shared" si="7"/>
        <v>200</v>
      </c>
      <c r="H19" s="190">
        <f t="shared" si="7"/>
        <v>4500</v>
      </c>
      <c r="I19" s="190">
        <f t="shared" si="7"/>
        <v>91909</v>
      </c>
      <c r="J19" s="190">
        <f t="shared" si="7"/>
        <v>12000</v>
      </c>
      <c r="K19" s="190">
        <f t="shared" si="7"/>
        <v>0</v>
      </c>
      <c r="L19" s="190">
        <f t="shared" si="7"/>
        <v>355969</v>
      </c>
      <c r="M19" s="190">
        <f t="shared" si="7"/>
        <v>126128</v>
      </c>
      <c r="N19" s="190">
        <f t="shared" si="7"/>
        <v>1764</v>
      </c>
      <c r="O19" s="190">
        <f t="shared" si="7"/>
        <v>1764</v>
      </c>
      <c r="P19" s="190">
        <f t="shared" si="7"/>
        <v>485625</v>
      </c>
      <c r="Q19" s="190">
        <f t="shared" si="7"/>
        <v>126128</v>
      </c>
      <c r="R19" s="190">
        <f t="shared" si="7"/>
        <v>1764</v>
      </c>
      <c r="S19" s="190">
        <f t="shared" si="7"/>
        <v>40729</v>
      </c>
      <c r="T19" s="190">
        <f t="shared" si="7"/>
        <v>1764</v>
      </c>
      <c r="U19" s="190">
        <f t="shared" si="7"/>
        <v>8200</v>
      </c>
      <c r="V19" s="190">
        <f t="shared" si="7"/>
        <v>46436</v>
      </c>
      <c r="W19" s="190">
        <f t="shared" si="7"/>
        <v>23496</v>
      </c>
      <c r="X19" s="190">
        <f t="shared" si="7"/>
        <v>16105</v>
      </c>
      <c r="Y19" s="190">
        <f t="shared" si="7"/>
        <v>2255</v>
      </c>
      <c r="Z19" s="190">
        <f t="shared" si="7"/>
        <v>1549</v>
      </c>
      <c r="AA19" s="190">
        <f t="shared" si="7"/>
        <v>30</v>
      </c>
      <c r="AB19" s="190">
        <f t="shared" si="7"/>
        <v>5278</v>
      </c>
      <c r="AC19" s="190">
        <f t="shared" si="7"/>
        <v>12</v>
      </c>
      <c r="AD19" s="190">
        <f t="shared" si="7"/>
        <v>80</v>
      </c>
      <c r="AE19" s="190">
        <f t="shared" si="7"/>
        <v>273826</v>
      </c>
      <c r="AF19" s="190">
        <f t="shared" si="7"/>
        <v>211799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2" t="s">
        <v>261</v>
      </c>
      <c r="C20" s="502"/>
      <c r="D20" s="503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6" t="s">
        <v>147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s="121" customFormat="1" ht="15" customHeight="1">
      <c r="A21" s="183"/>
      <c r="B21" s="500" t="s">
        <v>229</v>
      </c>
      <c r="C21" s="504"/>
      <c r="D21" s="501"/>
      <c r="E21" s="190">
        <f t="shared" ref="E21:M21" si="8">SUM(E20:E20)</f>
        <v>0</v>
      </c>
      <c r="F21" s="190">
        <f t="shared" si="8"/>
        <v>0</v>
      </c>
      <c r="G21" s="190">
        <f t="shared" si="8"/>
        <v>0</v>
      </c>
      <c r="H21" s="190">
        <f t="shared" si="8"/>
        <v>0</v>
      </c>
      <c r="I21" s="190">
        <f t="shared" si="8"/>
        <v>0</v>
      </c>
      <c r="J21" s="190">
        <f t="shared" si="8"/>
        <v>0</v>
      </c>
      <c r="K21" s="190">
        <f t="shared" si="8"/>
        <v>0</v>
      </c>
      <c r="L21" s="190">
        <f t="shared" si="8"/>
        <v>0</v>
      </c>
      <c r="M21" s="190">
        <f t="shared" si="8"/>
        <v>0</v>
      </c>
      <c r="N21" s="190">
        <v>0</v>
      </c>
      <c r="O21" s="190">
        <f>SUM(O20:O20)</f>
        <v>0</v>
      </c>
      <c r="P21" s="190">
        <f>SUM(P20:P20)</f>
        <v>0</v>
      </c>
      <c r="Q21" s="190">
        <f>SUM(Q20:Q20)</f>
        <v>0</v>
      </c>
      <c r="R21" s="190">
        <v>0</v>
      </c>
      <c r="S21" s="190">
        <f t="shared" ref="S21:X21" si="9">SUM(S20:S20)</f>
        <v>0</v>
      </c>
      <c r="T21" s="190">
        <f t="shared" si="9"/>
        <v>0</v>
      </c>
      <c r="U21" s="190">
        <f t="shared" si="9"/>
        <v>0</v>
      </c>
      <c r="V21" s="190">
        <f t="shared" si="9"/>
        <v>0</v>
      </c>
      <c r="W21" s="190">
        <f t="shared" si="9"/>
        <v>0</v>
      </c>
      <c r="X21" s="190">
        <f t="shared" si="9"/>
        <v>0</v>
      </c>
      <c r="Y21" s="190">
        <v>0</v>
      </c>
      <c r="Z21" s="190">
        <f>SUM(Z20:Z20)</f>
        <v>0</v>
      </c>
      <c r="AA21" s="190">
        <v>0</v>
      </c>
      <c r="AB21" s="190">
        <v>0</v>
      </c>
      <c r="AC21" s="190">
        <f>SUM(AC20:AC20)</f>
        <v>0</v>
      </c>
      <c r="AD21" s="190">
        <f>SUM(AD20:AD20)</f>
        <v>0</v>
      </c>
      <c r="AE21" s="190">
        <f>SUM(AE20:AE20)</f>
        <v>0</v>
      </c>
      <c r="AF21" s="190">
        <f>SUM(AF20:AF20)</f>
        <v>0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B22" s="500" t="s">
        <v>59</v>
      </c>
      <c r="C22" s="504"/>
      <c r="D22" s="501"/>
      <c r="E22" s="190">
        <f>E19+E21</f>
        <v>246960</v>
      </c>
      <c r="F22" s="190">
        <f>F19+F21</f>
        <v>400</v>
      </c>
      <c r="G22" s="190">
        <f>G21+G19</f>
        <v>200</v>
      </c>
      <c r="H22" s="190">
        <f>H19+H21</f>
        <v>4500</v>
      </c>
      <c r="I22" s="190">
        <f>I19+I21</f>
        <v>91909</v>
      </c>
      <c r="J22" s="190">
        <f>J21+J19</f>
        <v>12000</v>
      </c>
      <c r="K22" s="190">
        <f>K21+K19</f>
        <v>0</v>
      </c>
      <c r="L22" s="190">
        <f>L19+L21</f>
        <v>355969</v>
      </c>
      <c r="M22" s="190">
        <f t="shared" ref="M22:R22" si="10">M21+M19</f>
        <v>126128</v>
      </c>
      <c r="N22" s="190">
        <f t="shared" si="10"/>
        <v>1764</v>
      </c>
      <c r="O22" s="190">
        <f t="shared" si="10"/>
        <v>1764</v>
      </c>
      <c r="P22" s="190">
        <f t="shared" si="10"/>
        <v>485625</v>
      </c>
      <c r="Q22" s="190">
        <f t="shared" si="10"/>
        <v>126128</v>
      </c>
      <c r="R22" s="190">
        <f t="shared" si="10"/>
        <v>1764</v>
      </c>
      <c r="S22" s="190">
        <f t="shared" ref="S22:Y22" si="11">S19+S21</f>
        <v>40729</v>
      </c>
      <c r="T22" s="190">
        <f t="shared" si="11"/>
        <v>1764</v>
      </c>
      <c r="U22" s="190">
        <f t="shared" si="11"/>
        <v>8200</v>
      </c>
      <c r="V22" s="190">
        <f t="shared" si="11"/>
        <v>46436</v>
      </c>
      <c r="W22" s="190">
        <f t="shared" si="11"/>
        <v>23496</v>
      </c>
      <c r="X22" s="190">
        <f t="shared" si="11"/>
        <v>16105</v>
      </c>
      <c r="Y22" s="190">
        <f t="shared" si="11"/>
        <v>2255</v>
      </c>
      <c r="Z22" s="190">
        <f>Z21+Z19</f>
        <v>1549</v>
      </c>
      <c r="AA22" s="190">
        <f>AA21+AA19</f>
        <v>30</v>
      </c>
      <c r="AB22" s="190">
        <f>AB21+AB19</f>
        <v>5278</v>
      </c>
      <c r="AC22" s="190">
        <f>AC21+AC19</f>
        <v>12</v>
      </c>
      <c r="AD22" s="190">
        <f>AD21+AD19</f>
        <v>80</v>
      </c>
      <c r="AE22" s="190">
        <f>SUM(Q22:AD22)</f>
        <v>273826</v>
      </c>
      <c r="AF22" s="190">
        <f>AF21+AF19</f>
        <v>211799</v>
      </c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2.75" customHeight="1">
      <c r="A23" s="183"/>
      <c r="B23" s="183"/>
      <c r="C23" s="183"/>
      <c r="D23" s="505" t="s">
        <v>65</v>
      </c>
      <c r="E23" s="505"/>
      <c r="F23" s="505"/>
      <c r="G23" s="505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1</v>
      </c>
      <c r="E24" s="183" t="s">
        <v>58</v>
      </c>
      <c r="F24" s="505" t="s">
        <v>266</v>
      </c>
      <c r="G24" s="505"/>
      <c r="H24" s="505">
        <f>L22-F22</f>
        <v>355569</v>
      </c>
      <c r="I24" s="505"/>
      <c r="J24" s="184">
        <v>1</v>
      </c>
      <c r="K24" s="183">
        <v>110</v>
      </c>
      <c r="L24" s="506" t="s">
        <v>307</v>
      </c>
      <c r="M24" s="506"/>
      <c r="N24" s="145"/>
      <c r="O24" s="145"/>
      <c r="P24" s="183">
        <f>AF22</f>
        <v>211799</v>
      </c>
      <c r="Q24" s="464" t="s">
        <v>234</v>
      </c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188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2</v>
      </c>
      <c r="E25" s="183" t="s">
        <v>175</v>
      </c>
      <c r="F25" s="505" t="s">
        <v>267</v>
      </c>
      <c r="G25" s="505"/>
      <c r="H25" s="505">
        <f>O22</f>
        <v>1764</v>
      </c>
      <c r="I25" s="505"/>
      <c r="J25" s="184">
        <f t="shared" ref="J25:J40" si="12">J24+1</f>
        <v>2</v>
      </c>
      <c r="K25" s="183">
        <v>117</v>
      </c>
      <c r="L25" s="507" t="s">
        <v>294</v>
      </c>
      <c r="M25" s="507"/>
      <c r="N25" s="145"/>
      <c r="O25" s="145"/>
      <c r="P25" s="183">
        <f>AD22</f>
        <v>80</v>
      </c>
      <c r="Q25" s="508" t="s">
        <v>326</v>
      </c>
      <c r="R25" s="508"/>
      <c r="S25" s="508"/>
      <c r="T25" s="508"/>
      <c r="U25" s="508"/>
      <c r="V25" s="508"/>
      <c r="W25" s="508"/>
      <c r="X25" s="508"/>
      <c r="Y25" s="508"/>
      <c r="Z25" s="508"/>
      <c r="AA25" s="257"/>
      <c r="AB25" s="257"/>
      <c r="AE25" s="187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f>D25+1</f>
        <v>3</v>
      </c>
      <c r="E26" s="183" t="s">
        <v>57</v>
      </c>
      <c r="F26" s="505" t="s">
        <v>268</v>
      </c>
      <c r="G26" s="505"/>
      <c r="H26" s="505">
        <f>M22</f>
        <v>126128</v>
      </c>
      <c r="I26" s="505"/>
      <c r="J26" s="184">
        <f t="shared" si="12"/>
        <v>3</v>
      </c>
      <c r="K26" s="183">
        <v>216</v>
      </c>
      <c r="L26" s="506" t="s">
        <v>308</v>
      </c>
      <c r="M26" s="506"/>
      <c r="N26" s="185"/>
      <c r="O26" s="145"/>
      <c r="P26" s="183">
        <f>Y22</f>
        <v>2255</v>
      </c>
      <c r="Q26" s="464" t="s">
        <v>263</v>
      </c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4</v>
      </c>
      <c r="E27" s="185" t="s">
        <v>197</v>
      </c>
      <c r="F27" s="505" t="s">
        <v>269</v>
      </c>
      <c r="G27" s="505"/>
      <c r="H27" s="505">
        <f>N22</f>
        <v>1764</v>
      </c>
      <c r="I27" s="505"/>
      <c r="J27" s="184">
        <f t="shared" si="12"/>
        <v>4</v>
      </c>
      <c r="K27" s="183">
        <v>216</v>
      </c>
      <c r="L27" s="506" t="s">
        <v>308</v>
      </c>
      <c r="M27" s="506"/>
      <c r="N27" s="145"/>
      <c r="O27" s="145"/>
      <c r="P27" s="144">
        <f>V22</f>
        <v>46436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5" customHeight="1">
      <c r="A28" s="183"/>
      <c r="B28" s="183"/>
      <c r="C28" s="183"/>
      <c r="D28" s="184">
        <v>5</v>
      </c>
      <c r="E28" s="185" t="s">
        <v>198</v>
      </c>
      <c r="F28" s="505" t="s">
        <v>270</v>
      </c>
      <c r="G28" s="505"/>
      <c r="H28" s="505">
        <f>F22</f>
        <v>400</v>
      </c>
      <c r="I28" s="505"/>
      <c r="J28" s="184">
        <f t="shared" si="12"/>
        <v>5</v>
      </c>
      <c r="K28" s="183">
        <v>216</v>
      </c>
      <c r="L28" s="506" t="s">
        <v>308</v>
      </c>
      <c r="M28" s="506"/>
      <c r="N28" s="145"/>
      <c r="O28" s="145"/>
      <c r="P28" s="144">
        <f>W22</f>
        <v>23496</v>
      </c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5"/>
      <c r="F29" s="183"/>
      <c r="G29" s="183"/>
      <c r="H29" s="183"/>
      <c r="I29" s="183"/>
      <c r="J29" s="184">
        <f t="shared" si="12"/>
        <v>6</v>
      </c>
      <c r="K29" s="183">
        <v>216</v>
      </c>
      <c r="L29" s="506" t="s">
        <v>308</v>
      </c>
      <c r="M29" s="506"/>
      <c r="N29" s="145"/>
      <c r="O29" s="145"/>
      <c r="P29" s="144">
        <f>X22</f>
        <v>16105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505"/>
      <c r="I30" s="505"/>
      <c r="J30" s="184">
        <f t="shared" si="12"/>
        <v>7</v>
      </c>
      <c r="K30" s="183">
        <v>227</v>
      </c>
      <c r="L30" s="507" t="s">
        <v>289</v>
      </c>
      <c r="M30" s="507"/>
      <c r="N30" s="145"/>
      <c r="O30" s="145"/>
      <c r="P30" s="183">
        <f>S22-S11</f>
        <v>29523</v>
      </c>
      <c r="Q30" s="464" t="s">
        <v>208</v>
      </c>
      <c r="R30" s="464"/>
      <c r="S30" s="464"/>
      <c r="T30" s="464"/>
      <c r="U30" s="464"/>
      <c r="V30" s="464"/>
      <c r="W30" s="464"/>
      <c r="X30" s="464"/>
      <c r="Y30" s="481" t="s">
        <v>163</v>
      </c>
      <c r="Z30" s="481"/>
      <c r="AA30" s="481"/>
      <c r="AB30" s="481"/>
      <c r="AC30" s="481"/>
      <c r="AD30" s="481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183"/>
      <c r="I31" s="183"/>
      <c r="J31" s="184">
        <f t="shared" si="12"/>
        <v>8</v>
      </c>
      <c r="K31" s="183">
        <v>227</v>
      </c>
      <c r="L31" s="507" t="s">
        <v>312</v>
      </c>
      <c r="M31" s="507"/>
      <c r="N31" s="145"/>
      <c r="O31" s="145"/>
      <c r="P31" s="183">
        <f>S11</f>
        <v>11206</v>
      </c>
      <c r="Q31" s="189"/>
      <c r="R31" s="189"/>
      <c r="S31" s="189"/>
      <c r="T31" s="189"/>
      <c r="U31" s="189"/>
      <c r="V31" s="189"/>
      <c r="W31" s="189"/>
      <c r="X31" s="189"/>
      <c r="Y31" s="188"/>
      <c r="Z31" s="188"/>
      <c r="AA31" s="188"/>
      <c r="AB31" s="188"/>
      <c r="AC31" s="188"/>
      <c r="AD31" s="188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4"/>
      <c r="E32" s="183"/>
      <c r="F32" s="183"/>
      <c r="G32" s="183"/>
      <c r="H32" s="505"/>
      <c r="I32" s="505"/>
      <c r="J32" s="184">
        <f t="shared" si="12"/>
        <v>9</v>
      </c>
      <c r="K32" s="183">
        <v>227</v>
      </c>
      <c r="L32" s="507" t="s">
        <v>296</v>
      </c>
      <c r="M32" s="507"/>
      <c r="N32" s="145"/>
      <c r="O32" s="145"/>
      <c r="P32" s="183">
        <f>Z22</f>
        <v>1549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10</v>
      </c>
      <c r="K33" s="183">
        <v>227</v>
      </c>
      <c r="L33" s="507" t="s">
        <v>299</v>
      </c>
      <c r="M33" s="507"/>
      <c r="N33" s="145"/>
      <c r="O33" s="145"/>
      <c r="P33" s="183">
        <f>Q22-Q11</f>
        <v>95311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11</v>
      </c>
      <c r="K34" s="183">
        <v>227</v>
      </c>
      <c r="L34" s="507" t="s">
        <v>313</v>
      </c>
      <c r="M34" s="507"/>
      <c r="N34" s="145"/>
      <c r="O34" s="145"/>
      <c r="P34" s="183">
        <f>Q11</f>
        <v>30817</v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12</v>
      </c>
      <c r="K35" s="183">
        <v>227</v>
      </c>
      <c r="L35" s="507" t="s">
        <v>289</v>
      </c>
      <c r="M35" s="507"/>
      <c r="N35" s="145"/>
      <c r="O35" s="145"/>
      <c r="P35" s="183">
        <f>R22</f>
        <v>1764</v>
      </c>
      <c r="Q35" s="481" t="s">
        <v>219</v>
      </c>
      <c r="R35" s="481"/>
      <c r="S35" s="481"/>
      <c r="T35" s="481"/>
      <c r="U35" s="481"/>
      <c r="V35" s="481"/>
      <c r="W35" s="481"/>
      <c r="X35" s="481"/>
      <c r="Y35" s="188"/>
      <c r="Z35" s="481"/>
      <c r="AA35" s="481"/>
      <c r="AB35" s="481"/>
      <c r="AC35" s="481"/>
      <c r="AD35" s="481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13</v>
      </c>
      <c r="K36" s="183">
        <v>227</v>
      </c>
      <c r="L36" s="507" t="s">
        <v>298</v>
      </c>
      <c r="M36" s="507"/>
      <c r="N36" s="145"/>
      <c r="O36" s="145"/>
      <c r="P36" s="183">
        <f>T17</f>
        <v>1764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14</v>
      </c>
      <c r="K37" s="183">
        <v>227</v>
      </c>
      <c r="L37" s="507" t="s">
        <v>289</v>
      </c>
      <c r="M37" s="507"/>
      <c r="N37" s="185"/>
      <c r="O37" s="145"/>
      <c r="P37" s="183">
        <f>U19</f>
        <v>8200</v>
      </c>
      <c r="Q37" s="183"/>
      <c r="R37" s="183"/>
      <c r="S37" s="183"/>
      <c r="T37" s="505"/>
      <c r="U37" s="505"/>
      <c r="V37" s="505"/>
      <c r="W37" s="505"/>
      <c r="X37" s="505"/>
      <c r="Y37" s="505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15</v>
      </c>
      <c r="K38" s="183" t="s">
        <v>212</v>
      </c>
      <c r="L38" s="509" t="s">
        <v>315</v>
      </c>
      <c r="M38" s="509"/>
      <c r="N38" s="509"/>
      <c r="O38" s="145"/>
      <c r="P38" s="183">
        <f>AB22</f>
        <v>5278</v>
      </c>
      <c r="Q38" s="183"/>
      <c r="R38" s="183"/>
      <c r="S38" s="183"/>
      <c r="T38" s="464" t="s">
        <v>317</v>
      </c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16</v>
      </c>
      <c r="K39" s="511" t="s">
        <v>314</v>
      </c>
      <c r="L39" s="511"/>
      <c r="M39" s="511"/>
      <c r="N39" s="511"/>
      <c r="O39" s="145"/>
      <c r="P39" s="183">
        <f>AA22</f>
        <v>30</v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>
        <f t="shared" si="12"/>
        <v>17</v>
      </c>
      <c r="K40" s="511" t="s">
        <v>265</v>
      </c>
      <c r="L40" s="511"/>
      <c r="M40" s="511"/>
      <c r="N40" s="511"/>
      <c r="O40" s="185"/>
      <c r="P40" s="183">
        <f>AC22</f>
        <v>12</v>
      </c>
      <c r="Q40" s="183"/>
      <c r="R40" s="183"/>
      <c r="AD40" s="183"/>
      <c r="AE40" s="183"/>
      <c r="AF40" s="183"/>
      <c r="AG40" s="183"/>
      <c r="AH40" s="464"/>
      <c r="AI40" s="464"/>
      <c r="AJ40" s="464"/>
      <c r="AK40" s="464"/>
      <c r="AL40" s="464"/>
      <c r="AM40" s="464"/>
      <c r="AN40" s="464"/>
      <c r="AO40" s="464"/>
      <c r="AP40" s="464"/>
      <c r="AQ40" s="183"/>
    </row>
    <row r="41" spans="1:43" ht="11.25" customHeight="1">
      <c r="A41" s="183"/>
      <c r="B41" s="183"/>
      <c r="C41" s="183"/>
      <c r="D41" s="185"/>
      <c r="E41" s="183"/>
      <c r="F41" s="183"/>
      <c r="G41" s="183"/>
      <c r="H41" s="512">
        <f>SUM(H24:H40)</f>
        <v>485625</v>
      </c>
      <c r="I41" s="513"/>
      <c r="J41" s="184"/>
      <c r="K41" s="183"/>
      <c r="L41" s="183"/>
      <c r="M41" s="183"/>
      <c r="N41" s="183"/>
      <c r="O41" s="512">
        <f>SUM(P24:P40)</f>
        <v>485625</v>
      </c>
      <c r="P41" s="51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4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510"/>
      <c r="I43" s="510"/>
      <c r="J43" s="184"/>
      <c r="K43" s="183"/>
      <c r="L43" s="183"/>
      <c r="M43" s="183"/>
      <c r="N43" s="183"/>
      <c r="O43" s="183"/>
      <c r="P43" s="183"/>
      <c r="Q43" s="183"/>
      <c r="R43" s="183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3.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 ht="15" customHeight="1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G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D112" s="185"/>
      <c r="E112" s="183"/>
      <c r="F112" s="183"/>
      <c r="H112" s="183"/>
      <c r="I112" s="183"/>
      <c r="J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1:43">
      <c r="A113" s="183"/>
      <c r="B113" s="183"/>
      <c r="C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  <row r="114" spans="1:43">
      <c r="B114" s="183"/>
      <c r="C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</row>
  </sheetData>
  <mergeCells count="57">
    <mergeCell ref="I1:Q1"/>
    <mergeCell ref="I2:Q2"/>
    <mergeCell ref="I3:Q3"/>
    <mergeCell ref="A4:C4"/>
    <mergeCell ref="F5:F8"/>
    <mergeCell ref="Q5:AE5"/>
    <mergeCell ref="V6:X6"/>
    <mergeCell ref="B19:C19"/>
    <mergeCell ref="B20:D20"/>
    <mergeCell ref="B21:D21"/>
    <mergeCell ref="B22:D22"/>
    <mergeCell ref="D23:G23"/>
    <mergeCell ref="H24:I24"/>
    <mergeCell ref="L24:M24"/>
    <mergeCell ref="Q24:AC24"/>
    <mergeCell ref="F25:G25"/>
    <mergeCell ref="H25:I25"/>
    <mergeCell ref="L25:M25"/>
    <mergeCell ref="Q25:Z25"/>
    <mergeCell ref="F24:G24"/>
    <mergeCell ref="H30:I30"/>
    <mergeCell ref="L30:M30"/>
    <mergeCell ref="Q30:X30"/>
    <mergeCell ref="Y30:AD30"/>
    <mergeCell ref="F26:G26"/>
    <mergeCell ref="H26:I26"/>
    <mergeCell ref="L26:M26"/>
    <mergeCell ref="Q26:AD26"/>
    <mergeCell ref="F27:G27"/>
    <mergeCell ref="H27:I27"/>
    <mergeCell ref="L27:M27"/>
    <mergeCell ref="F28:G28"/>
    <mergeCell ref="H28:I28"/>
    <mergeCell ref="L28:M28"/>
    <mergeCell ref="Q28:AC28"/>
    <mergeCell ref="L29:M29"/>
    <mergeCell ref="L38:N38"/>
    <mergeCell ref="T38:AD38"/>
    <mergeCell ref="L31:M31"/>
    <mergeCell ref="H32:I32"/>
    <mergeCell ref="L32:M32"/>
    <mergeCell ref="L33:M33"/>
    <mergeCell ref="L34:M34"/>
    <mergeCell ref="L35:M35"/>
    <mergeCell ref="Q35:X35"/>
    <mergeCell ref="Z35:AD35"/>
    <mergeCell ref="L36:M36"/>
    <mergeCell ref="L37:M37"/>
    <mergeCell ref="T37:Y37"/>
    <mergeCell ref="H43:I43"/>
    <mergeCell ref="S45:AC45"/>
    <mergeCell ref="K39:N39"/>
    <mergeCell ref="K40:N40"/>
    <mergeCell ref="AH40:AP40"/>
    <mergeCell ref="H41:I41"/>
    <mergeCell ref="O41:P41"/>
    <mergeCell ref="S42:AC42"/>
  </mergeCells>
  <pageMargins left="0" right="0" top="0.25" bottom="0.25" header="0" footer="0"/>
  <pageSetup paperSize="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zoomScale="110" workbookViewId="0">
      <selection activeCell="N24" sqref="N24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321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322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56030</f>
        <v>56030</v>
      </c>
      <c r="F11" s="183">
        <v>400</v>
      </c>
      <c r="G11" s="183">
        <v>200</v>
      </c>
      <c r="H11" s="183">
        <v>0</v>
      </c>
      <c r="I11" s="183">
        <f>ROUND(E11*35%,0)</f>
        <v>19611</v>
      </c>
      <c r="J11" s="183">
        <v>1500</v>
      </c>
      <c r="K11" s="183">
        <v>0</v>
      </c>
      <c r="L11" s="183">
        <f t="shared" ref="L11:L18" si="0">SUM(E11:K11)</f>
        <v>77741</v>
      </c>
      <c r="M11" s="183">
        <f t="shared" ref="M11:M18" si="1">ROUND(E11*55%,0)</f>
        <v>30817</v>
      </c>
      <c r="N11" s="183">
        <v>0</v>
      </c>
      <c r="O11" s="183">
        <v>0</v>
      </c>
      <c r="P11" s="183">
        <f>L11+M11+N11+O11</f>
        <v>108558</v>
      </c>
      <c r="Q11" s="183">
        <f t="shared" ref="Q11:Q18" si="2">M11</f>
        <v>30817</v>
      </c>
      <c r="R11" s="183"/>
      <c r="S11" s="183">
        <f>ROUND(E11*20%,U66)</f>
        <v>11206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8" si="3">SUM(Q11:AD11)</f>
        <v>58141</v>
      </c>
      <c r="AF11" s="183">
        <f t="shared" ref="AF11:AF18" si="4">P11-AE11</f>
        <v>50417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8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2000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60511</v>
      </c>
      <c r="M12" s="183">
        <f t="shared" si="1"/>
        <v>23227</v>
      </c>
      <c r="N12" s="183">
        <v>0</v>
      </c>
      <c r="O12" s="183">
        <v>0</v>
      </c>
      <c r="P12" s="183">
        <f t="shared" ref="P12:P18" si="6">L12+M12+N12+O12</f>
        <v>83738</v>
      </c>
      <c r="Q12" s="183">
        <f t="shared" si="2"/>
        <v>23227</v>
      </c>
      <c r="R12" s="183"/>
      <c r="S12" s="183">
        <f>ROUND(E12*10%,U67)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44910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41110</f>
        <v>41110</v>
      </c>
      <c r="F13" s="183">
        <v>0</v>
      </c>
      <c r="G13" s="183">
        <v>0</v>
      </c>
      <c r="H13" s="183">
        <v>0</v>
      </c>
      <c r="I13" s="183">
        <f>ROUND(E13*35%,0)</f>
        <v>14389</v>
      </c>
      <c r="J13" s="183">
        <v>1500</v>
      </c>
      <c r="K13" s="183">
        <v>0</v>
      </c>
      <c r="L13" s="183">
        <f t="shared" si="0"/>
        <v>56999</v>
      </c>
      <c r="M13" s="183">
        <f t="shared" si="1"/>
        <v>22611</v>
      </c>
      <c r="N13" s="183">
        <v>0</v>
      </c>
      <c r="O13" s="183">
        <v>0</v>
      </c>
      <c r="P13" s="183">
        <f t="shared" si="6"/>
        <v>79610</v>
      </c>
      <c r="Q13" s="183">
        <f t="shared" si="2"/>
        <v>22611</v>
      </c>
      <c r="R13" s="183"/>
      <c r="S13" s="183">
        <f>ROUND(E13*20%,0)</f>
        <v>8222</v>
      </c>
      <c r="T13" s="183">
        <v>0</v>
      </c>
      <c r="U13" s="183">
        <v>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58282</v>
      </c>
      <c r="AF13" s="183">
        <f t="shared" si="4"/>
        <v>21328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2000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39172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53186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22114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11</v>
      </c>
      <c r="C15" s="185" t="s">
        <v>255</v>
      </c>
      <c r="D15" s="184" t="s">
        <v>178</v>
      </c>
      <c r="E15" s="183">
        <f>26760</f>
        <v>26760</v>
      </c>
      <c r="F15" s="183">
        <v>0</v>
      </c>
      <c r="G15" s="183">
        <v>0</v>
      </c>
      <c r="H15" s="183">
        <v>2000</v>
      </c>
      <c r="I15" s="183">
        <f>ROUND(E15*40%,0)</f>
        <v>10704</v>
      </c>
      <c r="J15" s="183">
        <v>1500</v>
      </c>
      <c r="K15" s="183">
        <v>0</v>
      </c>
      <c r="L15" s="183">
        <f t="shared" si="0"/>
        <v>40964</v>
      </c>
      <c r="M15" s="183">
        <f t="shared" si="1"/>
        <v>14718</v>
      </c>
      <c r="N15" s="183">
        <v>0</v>
      </c>
      <c r="O15" s="183">
        <v>0</v>
      </c>
      <c r="P15" s="183">
        <f t="shared" si="6"/>
        <v>55682</v>
      </c>
      <c r="Q15" s="183">
        <f t="shared" si="2"/>
        <v>14718</v>
      </c>
      <c r="R15" s="183"/>
      <c r="S15" s="183">
        <f>ROUND(E15*10%,0)</f>
        <v>2676</v>
      </c>
      <c r="T15" s="183">
        <v>0</v>
      </c>
      <c r="U15" s="183">
        <v>0</v>
      </c>
      <c r="V15" s="183">
        <v>740</v>
      </c>
      <c r="W15" s="183">
        <v>0</v>
      </c>
      <c r="X15" s="183">
        <v>1250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19844</v>
      </c>
      <c r="AF15" s="183">
        <f t="shared" si="4"/>
        <v>35838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4</v>
      </c>
      <c r="C16" s="185" t="s">
        <v>258</v>
      </c>
      <c r="D16" s="184" t="s">
        <v>182</v>
      </c>
      <c r="E16" s="183">
        <f>20440</f>
        <v>20440</v>
      </c>
      <c r="F16" s="183">
        <v>0</v>
      </c>
      <c r="G16" s="183">
        <v>0</v>
      </c>
      <c r="H16" s="183">
        <v>1000</v>
      </c>
      <c r="I16" s="183">
        <f>ROUND(E16*40%,0)</f>
        <v>8176</v>
      </c>
      <c r="J16" s="183">
        <v>1500</v>
      </c>
      <c r="K16" s="183">
        <v>0</v>
      </c>
      <c r="L16" s="183">
        <f t="shared" si="0"/>
        <v>31116</v>
      </c>
      <c r="M16" s="183">
        <f t="shared" si="1"/>
        <v>11242</v>
      </c>
      <c r="N16" s="183">
        <v>0</v>
      </c>
      <c r="O16" s="183">
        <v>0</v>
      </c>
      <c r="P16" s="183">
        <f t="shared" si="6"/>
        <v>42358</v>
      </c>
      <c r="Q16" s="183">
        <f t="shared" si="2"/>
        <v>11242</v>
      </c>
      <c r="R16" s="183"/>
      <c r="S16" s="183">
        <f>ROUND(E16*20%,0)</f>
        <v>4088</v>
      </c>
      <c r="T16" s="183">
        <v>0</v>
      </c>
      <c r="U16" s="183">
        <v>0</v>
      </c>
      <c r="V16" s="183">
        <v>8400</v>
      </c>
      <c r="W16" s="183">
        <v>4000</v>
      </c>
      <c r="X16" s="183">
        <v>4700</v>
      </c>
      <c r="Y16" s="183">
        <v>0</v>
      </c>
      <c r="Z16" s="183">
        <v>200</v>
      </c>
      <c r="AA16" s="183">
        <v>0</v>
      </c>
      <c r="AB16" s="183">
        <v>250</v>
      </c>
      <c r="AC16" s="183">
        <v>0</v>
      </c>
      <c r="AD16" s="183">
        <v>10</v>
      </c>
      <c r="AE16" s="183">
        <f t="shared" si="3"/>
        <v>32890</v>
      </c>
      <c r="AF16" s="183">
        <f t="shared" si="4"/>
        <v>9468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18</v>
      </c>
      <c r="C17" s="185" t="s">
        <v>259</v>
      </c>
      <c r="D17" s="184" t="s">
        <v>182</v>
      </c>
      <c r="E17" s="183">
        <f>17640</f>
        <v>17640</v>
      </c>
      <c r="F17" s="183">
        <v>0</v>
      </c>
      <c r="G17" s="183">
        <v>0</v>
      </c>
      <c r="H17" s="183">
        <v>0</v>
      </c>
      <c r="I17" s="183">
        <f>ROUND(E17*40%,0)</f>
        <v>7056</v>
      </c>
      <c r="J17" s="183">
        <v>1500</v>
      </c>
      <c r="K17" s="183">
        <v>0</v>
      </c>
      <c r="L17" s="183">
        <f t="shared" si="0"/>
        <v>26196</v>
      </c>
      <c r="M17" s="183">
        <v>0</v>
      </c>
      <c r="N17" s="183">
        <f>ROUND(E17*10%,0)</f>
        <v>1764</v>
      </c>
      <c r="O17" s="183">
        <f>ROUND(E17*10%,0)</f>
        <v>1764</v>
      </c>
      <c r="P17" s="183">
        <f t="shared" si="6"/>
        <v>29724</v>
      </c>
      <c r="Q17" s="183">
        <f t="shared" si="2"/>
        <v>0</v>
      </c>
      <c r="R17" s="183">
        <v>1764</v>
      </c>
      <c r="S17" s="183">
        <f>ROUND(E17*10%,0)</f>
        <v>1764</v>
      </c>
      <c r="T17" s="183">
        <f>S17</f>
        <v>1764</v>
      </c>
      <c r="U17" s="183">
        <v>0</v>
      </c>
      <c r="V17" s="183">
        <v>0</v>
      </c>
      <c r="W17" s="183">
        <v>0</v>
      </c>
      <c r="X17" s="183">
        <v>0</v>
      </c>
      <c r="Y17" s="183">
        <v>0</v>
      </c>
      <c r="Z17" s="183">
        <f>ROUND(E17*1%,0)</f>
        <v>176</v>
      </c>
      <c r="AA17" s="183">
        <v>0</v>
      </c>
      <c r="AB17" s="183">
        <v>0</v>
      </c>
      <c r="AC17" s="183">
        <v>0</v>
      </c>
      <c r="AD17" s="183">
        <v>10</v>
      </c>
      <c r="AE17" s="183">
        <f t="shared" si="3"/>
        <v>5478</v>
      </c>
      <c r="AF17" s="183">
        <f t="shared" si="4"/>
        <v>24246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>
        <f t="shared" si="5"/>
        <v>8</v>
      </c>
      <c r="B18" s="184">
        <v>139</v>
      </c>
      <c r="C18" s="185" t="s">
        <v>300</v>
      </c>
      <c r="D18" s="184" t="s">
        <v>182</v>
      </c>
      <c r="E18" s="183">
        <f>16800+470</f>
        <v>17270</v>
      </c>
      <c r="F18" s="183">
        <v>0</v>
      </c>
      <c r="G18" s="183">
        <v>0</v>
      </c>
      <c r="H18" s="183">
        <v>2000</v>
      </c>
      <c r="I18" s="183">
        <v>7000</v>
      </c>
      <c r="J18" s="183">
        <v>1500</v>
      </c>
      <c r="K18" s="183">
        <v>0</v>
      </c>
      <c r="L18" s="183">
        <f t="shared" si="0"/>
        <v>27770</v>
      </c>
      <c r="M18" s="183">
        <f t="shared" si="1"/>
        <v>9499</v>
      </c>
      <c r="N18" s="183">
        <v>0</v>
      </c>
      <c r="O18" s="183">
        <v>0</v>
      </c>
      <c r="P18" s="183">
        <f t="shared" si="6"/>
        <v>37269</v>
      </c>
      <c r="Q18" s="183">
        <f t="shared" si="2"/>
        <v>9499</v>
      </c>
      <c r="R18" s="183"/>
      <c r="S18" s="183">
        <f>ROUND(E18*20%,0)</f>
        <v>3454</v>
      </c>
      <c r="T18" s="183">
        <v>0</v>
      </c>
      <c r="U18" s="183">
        <v>0</v>
      </c>
      <c r="V18" s="183">
        <v>5000</v>
      </c>
      <c r="W18" s="183">
        <v>2000</v>
      </c>
      <c r="X18" s="183">
        <v>3025</v>
      </c>
      <c r="Y18" s="183">
        <v>1130</v>
      </c>
      <c r="Z18" s="183">
        <f>ROUND(E18*1%,0)</f>
        <v>173</v>
      </c>
      <c r="AA18" s="183">
        <v>0</v>
      </c>
      <c r="AB18" s="183">
        <v>0</v>
      </c>
      <c r="AC18" s="183">
        <v>0</v>
      </c>
      <c r="AD18" s="183">
        <v>10</v>
      </c>
      <c r="AE18" s="183">
        <f t="shared" si="3"/>
        <v>24291</v>
      </c>
      <c r="AF18" s="183">
        <f t="shared" si="4"/>
        <v>12978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A19" s="183"/>
      <c r="B19" s="500" t="s">
        <v>229</v>
      </c>
      <c r="C19" s="501"/>
      <c r="D19" s="202"/>
      <c r="E19" s="190">
        <f>SUM(E11:E18)</f>
        <v>246960</v>
      </c>
      <c r="F19" s="190">
        <f t="shared" ref="F19:AF19" si="7">SUM(F11:F18)</f>
        <v>400</v>
      </c>
      <c r="G19" s="190">
        <f t="shared" si="7"/>
        <v>200</v>
      </c>
      <c r="H19" s="190">
        <f t="shared" si="7"/>
        <v>9000</v>
      </c>
      <c r="I19" s="190">
        <f t="shared" si="7"/>
        <v>91909</v>
      </c>
      <c r="J19" s="190">
        <f t="shared" si="7"/>
        <v>12000</v>
      </c>
      <c r="K19" s="190">
        <f t="shared" si="7"/>
        <v>0</v>
      </c>
      <c r="L19" s="190">
        <f t="shared" si="7"/>
        <v>360469</v>
      </c>
      <c r="M19" s="190">
        <f t="shared" si="7"/>
        <v>126128</v>
      </c>
      <c r="N19" s="190">
        <f t="shared" si="7"/>
        <v>1764</v>
      </c>
      <c r="O19" s="190">
        <f t="shared" si="7"/>
        <v>1764</v>
      </c>
      <c r="P19" s="190">
        <f t="shared" si="7"/>
        <v>490125</v>
      </c>
      <c r="Q19" s="190">
        <f t="shared" si="7"/>
        <v>126128</v>
      </c>
      <c r="R19" s="190">
        <f t="shared" si="7"/>
        <v>1764</v>
      </c>
      <c r="S19" s="190">
        <f t="shared" si="7"/>
        <v>40729</v>
      </c>
      <c r="T19" s="190">
        <f t="shared" si="7"/>
        <v>1764</v>
      </c>
      <c r="U19" s="190">
        <f t="shared" si="7"/>
        <v>3200</v>
      </c>
      <c r="V19" s="190">
        <f t="shared" si="7"/>
        <v>46436</v>
      </c>
      <c r="W19" s="190">
        <f t="shared" si="7"/>
        <v>23496</v>
      </c>
      <c r="X19" s="190">
        <f t="shared" si="7"/>
        <v>16105</v>
      </c>
      <c r="Y19" s="190">
        <f t="shared" si="7"/>
        <v>2255</v>
      </c>
      <c r="Z19" s="190">
        <f t="shared" si="7"/>
        <v>1549</v>
      </c>
      <c r="AA19" s="190">
        <f t="shared" si="7"/>
        <v>30</v>
      </c>
      <c r="AB19" s="190">
        <f t="shared" si="7"/>
        <v>5278</v>
      </c>
      <c r="AC19" s="190">
        <f t="shared" si="7"/>
        <v>12</v>
      </c>
      <c r="AD19" s="190">
        <f t="shared" si="7"/>
        <v>80</v>
      </c>
      <c r="AE19" s="190">
        <f t="shared" si="7"/>
        <v>268826</v>
      </c>
      <c r="AF19" s="190">
        <f t="shared" si="7"/>
        <v>221299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2" t="s">
        <v>261</v>
      </c>
      <c r="C20" s="502"/>
      <c r="D20" s="503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6" t="s">
        <v>147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s="121" customFormat="1" ht="15" customHeight="1">
      <c r="A21" s="183"/>
      <c r="B21" s="500" t="s">
        <v>229</v>
      </c>
      <c r="C21" s="504"/>
      <c r="D21" s="501"/>
      <c r="E21" s="190">
        <f t="shared" ref="E21:M21" si="8">SUM(E20:E20)</f>
        <v>0</v>
      </c>
      <c r="F21" s="190">
        <f t="shared" si="8"/>
        <v>0</v>
      </c>
      <c r="G21" s="190">
        <f t="shared" si="8"/>
        <v>0</v>
      </c>
      <c r="H21" s="190">
        <f t="shared" si="8"/>
        <v>0</v>
      </c>
      <c r="I21" s="190">
        <f t="shared" si="8"/>
        <v>0</v>
      </c>
      <c r="J21" s="190">
        <f t="shared" si="8"/>
        <v>0</v>
      </c>
      <c r="K21" s="190">
        <f t="shared" si="8"/>
        <v>0</v>
      </c>
      <c r="L21" s="190">
        <f t="shared" si="8"/>
        <v>0</v>
      </c>
      <c r="M21" s="190">
        <f t="shared" si="8"/>
        <v>0</v>
      </c>
      <c r="N21" s="190">
        <v>0</v>
      </c>
      <c r="O21" s="190">
        <f>SUM(O20:O20)</f>
        <v>0</v>
      </c>
      <c r="P21" s="190">
        <f>SUM(P20:P20)</f>
        <v>0</v>
      </c>
      <c r="Q21" s="190">
        <f>SUM(Q20:Q20)</f>
        <v>0</v>
      </c>
      <c r="R21" s="190">
        <v>0</v>
      </c>
      <c r="S21" s="190">
        <f t="shared" ref="S21:X21" si="9">SUM(S20:S20)</f>
        <v>0</v>
      </c>
      <c r="T21" s="190">
        <f t="shared" si="9"/>
        <v>0</v>
      </c>
      <c r="U21" s="190">
        <f t="shared" si="9"/>
        <v>0</v>
      </c>
      <c r="V21" s="190">
        <f t="shared" si="9"/>
        <v>0</v>
      </c>
      <c r="W21" s="190">
        <f t="shared" si="9"/>
        <v>0</v>
      </c>
      <c r="X21" s="190">
        <f t="shared" si="9"/>
        <v>0</v>
      </c>
      <c r="Y21" s="190">
        <v>0</v>
      </c>
      <c r="Z21" s="190">
        <f>SUM(Z20:Z20)</f>
        <v>0</v>
      </c>
      <c r="AA21" s="190">
        <v>0</v>
      </c>
      <c r="AB21" s="190">
        <v>0</v>
      </c>
      <c r="AC21" s="190">
        <f>SUM(AC20:AC20)</f>
        <v>0</v>
      </c>
      <c r="AD21" s="190">
        <f>SUM(AD20:AD20)</f>
        <v>0</v>
      </c>
      <c r="AE21" s="190">
        <f>SUM(AE20:AE20)</f>
        <v>0</v>
      </c>
      <c r="AF21" s="190">
        <f>SUM(AF20:AF20)</f>
        <v>0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B22" s="500" t="s">
        <v>59</v>
      </c>
      <c r="C22" s="504"/>
      <c r="D22" s="501"/>
      <c r="E22" s="190">
        <f>E19+E21</f>
        <v>246960</v>
      </c>
      <c r="F22" s="190">
        <f>F19+F21</f>
        <v>400</v>
      </c>
      <c r="G22" s="190">
        <f>G21+G19</f>
        <v>200</v>
      </c>
      <c r="H22" s="190">
        <f>H19+H21</f>
        <v>9000</v>
      </c>
      <c r="I22" s="190">
        <f>I19+I21</f>
        <v>91909</v>
      </c>
      <c r="J22" s="190">
        <f>J21+J19</f>
        <v>12000</v>
      </c>
      <c r="K22" s="190">
        <f>K21+K19</f>
        <v>0</v>
      </c>
      <c r="L22" s="190">
        <f>L19+L21</f>
        <v>360469</v>
      </c>
      <c r="M22" s="190">
        <f t="shared" ref="M22:R22" si="10">M21+M19</f>
        <v>126128</v>
      </c>
      <c r="N22" s="190">
        <f t="shared" si="10"/>
        <v>1764</v>
      </c>
      <c r="O22" s="190">
        <f t="shared" si="10"/>
        <v>1764</v>
      </c>
      <c r="P22" s="190">
        <f t="shared" si="10"/>
        <v>490125</v>
      </c>
      <c r="Q22" s="190">
        <f t="shared" si="10"/>
        <v>126128</v>
      </c>
      <c r="R22" s="190">
        <f t="shared" si="10"/>
        <v>1764</v>
      </c>
      <c r="S22" s="190">
        <f t="shared" ref="S22:Y22" si="11">S19+S21</f>
        <v>40729</v>
      </c>
      <c r="T22" s="190">
        <f t="shared" si="11"/>
        <v>1764</v>
      </c>
      <c r="U22" s="190">
        <f t="shared" si="11"/>
        <v>3200</v>
      </c>
      <c r="V22" s="190">
        <f t="shared" si="11"/>
        <v>46436</v>
      </c>
      <c r="W22" s="190">
        <f t="shared" si="11"/>
        <v>23496</v>
      </c>
      <c r="X22" s="190">
        <f t="shared" si="11"/>
        <v>16105</v>
      </c>
      <c r="Y22" s="190">
        <f t="shared" si="11"/>
        <v>2255</v>
      </c>
      <c r="Z22" s="190">
        <f>Z21+Z19</f>
        <v>1549</v>
      </c>
      <c r="AA22" s="190">
        <f>AA21+AA19</f>
        <v>30</v>
      </c>
      <c r="AB22" s="190">
        <f>AB21+AB19</f>
        <v>5278</v>
      </c>
      <c r="AC22" s="190">
        <f>AC21+AC19</f>
        <v>12</v>
      </c>
      <c r="AD22" s="190">
        <f>AD21+AD19</f>
        <v>80</v>
      </c>
      <c r="AE22" s="190">
        <f>SUM(Q22:AD22)</f>
        <v>268826</v>
      </c>
      <c r="AF22" s="190">
        <f>AF21+AF19</f>
        <v>221299</v>
      </c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505" t="s">
        <v>65</v>
      </c>
      <c r="E23" s="505"/>
      <c r="F23" s="505"/>
      <c r="G23" s="505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1</v>
      </c>
      <c r="E24" s="183" t="s">
        <v>58</v>
      </c>
      <c r="F24" s="505" t="s">
        <v>266</v>
      </c>
      <c r="G24" s="505"/>
      <c r="H24" s="505">
        <f>L22-F22</f>
        <v>360069</v>
      </c>
      <c r="I24" s="505"/>
      <c r="J24" s="184">
        <v>1</v>
      </c>
      <c r="K24" s="183">
        <v>110</v>
      </c>
      <c r="L24" s="506" t="s">
        <v>307</v>
      </c>
      <c r="M24" s="506"/>
      <c r="N24" s="145"/>
      <c r="O24" s="145"/>
      <c r="P24" s="183">
        <f>AF22</f>
        <v>221299</v>
      </c>
      <c r="Q24" s="464" t="s">
        <v>234</v>
      </c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188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2</v>
      </c>
      <c r="E25" s="183" t="s">
        <v>175</v>
      </c>
      <c r="F25" s="505" t="s">
        <v>267</v>
      </c>
      <c r="G25" s="505"/>
      <c r="H25" s="505">
        <f>O22</f>
        <v>1764</v>
      </c>
      <c r="I25" s="505"/>
      <c r="J25" s="184">
        <f t="shared" ref="J25:J40" si="12">J24+1</f>
        <v>2</v>
      </c>
      <c r="K25" s="183">
        <v>117</v>
      </c>
      <c r="L25" s="507" t="s">
        <v>294</v>
      </c>
      <c r="M25" s="507"/>
      <c r="N25" s="145"/>
      <c r="O25" s="145"/>
      <c r="P25" s="183">
        <f>AD22</f>
        <v>80</v>
      </c>
      <c r="Q25" s="508" t="s">
        <v>323</v>
      </c>
      <c r="R25" s="508"/>
      <c r="S25" s="508"/>
      <c r="T25" s="508"/>
      <c r="U25" s="508"/>
      <c r="V25" s="508"/>
      <c r="W25" s="508"/>
      <c r="X25" s="508"/>
      <c r="Y25" s="508"/>
      <c r="Z25" s="508"/>
      <c r="AA25" s="257"/>
      <c r="AB25" s="257"/>
      <c r="AE25" s="187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f>D25+1</f>
        <v>3</v>
      </c>
      <c r="E26" s="183" t="s">
        <v>57</v>
      </c>
      <c r="F26" s="505" t="s">
        <v>268</v>
      </c>
      <c r="G26" s="505"/>
      <c r="H26" s="505">
        <f>M22</f>
        <v>126128</v>
      </c>
      <c r="I26" s="505"/>
      <c r="J26" s="184">
        <f t="shared" si="12"/>
        <v>3</v>
      </c>
      <c r="K26" s="183">
        <v>216</v>
      </c>
      <c r="L26" s="506" t="s">
        <v>308</v>
      </c>
      <c r="M26" s="506"/>
      <c r="N26" s="185"/>
      <c r="O26" s="145"/>
      <c r="P26" s="183">
        <f>Y22</f>
        <v>2255</v>
      </c>
      <c r="Q26" s="464" t="s">
        <v>263</v>
      </c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4</v>
      </c>
      <c r="E27" s="185" t="s">
        <v>197</v>
      </c>
      <c r="F27" s="505" t="s">
        <v>269</v>
      </c>
      <c r="G27" s="505"/>
      <c r="H27" s="505">
        <f>N22</f>
        <v>1764</v>
      </c>
      <c r="I27" s="505"/>
      <c r="J27" s="184">
        <f t="shared" si="12"/>
        <v>4</v>
      </c>
      <c r="K27" s="183">
        <v>216</v>
      </c>
      <c r="L27" s="506" t="s">
        <v>308</v>
      </c>
      <c r="M27" s="506"/>
      <c r="N27" s="145"/>
      <c r="O27" s="145"/>
      <c r="P27" s="144">
        <f>V22</f>
        <v>46436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5" customHeight="1">
      <c r="A28" s="183"/>
      <c r="B28" s="183"/>
      <c r="C28" s="183"/>
      <c r="D28" s="184">
        <v>5</v>
      </c>
      <c r="E28" s="185" t="s">
        <v>198</v>
      </c>
      <c r="F28" s="505" t="s">
        <v>270</v>
      </c>
      <c r="G28" s="505"/>
      <c r="H28" s="505">
        <f>F22</f>
        <v>400</v>
      </c>
      <c r="I28" s="505"/>
      <c r="J28" s="184">
        <f t="shared" si="12"/>
        <v>5</v>
      </c>
      <c r="K28" s="183">
        <v>216</v>
      </c>
      <c r="L28" s="506" t="s">
        <v>308</v>
      </c>
      <c r="M28" s="506"/>
      <c r="N28" s="145"/>
      <c r="O28" s="145"/>
      <c r="P28" s="144">
        <f>W22</f>
        <v>23496</v>
      </c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5"/>
      <c r="F29" s="183"/>
      <c r="G29" s="183"/>
      <c r="H29" s="183"/>
      <c r="I29" s="183"/>
      <c r="J29" s="184">
        <f t="shared" si="12"/>
        <v>6</v>
      </c>
      <c r="K29" s="183">
        <v>216</v>
      </c>
      <c r="L29" s="506" t="s">
        <v>308</v>
      </c>
      <c r="M29" s="506"/>
      <c r="N29" s="145"/>
      <c r="O29" s="145"/>
      <c r="P29" s="144">
        <f>X22</f>
        <v>16105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505"/>
      <c r="I30" s="505"/>
      <c r="J30" s="184">
        <f t="shared" si="12"/>
        <v>7</v>
      </c>
      <c r="K30" s="183">
        <v>227</v>
      </c>
      <c r="L30" s="507" t="s">
        <v>289</v>
      </c>
      <c r="M30" s="507"/>
      <c r="N30" s="145"/>
      <c r="O30" s="145"/>
      <c r="P30" s="183">
        <f>S22-S11</f>
        <v>29523</v>
      </c>
      <c r="Q30" s="464" t="s">
        <v>208</v>
      </c>
      <c r="R30" s="464"/>
      <c r="S30" s="464"/>
      <c r="T30" s="464"/>
      <c r="U30" s="464"/>
      <c r="V30" s="464"/>
      <c r="W30" s="464"/>
      <c r="X30" s="464"/>
      <c r="Y30" s="481" t="s">
        <v>163</v>
      </c>
      <c r="Z30" s="481"/>
      <c r="AA30" s="481"/>
      <c r="AB30" s="481"/>
      <c r="AC30" s="481"/>
      <c r="AD30" s="481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183"/>
      <c r="I31" s="183"/>
      <c r="J31" s="184">
        <f t="shared" si="12"/>
        <v>8</v>
      </c>
      <c r="K31" s="183">
        <v>227</v>
      </c>
      <c r="L31" s="507" t="s">
        <v>312</v>
      </c>
      <c r="M31" s="507"/>
      <c r="N31" s="145"/>
      <c r="O31" s="145"/>
      <c r="P31" s="183">
        <f>S11</f>
        <v>11206</v>
      </c>
      <c r="Q31" s="189"/>
      <c r="R31" s="189"/>
      <c r="S31" s="189"/>
      <c r="T31" s="189"/>
      <c r="U31" s="189"/>
      <c r="V31" s="189"/>
      <c r="W31" s="189"/>
      <c r="X31" s="189"/>
      <c r="Y31" s="188"/>
      <c r="Z31" s="188"/>
      <c r="AA31" s="188"/>
      <c r="AB31" s="188"/>
      <c r="AC31" s="188"/>
      <c r="AD31" s="188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4"/>
      <c r="E32" s="183"/>
      <c r="F32" s="183"/>
      <c r="G32" s="183"/>
      <c r="H32" s="505"/>
      <c r="I32" s="505"/>
      <c r="J32" s="184">
        <f t="shared" si="12"/>
        <v>9</v>
      </c>
      <c r="K32" s="183">
        <v>227</v>
      </c>
      <c r="L32" s="507" t="s">
        <v>296</v>
      </c>
      <c r="M32" s="507"/>
      <c r="N32" s="145"/>
      <c r="O32" s="145"/>
      <c r="P32" s="183">
        <f>Z22</f>
        <v>1549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10</v>
      </c>
      <c r="K33" s="183">
        <v>227</v>
      </c>
      <c r="L33" s="507" t="s">
        <v>299</v>
      </c>
      <c r="M33" s="507"/>
      <c r="N33" s="145"/>
      <c r="O33" s="145"/>
      <c r="P33" s="183">
        <f>Q22-Q11</f>
        <v>95311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11</v>
      </c>
      <c r="K34" s="183">
        <v>227</v>
      </c>
      <c r="L34" s="507" t="s">
        <v>313</v>
      </c>
      <c r="M34" s="507"/>
      <c r="N34" s="145"/>
      <c r="O34" s="145"/>
      <c r="P34" s="183">
        <f>Q11</f>
        <v>30817</v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12</v>
      </c>
      <c r="K35" s="183">
        <v>227</v>
      </c>
      <c r="L35" s="507" t="s">
        <v>289</v>
      </c>
      <c r="M35" s="507"/>
      <c r="N35" s="145"/>
      <c r="O35" s="145"/>
      <c r="P35" s="183">
        <f>R22</f>
        <v>1764</v>
      </c>
      <c r="Q35" s="481" t="s">
        <v>219</v>
      </c>
      <c r="R35" s="481"/>
      <c r="S35" s="481"/>
      <c r="T35" s="481"/>
      <c r="U35" s="481"/>
      <c r="V35" s="481"/>
      <c r="W35" s="481"/>
      <c r="X35" s="481"/>
      <c r="Y35" s="188"/>
      <c r="Z35" s="481"/>
      <c r="AA35" s="481"/>
      <c r="AB35" s="481"/>
      <c r="AC35" s="481"/>
      <c r="AD35" s="481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13</v>
      </c>
      <c r="K36" s="183">
        <v>227</v>
      </c>
      <c r="L36" s="507" t="s">
        <v>298</v>
      </c>
      <c r="M36" s="507"/>
      <c r="N36" s="145"/>
      <c r="O36" s="145"/>
      <c r="P36" s="183">
        <f>T17</f>
        <v>1764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14</v>
      </c>
      <c r="K37" s="183">
        <v>227</v>
      </c>
      <c r="L37" s="507" t="s">
        <v>289</v>
      </c>
      <c r="M37" s="507"/>
      <c r="N37" s="185"/>
      <c r="O37" s="145"/>
      <c r="P37" s="183">
        <f>U19</f>
        <v>3200</v>
      </c>
      <c r="Q37" s="183"/>
      <c r="R37" s="183"/>
      <c r="S37" s="183"/>
      <c r="T37" s="505"/>
      <c r="U37" s="505"/>
      <c r="V37" s="505"/>
      <c r="W37" s="505"/>
      <c r="X37" s="505"/>
      <c r="Y37" s="505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15</v>
      </c>
      <c r="K38" s="183" t="s">
        <v>212</v>
      </c>
      <c r="L38" s="509" t="s">
        <v>315</v>
      </c>
      <c r="M38" s="509"/>
      <c r="N38" s="509"/>
      <c r="O38" s="145"/>
      <c r="P38" s="183">
        <f>AB22</f>
        <v>5278</v>
      </c>
      <c r="Q38" s="183"/>
      <c r="R38" s="183"/>
      <c r="S38" s="183"/>
      <c r="T38" s="464" t="s">
        <v>317</v>
      </c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16</v>
      </c>
      <c r="K39" s="511" t="s">
        <v>314</v>
      </c>
      <c r="L39" s="511"/>
      <c r="M39" s="511"/>
      <c r="N39" s="511"/>
      <c r="O39" s="145"/>
      <c r="P39" s="183">
        <f>AA22</f>
        <v>30</v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>
        <f t="shared" si="12"/>
        <v>17</v>
      </c>
      <c r="K40" s="511" t="s">
        <v>265</v>
      </c>
      <c r="L40" s="511"/>
      <c r="M40" s="511"/>
      <c r="N40" s="511"/>
      <c r="O40" s="185"/>
      <c r="P40" s="183">
        <f>AC22</f>
        <v>12</v>
      </c>
      <c r="Q40" s="183"/>
      <c r="R40" s="183"/>
      <c r="AD40" s="183"/>
      <c r="AE40" s="183"/>
      <c r="AF40" s="183"/>
      <c r="AG40" s="183"/>
      <c r="AH40" s="464"/>
      <c r="AI40" s="464"/>
      <c r="AJ40" s="464"/>
      <c r="AK40" s="464"/>
      <c r="AL40" s="464"/>
      <c r="AM40" s="464"/>
      <c r="AN40" s="464"/>
      <c r="AO40" s="464"/>
      <c r="AP40" s="464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512">
        <f>SUM(H24:H40)</f>
        <v>490125</v>
      </c>
      <c r="I41" s="513"/>
      <c r="J41" s="184"/>
      <c r="K41" s="183"/>
      <c r="L41" s="183"/>
      <c r="M41" s="183"/>
      <c r="N41" s="183"/>
      <c r="O41" s="512">
        <f>SUM(P24:P40)</f>
        <v>490125</v>
      </c>
      <c r="P41" s="51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4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510"/>
      <c r="I43" s="510"/>
      <c r="J43" s="184"/>
      <c r="K43" s="183"/>
      <c r="L43" s="183"/>
      <c r="M43" s="183"/>
      <c r="N43" s="183"/>
      <c r="O43" s="183"/>
      <c r="P43" s="183"/>
      <c r="Q43" s="183"/>
      <c r="R43" s="183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3.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 ht="15" customHeight="1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G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D112" s="185"/>
      <c r="E112" s="183"/>
      <c r="F112" s="183"/>
      <c r="H112" s="183"/>
      <c r="I112" s="183"/>
      <c r="J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1:43">
      <c r="A113" s="183"/>
      <c r="B113" s="183"/>
      <c r="C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  <row r="114" spans="1:43">
      <c r="B114" s="183"/>
      <c r="C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</row>
  </sheetData>
  <mergeCells count="57">
    <mergeCell ref="AH40:AP40"/>
    <mergeCell ref="H41:I41"/>
    <mergeCell ref="O41:P41"/>
    <mergeCell ref="S42:AC42"/>
    <mergeCell ref="L38:N38"/>
    <mergeCell ref="T38:AD38"/>
    <mergeCell ref="H43:I43"/>
    <mergeCell ref="S45:AC45"/>
    <mergeCell ref="K39:N39"/>
    <mergeCell ref="K40:N40"/>
    <mergeCell ref="Q35:X35"/>
    <mergeCell ref="Z35:AD35"/>
    <mergeCell ref="L36:M36"/>
    <mergeCell ref="L37:M37"/>
    <mergeCell ref="T37:Y37"/>
    <mergeCell ref="H32:I32"/>
    <mergeCell ref="L32:M32"/>
    <mergeCell ref="L33:M33"/>
    <mergeCell ref="L34:M34"/>
    <mergeCell ref="L35:M35"/>
    <mergeCell ref="H30:I30"/>
    <mergeCell ref="L30:M30"/>
    <mergeCell ref="Q30:X30"/>
    <mergeCell ref="Y30:AD30"/>
    <mergeCell ref="L31:M31"/>
    <mergeCell ref="F28:G28"/>
    <mergeCell ref="H28:I28"/>
    <mergeCell ref="L28:M28"/>
    <mergeCell ref="Q28:AC28"/>
    <mergeCell ref="L29:M29"/>
    <mergeCell ref="F26:G26"/>
    <mergeCell ref="H26:I26"/>
    <mergeCell ref="L26:M26"/>
    <mergeCell ref="Q26:AD26"/>
    <mergeCell ref="F27:G27"/>
    <mergeCell ref="H27:I27"/>
    <mergeCell ref="L27:M27"/>
    <mergeCell ref="F24:G24"/>
    <mergeCell ref="H24:I24"/>
    <mergeCell ref="L24:M24"/>
    <mergeCell ref="Q24:AC24"/>
    <mergeCell ref="F25:G25"/>
    <mergeCell ref="H25:I25"/>
    <mergeCell ref="L25:M25"/>
    <mergeCell ref="Q25:Z25"/>
    <mergeCell ref="B19:C19"/>
    <mergeCell ref="B20:D20"/>
    <mergeCell ref="B21:D21"/>
    <mergeCell ref="B22:D22"/>
    <mergeCell ref="D23:G23"/>
    <mergeCell ref="I1:Q1"/>
    <mergeCell ref="I2:Q2"/>
    <mergeCell ref="I3:Q3"/>
    <mergeCell ref="A4:C4"/>
    <mergeCell ref="F5:F8"/>
    <mergeCell ref="Q5:AE5"/>
    <mergeCell ref="V6:X6"/>
  </mergeCells>
  <pageMargins left="0" right="0" top="0.25" bottom="0.25" header="0" footer="0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opLeftCell="A148" zoomScaleNormal="100" workbookViewId="0">
      <selection activeCell="E148" sqref="E148"/>
    </sheetView>
  </sheetViews>
  <sheetFormatPr defaultRowHeight="17.25"/>
  <cols>
    <col min="1" max="1" width="13.5703125" style="33" customWidth="1"/>
    <col min="2" max="2" width="7.7109375" style="33" customWidth="1"/>
    <col min="3" max="3" width="27.85546875" style="33" customWidth="1"/>
    <col min="4" max="4" width="16" style="33" customWidth="1"/>
    <col min="5" max="5" width="20.5703125" style="33" customWidth="1"/>
    <col min="6" max="6" width="10" style="33" hidden="1" customWidth="1"/>
    <col min="7" max="7" width="9.140625" style="33"/>
    <col min="8" max="8" width="9.5703125" style="33" bestFit="1" customWidth="1"/>
    <col min="9" max="16384" width="9.140625" style="33"/>
  </cols>
  <sheetData>
    <row r="1" spans="1:7" ht="15" customHeight="1">
      <c r="A1" s="40"/>
      <c r="B1" s="40"/>
      <c r="C1" s="40"/>
      <c r="D1" s="40"/>
      <c r="E1" s="40"/>
      <c r="F1" s="40"/>
    </row>
    <row r="2" spans="1:7" ht="15" customHeight="1">
      <c r="A2" s="40"/>
      <c r="B2" s="53" t="s">
        <v>106</v>
      </c>
      <c r="C2" s="40"/>
      <c r="D2" s="40"/>
      <c r="E2" s="391" t="s">
        <v>109</v>
      </c>
      <c r="F2" s="391"/>
    </row>
    <row r="3" spans="1:7" ht="15" customHeight="1">
      <c r="A3" s="40"/>
      <c r="B3" s="394" t="s">
        <v>108</v>
      </c>
      <c r="C3" s="394"/>
      <c r="D3" s="394"/>
      <c r="E3" s="391" t="s">
        <v>173</v>
      </c>
      <c r="F3" s="391"/>
    </row>
    <row r="4" spans="1:7" ht="15" customHeight="1">
      <c r="A4" s="40"/>
      <c r="B4" s="403" t="s">
        <v>112</v>
      </c>
      <c r="C4" s="403"/>
      <c r="D4" s="403"/>
      <c r="E4" s="391" t="s">
        <v>110</v>
      </c>
      <c r="F4" s="391"/>
      <c r="G4" s="52"/>
    </row>
    <row r="5" spans="1:7" ht="15" customHeight="1">
      <c r="A5" s="40"/>
      <c r="B5" s="40"/>
      <c r="C5" s="40"/>
      <c r="D5" s="40"/>
      <c r="E5" s="228"/>
      <c r="F5" s="228"/>
      <c r="G5" s="52"/>
    </row>
    <row r="6" spans="1:7" ht="15" customHeight="1">
      <c r="A6" s="408" t="s">
        <v>206</v>
      </c>
      <c r="B6" s="408"/>
      <c r="C6" s="56"/>
      <c r="D6" s="56"/>
      <c r="E6" s="402" t="s">
        <v>248</v>
      </c>
      <c r="F6" s="402"/>
      <c r="G6" s="52"/>
    </row>
    <row r="7" spans="1:7" ht="15" customHeight="1">
      <c r="A7" s="59"/>
      <c r="B7" s="59"/>
      <c r="C7" s="59"/>
      <c r="D7" s="59"/>
      <c r="E7" s="54"/>
      <c r="F7" s="54"/>
      <c r="G7" s="52"/>
    </row>
    <row r="8" spans="1:7" ht="15" customHeight="1">
      <c r="A8" s="397" t="s">
        <v>148</v>
      </c>
      <c r="B8" s="397"/>
      <c r="C8" s="54"/>
      <c r="D8" s="60"/>
      <c r="E8" s="60"/>
      <c r="F8" s="54"/>
      <c r="G8" s="52"/>
    </row>
    <row r="9" spans="1:7" ht="15" customHeight="1">
      <c r="A9" s="397" t="s">
        <v>113</v>
      </c>
      <c r="B9" s="397"/>
      <c r="C9" s="397"/>
      <c r="D9" s="54"/>
      <c r="E9" s="54"/>
      <c r="F9" s="54"/>
      <c r="G9" s="52"/>
    </row>
    <row r="10" spans="1:7" ht="15" customHeight="1">
      <c r="A10" s="397" t="s">
        <v>114</v>
      </c>
      <c r="B10" s="397"/>
      <c r="C10" s="397"/>
      <c r="D10" s="54"/>
      <c r="E10" s="54"/>
      <c r="F10" s="54"/>
      <c r="G10" s="52"/>
    </row>
    <row r="11" spans="1:7" ht="15" customHeight="1">
      <c r="A11" s="397" t="s">
        <v>189</v>
      </c>
      <c r="B11" s="397"/>
      <c r="C11" s="54"/>
      <c r="D11" s="54"/>
      <c r="E11" s="54"/>
      <c r="F11" s="54"/>
      <c r="G11" s="52"/>
    </row>
    <row r="12" spans="1:7" ht="15" customHeight="1">
      <c r="A12" s="61" t="s">
        <v>89</v>
      </c>
      <c r="B12" s="54"/>
      <c r="C12" s="54"/>
      <c r="D12" s="54"/>
      <c r="E12" s="54"/>
      <c r="F12" s="54"/>
      <c r="G12" s="52"/>
    </row>
    <row r="13" spans="1:7" ht="15" customHeight="1">
      <c r="A13" s="54"/>
      <c r="B13" s="54"/>
      <c r="C13" s="54"/>
      <c r="D13" s="54"/>
      <c r="E13" s="54"/>
      <c r="F13" s="54"/>
      <c r="G13" s="52"/>
    </row>
    <row r="14" spans="1:7" ht="15" customHeight="1">
      <c r="A14" s="54"/>
      <c r="B14" s="54"/>
      <c r="C14" s="397" t="s">
        <v>111</v>
      </c>
      <c r="D14" s="397"/>
      <c r="E14" s="54"/>
      <c r="F14" s="54"/>
      <c r="G14" s="52"/>
    </row>
    <row r="15" spans="1:7" ht="3" customHeight="1">
      <c r="A15" s="54"/>
      <c r="B15" s="54"/>
      <c r="C15" s="412" t="s">
        <v>245</v>
      </c>
      <c r="D15" s="408"/>
      <c r="E15" s="408"/>
      <c r="F15" s="408"/>
      <c r="G15" s="52"/>
    </row>
    <row r="16" spans="1:7" ht="29.25" customHeight="1">
      <c r="A16" s="54"/>
      <c r="B16" s="54"/>
      <c r="C16" s="408"/>
      <c r="D16" s="408"/>
      <c r="E16" s="408"/>
      <c r="F16" s="408"/>
      <c r="G16" s="52"/>
    </row>
    <row r="17" spans="1:7" ht="15" customHeight="1">
      <c r="A17" s="54"/>
      <c r="B17" s="54"/>
      <c r="C17" s="55"/>
      <c r="D17" s="55"/>
      <c r="E17" s="54"/>
      <c r="F17" s="54"/>
      <c r="G17" s="52"/>
    </row>
    <row r="18" spans="1:7" ht="15" customHeight="1">
      <c r="A18" s="67" t="s">
        <v>88</v>
      </c>
      <c r="B18" s="54"/>
      <c r="C18" s="54"/>
      <c r="D18" s="54"/>
      <c r="E18" s="54"/>
      <c r="F18" s="54"/>
      <c r="G18" s="52"/>
    </row>
    <row r="19" spans="1:7" ht="69.95" customHeight="1">
      <c r="A19" s="412" t="s">
        <v>249</v>
      </c>
      <c r="B19" s="412"/>
      <c r="C19" s="412"/>
      <c r="D19" s="412"/>
      <c r="E19" s="412"/>
      <c r="F19" s="76"/>
      <c r="G19" s="52"/>
    </row>
    <row r="20" spans="1:7" ht="18" customHeight="1">
      <c r="A20" s="76"/>
      <c r="B20" s="76"/>
      <c r="C20" s="76"/>
      <c r="D20" s="76"/>
      <c r="E20" s="76"/>
      <c r="F20" s="76"/>
      <c r="G20" s="52"/>
    </row>
    <row r="21" spans="1:7" ht="15" hidden="1" customHeight="1">
      <c r="A21" s="76"/>
      <c r="B21" s="76"/>
      <c r="C21" s="76"/>
      <c r="D21" s="76"/>
      <c r="E21" s="76"/>
      <c r="F21" s="76"/>
      <c r="G21" s="52"/>
    </row>
    <row r="22" spans="1:7" ht="17.100000000000001" customHeight="1">
      <c r="A22" s="54"/>
      <c r="B22" s="63" t="s">
        <v>90</v>
      </c>
      <c r="C22" s="410" t="s">
        <v>250</v>
      </c>
      <c r="D22" s="410"/>
      <c r="E22" s="410"/>
      <c r="F22" s="410"/>
      <c r="G22" s="52"/>
    </row>
    <row r="23" spans="1:7" ht="15.75" customHeight="1">
      <c r="A23" s="54"/>
      <c r="C23" s="410"/>
      <c r="D23" s="410"/>
      <c r="E23" s="410"/>
      <c r="F23" s="410"/>
      <c r="G23" s="52"/>
    </row>
    <row r="24" spans="1:7" ht="15" hidden="1" customHeight="1">
      <c r="A24" s="54"/>
      <c r="C24" s="410"/>
      <c r="D24" s="410"/>
      <c r="E24" s="410"/>
      <c r="F24" s="410"/>
      <c r="G24" s="52"/>
    </row>
    <row r="25" spans="1:7" ht="17.100000000000001" customHeight="1">
      <c r="A25" s="54"/>
      <c r="B25" s="63" t="s">
        <v>91</v>
      </c>
      <c r="C25" s="410" t="s">
        <v>251</v>
      </c>
      <c r="D25" s="410"/>
      <c r="E25" s="410"/>
      <c r="F25" s="410"/>
      <c r="G25" s="52"/>
    </row>
    <row r="26" spans="1:7" ht="17.100000000000001" customHeight="1">
      <c r="A26" s="54"/>
      <c r="B26" s="63"/>
      <c r="C26" s="410"/>
      <c r="D26" s="410"/>
      <c r="E26" s="410"/>
      <c r="F26" s="410"/>
      <c r="G26" s="52"/>
    </row>
    <row r="27" spans="1:7" ht="15" customHeight="1">
      <c r="A27" s="54"/>
      <c r="B27" s="63"/>
      <c r="C27" s="64"/>
      <c r="D27" s="64"/>
      <c r="E27" s="64"/>
      <c r="F27" s="64"/>
      <c r="G27" s="52"/>
    </row>
    <row r="28" spans="1:7" ht="15" customHeight="1">
      <c r="A28" s="54"/>
      <c r="B28" s="63"/>
      <c r="C28" s="64"/>
      <c r="D28" s="64"/>
      <c r="E28" s="64"/>
      <c r="F28" s="64"/>
      <c r="G28" s="52"/>
    </row>
    <row r="29" spans="1:7" ht="15" customHeight="1">
      <c r="A29" s="54"/>
      <c r="B29" s="65" t="s">
        <v>170</v>
      </c>
      <c r="C29" s="54"/>
      <c r="D29" s="54"/>
      <c r="E29" s="54"/>
      <c r="F29" s="54"/>
      <c r="G29" s="52"/>
    </row>
    <row r="30" spans="1:7" ht="15" customHeight="1">
      <c r="A30" s="54"/>
      <c r="B30" s="54"/>
      <c r="C30" s="54"/>
      <c r="D30" s="398" t="s">
        <v>169</v>
      </c>
      <c r="E30" s="398"/>
      <c r="F30" s="54"/>
      <c r="G30" s="52"/>
    </row>
    <row r="31" spans="1:7" ht="15" customHeight="1">
      <c r="A31" s="54"/>
      <c r="B31" s="54"/>
      <c r="C31" s="54"/>
      <c r="D31" s="66"/>
      <c r="E31" s="66"/>
      <c r="F31" s="54"/>
      <c r="G31" s="52"/>
    </row>
    <row r="32" spans="1:7" ht="15" customHeight="1">
      <c r="A32" s="54"/>
      <c r="B32" s="54"/>
      <c r="C32" s="54"/>
      <c r="D32" s="66"/>
      <c r="E32" s="66"/>
      <c r="F32" s="54"/>
      <c r="G32" s="52"/>
    </row>
    <row r="33" spans="1:7" ht="15" customHeight="1">
      <c r="A33" s="54"/>
      <c r="B33" s="54" t="s">
        <v>223</v>
      </c>
      <c r="C33" s="54"/>
      <c r="D33" s="398" t="s">
        <v>222</v>
      </c>
      <c r="E33" s="398"/>
      <c r="F33" s="54"/>
      <c r="G33" s="52"/>
    </row>
    <row r="34" spans="1:7" ht="15" customHeight="1">
      <c r="A34" s="54"/>
      <c r="B34" s="54"/>
      <c r="C34" s="54"/>
      <c r="D34" s="398" t="s">
        <v>201</v>
      </c>
      <c r="E34" s="398"/>
      <c r="F34" s="54"/>
      <c r="G34" s="52"/>
    </row>
    <row r="35" spans="1:7" ht="15" customHeight="1">
      <c r="A35" s="54"/>
      <c r="B35" s="54"/>
      <c r="C35" s="54"/>
      <c r="D35" s="398"/>
      <c r="E35" s="398"/>
      <c r="F35" s="54"/>
      <c r="G35" s="52"/>
    </row>
    <row r="36" spans="1:7" ht="15" customHeight="1">
      <c r="A36" s="54"/>
      <c r="B36" s="54"/>
      <c r="C36" s="54"/>
      <c r="D36" s="182"/>
      <c r="E36" s="182"/>
      <c r="F36" s="54"/>
      <c r="G36" s="52"/>
    </row>
    <row r="37" spans="1:7" ht="15" customHeight="1">
      <c r="A37" s="54"/>
      <c r="B37" s="54"/>
      <c r="C37" s="54"/>
      <c r="D37" s="182"/>
      <c r="E37" s="182"/>
      <c r="F37" s="54"/>
      <c r="G37" s="52"/>
    </row>
    <row r="38" spans="1:7" ht="15" customHeight="1">
      <c r="G38" s="52"/>
    </row>
    <row r="39" spans="1:7" ht="15" customHeight="1">
      <c r="G39" s="52"/>
    </row>
    <row r="40" spans="1:7" ht="15" customHeight="1">
      <c r="G40" s="52"/>
    </row>
    <row r="41" spans="1:7" ht="15" customHeight="1">
      <c r="G41" s="52"/>
    </row>
    <row r="42" spans="1:7" ht="15" customHeight="1">
      <c r="G42" s="52"/>
    </row>
    <row r="43" spans="1:7" ht="15" customHeight="1">
      <c r="G43" s="52"/>
    </row>
    <row r="44" spans="1:7" ht="15" customHeight="1">
      <c r="G44" s="52"/>
    </row>
    <row r="45" spans="1:7" ht="15" customHeight="1">
      <c r="G45" s="52"/>
    </row>
    <row r="46" spans="1:7" ht="15" customHeight="1">
      <c r="G46" s="52"/>
    </row>
    <row r="47" spans="1:7" ht="15" customHeight="1">
      <c r="G47" s="52"/>
    </row>
    <row r="48" spans="1:7" ht="15" customHeight="1">
      <c r="A48" s="40"/>
      <c r="B48" s="53" t="s">
        <v>106</v>
      </c>
      <c r="C48" s="40"/>
      <c r="D48" s="40"/>
      <c r="E48" s="391" t="s">
        <v>109</v>
      </c>
      <c r="F48" s="391"/>
      <c r="G48" s="52"/>
    </row>
    <row r="49" spans="1:7" ht="15" customHeight="1">
      <c r="B49" s="394" t="s">
        <v>108</v>
      </c>
      <c r="C49" s="394"/>
      <c r="D49" s="394"/>
      <c r="E49" s="391" t="str">
        <f>E3</f>
        <v xml:space="preserve">PO.Box No. 03, </v>
      </c>
      <c r="F49" s="391"/>
      <c r="G49" s="52"/>
    </row>
    <row r="50" spans="1:7" ht="15" customHeight="1">
      <c r="B50" s="399" t="s">
        <v>119</v>
      </c>
      <c r="C50" s="399"/>
      <c r="D50" s="399"/>
      <c r="E50" s="391" t="str">
        <f>E4</f>
        <v xml:space="preserve">219, Kumarpara , Rajshahi </v>
      </c>
      <c r="F50" s="391"/>
      <c r="G50" s="52"/>
    </row>
    <row r="51" spans="1:7" ht="25.5" hidden="1" customHeight="1">
      <c r="A51" s="54"/>
      <c r="B51" s="54"/>
      <c r="C51" s="56"/>
      <c r="D51" s="56"/>
      <c r="E51" s="58"/>
      <c r="F51" s="58"/>
    </row>
    <row r="52" spans="1:7" ht="15" customHeight="1">
      <c r="A52" s="408" t="s">
        <v>206</v>
      </c>
      <c r="B52" s="408"/>
      <c r="C52" s="59"/>
      <c r="D52" s="59"/>
      <c r="E52" s="402" t="str">
        <f>E6</f>
        <v>‡g  09, 2016</v>
      </c>
      <c r="F52" s="411"/>
    </row>
    <row r="53" spans="1:7" ht="15" customHeight="1">
      <c r="A53" s="55"/>
      <c r="B53" s="55"/>
      <c r="C53" s="59"/>
      <c r="D53" s="59"/>
      <c r="E53" s="57"/>
      <c r="F53" s="58"/>
    </row>
    <row r="54" spans="1:7" ht="18">
      <c r="A54" s="397" t="s">
        <v>148</v>
      </c>
      <c r="B54" s="397"/>
      <c r="C54" s="54"/>
      <c r="D54" s="60"/>
      <c r="E54" s="60"/>
      <c r="F54" s="54"/>
    </row>
    <row r="55" spans="1:7" ht="18">
      <c r="A55" s="397" t="s">
        <v>115</v>
      </c>
      <c r="B55" s="397"/>
      <c r="C55" s="54"/>
      <c r="D55" s="54"/>
      <c r="E55" s="54"/>
      <c r="F55" s="54"/>
    </row>
    <row r="56" spans="1:7" ht="18">
      <c r="A56" s="397" t="s">
        <v>114</v>
      </c>
      <c r="B56" s="397"/>
      <c r="C56" s="397"/>
      <c r="D56" s="54"/>
      <c r="E56" s="54"/>
      <c r="F56" s="54"/>
    </row>
    <row r="57" spans="1:7" ht="18">
      <c r="A57" s="397" t="s">
        <v>189</v>
      </c>
      <c r="B57" s="397"/>
      <c r="C57" s="54"/>
      <c r="D57" s="54"/>
      <c r="E57" s="54"/>
      <c r="F57" s="54"/>
    </row>
    <row r="58" spans="1:7" ht="18">
      <c r="A58" s="61" t="s">
        <v>89</v>
      </c>
      <c r="B58" s="54"/>
      <c r="C58" s="397" t="s">
        <v>224</v>
      </c>
      <c r="D58" s="397"/>
      <c r="E58" s="54"/>
      <c r="F58" s="54"/>
    </row>
    <row r="59" spans="1:7" ht="18">
      <c r="A59" s="54"/>
      <c r="B59" s="54"/>
      <c r="C59" s="412" t="s">
        <v>247</v>
      </c>
      <c r="D59" s="408"/>
      <c r="E59" s="408"/>
      <c r="F59" s="54"/>
    </row>
    <row r="60" spans="1:7" ht="18">
      <c r="A60" s="54"/>
      <c r="B60" s="54"/>
      <c r="C60" s="408"/>
      <c r="D60" s="408"/>
      <c r="E60" s="408"/>
      <c r="F60" s="54"/>
    </row>
    <row r="61" spans="1:7" ht="18">
      <c r="A61" s="54"/>
      <c r="B61" s="54"/>
      <c r="C61" s="68"/>
      <c r="D61" s="68"/>
      <c r="E61" s="54"/>
      <c r="F61" s="54"/>
    </row>
    <row r="62" spans="1:7" ht="15.95" customHeight="1">
      <c r="A62" s="62" t="s">
        <v>88</v>
      </c>
      <c r="B62" s="54"/>
      <c r="C62" s="54"/>
      <c r="D62" s="54"/>
      <c r="E62" s="54"/>
      <c r="F62" s="54"/>
    </row>
    <row r="63" spans="1:7" ht="10.5" customHeight="1">
      <c r="A63" s="404"/>
      <c r="B63" s="404"/>
      <c r="C63" s="404"/>
      <c r="D63" s="404"/>
      <c r="E63" s="404"/>
      <c r="F63" s="404"/>
    </row>
    <row r="64" spans="1:7" ht="2.25" customHeight="1">
      <c r="A64" s="54"/>
      <c r="B64" s="54"/>
      <c r="C64" s="54"/>
      <c r="D64" s="54"/>
      <c r="E64" s="54"/>
      <c r="F64" s="54"/>
    </row>
    <row r="65" spans="1:6" ht="20.25" customHeight="1">
      <c r="A65" s="54"/>
      <c r="B65" s="396" t="s">
        <v>253</v>
      </c>
      <c r="C65" s="396"/>
      <c r="D65" s="396"/>
      <c r="E65" s="396"/>
      <c r="F65" s="396"/>
    </row>
    <row r="66" spans="1:6" ht="43.5" customHeight="1">
      <c r="A66" s="54"/>
      <c r="B66" s="396"/>
      <c r="C66" s="396"/>
      <c r="D66" s="396"/>
      <c r="E66" s="396"/>
      <c r="F66" s="396"/>
    </row>
    <row r="67" spans="1:6" ht="18">
      <c r="A67" s="54"/>
      <c r="B67" s="54"/>
      <c r="C67" s="397"/>
      <c r="D67" s="397"/>
      <c r="E67" s="397"/>
      <c r="F67" s="397"/>
    </row>
    <row r="68" spans="1:6" ht="18">
      <c r="A68" s="54"/>
      <c r="B68" s="413" t="s">
        <v>172</v>
      </c>
      <c r="C68" s="413"/>
      <c r="D68" s="54"/>
      <c r="E68" s="54"/>
      <c r="F68" s="54"/>
    </row>
    <row r="69" spans="1:6" ht="19.5" customHeight="1">
      <c r="A69" s="54"/>
      <c r="B69" s="54"/>
      <c r="C69" s="54"/>
      <c r="D69" s="398" t="s">
        <v>171</v>
      </c>
      <c r="E69" s="398"/>
      <c r="F69" s="54"/>
    </row>
    <row r="70" spans="1:6" ht="18">
      <c r="A70" s="54"/>
      <c r="B70" s="54"/>
      <c r="C70" s="54"/>
      <c r="D70" s="66"/>
      <c r="E70" s="66"/>
      <c r="F70" s="54"/>
    </row>
    <row r="71" spans="1:6" ht="18">
      <c r="A71" s="54"/>
      <c r="B71" s="397" t="s">
        <v>235</v>
      </c>
      <c r="C71" s="397"/>
      <c r="D71" s="66"/>
      <c r="E71" s="66"/>
      <c r="F71" s="54"/>
    </row>
    <row r="72" spans="1:6" ht="18">
      <c r="A72" s="54"/>
      <c r="D72" s="398" t="str">
        <f>D33</f>
        <v>( ‡gvt ‰Zdzi Avjg )</v>
      </c>
      <c r="E72" s="398"/>
      <c r="F72" s="54"/>
    </row>
    <row r="73" spans="1:6" ht="18">
      <c r="A73" s="54"/>
      <c r="D73" s="398" t="str">
        <f>D34</f>
        <v>G¨vwm÷¨v›U †Rbv‡ij g¨v‡bRvi</v>
      </c>
      <c r="E73" s="398"/>
      <c r="F73" s="54"/>
    </row>
    <row r="74" spans="1:6" ht="18">
      <c r="A74" s="54"/>
      <c r="B74" s="54"/>
      <c r="C74" s="54"/>
      <c r="D74" s="392"/>
      <c r="E74" s="393"/>
      <c r="F74" s="54"/>
    </row>
    <row r="75" spans="1:6" ht="18">
      <c r="A75" s="54"/>
      <c r="B75" s="54"/>
      <c r="C75" s="54"/>
      <c r="D75" s="54"/>
      <c r="E75" s="54"/>
      <c r="F75" s="54"/>
    </row>
    <row r="76" spans="1:6" ht="18">
      <c r="A76" s="54"/>
      <c r="B76" s="54"/>
      <c r="C76" s="54"/>
      <c r="D76" s="54"/>
      <c r="E76" s="54"/>
      <c r="F76" s="54"/>
    </row>
    <row r="77" spans="1:6" ht="18">
      <c r="A77" s="54"/>
      <c r="B77" s="54"/>
      <c r="C77" s="54"/>
      <c r="D77" s="54"/>
      <c r="E77" s="54"/>
      <c r="F77" s="54"/>
    </row>
    <row r="78" spans="1:6" ht="18">
      <c r="A78" s="54"/>
      <c r="B78" s="54"/>
      <c r="C78" s="54"/>
      <c r="D78" s="54"/>
      <c r="E78" s="54"/>
      <c r="F78" s="54"/>
    </row>
    <row r="79" spans="1:6" ht="18">
      <c r="A79" s="54"/>
      <c r="B79" s="54"/>
      <c r="C79" s="54"/>
      <c r="D79" s="54"/>
      <c r="E79" s="54"/>
      <c r="F79" s="54"/>
    </row>
    <row r="80" spans="1:6" ht="18">
      <c r="A80" s="54"/>
      <c r="B80" s="54"/>
      <c r="C80" s="54"/>
      <c r="D80" s="54"/>
      <c r="E80" s="54"/>
      <c r="F80" s="54"/>
    </row>
    <row r="81" spans="1:6" ht="18">
      <c r="A81" s="54"/>
      <c r="B81" s="54"/>
      <c r="C81" s="54"/>
      <c r="D81" s="54"/>
      <c r="E81" s="54"/>
      <c r="F81" s="54"/>
    </row>
    <row r="82" spans="1:6" ht="18">
      <c r="A82" s="54"/>
      <c r="B82" s="54"/>
      <c r="C82" s="54"/>
      <c r="D82" s="54"/>
      <c r="E82" s="54"/>
      <c r="F82" s="54"/>
    </row>
    <row r="83" spans="1:6" ht="18">
      <c r="A83" s="54"/>
      <c r="B83" s="54"/>
      <c r="C83" s="54"/>
      <c r="D83" s="54"/>
      <c r="E83" s="54"/>
      <c r="F83" s="54"/>
    </row>
    <row r="84" spans="1:6" ht="18">
      <c r="A84" s="54"/>
      <c r="B84" s="54"/>
      <c r="C84" s="54"/>
      <c r="D84" s="54"/>
      <c r="E84" s="54"/>
      <c r="F84" s="54"/>
    </row>
    <row r="85" spans="1:6" ht="18">
      <c r="A85" s="54"/>
      <c r="B85" s="54"/>
      <c r="C85" s="54"/>
      <c r="D85" s="54"/>
      <c r="E85" s="54"/>
      <c r="F85" s="54"/>
    </row>
    <row r="86" spans="1:6" ht="18">
      <c r="A86" s="54"/>
      <c r="B86" s="54"/>
      <c r="C86" s="54"/>
      <c r="D86" s="54"/>
      <c r="E86" s="54"/>
      <c r="F86" s="54"/>
    </row>
    <row r="87" spans="1:6" ht="18">
      <c r="A87" s="54"/>
      <c r="B87" s="54"/>
      <c r="C87" s="54"/>
      <c r="D87" s="54"/>
      <c r="E87" s="58"/>
      <c r="F87" s="58"/>
    </row>
    <row r="88" spans="1:6" ht="18">
      <c r="A88" s="54"/>
      <c r="B88" s="54"/>
      <c r="C88" s="54"/>
      <c r="D88" s="54"/>
      <c r="E88" s="58"/>
      <c r="F88" s="58"/>
    </row>
    <row r="89" spans="1:6" ht="18">
      <c r="A89" s="54"/>
      <c r="B89" s="54"/>
      <c r="C89" s="54"/>
      <c r="D89" s="54"/>
      <c r="E89" s="58"/>
      <c r="F89" s="58"/>
    </row>
    <row r="90" spans="1:6" ht="18">
      <c r="A90" s="54"/>
      <c r="B90" s="54"/>
      <c r="C90" s="54"/>
      <c r="D90" s="54"/>
      <c r="E90" s="58"/>
      <c r="F90" s="58"/>
    </row>
    <row r="91" spans="1:6">
      <c r="B91" s="53" t="s">
        <v>106</v>
      </c>
      <c r="C91" s="40"/>
      <c r="D91" s="40"/>
      <c r="E91" s="391" t="str">
        <f>E2</f>
        <v>Tel-775802,772337</v>
      </c>
      <c r="F91" s="391"/>
    </row>
    <row r="92" spans="1:6" ht="18">
      <c r="B92" s="394" t="s">
        <v>108</v>
      </c>
      <c r="C92" s="394"/>
      <c r="D92" s="394"/>
      <c r="E92" s="391" t="str">
        <f>E3</f>
        <v xml:space="preserve">PO.Box No. 03, </v>
      </c>
      <c r="F92" s="391"/>
    </row>
    <row r="93" spans="1:6">
      <c r="B93" s="399" t="s">
        <v>112</v>
      </c>
      <c r="C93" s="399"/>
      <c r="D93" s="399"/>
      <c r="E93" s="391" t="str">
        <f>E4</f>
        <v xml:space="preserve">219, Kumarpara , Rajshahi </v>
      </c>
      <c r="F93" s="391"/>
    </row>
    <row r="94" spans="1:6" ht="16.5" customHeight="1">
      <c r="A94" s="408" t="s">
        <v>206</v>
      </c>
      <c r="B94" s="408"/>
      <c r="C94" s="56"/>
      <c r="D94" s="56"/>
      <c r="E94" s="402" t="str">
        <f>E6</f>
        <v>‡g  09, 2016</v>
      </c>
      <c r="F94" s="402"/>
    </row>
    <row r="95" spans="1:6" ht="17.25" customHeight="1">
      <c r="A95" s="59"/>
      <c r="B95" s="59"/>
      <c r="C95" s="59"/>
      <c r="D95" s="59"/>
      <c r="E95" s="54"/>
      <c r="F95" s="54"/>
    </row>
    <row r="96" spans="1:6" ht="16.5" customHeight="1">
      <c r="A96" s="397" t="s">
        <v>148</v>
      </c>
      <c r="B96" s="397"/>
      <c r="C96" s="397"/>
      <c r="D96" s="60"/>
      <c r="E96" s="60"/>
      <c r="F96" s="54"/>
    </row>
    <row r="97" spans="1:6" ht="18">
      <c r="A97" s="397" t="s">
        <v>115</v>
      </c>
      <c r="B97" s="397"/>
      <c r="C97" s="397"/>
      <c r="D97" s="54"/>
      <c r="E97" s="54"/>
      <c r="F97" s="54"/>
    </row>
    <row r="98" spans="1:6" ht="18">
      <c r="A98" s="397" t="s">
        <v>116</v>
      </c>
      <c r="B98" s="397"/>
      <c r="C98" s="397"/>
      <c r="D98" s="54"/>
      <c r="E98" s="54"/>
      <c r="F98" s="54"/>
    </row>
    <row r="99" spans="1:6" ht="18">
      <c r="A99" s="397" t="s">
        <v>189</v>
      </c>
      <c r="B99" s="397"/>
      <c r="C99" s="54"/>
      <c r="D99" s="54"/>
      <c r="E99" s="54"/>
      <c r="F99" s="54"/>
    </row>
    <row r="100" spans="1:6" ht="18">
      <c r="A100" s="61" t="s">
        <v>89</v>
      </c>
      <c r="B100" s="54"/>
      <c r="C100" s="54"/>
      <c r="D100" s="54"/>
      <c r="E100" s="54"/>
      <c r="F100" s="54"/>
    </row>
    <row r="101" spans="1:6" ht="18">
      <c r="B101" s="54"/>
      <c r="C101" s="410" t="s">
        <v>225</v>
      </c>
      <c r="D101" s="410"/>
      <c r="E101" s="54"/>
      <c r="F101" s="54"/>
    </row>
    <row r="102" spans="1:6" ht="18">
      <c r="A102" s="54"/>
      <c r="B102" s="54"/>
      <c r="C102" s="412" t="s">
        <v>246</v>
      </c>
      <c r="D102" s="408"/>
      <c r="E102" s="408"/>
      <c r="F102" s="54"/>
    </row>
    <row r="103" spans="1:6" ht="18">
      <c r="A103" s="54"/>
      <c r="B103" s="54"/>
      <c r="C103" s="408"/>
      <c r="D103" s="408"/>
      <c r="E103" s="408"/>
      <c r="F103" s="54"/>
    </row>
    <row r="104" spans="1:6" ht="18">
      <c r="A104" s="54"/>
      <c r="B104" s="54"/>
      <c r="C104" s="68"/>
      <c r="D104" s="54"/>
      <c r="E104" s="54"/>
      <c r="F104" s="54"/>
    </row>
    <row r="105" spans="1:6" ht="18">
      <c r="A105" s="406" t="s">
        <v>88</v>
      </c>
      <c r="B105" s="406"/>
      <c r="C105" s="54"/>
      <c r="D105" s="54"/>
      <c r="E105" s="54"/>
      <c r="F105" s="54"/>
    </row>
    <row r="106" spans="1:6" ht="12.75" customHeight="1">
      <c r="A106" s="404"/>
      <c r="B106" s="404"/>
      <c r="C106" s="404"/>
      <c r="D106" s="404"/>
      <c r="E106" s="404"/>
      <c r="F106" s="404"/>
    </row>
    <row r="107" spans="1:6" ht="0.75" hidden="1" customHeight="1">
      <c r="A107" s="54"/>
      <c r="B107" s="54"/>
      <c r="C107" s="54"/>
      <c r="D107" s="54"/>
      <c r="E107" s="54"/>
      <c r="F107" s="54"/>
    </row>
    <row r="108" spans="1:6" ht="57" customHeight="1">
      <c r="A108" s="54"/>
      <c r="B108" s="396" t="s">
        <v>252</v>
      </c>
      <c r="C108" s="396"/>
      <c r="D108" s="396"/>
      <c r="E108" s="396"/>
      <c r="F108" s="396"/>
    </row>
    <row r="109" spans="1:6" ht="27" customHeight="1">
      <c r="A109" s="54"/>
      <c r="B109" s="396"/>
      <c r="C109" s="396"/>
      <c r="D109" s="396"/>
      <c r="E109" s="396"/>
      <c r="F109" s="396"/>
    </row>
    <row r="110" spans="1:6" ht="36.75" customHeight="1">
      <c r="A110" s="54"/>
      <c r="B110" s="413" t="s">
        <v>170</v>
      </c>
      <c r="C110" s="413"/>
      <c r="D110" s="54"/>
      <c r="E110" s="54"/>
      <c r="F110" s="54"/>
    </row>
    <row r="111" spans="1:6" ht="18">
      <c r="A111" s="54"/>
      <c r="B111" s="65"/>
      <c r="C111" s="65"/>
      <c r="D111" s="54"/>
      <c r="E111" s="54"/>
      <c r="F111" s="54"/>
    </row>
    <row r="112" spans="1:6" ht="18">
      <c r="A112" s="54"/>
      <c r="B112" s="65"/>
      <c r="C112" s="65"/>
      <c r="D112" s="54"/>
      <c r="E112" s="54"/>
      <c r="F112" s="54"/>
    </row>
    <row r="113" spans="1:6" ht="19.5" customHeight="1">
      <c r="A113" s="54"/>
      <c r="B113" s="54"/>
      <c r="C113" s="54"/>
      <c r="D113" s="398" t="s">
        <v>169</v>
      </c>
      <c r="E113" s="398"/>
      <c r="F113" s="54"/>
    </row>
    <row r="114" spans="1:6" ht="18">
      <c r="A114" s="54"/>
      <c r="B114" s="54"/>
      <c r="C114" s="54"/>
      <c r="D114" s="66"/>
      <c r="E114" s="66"/>
      <c r="F114" s="54"/>
    </row>
    <row r="115" spans="1:6" ht="18">
      <c r="A115" s="54"/>
      <c r="B115" s="397" t="s">
        <v>236</v>
      </c>
      <c r="C115" s="397"/>
      <c r="D115" s="66"/>
      <c r="E115" s="66"/>
      <c r="F115" s="54"/>
    </row>
    <row r="116" spans="1:6" ht="18">
      <c r="A116" s="54"/>
      <c r="D116" s="398" t="str">
        <f>D72</f>
        <v>( ‡gvt ‰Zdzi Avjg )</v>
      </c>
      <c r="E116" s="398"/>
      <c r="F116" s="54"/>
    </row>
    <row r="117" spans="1:6" ht="18">
      <c r="A117" s="54"/>
      <c r="D117" s="398" t="str">
        <f>D34</f>
        <v>G¨vwm÷¨v›U †Rbv‡ij g¨v‡bRvi</v>
      </c>
      <c r="E117" s="398"/>
      <c r="F117" s="54"/>
    </row>
    <row r="118" spans="1:6">
      <c r="D118" s="395"/>
      <c r="E118" s="395"/>
    </row>
    <row r="119" spans="1:6">
      <c r="D119" s="51"/>
      <c r="E119" s="51"/>
    </row>
    <row r="120" spans="1:6">
      <c r="D120" s="51"/>
      <c r="E120" s="51"/>
    </row>
    <row r="121" spans="1:6">
      <c r="D121" s="51"/>
      <c r="E121" s="51"/>
    </row>
    <row r="122" spans="1:6">
      <c r="D122" s="51"/>
      <c r="E122" s="51"/>
    </row>
    <row r="123" spans="1:6">
      <c r="D123" s="51"/>
      <c r="E123" s="51"/>
    </row>
    <row r="124" spans="1:6">
      <c r="D124" s="51"/>
      <c r="E124" s="51"/>
    </row>
    <row r="125" spans="1:6">
      <c r="D125" s="51"/>
      <c r="E125" s="51"/>
    </row>
    <row r="126" spans="1:6">
      <c r="D126" s="51"/>
      <c r="E126" s="51"/>
    </row>
    <row r="127" spans="1:6">
      <c r="D127" s="51"/>
      <c r="E127" s="51"/>
    </row>
    <row r="128" spans="1:6">
      <c r="D128" s="51"/>
      <c r="E128" s="51"/>
    </row>
    <row r="129" spans="1:6">
      <c r="D129" s="51"/>
      <c r="E129" s="51"/>
    </row>
    <row r="130" spans="1:6">
      <c r="D130" s="51"/>
      <c r="E130" s="51"/>
    </row>
    <row r="131" spans="1:6">
      <c r="D131" s="51"/>
      <c r="E131" s="51"/>
    </row>
    <row r="132" spans="1:6">
      <c r="D132" s="51"/>
      <c r="E132" s="51"/>
    </row>
    <row r="133" spans="1:6">
      <c r="D133" s="51"/>
      <c r="E133" s="51"/>
    </row>
    <row r="134" spans="1:6">
      <c r="D134" s="51"/>
      <c r="E134" s="51"/>
    </row>
    <row r="135" spans="1:6">
      <c r="D135" s="51"/>
      <c r="E135" s="51"/>
    </row>
    <row r="136" spans="1:6">
      <c r="A136" s="390" t="s">
        <v>134</v>
      </c>
      <c r="B136" s="390"/>
      <c r="C136" s="390"/>
      <c r="D136" s="390"/>
      <c r="E136" s="390"/>
      <c r="F136" s="390"/>
    </row>
    <row r="137" spans="1:6">
      <c r="A137" s="400" t="s">
        <v>135</v>
      </c>
      <c r="B137" s="400"/>
      <c r="C137" s="400"/>
      <c r="D137" s="400"/>
      <c r="E137" s="400"/>
      <c r="F137" s="400"/>
    </row>
    <row r="138" spans="1:6">
      <c r="A138" s="90"/>
      <c r="B138" s="90"/>
      <c r="C138" s="399" t="s">
        <v>303</v>
      </c>
      <c r="D138" s="401"/>
      <c r="E138" s="90"/>
      <c r="F138" s="90"/>
    </row>
    <row r="139" spans="1:6">
      <c r="A139" s="80"/>
      <c r="B139" s="80"/>
      <c r="C139" s="78"/>
      <c r="D139" s="78"/>
      <c r="E139" s="78"/>
      <c r="F139" s="78"/>
    </row>
    <row r="140" spans="1:6">
      <c r="A140" s="389" t="s">
        <v>348</v>
      </c>
      <c r="B140" s="389"/>
      <c r="C140" s="389"/>
      <c r="D140" s="389"/>
      <c r="E140" s="389"/>
      <c r="F140" s="256"/>
    </row>
    <row r="141" spans="1:6">
      <c r="A141" s="388" t="s">
        <v>347</v>
      </c>
      <c r="B141" s="388"/>
      <c r="C141" s="388"/>
      <c r="D141" s="388"/>
      <c r="E141" s="388"/>
      <c r="F141" s="83"/>
    </row>
    <row r="142" spans="1:6">
      <c r="A142" s="82"/>
      <c r="B142" s="82"/>
      <c r="C142" s="82"/>
      <c r="D142" s="83"/>
      <c r="E142" s="83"/>
      <c r="F142" s="79"/>
    </row>
    <row r="143" spans="1:6">
      <c r="A143" s="77"/>
      <c r="B143" s="84" t="s">
        <v>120</v>
      </c>
      <c r="C143" s="84" t="s">
        <v>121</v>
      </c>
      <c r="E143" s="85" t="e">
        <f>'August, 2021'!#REF!</f>
        <v>#REF!</v>
      </c>
      <c r="F143" s="77"/>
    </row>
    <row r="144" spans="1:6">
      <c r="A144" s="77"/>
      <c r="B144" s="84" t="s">
        <v>122</v>
      </c>
      <c r="C144" s="84" t="s">
        <v>143</v>
      </c>
      <c r="E144" s="85" t="e">
        <f>'August, 2021'!#REF!</f>
        <v>#REF!</v>
      </c>
      <c r="F144" s="86"/>
    </row>
    <row r="145" spans="1:6">
      <c r="A145" s="77"/>
      <c r="B145" s="84" t="s">
        <v>123</v>
      </c>
      <c r="C145" s="84" t="s">
        <v>187</v>
      </c>
      <c r="E145" s="85">
        <v>0</v>
      </c>
      <c r="F145" s="86"/>
    </row>
    <row r="146" spans="1:6">
      <c r="A146" s="77"/>
      <c r="B146" s="84" t="s">
        <v>124</v>
      </c>
      <c r="C146" s="84" t="s">
        <v>127</v>
      </c>
      <c r="E146" s="85" t="e">
        <f>'August, 2021'!#REF!</f>
        <v>#REF!</v>
      </c>
      <c r="F146" s="86"/>
    </row>
    <row r="147" spans="1:6">
      <c r="A147" s="77"/>
      <c r="B147" s="84" t="s">
        <v>126</v>
      </c>
      <c r="C147" s="84" t="s">
        <v>202</v>
      </c>
      <c r="E147" s="85" t="e">
        <f>'August, 2021'!#REF!</f>
        <v>#REF!</v>
      </c>
      <c r="F147" s="86"/>
    </row>
    <row r="148" spans="1:6">
      <c r="A148" s="77"/>
      <c r="B148" s="84"/>
      <c r="C148" s="84" t="s">
        <v>128</v>
      </c>
      <c r="E148" s="87" t="e">
        <f>SUM(E143:E147)</f>
        <v>#REF!</v>
      </c>
      <c r="F148" s="86"/>
    </row>
    <row r="149" spans="1:6">
      <c r="A149" s="77"/>
      <c r="C149" s="89" t="s">
        <v>130</v>
      </c>
      <c r="D149" s="87"/>
      <c r="E149" s="87"/>
      <c r="F149" s="86"/>
    </row>
    <row r="150" spans="1:6">
      <c r="A150" s="77"/>
      <c r="B150" s="84"/>
      <c r="C150" s="84" t="s">
        <v>203</v>
      </c>
      <c r="D150" s="87" t="e">
        <f>'August, 2021'!#REF!</f>
        <v>#REF!</v>
      </c>
      <c r="E150" s="87"/>
      <c r="F150" s="86"/>
    </row>
    <row r="151" spans="1:6">
      <c r="A151" s="77"/>
      <c r="B151" s="84"/>
      <c r="C151" s="84" t="s">
        <v>204</v>
      </c>
      <c r="D151" s="87" t="e">
        <f>'August, 2021'!#REF!+'August, 2021'!#REF!</f>
        <v>#REF!</v>
      </c>
      <c r="E151" s="87"/>
      <c r="F151" s="86"/>
    </row>
    <row r="152" spans="1:6">
      <c r="A152" s="77"/>
      <c r="B152" s="84"/>
      <c r="C152" s="84" t="s">
        <v>232</v>
      </c>
      <c r="D152" s="87" t="e">
        <f>'August, 2021'!#REF!</f>
        <v>#REF!</v>
      </c>
      <c r="E152" s="87"/>
      <c r="F152" s="86"/>
    </row>
    <row r="153" spans="1:6">
      <c r="A153" s="77"/>
      <c r="B153" s="84"/>
      <c r="C153" s="84" t="s">
        <v>304</v>
      </c>
      <c r="D153" s="87" t="e">
        <f>'August, 2021'!#REF!</f>
        <v>#REF!</v>
      </c>
      <c r="E153" s="87"/>
      <c r="F153" s="86"/>
    </row>
    <row r="154" spans="1:6">
      <c r="A154" s="77"/>
      <c r="B154" s="84"/>
      <c r="C154" s="84" t="s">
        <v>346</v>
      </c>
      <c r="D154" s="87" t="e">
        <f>'August, 2021'!#REF!</f>
        <v>#REF!</v>
      </c>
      <c r="E154" s="87"/>
      <c r="F154" s="86"/>
    </row>
    <row r="155" spans="1:6">
      <c r="A155" s="77"/>
      <c r="B155" s="84"/>
      <c r="C155" s="84" t="s">
        <v>324</v>
      </c>
      <c r="D155" s="87" t="e">
        <f>'August, 2021'!#REF!</f>
        <v>#REF!</v>
      </c>
      <c r="E155" s="87"/>
      <c r="F155" s="86"/>
    </row>
    <row r="156" spans="1:6">
      <c r="A156" s="77"/>
      <c r="B156" s="84"/>
      <c r="C156" s="84" t="s">
        <v>138</v>
      </c>
      <c r="D156" s="87" t="e">
        <f>'August, 2021'!#REF!</f>
        <v>#REF!</v>
      </c>
      <c r="E156" s="87"/>
      <c r="F156" s="86"/>
    </row>
    <row r="157" spans="1:6">
      <c r="A157" s="77"/>
      <c r="B157" s="84"/>
      <c r="C157" s="84" t="s">
        <v>132</v>
      </c>
      <c r="D157" s="87" t="e">
        <f>'August, 2021'!#REF!</f>
        <v>#REF!</v>
      </c>
      <c r="E157" s="88" t="e">
        <f>SUM(D150:D157)</f>
        <v>#REF!</v>
      </c>
      <c r="F157" s="86"/>
    </row>
    <row r="158" spans="1:6">
      <c r="A158" s="77"/>
      <c r="B158" s="84"/>
      <c r="C158" s="84" t="s">
        <v>133</v>
      </c>
      <c r="D158" s="87"/>
      <c r="E158" s="88" t="e">
        <f>E148-E157</f>
        <v>#REF!</v>
      </c>
      <c r="F158" s="86"/>
    </row>
    <row r="159" spans="1:6">
      <c r="A159" s="77"/>
      <c r="B159" s="84"/>
      <c r="C159" s="77"/>
      <c r="D159" s="87"/>
      <c r="E159" s="87"/>
      <c r="F159" s="86"/>
    </row>
    <row r="179" spans="1:6">
      <c r="D179" s="51"/>
      <c r="E179" s="51"/>
    </row>
    <row r="180" spans="1:6">
      <c r="D180" s="51"/>
      <c r="E180" s="51"/>
    </row>
    <row r="181" spans="1:6">
      <c r="D181" s="51"/>
      <c r="E181" s="51"/>
    </row>
    <row r="182" spans="1:6">
      <c r="D182" s="51"/>
      <c r="E182" s="51"/>
    </row>
    <row r="183" spans="1:6">
      <c r="D183" s="51"/>
      <c r="E183" s="51"/>
    </row>
    <row r="184" spans="1:6">
      <c r="D184" s="51"/>
      <c r="E184" s="51"/>
    </row>
    <row r="185" spans="1:6">
      <c r="D185" s="51"/>
      <c r="E185" s="51"/>
    </row>
    <row r="186" spans="1:6">
      <c r="D186" s="51"/>
      <c r="E186" s="51"/>
    </row>
    <row r="187" spans="1:6">
      <c r="D187" s="51"/>
      <c r="E187" s="51"/>
    </row>
    <row r="188" spans="1:6">
      <c r="A188" s="390" t="s">
        <v>134</v>
      </c>
      <c r="B188" s="390"/>
      <c r="C188" s="390"/>
      <c r="D188" s="390"/>
      <c r="E188" s="390"/>
      <c r="F188" s="390"/>
    </row>
    <row r="189" spans="1:6" ht="18">
      <c r="A189" s="394" t="s">
        <v>135</v>
      </c>
      <c r="B189" s="394"/>
      <c r="C189" s="394"/>
      <c r="D189" s="394"/>
      <c r="E189" s="394"/>
      <c r="F189" s="394"/>
    </row>
    <row r="190" spans="1:6" ht="18">
      <c r="A190" s="148"/>
      <c r="B190" s="148"/>
      <c r="C190" s="403" t="s">
        <v>112</v>
      </c>
      <c r="D190" s="403"/>
      <c r="E190" s="148"/>
      <c r="F190" s="148"/>
    </row>
    <row r="191" spans="1:6" ht="18">
      <c r="A191" s="68"/>
      <c r="B191" s="68"/>
      <c r="C191" s="56"/>
      <c r="D191" s="56"/>
      <c r="E191" s="56"/>
      <c r="F191" s="56"/>
    </row>
    <row r="192" spans="1:6" ht="18">
      <c r="A192" s="149"/>
      <c r="B192" s="406" t="s">
        <v>179</v>
      </c>
      <c r="C192" s="406"/>
      <c r="D192" s="406"/>
      <c r="E192" s="406"/>
      <c r="F192" s="406"/>
    </row>
    <row r="193" spans="1:6" ht="18">
      <c r="A193" s="149"/>
      <c r="B193" s="406" t="s">
        <v>180</v>
      </c>
      <c r="C193" s="406"/>
      <c r="D193" s="406"/>
      <c r="E193" s="406"/>
      <c r="F193" s="406"/>
    </row>
    <row r="194" spans="1:6" ht="18">
      <c r="A194" s="62"/>
      <c r="B194" s="62"/>
      <c r="C194" s="62"/>
      <c r="D194" s="69"/>
      <c r="E194" s="69"/>
      <c r="F194" s="59"/>
    </row>
    <row r="195" spans="1:6" ht="18">
      <c r="A195" s="147"/>
      <c r="B195" s="65" t="s">
        <v>120</v>
      </c>
      <c r="C195" s="65" t="s">
        <v>121</v>
      </c>
      <c r="D195" s="54"/>
      <c r="E195" s="150">
        <v>78234</v>
      </c>
      <c r="F195" s="147"/>
    </row>
    <row r="196" spans="1:6" ht="18">
      <c r="A196" s="147"/>
      <c r="B196" s="65" t="s">
        <v>122</v>
      </c>
      <c r="C196" s="65" t="s">
        <v>155</v>
      </c>
      <c r="D196" s="54"/>
      <c r="E196" s="150">
        <v>31294</v>
      </c>
      <c r="F196" s="151"/>
    </row>
    <row r="197" spans="1:6" ht="20.100000000000001" customHeight="1">
      <c r="A197" s="147"/>
      <c r="B197" s="65"/>
      <c r="C197" s="65"/>
      <c r="D197" s="54"/>
      <c r="E197" s="150"/>
      <c r="F197" s="151"/>
    </row>
    <row r="198" spans="1:6" ht="20.100000000000001" customHeight="1">
      <c r="A198" s="147"/>
      <c r="C198" s="84"/>
      <c r="E198" s="155"/>
      <c r="F198" s="151"/>
    </row>
    <row r="199" spans="1:6" ht="20.100000000000001" customHeight="1">
      <c r="A199" s="147"/>
      <c r="B199" s="54"/>
      <c r="C199" s="65" t="s">
        <v>129</v>
      </c>
      <c r="D199" s="54"/>
      <c r="E199" s="154">
        <f>SUM(E195:E198)</f>
        <v>109528</v>
      </c>
      <c r="F199" s="151"/>
    </row>
    <row r="200" spans="1:6" ht="20.100000000000001" customHeight="1">
      <c r="A200" s="147"/>
      <c r="B200" s="54"/>
      <c r="C200" s="65"/>
      <c r="D200" s="54"/>
      <c r="E200" s="154"/>
      <c r="F200" s="151"/>
    </row>
    <row r="201" spans="1:6" ht="20.100000000000001" customHeight="1">
      <c r="A201" s="147"/>
      <c r="B201" s="54"/>
      <c r="C201" s="65"/>
      <c r="D201" s="54"/>
      <c r="E201" s="154"/>
      <c r="F201" s="151"/>
    </row>
    <row r="202" spans="1:6" ht="20.100000000000001" customHeight="1">
      <c r="A202" s="147"/>
      <c r="B202" s="54"/>
      <c r="C202" s="152" t="s">
        <v>130</v>
      </c>
      <c r="D202" s="66"/>
      <c r="E202" s="66"/>
      <c r="F202" s="151"/>
    </row>
    <row r="203" spans="1:6" ht="20.100000000000001" customHeight="1">
      <c r="A203" s="147"/>
      <c r="B203" s="54"/>
      <c r="C203" s="152"/>
      <c r="D203" s="66"/>
      <c r="E203" s="66"/>
      <c r="F203" s="151"/>
    </row>
    <row r="204" spans="1:6" ht="20.100000000000001" customHeight="1">
      <c r="A204" s="147"/>
      <c r="B204" s="65"/>
      <c r="C204" s="65" t="s">
        <v>132</v>
      </c>
      <c r="D204" s="66">
        <v>30</v>
      </c>
      <c r="E204" s="154">
        <f>SUM(D204:D204)</f>
        <v>30</v>
      </c>
      <c r="F204" s="151"/>
    </row>
    <row r="205" spans="1:6" ht="20.100000000000001" customHeight="1">
      <c r="A205" s="147"/>
      <c r="B205" s="65"/>
      <c r="C205" s="65"/>
      <c r="D205" s="66"/>
      <c r="E205" s="154"/>
      <c r="F205" s="151"/>
    </row>
    <row r="206" spans="1:6" ht="20.100000000000001" customHeight="1">
      <c r="A206" s="147"/>
      <c r="B206" s="65"/>
      <c r="C206" s="65" t="s">
        <v>133</v>
      </c>
      <c r="D206" s="66"/>
      <c r="E206" s="154">
        <f>E199-E204</f>
        <v>109498</v>
      </c>
      <c r="F206" s="151"/>
    </row>
    <row r="207" spans="1:6" ht="20.100000000000001" customHeight="1">
      <c r="A207" s="147"/>
      <c r="B207" s="65"/>
      <c r="C207" s="147"/>
      <c r="D207" s="66"/>
      <c r="E207" s="66"/>
      <c r="F207" s="151"/>
    </row>
    <row r="208" spans="1:6" ht="20.100000000000001" customHeight="1">
      <c r="A208" s="54"/>
      <c r="B208" s="54"/>
      <c r="C208" s="54"/>
      <c r="D208" s="54"/>
      <c r="E208" s="54"/>
      <c r="F208" s="54"/>
    </row>
    <row r="209" spans="1:6" ht="18">
      <c r="A209" s="54"/>
      <c r="B209" s="54"/>
      <c r="C209" s="54"/>
      <c r="D209" s="54"/>
      <c r="E209" s="54"/>
      <c r="F209" s="54"/>
    </row>
    <row r="210" spans="1:6" ht="18">
      <c r="A210" s="54"/>
      <c r="B210" s="54"/>
      <c r="C210" s="54"/>
      <c r="D210" s="393" t="s">
        <v>181</v>
      </c>
      <c r="E210" s="393"/>
      <c r="F210" s="393"/>
    </row>
    <row r="211" spans="1:6" ht="18">
      <c r="A211" s="54"/>
      <c r="B211" s="54"/>
      <c r="C211" s="54"/>
      <c r="D211" s="54"/>
      <c r="E211" s="54"/>
      <c r="F211" s="54"/>
    </row>
    <row r="212" spans="1:6" ht="18">
      <c r="A212" s="54"/>
      <c r="B212" s="54"/>
      <c r="C212" s="54"/>
      <c r="D212" s="54"/>
      <c r="E212" s="54"/>
      <c r="F212" s="54"/>
    </row>
    <row r="213" spans="1:6">
      <c r="B213" s="407" t="s">
        <v>200</v>
      </c>
      <c r="C213" s="407"/>
      <c r="D213" s="407"/>
      <c r="E213" s="407"/>
    </row>
    <row r="224" spans="1:6">
      <c r="A224" s="390" t="s">
        <v>134</v>
      </c>
      <c r="B224" s="390"/>
      <c r="C224" s="390"/>
      <c r="D224" s="390"/>
      <c r="E224" s="390"/>
      <c r="F224" s="390"/>
    </row>
    <row r="225" spans="1:6" ht="18">
      <c r="A225" s="394" t="s">
        <v>135</v>
      </c>
      <c r="B225" s="394"/>
      <c r="C225" s="394"/>
      <c r="D225" s="394"/>
      <c r="E225" s="394"/>
      <c r="F225" s="394"/>
    </row>
    <row r="226" spans="1:6" ht="18">
      <c r="A226" s="148"/>
      <c r="B226" s="148"/>
      <c r="C226" s="403" t="s">
        <v>112</v>
      </c>
      <c r="D226" s="405"/>
      <c r="E226" s="148"/>
      <c r="F226" s="148"/>
    </row>
    <row r="227" spans="1:6" ht="18">
      <c r="A227" s="68"/>
      <c r="B227" s="68"/>
      <c r="C227" s="56"/>
      <c r="D227" s="56"/>
      <c r="E227" s="56"/>
      <c r="F227" s="56"/>
    </row>
    <row r="228" spans="1:6" ht="18">
      <c r="A228" s="149"/>
      <c r="B228" s="409" t="s">
        <v>156</v>
      </c>
      <c r="C228" s="409"/>
      <c r="D228" s="409"/>
      <c r="E228" s="409"/>
      <c r="F228" s="409"/>
    </row>
    <row r="229" spans="1:6" ht="18">
      <c r="A229" s="54"/>
      <c r="B229" s="406" t="s">
        <v>162</v>
      </c>
      <c r="C229" s="406"/>
      <c r="D229" s="406"/>
      <c r="E229" s="406"/>
      <c r="F229" s="406"/>
    </row>
    <row r="230" spans="1:6" ht="18">
      <c r="A230" s="149"/>
      <c r="B230" s="62"/>
      <c r="C230" s="62"/>
      <c r="D230" s="62"/>
      <c r="E230" s="62"/>
      <c r="F230" s="62"/>
    </row>
    <row r="231" spans="1:6" ht="18">
      <c r="A231" s="147"/>
      <c r="B231" s="65" t="s">
        <v>120</v>
      </c>
      <c r="C231" s="65" t="s">
        <v>121</v>
      </c>
      <c r="D231" s="54"/>
      <c r="E231" s="150" t="e">
        <f>'August, 2021'!#REF!</f>
        <v>#REF!</v>
      </c>
      <c r="F231" s="147"/>
    </row>
    <row r="232" spans="1:6" ht="18">
      <c r="A232" s="147"/>
      <c r="B232" s="65" t="s">
        <v>122</v>
      </c>
      <c r="C232" s="65" t="s">
        <v>161</v>
      </c>
      <c r="D232" s="54"/>
      <c r="E232" s="150" t="e">
        <f>'August, 2021'!#REF!</f>
        <v>#REF!</v>
      </c>
      <c r="F232" s="147"/>
    </row>
    <row r="233" spans="1:6" ht="24.95" customHeight="1">
      <c r="A233" s="147"/>
      <c r="B233" s="65" t="s">
        <v>123</v>
      </c>
      <c r="C233" s="65" t="s">
        <v>143</v>
      </c>
      <c r="D233" s="54"/>
      <c r="E233" s="150" t="e">
        <f>'August, 2021'!#REF!</f>
        <v>#REF!</v>
      </c>
      <c r="F233" s="151"/>
    </row>
    <row r="234" spans="1:6" ht="24.95" customHeight="1">
      <c r="A234" s="147"/>
      <c r="B234" s="65" t="s">
        <v>124</v>
      </c>
      <c r="C234" s="65" t="s">
        <v>127</v>
      </c>
      <c r="D234" s="54"/>
      <c r="E234" s="150" t="e">
        <f>'August, 2021'!#REF!</f>
        <v>#REF!</v>
      </c>
      <c r="F234" s="151"/>
    </row>
    <row r="235" spans="1:6" ht="24.95" customHeight="1">
      <c r="A235" s="147"/>
      <c r="B235" s="65" t="s">
        <v>126</v>
      </c>
      <c r="C235" s="65" t="s">
        <v>158</v>
      </c>
      <c r="D235" s="54"/>
      <c r="E235" s="150" t="e">
        <f>'August, 2021'!#REF!</f>
        <v>#REF!</v>
      </c>
      <c r="F235" s="151"/>
    </row>
    <row r="236" spans="1:6" ht="24.95" customHeight="1">
      <c r="A236" s="147"/>
      <c r="B236" s="65" t="s">
        <v>139</v>
      </c>
      <c r="C236" s="65" t="s">
        <v>159</v>
      </c>
      <c r="D236" s="54"/>
      <c r="E236" s="150" t="e">
        <f>'August, 2021'!#REF!</f>
        <v>#REF!</v>
      </c>
      <c r="F236" s="151"/>
    </row>
    <row r="237" spans="1:6" ht="24.95" customHeight="1">
      <c r="A237" s="147"/>
      <c r="B237" s="65" t="s">
        <v>157</v>
      </c>
      <c r="C237" s="65" t="s">
        <v>140</v>
      </c>
      <c r="D237" s="54"/>
      <c r="E237" s="150" t="e">
        <f>'August, 2021'!#REF!</f>
        <v>#REF!</v>
      </c>
      <c r="F237" s="151"/>
    </row>
    <row r="238" spans="1:6" ht="24.95" customHeight="1" thickBot="1">
      <c r="A238" s="147"/>
      <c r="B238" s="65" t="s">
        <v>160</v>
      </c>
      <c r="C238" s="65" t="s">
        <v>128</v>
      </c>
      <c r="D238" s="54"/>
      <c r="E238" s="153" t="e">
        <f>SUM(E231:E237)</f>
        <v>#REF!</v>
      </c>
      <c r="F238" s="151"/>
    </row>
    <row r="239" spans="1:6" ht="24.95" customHeight="1">
      <c r="A239" s="147"/>
      <c r="B239" s="54"/>
      <c r="C239" s="152" t="s">
        <v>130</v>
      </c>
      <c r="D239" s="66"/>
      <c r="E239" s="66"/>
      <c r="F239" s="151"/>
    </row>
    <row r="240" spans="1:6" ht="24.95" customHeight="1">
      <c r="A240" s="147"/>
      <c r="B240" s="65"/>
      <c r="C240" s="65" t="s">
        <v>137</v>
      </c>
      <c r="D240" s="66" t="e">
        <f>'August, 2021'!#REF!</f>
        <v>#REF!</v>
      </c>
      <c r="E240" s="66"/>
      <c r="F240" s="151"/>
    </row>
    <row r="241" spans="1:6" ht="24.95" customHeight="1">
      <c r="A241" s="147"/>
      <c r="B241" s="65"/>
      <c r="C241" s="65" t="s">
        <v>131</v>
      </c>
      <c r="D241" s="66" t="e">
        <f>'August, 2021'!#REF!</f>
        <v>#REF!</v>
      </c>
      <c r="E241" s="66"/>
      <c r="F241" s="151"/>
    </row>
    <row r="242" spans="1:6" ht="24.95" customHeight="1">
      <c r="A242" s="147"/>
      <c r="B242" s="65"/>
      <c r="C242" s="65" t="s">
        <v>152</v>
      </c>
      <c r="D242" s="66" t="e">
        <f>'August, 2021'!#REF!</f>
        <v>#REF!</v>
      </c>
      <c r="E242" s="66"/>
      <c r="F242" s="151"/>
    </row>
    <row r="243" spans="1:6" ht="24.95" customHeight="1">
      <c r="A243" s="147"/>
      <c r="B243" s="65"/>
      <c r="C243" s="65" t="s">
        <v>138</v>
      </c>
      <c r="D243" s="66" t="e">
        <f>'August, 2021'!#REF!</f>
        <v>#REF!</v>
      </c>
      <c r="E243" s="66"/>
      <c r="F243" s="151"/>
    </row>
    <row r="244" spans="1:6" ht="24.95" customHeight="1" thickBot="1">
      <c r="A244" s="147"/>
      <c r="B244" s="65"/>
      <c r="C244" s="65" t="s">
        <v>132</v>
      </c>
      <c r="D244" s="66" t="e">
        <f>'August, 2021'!#REF!</f>
        <v>#REF!</v>
      </c>
      <c r="E244" s="153" t="e">
        <f>SUM(D240:D244)</f>
        <v>#REF!</v>
      </c>
      <c r="F244" s="151"/>
    </row>
    <row r="245" spans="1:6" ht="24.95" customHeight="1" thickBot="1">
      <c r="A245" s="147"/>
      <c r="B245" s="65"/>
      <c r="C245" s="65" t="s">
        <v>133</v>
      </c>
      <c r="D245" s="66"/>
      <c r="E245" s="153" t="e">
        <f>E238-E244</f>
        <v>#REF!</v>
      </c>
      <c r="F245" s="151"/>
    </row>
    <row r="246" spans="1:6" ht="24.95" customHeight="1">
      <c r="A246" s="77"/>
      <c r="B246" s="84"/>
      <c r="C246" s="77"/>
      <c r="D246" s="87"/>
      <c r="E246" s="87"/>
      <c r="F246" s="86"/>
    </row>
    <row r="247" spans="1:6" ht="24.95" customHeight="1"/>
    <row r="253" spans="1:6">
      <c r="D253" s="51"/>
      <c r="E253" s="51"/>
    </row>
    <row r="254" spans="1:6">
      <c r="A254" s="390"/>
      <c r="B254" s="390"/>
      <c r="C254" s="390"/>
      <c r="D254" s="390"/>
      <c r="E254" s="390"/>
      <c r="F254" s="390"/>
    </row>
    <row r="255" spans="1:6">
      <c r="A255" s="400"/>
      <c r="B255" s="400"/>
      <c r="C255" s="400"/>
      <c r="D255" s="400"/>
      <c r="E255" s="400"/>
      <c r="F255" s="400"/>
    </row>
    <row r="256" spans="1:6">
      <c r="A256" s="90"/>
      <c r="B256" s="90"/>
      <c r="C256" s="399"/>
      <c r="D256" s="401"/>
      <c r="E256" s="90"/>
      <c r="F256" s="90"/>
    </row>
    <row r="257" spans="1:6">
      <c r="A257" s="80"/>
      <c r="B257" s="80"/>
      <c r="C257" s="78"/>
      <c r="D257" s="78"/>
      <c r="E257" s="78"/>
      <c r="F257" s="78"/>
    </row>
    <row r="258" spans="1:6">
      <c r="A258" s="81"/>
      <c r="B258" s="389"/>
      <c r="C258" s="389"/>
      <c r="D258" s="389"/>
      <c r="E258" s="389"/>
      <c r="F258" s="389"/>
    </row>
    <row r="259" spans="1:6">
      <c r="A259" s="81"/>
      <c r="B259" s="388"/>
      <c r="C259" s="388"/>
      <c r="D259" s="388"/>
      <c r="E259" s="388"/>
      <c r="F259" s="388"/>
    </row>
    <row r="260" spans="1:6">
      <c r="A260" s="82"/>
      <c r="B260" s="82"/>
      <c r="C260" s="82"/>
      <c r="D260" s="83"/>
      <c r="E260" s="83"/>
      <c r="F260" s="79"/>
    </row>
    <row r="261" spans="1:6">
      <c r="A261" s="77"/>
      <c r="B261" s="84"/>
      <c r="C261" s="84"/>
      <c r="E261" s="85"/>
      <c r="F261" s="77"/>
    </row>
    <row r="262" spans="1:6">
      <c r="A262" s="77"/>
      <c r="B262" s="84"/>
      <c r="C262" s="84"/>
      <c r="E262" s="85"/>
      <c r="F262" s="86"/>
    </row>
    <row r="263" spans="1:6">
      <c r="A263" s="77"/>
      <c r="B263" s="84"/>
      <c r="C263" s="84"/>
      <c r="E263" s="85"/>
      <c r="F263" s="86"/>
    </row>
    <row r="264" spans="1:6">
      <c r="A264" s="77"/>
      <c r="B264" s="84"/>
      <c r="C264" s="84"/>
      <c r="E264" s="85"/>
      <c r="F264" s="86"/>
    </row>
    <row r="265" spans="1:6">
      <c r="A265" s="77"/>
      <c r="C265" s="84"/>
      <c r="E265" s="87"/>
      <c r="F265" s="86"/>
    </row>
    <row r="266" spans="1:6">
      <c r="A266" s="77"/>
      <c r="C266" s="84"/>
      <c r="E266" s="87"/>
      <c r="F266" s="86"/>
    </row>
    <row r="267" spans="1:6">
      <c r="A267" s="77"/>
      <c r="C267" s="84"/>
      <c r="E267" s="88"/>
      <c r="F267" s="86"/>
    </row>
    <row r="268" spans="1:6">
      <c r="A268" s="77"/>
      <c r="C268" s="89"/>
      <c r="D268" s="87"/>
      <c r="E268" s="87"/>
      <c r="F268" s="86"/>
    </row>
    <row r="269" spans="1:6">
      <c r="A269" s="77"/>
      <c r="B269" s="84"/>
      <c r="C269" s="84"/>
      <c r="D269" s="87"/>
      <c r="E269" s="87"/>
      <c r="F269" s="86"/>
    </row>
    <row r="270" spans="1:6">
      <c r="A270" s="77"/>
      <c r="B270" s="84"/>
      <c r="C270" s="84"/>
      <c r="D270" s="87"/>
      <c r="E270" s="87"/>
      <c r="F270" s="86"/>
    </row>
    <row r="271" spans="1:6">
      <c r="A271" s="77"/>
      <c r="B271" s="84"/>
      <c r="C271" s="84"/>
      <c r="D271" s="87"/>
      <c r="E271" s="87"/>
      <c r="F271" s="86"/>
    </row>
    <row r="272" spans="1:6">
      <c r="A272" s="77"/>
      <c r="B272" s="84"/>
      <c r="C272" s="84"/>
      <c r="D272" s="87"/>
      <c r="E272" s="87"/>
      <c r="F272" s="86"/>
    </row>
    <row r="273" spans="1:6">
      <c r="A273" s="77"/>
      <c r="B273" s="84"/>
      <c r="C273" s="84"/>
      <c r="D273" s="87"/>
      <c r="E273" s="88"/>
      <c r="F273" s="86"/>
    </row>
    <row r="274" spans="1:6">
      <c r="A274" s="77"/>
      <c r="B274" s="84"/>
      <c r="C274" s="84"/>
      <c r="D274" s="87"/>
      <c r="E274" s="88"/>
      <c r="F274" s="86"/>
    </row>
    <row r="275" spans="1:6">
      <c r="A275" s="77"/>
      <c r="B275" s="84"/>
      <c r="C275" s="77"/>
      <c r="D275" s="87"/>
      <c r="E275" s="87"/>
      <c r="F275" s="86"/>
    </row>
  </sheetData>
  <mergeCells count="86">
    <mergeCell ref="D33:E33"/>
    <mergeCell ref="B49:D49"/>
    <mergeCell ref="E49:F49"/>
    <mergeCell ref="A52:B52"/>
    <mergeCell ref="B108:F109"/>
    <mergeCell ref="B50:D50"/>
    <mergeCell ref="E50:F50"/>
    <mergeCell ref="C67:F67"/>
    <mergeCell ref="B68:C68"/>
    <mergeCell ref="A98:C98"/>
    <mergeCell ref="C102:E103"/>
    <mergeCell ref="D34:E34"/>
    <mergeCell ref="D35:E35"/>
    <mergeCell ref="A54:B54"/>
    <mergeCell ref="C59:E60"/>
    <mergeCell ref="A105:B105"/>
    <mergeCell ref="A19:E19"/>
    <mergeCell ref="C25:F26"/>
    <mergeCell ref="C22:F24"/>
    <mergeCell ref="C15:F16"/>
    <mergeCell ref="D30:E30"/>
    <mergeCell ref="C14:D14"/>
    <mergeCell ref="D72:E72"/>
    <mergeCell ref="A137:F137"/>
    <mergeCell ref="E2:F2"/>
    <mergeCell ref="E3:F3"/>
    <mergeCell ref="E4:F4"/>
    <mergeCell ref="B3:D3"/>
    <mergeCell ref="B4:D4"/>
    <mergeCell ref="A56:C56"/>
    <mergeCell ref="E52:F52"/>
    <mergeCell ref="E6:F6"/>
    <mergeCell ref="A6:B6"/>
    <mergeCell ref="A10:C10"/>
    <mergeCell ref="A9:C9"/>
    <mergeCell ref="A8:B8"/>
    <mergeCell ref="A11:B11"/>
    <mergeCell ref="E48:F48"/>
    <mergeCell ref="B228:F228"/>
    <mergeCell ref="B229:F229"/>
    <mergeCell ref="C58:D58"/>
    <mergeCell ref="A57:B57"/>
    <mergeCell ref="B115:C115"/>
    <mergeCell ref="A106:F106"/>
    <mergeCell ref="E92:F92"/>
    <mergeCell ref="D69:E69"/>
    <mergeCell ref="C101:D101"/>
    <mergeCell ref="C138:D138"/>
    <mergeCell ref="B110:C110"/>
    <mergeCell ref="B71:C71"/>
    <mergeCell ref="A55:B55"/>
    <mergeCell ref="D73:E73"/>
    <mergeCell ref="C226:D226"/>
    <mergeCell ref="B193:F193"/>
    <mergeCell ref="D210:F210"/>
    <mergeCell ref="B192:F192"/>
    <mergeCell ref="B213:E213"/>
    <mergeCell ref="A225:F225"/>
    <mergeCell ref="A189:F189"/>
    <mergeCell ref="A188:F188"/>
    <mergeCell ref="C190:D190"/>
    <mergeCell ref="A224:F224"/>
    <mergeCell ref="A63:F63"/>
    <mergeCell ref="A94:B94"/>
    <mergeCell ref="A97:C97"/>
    <mergeCell ref="A96:C96"/>
    <mergeCell ref="B259:F259"/>
    <mergeCell ref="A254:F254"/>
    <mergeCell ref="A255:F255"/>
    <mergeCell ref="C256:D256"/>
    <mergeCell ref="B258:F258"/>
    <mergeCell ref="B65:F66"/>
    <mergeCell ref="E93:F93"/>
    <mergeCell ref="A99:B99"/>
    <mergeCell ref="D117:E117"/>
    <mergeCell ref="D116:E116"/>
    <mergeCell ref="B93:D93"/>
    <mergeCell ref="D113:E113"/>
    <mergeCell ref="E94:F94"/>
    <mergeCell ref="A141:E141"/>
    <mergeCell ref="A140:E140"/>
    <mergeCell ref="A136:F136"/>
    <mergeCell ref="E91:F91"/>
    <mergeCell ref="D74:E74"/>
    <mergeCell ref="B92:D92"/>
    <mergeCell ref="D118:E118"/>
  </mergeCells>
  <phoneticPr fontId="13" type="noConversion"/>
  <pageMargins left="0.45" right="0.7" top="0.75" bottom="0.75" header="0.3" footer="0.3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zoomScale="110" workbookViewId="0">
      <selection activeCell="E43" sqref="E43"/>
    </sheetView>
  </sheetViews>
  <sheetFormatPr defaultRowHeight="12.75"/>
  <cols>
    <col min="1" max="1" width="2.7109375" style="96" customWidth="1"/>
    <col min="2" max="2" width="4.140625" style="96" customWidth="1"/>
    <col min="3" max="3" width="16.140625" style="96" customWidth="1"/>
    <col min="4" max="4" width="5.7109375" style="198" customWidth="1"/>
    <col min="5" max="5" width="5.85546875" style="96" customWidth="1"/>
    <col min="6" max="6" width="4.42578125" style="96" customWidth="1"/>
    <col min="7" max="7" width="4.5703125" style="95" customWidth="1"/>
    <col min="8" max="8" width="4.7109375" style="96" customWidth="1"/>
    <col min="9" max="9" width="5.85546875" style="96" customWidth="1"/>
    <col min="10" max="10" width="5.42578125" style="96" customWidth="1"/>
    <col min="11" max="11" width="4.28515625" style="96" customWidth="1"/>
    <col min="12" max="12" width="6.5703125" style="96" customWidth="1"/>
    <col min="13" max="13" width="7.42578125" style="96" customWidth="1"/>
    <col min="14" max="14" width="5.85546875" style="96" customWidth="1"/>
    <col min="15" max="15" width="5.28515625" style="96" customWidth="1"/>
    <col min="16" max="16" width="5.7109375" style="96" customWidth="1"/>
    <col min="17" max="17" width="5.85546875" style="96" customWidth="1"/>
    <col min="18" max="18" width="4.85546875" style="96" customWidth="1"/>
    <col min="19" max="19" width="5.42578125" style="96" customWidth="1"/>
    <col min="20" max="20" width="5" style="96" customWidth="1"/>
    <col min="21" max="21" width="4.42578125" style="96" customWidth="1"/>
    <col min="22" max="22" width="5.85546875" style="96" customWidth="1"/>
    <col min="23" max="23" width="5.140625" style="96" customWidth="1"/>
    <col min="24" max="25" width="5" style="96" customWidth="1"/>
    <col min="26" max="28" width="4.7109375" style="96" customWidth="1"/>
    <col min="29" max="29" width="4" style="96" customWidth="1"/>
    <col min="30" max="30" width="4.7109375" style="96" customWidth="1"/>
    <col min="31" max="31" width="6.28515625" style="96" customWidth="1"/>
    <col min="32" max="32" width="6.140625" style="96" customWidth="1"/>
    <col min="33" max="33" width="5.5703125" style="96" customWidth="1"/>
    <col min="34" max="35" width="9.140625" style="96"/>
    <col min="36" max="36" width="8.7109375" style="96" customWidth="1"/>
    <col min="37" max="16384" width="9.140625" style="96"/>
  </cols>
  <sheetData>
    <row r="1" spans="1:43" ht="15" customHeight="1">
      <c r="A1" s="95"/>
      <c r="B1" s="95"/>
      <c r="C1" s="118"/>
      <c r="D1" s="195"/>
      <c r="E1" s="118"/>
      <c r="F1" s="118"/>
      <c r="H1" s="119"/>
      <c r="I1" s="420" t="s">
        <v>106</v>
      </c>
      <c r="J1" s="420"/>
      <c r="K1" s="420"/>
      <c r="L1" s="420"/>
      <c r="M1" s="420"/>
      <c r="N1" s="420"/>
      <c r="O1" s="420"/>
      <c r="P1" s="420"/>
      <c r="Q1" s="420"/>
      <c r="R1" s="97"/>
    </row>
    <row r="2" spans="1:43" ht="15" customHeight="1">
      <c r="A2" s="95"/>
      <c r="B2" s="95"/>
      <c r="C2" s="120"/>
      <c r="D2" s="196"/>
      <c r="E2" s="120"/>
      <c r="F2" s="120"/>
      <c r="H2" s="119"/>
      <c r="I2" s="491" t="s">
        <v>254</v>
      </c>
      <c r="J2" s="491"/>
      <c r="K2" s="491"/>
      <c r="L2" s="491"/>
      <c r="M2" s="491"/>
      <c r="N2" s="491"/>
      <c r="O2" s="491"/>
      <c r="P2" s="491"/>
      <c r="Q2" s="491"/>
      <c r="R2" s="119"/>
    </row>
    <row r="3" spans="1:43" ht="15" customHeight="1">
      <c r="A3" s="95"/>
      <c r="B3" s="95"/>
      <c r="C3" s="122"/>
      <c r="D3" s="197"/>
      <c r="E3" s="122"/>
      <c r="F3" s="122"/>
      <c r="I3" s="492" t="s">
        <v>305</v>
      </c>
      <c r="J3" s="492"/>
      <c r="K3" s="492"/>
      <c r="L3" s="492"/>
      <c r="M3" s="492"/>
      <c r="N3" s="492"/>
      <c r="O3" s="492"/>
      <c r="P3" s="492"/>
      <c r="Q3" s="492"/>
      <c r="R3" s="119"/>
    </row>
    <row r="4" spans="1:43" ht="14.1" customHeight="1">
      <c r="A4" s="493" t="s">
        <v>56</v>
      </c>
      <c r="B4" s="493"/>
      <c r="C4" s="493"/>
      <c r="E4" s="95"/>
      <c r="F4" s="95"/>
      <c r="H4" s="95"/>
      <c r="I4" s="95" t="s">
        <v>176</v>
      </c>
      <c r="J4" s="95"/>
      <c r="K4" s="95"/>
      <c r="L4" s="95"/>
      <c r="M4" s="95"/>
      <c r="N4" s="95"/>
      <c r="O4" s="95"/>
      <c r="P4" s="95"/>
      <c r="Q4" s="95"/>
      <c r="R4" s="95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E4" s="121"/>
      <c r="AF4" s="98" t="s">
        <v>94</v>
      </c>
    </row>
    <row r="5" spans="1:43" ht="13.5" customHeight="1">
      <c r="A5" s="123" t="s">
        <v>34</v>
      </c>
      <c r="B5" s="124" t="s">
        <v>15</v>
      </c>
      <c r="C5" s="123" t="s">
        <v>1</v>
      </c>
      <c r="D5" s="199" t="s">
        <v>22</v>
      </c>
      <c r="E5" s="123" t="s">
        <v>31</v>
      </c>
      <c r="F5" s="494" t="s">
        <v>167</v>
      </c>
      <c r="G5" s="123" t="s">
        <v>98</v>
      </c>
      <c r="H5" s="124" t="s">
        <v>49</v>
      </c>
      <c r="I5" s="123" t="s">
        <v>5</v>
      </c>
      <c r="J5" s="123" t="s">
        <v>54</v>
      </c>
      <c r="K5" s="123" t="s">
        <v>72</v>
      </c>
      <c r="L5" s="123" t="s">
        <v>8</v>
      </c>
      <c r="M5" s="123" t="s">
        <v>24</v>
      </c>
      <c r="N5" s="123" t="s">
        <v>24</v>
      </c>
      <c r="O5" s="123" t="s">
        <v>24</v>
      </c>
      <c r="P5" s="123" t="s">
        <v>8</v>
      </c>
      <c r="Q5" s="497" t="s">
        <v>17</v>
      </c>
      <c r="R5" s="498"/>
      <c r="S5" s="498"/>
      <c r="T5" s="498"/>
      <c r="U5" s="498"/>
      <c r="V5" s="497"/>
      <c r="W5" s="497"/>
      <c r="X5" s="497"/>
      <c r="Y5" s="498"/>
      <c r="Z5" s="498"/>
      <c r="AA5" s="498"/>
      <c r="AB5" s="498"/>
      <c r="AC5" s="498"/>
      <c r="AD5" s="498"/>
      <c r="AE5" s="499"/>
      <c r="AF5" s="123"/>
    </row>
    <row r="6" spans="1:43" ht="12.75" customHeight="1">
      <c r="A6" s="126" t="s">
        <v>33</v>
      </c>
      <c r="B6" s="127" t="s">
        <v>16</v>
      </c>
      <c r="C6" s="126"/>
      <c r="D6" s="200" t="s">
        <v>23</v>
      </c>
      <c r="E6" s="126" t="s">
        <v>2</v>
      </c>
      <c r="F6" s="495"/>
      <c r="G6" s="126" t="s">
        <v>99</v>
      </c>
      <c r="H6" s="129" t="s">
        <v>64</v>
      </c>
      <c r="I6" s="126" t="s">
        <v>6</v>
      </c>
      <c r="J6" s="129" t="s">
        <v>14</v>
      </c>
      <c r="K6" s="126" t="s">
        <v>9</v>
      </c>
      <c r="L6" s="126" t="s">
        <v>12</v>
      </c>
      <c r="M6" s="129" t="s">
        <v>191</v>
      </c>
      <c r="N6" s="129" t="s">
        <v>191</v>
      </c>
      <c r="O6" s="129" t="s">
        <v>55</v>
      </c>
      <c r="P6" s="126" t="s">
        <v>25</v>
      </c>
      <c r="Q6" s="127" t="s">
        <v>52</v>
      </c>
      <c r="R6" s="232"/>
      <c r="S6" s="130" t="s">
        <v>39</v>
      </c>
      <c r="T6" s="130"/>
      <c r="U6" s="123" t="s">
        <v>39</v>
      </c>
      <c r="V6" s="498" t="s">
        <v>18</v>
      </c>
      <c r="W6" s="498"/>
      <c r="X6" s="498"/>
      <c r="Y6" s="124"/>
      <c r="Z6" s="131" t="s">
        <v>37</v>
      </c>
      <c r="AA6" s="258" t="s">
        <v>309</v>
      </c>
      <c r="AB6" s="258" t="s">
        <v>210</v>
      </c>
      <c r="AC6" s="132" t="s">
        <v>136</v>
      </c>
      <c r="AD6" s="130" t="s">
        <v>41</v>
      </c>
      <c r="AE6" s="123" t="s">
        <v>8</v>
      </c>
      <c r="AF6" s="125" t="s">
        <v>19</v>
      </c>
    </row>
    <row r="7" spans="1:43" ht="19.5" customHeight="1">
      <c r="A7" s="126"/>
      <c r="B7" s="127" t="s">
        <v>0</v>
      </c>
      <c r="C7" s="126"/>
      <c r="D7" s="200"/>
      <c r="E7" s="126" t="s">
        <v>3</v>
      </c>
      <c r="F7" s="495"/>
      <c r="G7" s="126" t="s">
        <v>100</v>
      </c>
      <c r="H7" s="127" t="s">
        <v>50</v>
      </c>
      <c r="I7" s="126" t="s">
        <v>7</v>
      </c>
      <c r="J7" s="126" t="s">
        <v>10</v>
      </c>
      <c r="K7" s="126" t="s">
        <v>50</v>
      </c>
      <c r="L7" s="126" t="s">
        <v>13</v>
      </c>
      <c r="M7" s="126" t="s">
        <v>192</v>
      </c>
      <c r="N7" s="136" t="s">
        <v>193</v>
      </c>
      <c r="O7" s="126" t="s">
        <v>51</v>
      </c>
      <c r="P7" s="126" t="s">
        <v>26</v>
      </c>
      <c r="Q7" s="127" t="s">
        <v>53</v>
      </c>
      <c r="R7" s="136" t="s">
        <v>193</v>
      </c>
      <c r="S7" s="133" t="s">
        <v>35</v>
      </c>
      <c r="T7" s="136" t="s">
        <v>264</v>
      </c>
      <c r="U7" s="133" t="s">
        <v>40</v>
      </c>
      <c r="V7" s="130" t="s">
        <v>214</v>
      </c>
      <c r="W7" s="130" t="s">
        <v>215</v>
      </c>
      <c r="X7" s="130" t="s">
        <v>20</v>
      </c>
      <c r="Y7" s="134" t="s">
        <v>262</v>
      </c>
      <c r="Z7" s="134" t="s">
        <v>38</v>
      </c>
      <c r="AA7" s="127" t="s">
        <v>310</v>
      </c>
      <c r="AB7" s="127" t="s">
        <v>211</v>
      </c>
      <c r="AC7" s="135" t="s">
        <v>195</v>
      </c>
      <c r="AD7" s="133" t="s">
        <v>42</v>
      </c>
      <c r="AE7" s="126" t="s">
        <v>43</v>
      </c>
      <c r="AF7" s="128" t="s">
        <v>95</v>
      </c>
    </row>
    <row r="8" spans="1:43">
      <c r="A8" s="136"/>
      <c r="B8" s="137"/>
      <c r="C8" s="136"/>
      <c r="D8" s="201"/>
      <c r="E8" s="136"/>
      <c r="F8" s="496"/>
      <c r="G8" s="126" t="s">
        <v>30</v>
      </c>
      <c r="H8" s="127" t="s">
        <v>30</v>
      </c>
      <c r="I8" s="136" t="s">
        <v>4</v>
      </c>
      <c r="J8" s="139" t="s">
        <v>30</v>
      </c>
      <c r="K8" s="136" t="s">
        <v>11</v>
      </c>
      <c r="L8" s="136" t="s">
        <v>4</v>
      </c>
      <c r="M8" s="136"/>
      <c r="O8" s="136" t="s">
        <v>190</v>
      </c>
      <c r="P8" s="136" t="s">
        <v>27</v>
      </c>
      <c r="Q8" s="136"/>
      <c r="R8" s="109"/>
      <c r="S8" s="140" t="s">
        <v>196</v>
      </c>
      <c r="T8" s="140" t="s">
        <v>194</v>
      </c>
      <c r="U8" s="140" t="s">
        <v>28</v>
      </c>
      <c r="V8" s="140"/>
      <c r="W8" s="140"/>
      <c r="X8" s="140" t="s">
        <v>36</v>
      </c>
      <c r="Y8" s="140" t="s">
        <v>28</v>
      </c>
      <c r="Z8" s="140" t="s">
        <v>35</v>
      </c>
      <c r="AA8" s="137" t="s">
        <v>311</v>
      </c>
      <c r="AB8" s="137"/>
      <c r="AC8" s="141" t="s">
        <v>21</v>
      </c>
      <c r="AD8" s="140" t="s">
        <v>29</v>
      </c>
      <c r="AE8" s="136" t="s">
        <v>44</v>
      </c>
      <c r="AF8" s="138"/>
    </row>
    <row r="9" spans="1:43">
      <c r="A9" s="142">
        <v>1</v>
      </c>
      <c r="B9" s="142">
        <v>2</v>
      </c>
      <c r="C9" s="142">
        <v>3</v>
      </c>
      <c r="D9" s="142">
        <v>4</v>
      </c>
      <c r="E9" s="142">
        <v>5</v>
      </c>
      <c r="F9" s="142">
        <v>6</v>
      </c>
      <c r="G9" s="231">
        <v>7</v>
      </c>
      <c r="H9" s="231">
        <v>8</v>
      </c>
      <c r="I9" s="142">
        <v>9</v>
      </c>
      <c r="J9" s="142">
        <v>10</v>
      </c>
      <c r="K9" s="142">
        <v>11</v>
      </c>
      <c r="L9" s="142">
        <v>12</v>
      </c>
      <c r="M9" s="142">
        <v>13</v>
      </c>
      <c r="N9" s="231">
        <v>14</v>
      </c>
      <c r="O9" s="142">
        <v>15</v>
      </c>
      <c r="P9" s="142">
        <v>16</v>
      </c>
      <c r="Q9" s="142">
        <v>17</v>
      </c>
      <c r="R9" s="142">
        <v>18</v>
      </c>
      <c r="S9" s="142">
        <v>19</v>
      </c>
      <c r="T9" s="143">
        <v>20</v>
      </c>
      <c r="U9" s="143">
        <f>T9+1</f>
        <v>21</v>
      </c>
      <c r="V9" s="143">
        <f>U9+1</f>
        <v>22</v>
      </c>
      <c r="W9" s="143">
        <f>V9+1</f>
        <v>23</v>
      </c>
      <c r="X9" s="143">
        <f>W9+1</f>
        <v>24</v>
      </c>
      <c r="Y9" s="143">
        <v>25</v>
      </c>
      <c r="Z9" s="143">
        <v>26</v>
      </c>
      <c r="AA9" s="143">
        <v>27</v>
      </c>
      <c r="AB9" s="143">
        <v>28</v>
      </c>
      <c r="AC9" s="143">
        <v>29</v>
      </c>
      <c r="AD9" s="143">
        <f>AC9+1</f>
        <v>30</v>
      </c>
      <c r="AE9" s="143">
        <f>AD9+1</f>
        <v>31</v>
      </c>
      <c r="AF9" s="143">
        <f>AE9+1</f>
        <v>32</v>
      </c>
    </row>
    <row r="10" spans="1:43">
      <c r="A10" s="229"/>
      <c r="B10" s="230"/>
      <c r="C10" s="230" t="s">
        <v>260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</row>
    <row r="11" spans="1:43" ht="15" customHeight="1">
      <c r="A11" s="183">
        <v>1</v>
      </c>
      <c r="B11" s="184">
        <v>147</v>
      </c>
      <c r="C11" s="185" t="s">
        <v>306</v>
      </c>
      <c r="D11" s="214" t="s">
        <v>153</v>
      </c>
      <c r="E11" s="183">
        <f>56030</f>
        <v>56030</v>
      </c>
      <c r="F11" s="183">
        <v>400</v>
      </c>
      <c r="G11" s="183">
        <v>200</v>
      </c>
      <c r="H11" s="183">
        <v>0</v>
      </c>
      <c r="I11" s="183">
        <f>ROUND(E11*35%,0)</f>
        <v>19611</v>
      </c>
      <c r="J11" s="183">
        <v>1500</v>
      </c>
      <c r="K11" s="183">
        <v>0</v>
      </c>
      <c r="L11" s="183">
        <f t="shared" ref="L11:L18" si="0">SUM(E11:K11)</f>
        <v>77741</v>
      </c>
      <c r="M11" s="183">
        <f t="shared" ref="M11:M18" si="1">ROUND(E11*55%,0)</f>
        <v>30817</v>
      </c>
      <c r="N11" s="183">
        <v>0</v>
      </c>
      <c r="O11" s="183">
        <v>0</v>
      </c>
      <c r="P11" s="183">
        <f>L11+M11+N11+O11</f>
        <v>108558</v>
      </c>
      <c r="Q11" s="183">
        <f t="shared" ref="Q11:Q18" si="2">M11</f>
        <v>30817</v>
      </c>
      <c r="R11" s="183"/>
      <c r="S11" s="183">
        <f>ROUND(E11*20%,U66)</f>
        <v>11206</v>
      </c>
      <c r="T11" s="183">
        <v>0</v>
      </c>
      <c r="U11" s="183">
        <v>0</v>
      </c>
      <c r="V11" s="183">
        <v>9200</v>
      </c>
      <c r="W11" s="183">
        <v>2800</v>
      </c>
      <c r="X11" s="183">
        <v>1310</v>
      </c>
      <c r="Y11" s="183">
        <v>0</v>
      </c>
      <c r="Z11" s="183">
        <v>200</v>
      </c>
      <c r="AA11" s="183">
        <v>30</v>
      </c>
      <c r="AB11" s="183">
        <v>2562</v>
      </c>
      <c r="AC11" s="183">
        <v>6</v>
      </c>
      <c r="AD11" s="183">
        <v>10</v>
      </c>
      <c r="AE11" s="183">
        <f t="shared" ref="AE11:AE18" si="3">SUM(Q11:AD11)</f>
        <v>58141</v>
      </c>
      <c r="AF11" s="183">
        <f t="shared" ref="AF11:AF18" si="4">P11-AE11</f>
        <v>50417</v>
      </c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</row>
    <row r="12" spans="1:43" ht="15" customHeight="1">
      <c r="A12" s="183">
        <f t="shared" ref="A12:A18" si="5">A11+1</f>
        <v>2</v>
      </c>
      <c r="B12" s="184">
        <v>2</v>
      </c>
      <c r="C12" s="185" t="s">
        <v>257</v>
      </c>
      <c r="D12" s="127" t="s">
        <v>153</v>
      </c>
      <c r="E12" s="183">
        <f>42230</f>
        <v>42230</v>
      </c>
      <c r="F12" s="183">
        <v>0</v>
      </c>
      <c r="G12" s="183">
        <v>0</v>
      </c>
      <c r="H12" s="183">
        <v>0</v>
      </c>
      <c r="I12" s="183">
        <f>ROUND(E12*35%,0)</f>
        <v>14781</v>
      </c>
      <c r="J12" s="183">
        <v>1500</v>
      </c>
      <c r="K12" s="183">
        <v>0</v>
      </c>
      <c r="L12" s="183">
        <f t="shared" si="0"/>
        <v>58511</v>
      </c>
      <c r="M12" s="183">
        <f t="shared" si="1"/>
        <v>23227</v>
      </c>
      <c r="N12" s="183">
        <v>0</v>
      </c>
      <c r="O12" s="183">
        <v>0</v>
      </c>
      <c r="P12" s="183">
        <f t="shared" ref="P12:P18" si="6">L12+M12+N12+O12</f>
        <v>81738</v>
      </c>
      <c r="Q12" s="183">
        <f t="shared" si="2"/>
        <v>23227</v>
      </c>
      <c r="R12" s="183"/>
      <c r="S12" s="183">
        <f>ROUND(E12*10%,U67)</f>
        <v>4223</v>
      </c>
      <c r="T12" s="183">
        <v>0</v>
      </c>
      <c r="U12" s="183">
        <v>3200</v>
      </c>
      <c r="V12" s="183">
        <v>5600</v>
      </c>
      <c r="W12" s="183">
        <v>0</v>
      </c>
      <c r="X12" s="183">
        <v>1310</v>
      </c>
      <c r="Y12" s="183">
        <v>0</v>
      </c>
      <c r="Z12" s="183">
        <v>200</v>
      </c>
      <c r="AA12" s="183">
        <v>0</v>
      </c>
      <c r="AB12" s="183">
        <v>1052</v>
      </c>
      <c r="AC12" s="183">
        <v>6</v>
      </c>
      <c r="AD12" s="183">
        <v>10</v>
      </c>
      <c r="AE12" s="183">
        <f t="shared" si="3"/>
        <v>38828</v>
      </c>
      <c r="AF12" s="183">
        <f t="shared" si="4"/>
        <v>42910</v>
      </c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</row>
    <row r="13" spans="1:43" ht="15" customHeight="1">
      <c r="A13" s="183">
        <f t="shared" si="5"/>
        <v>3</v>
      </c>
      <c r="B13" s="184">
        <v>51</v>
      </c>
      <c r="C13" s="185" t="s">
        <v>151</v>
      </c>
      <c r="D13" s="184" t="s">
        <v>154</v>
      </c>
      <c r="E13" s="183">
        <f>41110</f>
        <v>41110</v>
      </c>
      <c r="F13" s="183">
        <v>0</v>
      </c>
      <c r="G13" s="183">
        <v>0</v>
      </c>
      <c r="H13" s="183">
        <v>0</v>
      </c>
      <c r="I13" s="183">
        <f>ROUND(E13*35%,0)</f>
        <v>14389</v>
      </c>
      <c r="J13" s="183">
        <v>1500</v>
      </c>
      <c r="K13" s="183">
        <v>0</v>
      </c>
      <c r="L13" s="183">
        <f t="shared" si="0"/>
        <v>56999</v>
      </c>
      <c r="M13" s="183">
        <f t="shared" si="1"/>
        <v>22611</v>
      </c>
      <c r="N13" s="183">
        <v>0</v>
      </c>
      <c r="O13" s="183">
        <v>0</v>
      </c>
      <c r="P13" s="183">
        <f t="shared" si="6"/>
        <v>79610</v>
      </c>
      <c r="Q13" s="183">
        <f t="shared" si="2"/>
        <v>22611</v>
      </c>
      <c r="R13" s="183"/>
      <c r="S13" s="183">
        <f>ROUND(E13*20%,0)</f>
        <v>8222</v>
      </c>
      <c r="T13" s="183">
        <v>0</v>
      </c>
      <c r="U13" s="183">
        <v>0</v>
      </c>
      <c r="V13" s="183">
        <f>31*400</f>
        <v>12400</v>
      </c>
      <c r="W13" s="183">
        <f>24*400</f>
        <v>9600</v>
      </c>
      <c r="X13" s="183">
        <v>3200</v>
      </c>
      <c r="Y13" s="183">
        <v>1125</v>
      </c>
      <c r="Z13" s="183">
        <v>200</v>
      </c>
      <c r="AA13" s="183">
        <v>0</v>
      </c>
      <c r="AB13" s="183">
        <v>914</v>
      </c>
      <c r="AC13" s="183">
        <v>0</v>
      </c>
      <c r="AD13" s="183">
        <v>10</v>
      </c>
      <c r="AE13" s="183">
        <f t="shared" si="3"/>
        <v>58282</v>
      </c>
      <c r="AF13" s="183">
        <f t="shared" si="4"/>
        <v>21328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</row>
    <row r="14" spans="1:43" ht="15" customHeight="1">
      <c r="A14" s="183">
        <f t="shared" si="5"/>
        <v>4</v>
      </c>
      <c r="B14" s="184">
        <v>1</v>
      </c>
      <c r="C14" s="185" t="s">
        <v>256</v>
      </c>
      <c r="D14" s="184" t="s">
        <v>178</v>
      </c>
      <c r="E14" s="183">
        <f>25480</f>
        <v>25480</v>
      </c>
      <c r="F14" s="183">
        <v>0</v>
      </c>
      <c r="G14" s="183">
        <v>0</v>
      </c>
      <c r="H14" s="183">
        <v>0</v>
      </c>
      <c r="I14" s="183">
        <f>ROUND(E14*40%,0)</f>
        <v>10192</v>
      </c>
      <c r="J14" s="183">
        <v>1500</v>
      </c>
      <c r="K14" s="183">
        <v>0</v>
      </c>
      <c r="L14" s="183">
        <f t="shared" si="0"/>
        <v>37172</v>
      </c>
      <c r="M14" s="183">
        <f t="shared" si="1"/>
        <v>14014</v>
      </c>
      <c r="N14" s="183">
        <v>0</v>
      </c>
      <c r="O14" s="183">
        <v>0</v>
      </c>
      <c r="P14" s="183">
        <f t="shared" si="6"/>
        <v>51186</v>
      </c>
      <c r="Q14" s="183">
        <f t="shared" si="2"/>
        <v>14014</v>
      </c>
      <c r="R14" s="183"/>
      <c r="S14" s="183">
        <f>ROUND(E14*20%,0)</f>
        <v>5096</v>
      </c>
      <c r="T14" s="183">
        <v>0</v>
      </c>
      <c r="U14" s="183">
        <v>0</v>
      </c>
      <c r="V14" s="183">
        <v>5096</v>
      </c>
      <c r="W14" s="183">
        <v>5096</v>
      </c>
      <c r="X14" s="183">
        <v>1310</v>
      </c>
      <c r="Y14" s="183">
        <v>0</v>
      </c>
      <c r="Z14" s="183">
        <v>200</v>
      </c>
      <c r="AA14" s="183">
        <v>0</v>
      </c>
      <c r="AB14" s="183">
        <v>250</v>
      </c>
      <c r="AC14" s="183">
        <v>0</v>
      </c>
      <c r="AD14" s="183">
        <v>10</v>
      </c>
      <c r="AE14" s="183">
        <f t="shared" si="3"/>
        <v>31072</v>
      </c>
      <c r="AF14" s="183">
        <f t="shared" si="4"/>
        <v>20114</v>
      </c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</row>
    <row r="15" spans="1:43" ht="15" customHeight="1">
      <c r="A15" s="183">
        <f t="shared" si="5"/>
        <v>5</v>
      </c>
      <c r="B15" s="184">
        <v>11</v>
      </c>
      <c r="C15" s="185" t="s">
        <v>255</v>
      </c>
      <c r="D15" s="184" t="s">
        <v>178</v>
      </c>
      <c r="E15" s="183">
        <f>26760</f>
        <v>26760</v>
      </c>
      <c r="F15" s="183">
        <v>0</v>
      </c>
      <c r="G15" s="183">
        <v>0</v>
      </c>
      <c r="H15" s="183">
        <v>0</v>
      </c>
      <c r="I15" s="183">
        <f>ROUND(E15*40%,0)</f>
        <v>10704</v>
      </c>
      <c r="J15" s="183">
        <v>1500</v>
      </c>
      <c r="K15" s="183">
        <v>0</v>
      </c>
      <c r="L15" s="183">
        <f t="shared" si="0"/>
        <v>38964</v>
      </c>
      <c r="M15" s="183">
        <f t="shared" si="1"/>
        <v>14718</v>
      </c>
      <c r="N15" s="183">
        <v>0</v>
      </c>
      <c r="O15" s="183">
        <v>0</v>
      </c>
      <c r="P15" s="183">
        <f t="shared" si="6"/>
        <v>53682</v>
      </c>
      <c r="Q15" s="183">
        <f t="shared" si="2"/>
        <v>14718</v>
      </c>
      <c r="R15" s="183"/>
      <c r="S15" s="183">
        <f>ROUND(E15*10%,0)</f>
        <v>2676</v>
      </c>
      <c r="T15" s="183">
        <v>0</v>
      </c>
      <c r="U15" s="183">
        <v>0</v>
      </c>
      <c r="V15" s="183">
        <v>740</v>
      </c>
      <c r="W15" s="183">
        <v>0</v>
      </c>
      <c r="X15" s="183">
        <v>1250</v>
      </c>
      <c r="Y15" s="183">
        <v>0</v>
      </c>
      <c r="Z15" s="183">
        <v>200</v>
      </c>
      <c r="AA15" s="183">
        <v>0</v>
      </c>
      <c r="AB15" s="183">
        <v>250</v>
      </c>
      <c r="AC15" s="183">
        <v>0</v>
      </c>
      <c r="AD15" s="183">
        <v>10</v>
      </c>
      <c r="AE15" s="183">
        <f t="shared" si="3"/>
        <v>19844</v>
      </c>
      <c r="AF15" s="183">
        <f t="shared" si="4"/>
        <v>33838</v>
      </c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</row>
    <row r="16" spans="1:43" ht="15" customHeight="1">
      <c r="A16" s="183">
        <f t="shared" si="5"/>
        <v>6</v>
      </c>
      <c r="B16" s="184">
        <v>4</v>
      </c>
      <c r="C16" s="185" t="s">
        <v>258</v>
      </c>
      <c r="D16" s="184" t="s">
        <v>182</v>
      </c>
      <c r="E16" s="183">
        <f>20440</f>
        <v>20440</v>
      </c>
      <c r="F16" s="183">
        <v>0</v>
      </c>
      <c r="G16" s="183">
        <v>0</v>
      </c>
      <c r="H16" s="183">
        <v>0</v>
      </c>
      <c r="I16" s="183">
        <f>ROUND(E16*40%,0)</f>
        <v>8176</v>
      </c>
      <c r="J16" s="183">
        <v>1500</v>
      </c>
      <c r="K16" s="183">
        <v>0</v>
      </c>
      <c r="L16" s="183">
        <f t="shared" si="0"/>
        <v>30116</v>
      </c>
      <c r="M16" s="183">
        <f t="shared" si="1"/>
        <v>11242</v>
      </c>
      <c r="N16" s="183">
        <v>0</v>
      </c>
      <c r="O16" s="183">
        <v>0</v>
      </c>
      <c r="P16" s="183">
        <f t="shared" si="6"/>
        <v>41358</v>
      </c>
      <c r="Q16" s="183">
        <f t="shared" si="2"/>
        <v>11242</v>
      </c>
      <c r="R16" s="183"/>
      <c r="S16" s="183">
        <f>ROUND(E16*20%,0)</f>
        <v>4088</v>
      </c>
      <c r="T16" s="183">
        <v>0</v>
      </c>
      <c r="U16" s="183">
        <v>0</v>
      </c>
      <c r="V16" s="183">
        <v>8400</v>
      </c>
      <c r="W16" s="183">
        <v>4000</v>
      </c>
      <c r="X16" s="183">
        <v>4700</v>
      </c>
      <c r="Y16" s="183">
        <v>0</v>
      </c>
      <c r="Z16" s="183">
        <v>200</v>
      </c>
      <c r="AA16" s="183">
        <v>0</v>
      </c>
      <c r="AB16" s="183">
        <v>250</v>
      </c>
      <c r="AC16" s="183">
        <v>0</v>
      </c>
      <c r="AD16" s="183">
        <v>10</v>
      </c>
      <c r="AE16" s="183">
        <f t="shared" si="3"/>
        <v>32890</v>
      </c>
      <c r="AF16" s="183">
        <f t="shared" si="4"/>
        <v>8468</v>
      </c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</row>
    <row r="17" spans="1:43" ht="15" customHeight="1">
      <c r="A17" s="183">
        <f t="shared" si="5"/>
        <v>7</v>
      </c>
      <c r="B17" s="184">
        <v>18</v>
      </c>
      <c r="C17" s="185" t="s">
        <v>259</v>
      </c>
      <c r="D17" s="184" t="s">
        <v>182</v>
      </c>
      <c r="E17" s="183">
        <f>17640</f>
        <v>17640</v>
      </c>
      <c r="F17" s="183">
        <v>0</v>
      </c>
      <c r="G17" s="183">
        <v>0</v>
      </c>
      <c r="H17" s="183">
        <v>0</v>
      </c>
      <c r="I17" s="183">
        <f>ROUND(E17*40%,0)</f>
        <v>7056</v>
      </c>
      <c r="J17" s="183">
        <v>1500</v>
      </c>
      <c r="K17" s="183">
        <v>0</v>
      </c>
      <c r="L17" s="183">
        <f t="shared" si="0"/>
        <v>26196</v>
      </c>
      <c r="M17" s="183">
        <v>0</v>
      </c>
      <c r="N17" s="183">
        <f>ROUND(E17*10%,0)</f>
        <v>1764</v>
      </c>
      <c r="O17" s="183">
        <f>ROUND(E17*10%,0)</f>
        <v>1764</v>
      </c>
      <c r="P17" s="183">
        <f t="shared" si="6"/>
        <v>29724</v>
      </c>
      <c r="Q17" s="183">
        <f t="shared" si="2"/>
        <v>0</v>
      </c>
      <c r="R17" s="183">
        <v>1764</v>
      </c>
      <c r="S17" s="183">
        <f>ROUND(E17*10%,0)</f>
        <v>1764</v>
      </c>
      <c r="T17" s="183">
        <f>S17</f>
        <v>1764</v>
      </c>
      <c r="U17" s="183">
        <v>0</v>
      </c>
      <c r="V17" s="183">
        <v>0</v>
      </c>
      <c r="W17" s="183">
        <v>0</v>
      </c>
      <c r="X17" s="183">
        <v>0</v>
      </c>
      <c r="Y17" s="183">
        <v>0</v>
      </c>
      <c r="Z17" s="183">
        <f>ROUND(E17*1%,0)</f>
        <v>176</v>
      </c>
      <c r="AA17" s="183">
        <v>0</v>
      </c>
      <c r="AB17" s="183">
        <v>0</v>
      </c>
      <c r="AC17" s="183">
        <v>0</v>
      </c>
      <c r="AD17" s="183">
        <v>10</v>
      </c>
      <c r="AE17" s="183">
        <f t="shared" si="3"/>
        <v>5478</v>
      </c>
      <c r="AF17" s="183">
        <f t="shared" si="4"/>
        <v>24246</v>
      </c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</row>
    <row r="18" spans="1:43" ht="15" customHeight="1">
      <c r="A18" s="183">
        <f t="shared" si="5"/>
        <v>8</v>
      </c>
      <c r="B18" s="184">
        <v>139</v>
      </c>
      <c r="C18" s="185" t="s">
        <v>300</v>
      </c>
      <c r="D18" s="184" t="s">
        <v>182</v>
      </c>
      <c r="E18" s="183">
        <f>16800+470</f>
        <v>17270</v>
      </c>
      <c r="F18" s="183">
        <v>0</v>
      </c>
      <c r="G18" s="183">
        <v>0</v>
      </c>
      <c r="H18" s="183">
        <v>0</v>
      </c>
      <c r="I18" s="183">
        <v>7000</v>
      </c>
      <c r="J18" s="183">
        <v>1500</v>
      </c>
      <c r="K18" s="183">
        <v>0</v>
      </c>
      <c r="L18" s="183">
        <f t="shared" si="0"/>
        <v>25770</v>
      </c>
      <c r="M18" s="183">
        <f t="shared" si="1"/>
        <v>9499</v>
      </c>
      <c r="N18" s="183">
        <v>0</v>
      </c>
      <c r="O18" s="183">
        <v>0</v>
      </c>
      <c r="P18" s="183">
        <f t="shared" si="6"/>
        <v>35269</v>
      </c>
      <c r="Q18" s="183">
        <f t="shared" si="2"/>
        <v>9499</v>
      </c>
      <c r="R18" s="183"/>
      <c r="S18" s="183">
        <f>ROUND(E18*20%,0)</f>
        <v>3454</v>
      </c>
      <c r="T18" s="183">
        <v>0</v>
      </c>
      <c r="U18" s="183">
        <v>0</v>
      </c>
      <c r="V18" s="183">
        <v>5000</v>
      </c>
      <c r="W18" s="183">
        <v>2000</v>
      </c>
      <c r="X18" s="183">
        <v>3025</v>
      </c>
      <c r="Y18" s="183">
        <v>1130</v>
      </c>
      <c r="Z18" s="183">
        <f>ROUND(E18*1%,0)</f>
        <v>173</v>
      </c>
      <c r="AA18" s="183">
        <v>0</v>
      </c>
      <c r="AB18" s="183">
        <v>0</v>
      </c>
      <c r="AC18" s="183">
        <v>0</v>
      </c>
      <c r="AD18" s="183">
        <v>10</v>
      </c>
      <c r="AE18" s="183">
        <f t="shared" si="3"/>
        <v>24291</v>
      </c>
      <c r="AF18" s="183">
        <f t="shared" si="4"/>
        <v>10978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</row>
    <row r="19" spans="1:43" ht="15" customHeight="1">
      <c r="A19" s="183"/>
      <c r="B19" s="500" t="s">
        <v>229</v>
      </c>
      <c r="C19" s="501"/>
      <c r="D19" s="202"/>
      <c r="E19" s="190">
        <f>SUM(E11:E18)</f>
        <v>246960</v>
      </c>
      <c r="F19" s="190">
        <f t="shared" ref="F19:AF19" si="7">SUM(F11:F18)</f>
        <v>400</v>
      </c>
      <c r="G19" s="190">
        <f t="shared" si="7"/>
        <v>200</v>
      </c>
      <c r="H19" s="190">
        <f t="shared" si="7"/>
        <v>0</v>
      </c>
      <c r="I19" s="190">
        <f t="shared" si="7"/>
        <v>91909</v>
      </c>
      <c r="J19" s="190">
        <f t="shared" si="7"/>
        <v>12000</v>
      </c>
      <c r="K19" s="190">
        <f t="shared" si="7"/>
        <v>0</v>
      </c>
      <c r="L19" s="190">
        <f t="shared" si="7"/>
        <v>351469</v>
      </c>
      <c r="M19" s="190">
        <f t="shared" si="7"/>
        <v>126128</v>
      </c>
      <c r="N19" s="190">
        <f t="shared" si="7"/>
        <v>1764</v>
      </c>
      <c r="O19" s="190">
        <f t="shared" si="7"/>
        <v>1764</v>
      </c>
      <c r="P19" s="190">
        <f t="shared" si="7"/>
        <v>481125</v>
      </c>
      <c r="Q19" s="190">
        <f t="shared" si="7"/>
        <v>126128</v>
      </c>
      <c r="R19" s="190">
        <f t="shared" si="7"/>
        <v>1764</v>
      </c>
      <c r="S19" s="190">
        <f t="shared" si="7"/>
        <v>40729</v>
      </c>
      <c r="T19" s="190">
        <f t="shared" si="7"/>
        <v>1764</v>
      </c>
      <c r="U19" s="190">
        <f t="shared" si="7"/>
        <v>3200</v>
      </c>
      <c r="V19" s="190">
        <f t="shared" si="7"/>
        <v>46436</v>
      </c>
      <c r="W19" s="190">
        <f t="shared" si="7"/>
        <v>23496</v>
      </c>
      <c r="X19" s="190">
        <f t="shared" si="7"/>
        <v>16105</v>
      </c>
      <c r="Y19" s="190">
        <f t="shared" si="7"/>
        <v>2255</v>
      </c>
      <c r="Z19" s="190">
        <f t="shared" si="7"/>
        <v>1549</v>
      </c>
      <c r="AA19" s="190">
        <f t="shared" si="7"/>
        <v>30</v>
      </c>
      <c r="AB19" s="190">
        <f t="shared" si="7"/>
        <v>5278</v>
      </c>
      <c r="AC19" s="190">
        <f t="shared" si="7"/>
        <v>12</v>
      </c>
      <c r="AD19" s="190">
        <f t="shared" si="7"/>
        <v>80</v>
      </c>
      <c r="AE19" s="190">
        <f t="shared" si="7"/>
        <v>268826</v>
      </c>
      <c r="AF19" s="190">
        <f t="shared" si="7"/>
        <v>212299</v>
      </c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</row>
    <row r="20" spans="1:43" s="121" customFormat="1" ht="15" customHeight="1">
      <c r="A20" s="183"/>
      <c r="B20" s="502" t="s">
        <v>261</v>
      </c>
      <c r="C20" s="502"/>
      <c r="D20" s="503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6" t="s">
        <v>147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</row>
    <row r="21" spans="1:43" s="121" customFormat="1" ht="15" customHeight="1">
      <c r="A21" s="183"/>
      <c r="B21" s="500" t="s">
        <v>229</v>
      </c>
      <c r="C21" s="504"/>
      <c r="D21" s="501"/>
      <c r="E21" s="190">
        <f t="shared" ref="E21:M21" si="8">SUM(E20:E20)</f>
        <v>0</v>
      </c>
      <c r="F21" s="190">
        <f t="shared" si="8"/>
        <v>0</v>
      </c>
      <c r="G21" s="190">
        <f t="shared" si="8"/>
        <v>0</v>
      </c>
      <c r="H21" s="190">
        <f t="shared" si="8"/>
        <v>0</v>
      </c>
      <c r="I21" s="190">
        <f t="shared" si="8"/>
        <v>0</v>
      </c>
      <c r="J21" s="190">
        <f t="shared" si="8"/>
        <v>0</v>
      </c>
      <c r="K21" s="190">
        <f t="shared" si="8"/>
        <v>0</v>
      </c>
      <c r="L21" s="190">
        <f t="shared" si="8"/>
        <v>0</v>
      </c>
      <c r="M21" s="190">
        <f t="shared" si="8"/>
        <v>0</v>
      </c>
      <c r="N21" s="190">
        <v>0</v>
      </c>
      <c r="O21" s="190">
        <f>SUM(O20:O20)</f>
        <v>0</v>
      </c>
      <c r="P21" s="190">
        <f>SUM(P20:P20)</f>
        <v>0</v>
      </c>
      <c r="Q21" s="190">
        <f>SUM(Q20:Q20)</f>
        <v>0</v>
      </c>
      <c r="R21" s="190">
        <v>0</v>
      </c>
      <c r="S21" s="190">
        <f t="shared" ref="S21:X21" si="9">SUM(S20:S20)</f>
        <v>0</v>
      </c>
      <c r="T21" s="190">
        <f t="shared" si="9"/>
        <v>0</v>
      </c>
      <c r="U21" s="190">
        <f t="shared" si="9"/>
        <v>0</v>
      </c>
      <c r="V21" s="190">
        <f t="shared" si="9"/>
        <v>0</v>
      </c>
      <c r="W21" s="190">
        <f t="shared" si="9"/>
        <v>0</v>
      </c>
      <c r="X21" s="190">
        <f t="shared" si="9"/>
        <v>0</v>
      </c>
      <c r="Y21" s="190">
        <v>0</v>
      </c>
      <c r="Z21" s="190">
        <f>SUM(Z20:Z20)</f>
        <v>0</v>
      </c>
      <c r="AA21" s="190">
        <v>0</v>
      </c>
      <c r="AB21" s="190">
        <v>0</v>
      </c>
      <c r="AC21" s="190">
        <f>SUM(AC20:AC20)</f>
        <v>0</v>
      </c>
      <c r="AD21" s="190">
        <f>SUM(AD20:AD20)</f>
        <v>0</v>
      </c>
      <c r="AE21" s="190">
        <f>SUM(AE20:AE20)</f>
        <v>0</v>
      </c>
      <c r="AF21" s="190">
        <f>SUM(AF20:AF20)</f>
        <v>0</v>
      </c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</row>
    <row r="22" spans="1:43" ht="15" customHeight="1">
      <c r="B22" s="500" t="s">
        <v>59</v>
      </c>
      <c r="C22" s="504"/>
      <c r="D22" s="501"/>
      <c r="E22" s="190">
        <f>E19+E21</f>
        <v>246960</v>
      </c>
      <c r="F22" s="190">
        <f>F19+F21</f>
        <v>400</v>
      </c>
      <c r="G22" s="190">
        <f>G21+G19</f>
        <v>200</v>
      </c>
      <c r="H22" s="190">
        <f>H19+H21</f>
        <v>0</v>
      </c>
      <c r="I22" s="190">
        <f>I19+I21</f>
        <v>91909</v>
      </c>
      <c r="J22" s="190">
        <f>J21+J19</f>
        <v>12000</v>
      </c>
      <c r="K22" s="190">
        <f>K21+K19</f>
        <v>0</v>
      </c>
      <c r="L22" s="190">
        <f>L19+L21</f>
        <v>351469</v>
      </c>
      <c r="M22" s="190">
        <f t="shared" ref="M22:R22" si="10">M21+M19</f>
        <v>126128</v>
      </c>
      <c r="N22" s="190">
        <f t="shared" si="10"/>
        <v>1764</v>
      </c>
      <c r="O22" s="190">
        <f t="shared" si="10"/>
        <v>1764</v>
      </c>
      <c r="P22" s="190">
        <f t="shared" si="10"/>
        <v>481125</v>
      </c>
      <c r="Q22" s="190">
        <f t="shared" si="10"/>
        <v>126128</v>
      </c>
      <c r="R22" s="190">
        <f t="shared" si="10"/>
        <v>1764</v>
      </c>
      <c r="S22" s="190">
        <f t="shared" ref="S22:Y22" si="11">S19+S21</f>
        <v>40729</v>
      </c>
      <c r="T22" s="190">
        <f t="shared" si="11"/>
        <v>1764</v>
      </c>
      <c r="U22" s="190">
        <f t="shared" si="11"/>
        <v>3200</v>
      </c>
      <c r="V22" s="190">
        <f t="shared" si="11"/>
        <v>46436</v>
      </c>
      <c r="W22" s="190">
        <f t="shared" si="11"/>
        <v>23496</v>
      </c>
      <c r="X22" s="190">
        <f t="shared" si="11"/>
        <v>16105</v>
      </c>
      <c r="Y22" s="190">
        <f t="shared" si="11"/>
        <v>2255</v>
      </c>
      <c r="Z22" s="190">
        <f>Z21+Z19</f>
        <v>1549</v>
      </c>
      <c r="AA22" s="190">
        <f>AA21+AA19</f>
        <v>30</v>
      </c>
      <c r="AB22" s="190">
        <f>AB21+AB19</f>
        <v>5278</v>
      </c>
      <c r="AC22" s="190">
        <f>AC21+AC19</f>
        <v>12</v>
      </c>
      <c r="AD22" s="190">
        <f>AD21+AD19</f>
        <v>80</v>
      </c>
      <c r="AE22" s="190">
        <f>SUM(Q22:AD22)</f>
        <v>268826</v>
      </c>
      <c r="AF22" s="190">
        <f>AF21+AF19</f>
        <v>212299</v>
      </c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</row>
    <row r="23" spans="1:43" ht="15" customHeight="1">
      <c r="A23" s="183"/>
      <c r="B23" s="183"/>
      <c r="C23" s="183"/>
      <c r="D23" s="505" t="s">
        <v>65</v>
      </c>
      <c r="E23" s="505"/>
      <c r="F23" s="505"/>
      <c r="G23" s="505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</row>
    <row r="24" spans="1:43" ht="15" customHeight="1">
      <c r="A24" s="183"/>
      <c r="B24" s="183"/>
      <c r="C24" s="183"/>
      <c r="D24" s="184">
        <v>1</v>
      </c>
      <c r="E24" s="183" t="s">
        <v>58</v>
      </c>
      <c r="F24" s="505" t="s">
        <v>266</v>
      </c>
      <c r="G24" s="505"/>
      <c r="H24" s="505">
        <f>L22-F22</f>
        <v>351069</v>
      </c>
      <c r="I24" s="505"/>
      <c r="J24" s="184">
        <v>1</v>
      </c>
      <c r="K24" s="183">
        <v>110</v>
      </c>
      <c r="L24" s="506" t="s">
        <v>307</v>
      </c>
      <c r="M24" s="506"/>
      <c r="N24" s="145"/>
      <c r="O24" s="145"/>
      <c r="P24" s="183">
        <f>AF22</f>
        <v>212299</v>
      </c>
      <c r="Q24" s="464" t="s">
        <v>234</v>
      </c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188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</row>
    <row r="25" spans="1:43" ht="15" customHeight="1">
      <c r="A25" s="183"/>
      <c r="B25" s="183"/>
      <c r="C25" s="183"/>
      <c r="D25" s="184">
        <f>D24+1</f>
        <v>2</v>
      </c>
      <c r="E25" s="183" t="s">
        <v>175</v>
      </c>
      <c r="F25" s="505" t="s">
        <v>267</v>
      </c>
      <c r="G25" s="505"/>
      <c r="H25" s="505">
        <f>O22</f>
        <v>1764</v>
      </c>
      <c r="I25" s="505"/>
      <c r="J25" s="184">
        <f t="shared" ref="J25:J40" si="12">J24+1</f>
        <v>2</v>
      </c>
      <c r="K25" s="183">
        <v>117</v>
      </c>
      <c r="L25" s="507" t="s">
        <v>294</v>
      </c>
      <c r="M25" s="507"/>
      <c r="N25" s="145"/>
      <c r="O25" s="145"/>
      <c r="P25" s="183">
        <f>AD22</f>
        <v>80</v>
      </c>
      <c r="Q25" s="508" t="s">
        <v>316</v>
      </c>
      <c r="R25" s="508"/>
      <c r="S25" s="508"/>
      <c r="T25" s="508"/>
      <c r="U25" s="508"/>
      <c r="V25" s="508"/>
      <c r="W25" s="508"/>
      <c r="X25" s="508"/>
      <c r="Y25" s="508"/>
      <c r="Z25" s="508"/>
      <c r="AA25" s="257"/>
      <c r="AB25" s="257"/>
      <c r="AE25" s="187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</row>
    <row r="26" spans="1:43" ht="15" customHeight="1">
      <c r="A26" s="183"/>
      <c r="B26" s="183"/>
      <c r="C26" s="183"/>
      <c r="D26" s="184">
        <f>D25+1</f>
        <v>3</v>
      </c>
      <c r="E26" s="183" t="s">
        <v>57</v>
      </c>
      <c r="F26" s="505" t="s">
        <v>268</v>
      </c>
      <c r="G26" s="505"/>
      <c r="H26" s="505">
        <f>M22</f>
        <v>126128</v>
      </c>
      <c r="I26" s="505"/>
      <c r="J26" s="184">
        <f t="shared" si="12"/>
        <v>3</v>
      </c>
      <c r="K26" s="183">
        <v>216</v>
      </c>
      <c r="L26" s="506" t="s">
        <v>308</v>
      </c>
      <c r="M26" s="506"/>
      <c r="N26" s="185"/>
      <c r="O26" s="145"/>
      <c r="P26" s="183">
        <f>Y22</f>
        <v>2255</v>
      </c>
      <c r="Q26" s="464" t="s">
        <v>263</v>
      </c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</row>
    <row r="27" spans="1:43" ht="15" customHeight="1">
      <c r="A27" s="183"/>
      <c r="B27" s="183"/>
      <c r="C27" s="183"/>
      <c r="D27" s="184">
        <v>4</v>
      </c>
      <c r="E27" s="185" t="s">
        <v>197</v>
      </c>
      <c r="F27" s="505" t="s">
        <v>269</v>
      </c>
      <c r="G27" s="505"/>
      <c r="H27" s="505">
        <f>N22</f>
        <v>1764</v>
      </c>
      <c r="I27" s="505"/>
      <c r="J27" s="184">
        <f t="shared" si="12"/>
        <v>4</v>
      </c>
      <c r="K27" s="183">
        <v>216</v>
      </c>
      <c r="L27" s="506" t="s">
        <v>308</v>
      </c>
      <c r="M27" s="506"/>
      <c r="N27" s="145"/>
      <c r="O27" s="145"/>
      <c r="P27" s="144">
        <f>V22</f>
        <v>46436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</row>
    <row r="28" spans="1:43" ht="15" customHeight="1">
      <c r="A28" s="183"/>
      <c r="B28" s="183"/>
      <c r="C28" s="183"/>
      <c r="D28" s="184">
        <v>5</v>
      </c>
      <c r="E28" s="185" t="s">
        <v>198</v>
      </c>
      <c r="F28" s="505" t="s">
        <v>270</v>
      </c>
      <c r="G28" s="505"/>
      <c r="H28" s="505">
        <f>F22</f>
        <v>400</v>
      </c>
      <c r="I28" s="505"/>
      <c r="J28" s="184">
        <f t="shared" si="12"/>
        <v>5</v>
      </c>
      <c r="K28" s="183">
        <v>216</v>
      </c>
      <c r="L28" s="506" t="s">
        <v>308</v>
      </c>
      <c r="M28" s="506"/>
      <c r="N28" s="145"/>
      <c r="O28" s="145"/>
      <c r="P28" s="144">
        <f>W22</f>
        <v>23496</v>
      </c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188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</row>
    <row r="29" spans="1:43" ht="13.5" customHeight="1">
      <c r="A29" s="183"/>
      <c r="B29" s="183"/>
      <c r="C29" s="183"/>
      <c r="D29" s="184"/>
      <c r="E29" s="185"/>
      <c r="F29" s="183"/>
      <c r="G29" s="183"/>
      <c r="H29" s="183"/>
      <c r="I29" s="183"/>
      <c r="J29" s="184">
        <f t="shared" si="12"/>
        <v>6</v>
      </c>
      <c r="K29" s="183">
        <v>216</v>
      </c>
      <c r="L29" s="506" t="s">
        <v>308</v>
      </c>
      <c r="M29" s="506"/>
      <c r="N29" s="145"/>
      <c r="O29" s="145"/>
      <c r="P29" s="144">
        <f>X22</f>
        <v>16105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</row>
    <row r="30" spans="1:43" ht="13.5" customHeight="1">
      <c r="A30" s="183"/>
      <c r="B30" s="183"/>
      <c r="C30" s="183"/>
      <c r="D30" s="184"/>
      <c r="E30" s="183"/>
      <c r="F30" s="183"/>
      <c r="G30" s="183"/>
      <c r="H30" s="505"/>
      <c r="I30" s="505"/>
      <c r="J30" s="184">
        <f t="shared" si="12"/>
        <v>7</v>
      </c>
      <c r="K30" s="183">
        <v>227</v>
      </c>
      <c r="L30" s="507" t="s">
        <v>289</v>
      </c>
      <c r="M30" s="507"/>
      <c r="N30" s="145"/>
      <c r="O30" s="145"/>
      <c r="P30" s="183">
        <f>S22-S11</f>
        <v>29523</v>
      </c>
      <c r="Q30" s="464" t="s">
        <v>208</v>
      </c>
      <c r="R30" s="464"/>
      <c r="S30" s="464"/>
      <c r="T30" s="464"/>
      <c r="U30" s="464"/>
      <c r="V30" s="464"/>
      <c r="W30" s="464"/>
      <c r="X30" s="464"/>
      <c r="Y30" s="481" t="s">
        <v>163</v>
      </c>
      <c r="Z30" s="481"/>
      <c r="AA30" s="481"/>
      <c r="AB30" s="481"/>
      <c r="AC30" s="481"/>
      <c r="AD30" s="481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</row>
    <row r="31" spans="1:43" ht="13.5" customHeight="1">
      <c r="A31" s="183"/>
      <c r="B31" s="183"/>
      <c r="C31" s="183"/>
      <c r="D31" s="184"/>
      <c r="E31" s="183"/>
      <c r="F31" s="183"/>
      <c r="G31" s="183"/>
      <c r="H31" s="183"/>
      <c r="I31" s="183"/>
      <c r="J31" s="184">
        <f t="shared" si="12"/>
        <v>8</v>
      </c>
      <c r="K31" s="183">
        <v>227</v>
      </c>
      <c r="L31" s="507" t="s">
        <v>312</v>
      </c>
      <c r="M31" s="507"/>
      <c r="N31" s="145"/>
      <c r="O31" s="145"/>
      <c r="P31" s="183">
        <f>S11</f>
        <v>11206</v>
      </c>
      <c r="Q31" s="189"/>
      <c r="R31" s="189"/>
      <c r="S31" s="189"/>
      <c r="T31" s="189"/>
      <c r="U31" s="189"/>
      <c r="V31" s="189"/>
      <c r="W31" s="189"/>
      <c r="X31" s="189"/>
      <c r="Y31" s="188"/>
      <c r="Z31" s="188"/>
      <c r="AA31" s="188"/>
      <c r="AB31" s="188"/>
      <c r="AC31" s="188"/>
      <c r="AD31" s="188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</row>
    <row r="32" spans="1:43" ht="13.5" customHeight="1">
      <c r="A32" s="183"/>
      <c r="B32" s="183"/>
      <c r="C32" s="183"/>
      <c r="D32" s="184"/>
      <c r="E32" s="183"/>
      <c r="F32" s="183"/>
      <c r="G32" s="183"/>
      <c r="H32" s="505"/>
      <c r="I32" s="505"/>
      <c r="J32" s="184">
        <f t="shared" si="12"/>
        <v>9</v>
      </c>
      <c r="K32" s="183">
        <v>227</v>
      </c>
      <c r="L32" s="507" t="s">
        <v>296</v>
      </c>
      <c r="M32" s="507"/>
      <c r="N32" s="145"/>
      <c r="O32" s="145"/>
      <c r="P32" s="183">
        <f>Z22</f>
        <v>1549</v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</row>
    <row r="33" spans="1:43" ht="13.5" customHeight="1">
      <c r="A33" s="183"/>
      <c r="B33" s="183"/>
      <c r="C33" s="183"/>
      <c r="D33" s="185"/>
      <c r="E33" s="183"/>
      <c r="F33" s="183"/>
      <c r="G33" s="183"/>
      <c r="H33" s="183"/>
      <c r="I33" s="183"/>
      <c r="J33" s="184">
        <f t="shared" si="12"/>
        <v>10</v>
      </c>
      <c r="K33" s="183">
        <v>227</v>
      </c>
      <c r="L33" s="507" t="s">
        <v>299</v>
      </c>
      <c r="M33" s="507"/>
      <c r="N33" s="145"/>
      <c r="O33" s="145"/>
      <c r="P33" s="183">
        <f>Q22-Q11</f>
        <v>95311</v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</row>
    <row r="34" spans="1:43" ht="13.5" customHeight="1">
      <c r="A34" s="183"/>
      <c r="B34" s="183"/>
      <c r="C34" s="183"/>
      <c r="D34" s="185"/>
      <c r="E34" s="183"/>
      <c r="F34" s="183"/>
      <c r="G34" s="183"/>
      <c r="H34" s="183"/>
      <c r="I34" s="183"/>
      <c r="J34" s="184">
        <f t="shared" si="12"/>
        <v>11</v>
      </c>
      <c r="K34" s="183">
        <v>227</v>
      </c>
      <c r="L34" s="507" t="s">
        <v>313</v>
      </c>
      <c r="M34" s="507"/>
      <c r="N34" s="145"/>
      <c r="O34" s="145"/>
      <c r="P34" s="183">
        <f>Q11</f>
        <v>30817</v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</row>
    <row r="35" spans="1:43" ht="13.5" customHeight="1">
      <c r="A35" s="183"/>
      <c r="B35" s="183"/>
      <c r="C35" s="183"/>
      <c r="D35" s="185"/>
      <c r="E35" s="183"/>
      <c r="F35" s="183"/>
      <c r="G35" s="183"/>
      <c r="H35" s="183"/>
      <c r="I35" s="183"/>
      <c r="J35" s="184">
        <f t="shared" si="12"/>
        <v>12</v>
      </c>
      <c r="K35" s="183">
        <v>227</v>
      </c>
      <c r="L35" s="507" t="s">
        <v>289</v>
      </c>
      <c r="M35" s="507"/>
      <c r="N35" s="145"/>
      <c r="O35" s="145"/>
      <c r="P35" s="183">
        <f>R22</f>
        <v>1764</v>
      </c>
      <c r="Q35" s="481" t="s">
        <v>219</v>
      </c>
      <c r="R35" s="481"/>
      <c r="S35" s="481"/>
      <c r="T35" s="481"/>
      <c r="U35" s="481"/>
      <c r="V35" s="481"/>
      <c r="W35" s="481"/>
      <c r="X35" s="481"/>
      <c r="Y35" s="188"/>
      <c r="Z35" s="481"/>
      <c r="AA35" s="481"/>
      <c r="AB35" s="481"/>
      <c r="AC35" s="481"/>
      <c r="AD35" s="481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</row>
    <row r="36" spans="1:43" ht="13.5" customHeight="1">
      <c r="A36" s="183"/>
      <c r="B36" s="183"/>
      <c r="C36" s="183"/>
      <c r="D36" s="185"/>
      <c r="E36" s="183"/>
      <c r="F36" s="183"/>
      <c r="G36" s="183"/>
      <c r="H36" s="183"/>
      <c r="I36" s="183"/>
      <c r="J36" s="184">
        <f t="shared" si="12"/>
        <v>13</v>
      </c>
      <c r="K36" s="183">
        <v>227</v>
      </c>
      <c r="L36" s="507" t="s">
        <v>298</v>
      </c>
      <c r="M36" s="507"/>
      <c r="N36" s="145"/>
      <c r="O36" s="145"/>
      <c r="P36" s="183">
        <f>T17</f>
        <v>1764</v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</row>
    <row r="37" spans="1:43" ht="13.5" customHeight="1">
      <c r="A37" s="183"/>
      <c r="B37" s="183"/>
      <c r="C37" s="183"/>
      <c r="D37" s="185"/>
      <c r="E37" s="183"/>
      <c r="F37" s="183"/>
      <c r="G37" s="183"/>
      <c r="H37" s="183"/>
      <c r="I37" s="183"/>
      <c r="J37" s="184">
        <f t="shared" si="12"/>
        <v>14</v>
      </c>
      <c r="K37" s="183">
        <v>227</v>
      </c>
      <c r="L37" s="507" t="s">
        <v>289</v>
      </c>
      <c r="M37" s="507"/>
      <c r="N37" s="185"/>
      <c r="O37" s="145"/>
      <c r="P37" s="183">
        <f>U19</f>
        <v>3200</v>
      </c>
      <c r="Q37" s="183"/>
      <c r="R37" s="183"/>
      <c r="S37" s="183"/>
      <c r="T37" s="505"/>
      <c r="U37" s="505"/>
      <c r="V37" s="505"/>
      <c r="W37" s="505"/>
      <c r="X37" s="505"/>
      <c r="Y37" s="505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</row>
    <row r="38" spans="1:43" ht="13.5" customHeight="1">
      <c r="A38" s="183"/>
      <c r="B38" s="183"/>
      <c r="C38" s="183"/>
      <c r="D38" s="185"/>
      <c r="E38" s="183"/>
      <c r="F38" s="183"/>
      <c r="G38" s="183"/>
      <c r="H38" s="183"/>
      <c r="I38" s="183"/>
      <c r="J38" s="184">
        <f t="shared" si="12"/>
        <v>15</v>
      </c>
      <c r="K38" s="183" t="s">
        <v>212</v>
      </c>
      <c r="L38" s="509" t="s">
        <v>315</v>
      </c>
      <c r="M38" s="509"/>
      <c r="N38" s="509"/>
      <c r="O38" s="145"/>
      <c r="P38" s="183">
        <f>AB22</f>
        <v>5278</v>
      </c>
      <c r="Q38" s="183"/>
      <c r="R38" s="183"/>
      <c r="S38" s="183"/>
      <c r="T38" s="464" t="s">
        <v>317</v>
      </c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</row>
    <row r="39" spans="1:43" ht="13.5" customHeight="1">
      <c r="A39" s="183"/>
      <c r="B39" s="183"/>
      <c r="C39" s="183"/>
      <c r="D39" s="185"/>
      <c r="E39" s="183"/>
      <c r="F39" s="183"/>
      <c r="G39" s="183"/>
      <c r="H39" s="183"/>
      <c r="I39" s="183"/>
      <c r="J39" s="184">
        <f t="shared" si="12"/>
        <v>16</v>
      </c>
      <c r="K39" s="511" t="s">
        <v>314</v>
      </c>
      <c r="L39" s="511"/>
      <c r="M39" s="511"/>
      <c r="N39" s="511"/>
      <c r="O39" s="145"/>
      <c r="P39" s="183">
        <f>AA22</f>
        <v>30</v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</row>
    <row r="40" spans="1:43" ht="13.5" customHeight="1">
      <c r="A40" s="183"/>
      <c r="B40" s="183"/>
      <c r="C40" s="183"/>
      <c r="D40" s="185"/>
      <c r="E40" s="183"/>
      <c r="F40" s="183"/>
      <c r="G40" s="183"/>
      <c r="H40" s="183"/>
      <c r="I40" s="183"/>
      <c r="J40" s="184">
        <f t="shared" si="12"/>
        <v>17</v>
      </c>
      <c r="K40" s="511" t="s">
        <v>265</v>
      </c>
      <c r="L40" s="511"/>
      <c r="M40" s="511"/>
      <c r="N40" s="511"/>
      <c r="O40" s="185"/>
      <c r="P40" s="183">
        <f>AC22</f>
        <v>12</v>
      </c>
      <c r="Q40" s="183"/>
      <c r="R40" s="183"/>
      <c r="AD40" s="183"/>
      <c r="AE40" s="183"/>
      <c r="AF40" s="183"/>
      <c r="AG40" s="183"/>
      <c r="AH40" s="464"/>
      <c r="AI40" s="464"/>
      <c r="AJ40" s="464"/>
      <c r="AK40" s="464"/>
      <c r="AL40" s="464"/>
      <c r="AM40" s="464"/>
      <c r="AN40" s="464"/>
      <c r="AO40" s="464"/>
      <c r="AP40" s="464"/>
      <c r="AQ40" s="183"/>
    </row>
    <row r="41" spans="1:43" ht="13.5" customHeight="1">
      <c r="A41" s="183"/>
      <c r="B41" s="183"/>
      <c r="C41" s="183"/>
      <c r="D41" s="185"/>
      <c r="E41" s="183"/>
      <c r="F41" s="183"/>
      <c r="G41" s="183"/>
      <c r="H41" s="512">
        <f>SUM(H24:H40)</f>
        <v>481125</v>
      </c>
      <c r="I41" s="513"/>
      <c r="J41" s="184"/>
      <c r="K41" s="183"/>
      <c r="L41" s="183"/>
      <c r="M41" s="183"/>
      <c r="N41" s="183"/>
      <c r="O41" s="512">
        <f>SUM(P24:P40)</f>
        <v>481125</v>
      </c>
      <c r="P41" s="513"/>
      <c r="Q41" s="183"/>
      <c r="R41" s="183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</row>
    <row r="42" spans="1:43" ht="13.5" customHeight="1">
      <c r="A42" s="183"/>
      <c r="B42" s="183"/>
      <c r="C42" s="183"/>
      <c r="D42" s="185"/>
      <c r="E42" s="183"/>
      <c r="F42" s="183"/>
      <c r="G42" s="183"/>
      <c r="H42" s="183"/>
      <c r="I42" s="183"/>
      <c r="J42" s="184"/>
      <c r="K42" s="183"/>
      <c r="L42" s="183"/>
      <c r="M42" s="183"/>
      <c r="N42" s="183"/>
      <c r="O42" s="183"/>
      <c r="P42" s="183"/>
      <c r="Q42" s="183"/>
      <c r="R42" s="183"/>
      <c r="S42" s="481"/>
      <c r="T42" s="481"/>
      <c r="U42" s="481"/>
      <c r="V42" s="481"/>
      <c r="W42" s="481"/>
      <c r="X42" s="481"/>
      <c r="Y42" s="481"/>
      <c r="Z42" s="481"/>
      <c r="AA42" s="481"/>
      <c r="AB42" s="481"/>
      <c r="AC42" s="481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</row>
    <row r="43" spans="1:43" ht="13.5" customHeight="1">
      <c r="A43" s="183"/>
      <c r="B43" s="183"/>
      <c r="C43" s="183"/>
      <c r="D43" s="185"/>
      <c r="E43" s="183"/>
      <c r="F43" s="183"/>
      <c r="G43" s="183"/>
      <c r="H43" s="510"/>
      <c r="I43" s="510"/>
      <c r="J43" s="184"/>
      <c r="K43" s="183"/>
      <c r="L43" s="183"/>
      <c r="M43" s="183"/>
      <c r="N43" s="183"/>
      <c r="O43" s="183"/>
      <c r="P43" s="183"/>
      <c r="Q43" s="183"/>
      <c r="R43" s="183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</row>
    <row r="44" spans="1:43" ht="13.5" customHeight="1">
      <c r="A44" s="183"/>
      <c r="B44" s="183"/>
      <c r="C44" s="183"/>
      <c r="D44" s="185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</row>
    <row r="45" spans="1:43" ht="15" customHeight="1">
      <c r="A45" s="183"/>
      <c r="B45" s="183"/>
      <c r="C45" s="183"/>
      <c r="D45" s="185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</row>
    <row r="46" spans="1:43" ht="15" customHeight="1">
      <c r="A46" s="183"/>
      <c r="B46" s="183"/>
      <c r="C46" s="183"/>
      <c r="D46" s="185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</row>
    <row r="47" spans="1:43" ht="15" customHeight="1">
      <c r="A47" s="183"/>
      <c r="B47" s="183"/>
      <c r="C47" s="183"/>
      <c r="D47" s="185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</row>
    <row r="48" spans="1:43">
      <c r="A48" s="183"/>
      <c r="B48" s="183"/>
      <c r="C48" s="183"/>
      <c r="D48" s="185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</row>
    <row r="49" spans="1:43">
      <c r="A49" s="183"/>
      <c r="B49" s="183"/>
      <c r="C49" s="183"/>
      <c r="D49" s="185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</row>
    <row r="50" spans="1:43">
      <c r="A50" s="183"/>
      <c r="B50" s="183"/>
      <c r="C50" s="183"/>
      <c r="D50" s="185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</row>
    <row r="51" spans="1:43">
      <c r="A51" s="183"/>
      <c r="B51" s="183"/>
      <c r="C51" s="183"/>
      <c r="D51" s="185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</row>
    <row r="52" spans="1:43">
      <c r="A52" s="183"/>
      <c r="B52" s="183"/>
      <c r="C52" s="183"/>
      <c r="D52" s="185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</row>
    <row r="53" spans="1:43">
      <c r="A53" s="183"/>
      <c r="B53" s="183"/>
      <c r="C53" s="183"/>
      <c r="D53" s="185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</row>
    <row r="54" spans="1:43">
      <c r="A54" s="183"/>
      <c r="B54" s="183"/>
      <c r="C54" s="183"/>
      <c r="D54" s="185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</row>
    <row r="55" spans="1:43">
      <c r="A55" s="183"/>
      <c r="B55" s="183"/>
      <c r="C55" s="183"/>
      <c r="D55" s="185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</row>
    <row r="56" spans="1:43">
      <c r="A56" s="183"/>
      <c r="B56" s="183"/>
      <c r="C56" s="183"/>
      <c r="D56" s="185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</row>
    <row r="57" spans="1:43">
      <c r="A57" s="183"/>
      <c r="B57" s="183"/>
      <c r="C57" s="183"/>
      <c r="D57" s="185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</row>
    <row r="58" spans="1:43">
      <c r="A58" s="183"/>
      <c r="B58" s="183"/>
      <c r="C58" s="183"/>
      <c r="D58" s="185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</row>
    <row r="59" spans="1:43">
      <c r="A59" s="183"/>
      <c r="B59" s="183"/>
      <c r="C59" s="183"/>
      <c r="D59" s="185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</row>
    <row r="60" spans="1:43">
      <c r="A60" s="183"/>
      <c r="B60" s="183"/>
      <c r="C60" s="183"/>
      <c r="D60" s="185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</row>
    <row r="61" spans="1:43">
      <c r="A61" s="183"/>
      <c r="B61" s="183"/>
      <c r="C61" s="183"/>
      <c r="D61" s="185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</row>
    <row r="62" spans="1:43">
      <c r="A62" s="183"/>
      <c r="B62" s="183"/>
      <c r="C62" s="183"/>
      <c r="D62" s="185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</row>
    <row r="63" spans="1:43">
      <c r="A63" s="183"/>
      <c r="B63" s="183"/>
      <c r="C63" s="183"/>
      <c r="D63" s="185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</row>
    <row r="64" spans="1:43">
      <c r="A64" s="183"/>
      <c r="B64" s="183"/>
      <c r="C64" s="183"/>
      <c r="D64" s="185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</row>
    <row r="65" spans="1:43">
      <c r="A65" s="183"/>
      <c r="B65" s="183"/>
      <c r="C65" s="183"/>
      <c r="D65" s="185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</row>
    <row r="66" spans="1:43">
      <c r="A66" s="183"/>
      <c r="B66" s="183"/>
      <c r="C66" s="183"/>
      <c r="D66" s="185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</row>
    <row r="67" spans="1:43">
      <c r="A67" s="183"/>
      <c r="B67" s="183"/>
      <c r="C67" s="183"/>
      <c r="D67" s="185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</row>
    <row r="68" spans="1:43">
      <c r="A68" s="183"/>
      <c r="B68" s="183"/>
      <c r="C68" s="183"/>
      <c r="D68" s="185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</row>
    <row r="69" spans="1:43">
      <c r="A69" s="183"/>
      <c r="B69" s="183"/>
      <c r="C69" s="183"/>
      <c r="D69" s="185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</row>
    <row r="70" spans="1:43">
      <c r="A70" s="183"/>
      <c r="B70" s="183"/>
      <c r="C70" s="183"/>
      <c r="D70" s="185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</row>
    <row r="71" spans="1:43">
      <c r="A71" s="183"/>
      <c r="B71" s="183"/>
      <c r="C71" s="183"/>
      <c r="D71" s="185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</row>
    <row r="72" spans="1:43">
      <c r="A72" s="183"/>
      <c r="B72" s="183"/>
      <c r="C72" s="183"/>
      <c r="D72" s="185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</row>
    <row r="73" spans="1:43">
      <c r="A73" s="183"/>
      <c r="B73" s="183"/>
      <c r="C73" s="183"/>
      <c r="D73" s="185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</row>
    <row r="74" spans="1:43">
      <c r="A74" s="183"/>
      <c r="B74" s="183"/>
      <c r="C74" s="183"/>
      <c r="D74" s="185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</row>
    <row r="75" spans="1:43">
      <c r="A75" s="183"/>
      <c r="B75" s="183"/>
      <c r="C75" s="183"/>
      <c r="D75" s="185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</row>
    <row r="76" spans="1:43">
      <c r="A76" s="183"/>
      <c r="B76" s="183"/>
      <c r="C76" s="183"/>
      <c r="D76" s="185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</row>
    <row r="77" spans="1:43">
      <c r="A77" s="183"/>
      <c r="B77" s="183"/>
      <c r="C77" s="183"/>
      <c r="D77" s="185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</row>
    <row r="78" spans="1:43">
      <c r="A78" s="183"/>
      <c r="B78" s="183"/>
      <c r="C78" s="183"/>
      <c r="D78" s="185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</row>
    <row r="79" spans="1:43">
      <c r="A79" s="183"/>
      <c r="B79" s="183"/>
      <c r="C79" s="183"/>
      <c r="D79" s="185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</row>
    <row r="80" spans="1:43">
      <c r="A80" s="183"/>
      <c r="B80" s="183"/>
      <c r="C80" s="183"/>
      <c r="D80" s="185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</row>
    <row r="81" spans="1:43">
      <c r="A81" s="183"/>
      <c r="B81" s="183"/>
      <c r="C81" s="183"/>
      <c r="D81" s="185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</row>
    <row r="82" spans="1:43">
      <c r="A82" s="183"/>
      <c r="B82" s="183"/>
      <c r="C82" s="183"/>
      <c r="D82" s="185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</row>
    <row r="83" spans="1:43">
      <c r="A83" s="183"/>
      <c r="B83" s="183"/>
      <c r="C83" s="183"/>
      <c r="D83" s="185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</row>
    <row r="84" spans="1:43">
      <c r="A84" s="183"/>
      <c r="B84" s="183"/>
      <c r="C84" s="183"/>
      <c r="D84" s="185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</row>
    <row r="85" spans="1:43">
      <c r="A85" s="183"/>
      <c r="B85" s="183"/>
      <c r="C85" s="183"/>
      <c r="D85" s="185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</row>
    <row r="86" spans="1:43">
      <c r="A86" s="183"/>
      <c r="B86" s="183"/>
      <c r="C86" s="183"/>
      <c r="D86" s="185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</row>
    <row r="87" spans="1:43">
      <c r="A87" s="183"/>
      <c r="B87" s="183"/>
      <c r="C87" s="183"/>
      <c r="D87" s="18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</row>
    <row r="88" spans="1:43">
      <c r="A88" s="183"/>
      <c r="B88" s="183"/>
      <c r="C88" s="183"/>
      <c r="D88" s="185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</row>
    <row r="89" spans="1:43">
      <c r="A89" s="183"/>
      <c r="B89" s="183"/>
      <c r="C89" s="183"/>
      <c r="D89" s="185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</row>
    <row r="90" spans="1:43">
      <c r="A90" s="183"/>
      <c r="B90" s="183"/>
      <c r="C90" s="183"/>
      <c r="D90" s="185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</row>
    <row r="91" spans="1:43">
      <c r="A91" s="183"/>
      <c r="B91" s="183"/>
      <c r="C91" s="183"/>
      <c r="D91" s="185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</row>
    <row r="92" spans="1:43">
      <c r="A92" s="183"/>
      <c r="B92" s="183"/>
      <c r="C92" s="183"/>
      <c r="D92" s="185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</row>
    <row r="93" spans="1:43">
      <c r="A93" s="183"/>
      <c r="B93" s="183"/>
      <c r="C93" s="183"/>
      <c r="D93" s="185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</row>
    <row r="94" spans="1:43">
      <c r="A94" s="183"/>
      <c r="B94" s="183"/>
      <c r="C94" s="183"/>
      <c r="D94" s="185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</row>
    <row r="95" spans="1:43">
      <c r="A95" s="183"/>
      <c r="B95" s="183"/>
      <c r="C95" s="183"/>
      <c r="D95" s="185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</row>
    <row r="96" spans="1:43">
      <c r="A96" s="183"/>
      <c r="B96" s="183"/>
      <c r="C96" s="183"/>
      <c r="D96" s="185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</row>
    <row r="97" spans="1:43">
      <c r="A97" s="183"/>
      <c r="B97" s="183"/>
      <c r="C97" s="183"/>
      <c r="D97" s="185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</row>
    <row r="98" spans="1:43">
      <c r="A98" s="183"/>
      <c r="B98" s="183"/>
      <c r="C98" s="183"/>
      <c r="D98" s="185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</row>
    <row r="99" spans="1:43">
      <c r="A99" s="183"/>
      <c r="B99" s="183"/>
      <c r="C99" s="183"/>
      <c r="D99" s="185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</row>
    <row r="100" spans="1:43">
      <c r="A100" s="183"/>
      <c r="B100" s="183"/>
      <c r="C100" s="183"/>
      <c r="D100" s="185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</row>
    <row r="101" spans="1:43">
      <c r="A101" s="183"/>
      <c r="B101" s="183"/>
      <c r="C101" s="183"/>
      <c r="D101" s="185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</row>
    <row r="102" spans="1:43">
      <c r="A102" s="183"/>
      <c r="B102" s="183"/>
      <c r="C102" s="183"/>
      <c r="D102" s="185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</row>
    <row r="103" spans="1:43">
      <c r="A103" s="183"/>
      <c r="B103" s="183"/>
      <c r="C103" s="183"/>
      <c r="D103" s="185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</row>
    <row r="104" spans="1:43">
      <c r="A104" s="183"/>
      <c r="B104" s="183"/>
      <c r="C104" s="183"/>
      <c r="D104" s="185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</row>
    <row r="105" spans="1:43">
      <c r="A105" s="183"/>
      <c r="B105" s="183"/>
      <c r="C105" s="183"/>
      <c r="D105" s="185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</row>
    <row r="106" spans="1:43">
      <c r="A106" s="183"/>
      <c r="B106" s="183"/>
      <c r="C106" s="183"/>
      <c r="D106" s="185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</row>
    <row r="107" spans="1:43">
      <c r="A107" s="183"/>
      <c r="B107" s="183"/>
      <c r="C107" s="183"/>
      <c r="D107" s="185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</row>
    <row r="108" spans="1:43">
      <c r="A108" s="183"/>
      <c r="B108" s="183"/>
      <c r="C108" s="183"/>
      <c r="D108" s="185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</row>
    <row r="109" spans="1:43">
      <c r="A109" s="183"/>
      <c r="B109" s="183"/>
      <c r="C109" s="183"/>
      <c r="D109" s="185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</row>
    <row r="110" spans="1:43">
      <c r="A110" s="183"/>
      <c r="B110" s="183"/>
      <c r="C110" s="183"/>
      <c r="D110" s="185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</row>
    <row r="111" spans="1:43">
      <c r="A111" s="183"/>
      <c r="B111" s="183"/>
      <c r="C111" s="183"/>
      <c r="D111" s="185"/>
      <c r="E111" s="183"/>
      <c r="F111" s="183"/>
      <c r="G111" s="183"/>
      <c r="H111" s="183"/>
      <c r="I111" s="183"/>
      <c r="J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</row>
    <row r="112" spans="1:43">
      <c r="A112" s="183"/>
      <c r="B112" s="183"/>
      <c r="C112" s="183"/>
      <c r="D112" s="185"/>
      <c r="E112" s="183"/>
      <c r="F112" s="183"/>
      <c r="H112" s="183"/>
      <c r="I112" s="183"/>
      <c r="J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</row>
    <row r="113" spans="1:43">
      <c r="A113" s="183"/>
      <c r="B113" s="183"/>
      <c r="C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</row>
    <row r="114" spans="1:43">
      <c r="B114" s="183"/>
      <c r="C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</row>
  </sheetData>
  <mergeCells count="57">
    <mergeCell ref="AH40:AP40"/>
    <mergeCell ref="H41:I41"/>
    <mergeCell ref="O41:P41"/>
    <mergeCell ref="S42:AC42"/>
    <mergeCell ref="L38:N38"/>
    <mergeCell ref="T38:AD38"/>
    <mergeCell ref="H43:I43"/>
    <mergeCell ref="S45:AC45"/>
    <mergeCell ref="K39:N39"/>
    <mergeCell ref="K40:N40"/>
    <mergeCell ref="Q35:X35"/>
    <mergeCell ref="Z35:AD35"/>
    <mergeCell ref="L36:M36"/>
    <mergeCell ref="L37:M37"/>
    <mergeCell ref="T37:Y37"/>
    <mergeCell ref="H32:I32"/>
    <mergeCell ref="L32:M32"/>
    <mergeCell ref="L33:M33"/>
    <mergeCell ref="L34:M34"/>
    <mergeCell ref="L35:M35"/>
    <mergeCell ref="H30:I30"/>
    <mergeCell ref="L30:M30"/>
    <mergeCell ref="Q30:X30"/>
    <mergeCell ref="Y30:AD30"/>
    <mergeCell ref="L31:M31"/>
    <mergeCell ref="F28:G28"/>
    <mergeCell ref="H28:I28"/>
    <mergeCell ref="L28:M28"/>
    <mergeCell ref="Q28:AC28"/>
    <mergeCell ref="L29:M29"/>
    <mergeCell ref="F26:G26"/>
    <mergeCell ref="H26:I26"/>
    <mergeCell ref="L26:M26"/>
    <mergeCell ref="Q26:AD26"/>
    <mergeCell ref="F27:G27"/>
    <mergeCell ref="H27:I27"/>
    <mergeCell ref="L27:M27"/>
    <mergeCell ref="F24:G24"/>
    <mergeCell ref="H24:I24"/>
    <mergeCell ref="L24:M24"/>
    <mergeCell ref="Q24:AC24"/>
    <mergeCell ref="F25:G25"/>
    <mergeCell ref="H25:I25"/>
    <mergeCell ref="L25:M25"/>
    <mergeCell ref="Q25:Z25"/>
    <mergeCell ref="B19:C19"/>
    <mergeCell ref="B20:D20"/>
    <mergeCell ref="B21:D21"/>
    <mergeCell ref="B22:D22"/>
    <mergeCell ref="D23:G23"/>
    <mergeCell ref="I1:Q1"/>
    <mergeCell ref="I2:Q2"/>
    <mergeCell ref="I3:Q3"/>
    <mergeCell ref="A4:C4"/>
    <mergeCell ref="F5:F8"/>
    <mergeCell ref="Q5:AE5"/>
    <mergeCell ref="V6:X6"/>
  </mergeCells>
  <pageMargins left="0" right="0" top="0.25" bottom="0.25" header="0" footer="0"/>
  <pageSetup paperSize="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61" zoomScale="120" zoomScaleNormal="120" workbookViewId="0">
      <selection activeCell="A60" sqref="A60"/>
    </sheetView>
  </sheetViews>
  <sheetFormatPr defaultRowHeight="12.75"/>
  <cols>
    <col min="1" max="1" width="35.140625" customWidth="1"/>
    <col min="2" max="2" width="29.42578125" customWidth="1"/>
    <col min="3" max="3" width="18" customWidth="1"/>
  </cols>
  <sheetData>
    <row r="1" spans="1:6" ht="15.75">
      <c r="A1" s="514" t="s">
        <v>366</v>
      </c>
      <c r="B1" s="514"/>
      <c r="C1" s="514"/>
    </row>
    <row r="2" spans="1:6" ht="15.75">
      <c r="A2" s="515" t="s">
        <v>398</v>
      </c>
      <c r="B2" s="515"/>
      <c r="C2" s="515"/>
    </row>
    <row r="3" spans="1:6" ht="15.75">
      <c r="A3" s="244"/>
      <c r="B3" s="244"/>
      <c r="C3" s="244"/>
    </row>
    <row r="4" spans="1:6" ht="15.75">
      <c r="A4" s="245" t="s">
        <v>285</v>
      </c>
      <c r="B4" s="245" t="s">
        <v>286</v>
      </c>
      <c r="C4" s="245" t="s">
        <v>287</v>
      </c>
    </row>
    <row r="5" spans="1:6" ht="15.75">
      <c r="A5" s="246" t="s">
        <v>288</v>
      </c>
      <c r="B5" s="336">
        <f>'August, 2021'!Q21</f>
        <v>144604</v>
      </c>
      <c r="C5" s="246"/>
    </row>
    <row r="6" spans="1:6" ht="15.75">
      <c r="A6" s="247">
        <v>850100000650</v>
      </c>
      <c r="B6" s="247"/>
      <c r="C6" s="247">
        <f>'August, 2021'!AH11</f>
        <v>38046</v>
      </c>
    </row>
    <row r="7" spans="1:6" ht="15.75">
      <c r="A7" s="247">
        <v>850100000322</v>
      </c>
      <c r="B7" s="246"/>
      <c r="C7" s="247">
        <f>'August, 2021'!AH12</f>
        <v>25301</v>
      </c>
    </row>
    <row r="8" spans="1:6" ht="15.75">
      <c r="A8" s="247">
        <v>850100000561</v>
      </c>
      <c r="B8" s="246"/>
      <c r="C8" s="247">
        <f>'August, 2021'!AH13</f>
        <v>29323</v>
      </c>
    </row>
    <row r="9" spans="1:6" ht="15.75">
      <c r="A9" s="247">
        <v>850100000910</v>
      </c>
      <c r="B9" s="246"/>
      <c r="C9" s="247">
        <f>'August, 2021'!AH14</f>
        <v>29865</v>
      </c>
    </row>
    <row r="10" spans="1:6" ht="15.75">
      <c r="A10" s="247">
        <v>850100000184</v>
      </c>
      <c r="B10" s="246"/>
      <c r="C10" s="247">
        <f>'August, 2021'!AH15</f>
        <v>22069</v>
      </c>
    </row>
    <row r="11" spans="1:6" ht="15.75">
      <c r="A11" s="259"/>
      <c r="B11" s="259"/>
      <c r="C11" s="335">
        <f>SUM(C6:C10)</f>
        <v>144604</v>
      </c>
      <c r="F11" s="5">
        <f>B5-C11</f>
        <v>0</v>
      </c>
    </row>
    <row r="12" spans="1:6" ht="15.75">
      <c r="A12" s="244"/>
      <c r="B12" s="244"/>
      <c r="C12" s="244"/>
    </row>
    <row r="13" spans="1:6" ht="15.75">
      <c r="A13" s="246" t="s">
        <v>290</v>
      </c>
      <c r="B13" s="336">
        <f>'August, 2021'!Q24+'August, 2021'!Q25</f>
        <v>29310</v>
      </c>
      <c r="C13" s="246"/>
    </row>
    <row r="14" spans="1:6" ht="15.75">
      <c r="A14" s="248" t="s">
        <v>371</v>
      </c>
      <c r="B14" s="336"/>
      <c r="C14" s="246">
        <f>'August, 2021'!X11</f>
        <v>15110</v>
      </c>
    </row>
    <row r="15" spans="1:6" ht="15.75">
      <c r="A15" s="248" t="s">
        <v>355</v>
      </c>
      <c r="B15" s="246"/>
      <c r="C15" s="246">
        <f>'August, 2021'!W12</f>
        <v>7100</v>
      </c>
    </row>
    <row r="16" spans="1:6" ht="15.75">
      <c r="A16" s="248" t="s">
        <v>356</v>
      </c>
      <c r="B16" s="246"/>
      <c r="C16" s="246">
        <f>'August, 2021'!X12</f>
        <v>7100</v>
      </c>
    </row>
    <row r="17" spans="1:6" ht="15.75">
      <c r="A17" s="268"/>
      <c r="B17" s="269"/>
      <c r="C17" s="335">
        <f>SUM(C14:C16)</f>
        <v>29310</v>
      </c>
      <c r="F17" s="5">
        <f>C17-B13</f>
        <v>0</v>
      </c>
    </row>
    <row r="18" spans="1:6" ht="15" customHeight="1">
      <c r="A18" s="244"/>
      <c r="B18" s="244"/>
      <c r="C18" s="244"/>
    </row>
    <row r="19" spans="1:6" ht="18" customHeight="1">
      <c r="A19" s="246" t="s">
        <v>291</v>
      </c>
      <c r="B19" s="336">
        <f>'August, 2021'!Q26</f>
        <v>12704</v>
      </c>
      <c r="C19" s="246"/>
    </row>
    <row r="20" spans="1:6" ht="18" customHeight="1">
      <c r="A20" s="248" t="s">
        <v>372</v>
      </c>
      <c r="B20" s="246"/>
      <c r="C20" s="246">
        <f>'August, 2021'!Y11</f>
        <v>3200</v>
      </c>
    </row>
    <row r="21" spans="1:6" ht="15.75">
      <c r="A21" s="248" t="s">
        <v>357</v>
      </c>
      <c r="B21" s="246"/>
      <c r="C21" s="246">
        <f>'August, 2021'!Y12</f>
        <v>3144</v>
      </c>
    </row>
    <row r="22" spans="1:6" ht="15.75">
      <c r="A22" s="248" t="s">
        <v>379</v>
      </c>
      <c r="B22" s="246"/>
      <c r="C22" s="246">
        <f>'August, 2021'!Y13</f>
        <v>3216</v>
      </c>
    </row>
    <row r="23" spans="1:6" ht="15.75">
      <c r="A23" s="248" t="s">
        <v>369</v>
      </c>
      <c r="B23" s="246"/>
      <c r="C23" s="246">
        <f>'August, 2021'!Y15</f>
        <v>3144</v>
      </c>
    </row>
    <row r="24" spans="1:6" ht="15.75">
      <c r="A24" s="268"/>
      <c r="B24" s="269"/>
      <c r="C24" s="339">
        <f>SUM(C20:C23)</f>
        <v>12704</v>
      </c>
    </row>
    <row r="25" spans="1:6" ht="15" customHeight="1">
      <c r="A25" s="268"/>
      <c r="B25" s="269"/>
      <c r="C25" s="269"/>
    </row>
    <row r="26" spans="1:6" ht="15.75">
      <c r="A26" s="246" t="s">
        <v>367</v>
      </c>
      <c r="B26" s="266">
        <f>'August, 2021'!Q23</f>
        <v>5370</v>
      </c>
      <c r="C26" s="246"/>
    </row>
    <row r="27" spans="1:6" ht="15.75">
      <c r="A27" s="248" t="s">
        <v>358</v>
      </c>
      <c r="B27" s="246"/>
      <c r="C27" s="246">
        <f>'August, 2021'!Z12</f>
        <v>1100</v>
      </c>
    </row>
    <row r="28" spans="1:6" ht="15.75">
      <c r="A28" s="248" t="s">
        <v>368</v>
      </c>
      <c r="B28" s="246"/>
      <c r="C28" s="246">
        <f>'August, 2021'!Z15</f>
        <v>1100</v>
      </c>
    </row>
    <row r="29" spans="1:6" ht="15.75">
      <c r="A29" s="248" t="s">
        <v>385</v>
      </c>
      <c r="B29" s="246"/>
      <c r="C29" s="246">
        <f>'August, 2021'!Z13</f>
        <v>1600</v>
      </c>
    </row>
    <row r="30" spans="1:6" ht="15.75">
      <c r="A30" s="248" t="s">
        <v>386</v>
      </c>
      <c r="B30" s="246"/>
      <c r="C30" s="246">
        <f>'August, 2021'!Z11</f>
        <v>1570</v>
      </c>
    </row>
    <row r="31" spans="1:6" ht="19.5" customHeight="1">
      <c r="A31" s="268"/>
      <c r="B31" s="269"/>
      <c r="C31" s="339">
        <f>SUM(C27:C30)</f>
        <v>5370</v>
      </c>
      <c r="F31" s="5">
        <f>C31-B26</f>
        <v>0</v>
      </c>
    </row>
    <row r="32" spans="1:6" ht="19.5" customHeight="1">
      <c r="A32" s="268"/>
      <c r="B32" s="269"/>
      <c r="C32" s="339"/>
      <c r="F32" s="5"/>
    </row>
    <row r="33" spans="1:6" ht="19.5" customHeight="1">
      <c r="A33" s="246" t="s">
        <v>389</v>
      </c>
      <c r="B33" s="375">
        <f>'August, 2021'!Q27</f>
        <v>125</v>
      </c>
      <c r="C33" s="246"/>
      <c r="F33" s="5"/>
    </row>
    <row r="34" spans="1:6" ht="19.5" customHeight="1">
      <c r="A34" s="372" t="s">
        <v>391</v>
      </c>
      <c r="B34" s="246"/>
      <c r="C34" s="247">
        <f>B33</f>
        <v>125</v>
      </c>
      <c r="F34" s="5"/>
    </row>
    <row r="35" spans="1:6" ht="19.5" customHeight="1">
      <c r="A35" s="373"/>
      <c r="B35" s="269"/>
      <c r="C35" s="269"/>
      <c r="F35" s="5"/>
    </row>
    <row r="36" spans="1:6" ht="15.75" customHeight="1">
      <c r="A36" s="268"/>
      <c r="B36" s="269"/>
      <c r="C36" s="339"/>
    </row>
    <row r="37" spans="1:6" ht="15.75">
      <c r="A37" s="246" t="s">
        <v>352</v>
      </c>
      <c r="B37" s="338">
        <f>'August, 2021'!Q32</f>
        <v>11227</v>
      </c>
      <c r="C37" s="246"/>
    </row>
    <row r="38" spans="1:6" ht="15.75">
      <c r="A38" s="248" t="s">
        <v>350</v>
      </c>
      <c r="B38" s="246"/>
      <c r="C38" s="337">
        <f>'August, 2021'!S19</f>
        <v>11227</v>
      </c>
      <c r="F38">
        <f>B37-C38</f>
        <v>0</v>
      </c>
    </row>
    <row r="39" spans="1:6" ht="15.75" customHeight="1">
      <c r="A39" s="268"/>
      <c r="B39" s="269"/>
      <c r="C39" s="339"/>
    </row>
    <row r="40" spans="1:6" ht="15.75">
      <c r="A40" s="516" t="s">
        <v>292</v>
      </c>
      <c r="B40" s="516"/>
      <c r="C40" s="516"/>
    </row>
    <row r="41" spans="1:6" ht="15.75">
      <c r="A41" s="246" t="s">
        <v>293</v>
      </c>
      <c r="B41" s="338">
        <f>'August, 2021'!Q22</f>
        <v>50</v>
      </c>
      <c r="C41" s="246"/>
    </row>
    <row r="42" spans="1:6" ht="15.75">
      <c r="A42" s="248" t="s">
        <v>294</v>
      </c>
      <c r="B42" s="246"/>
      <c r="C42" s="340">
        <f>'August, 2021'!AF19</f>
        <v>50</v>
      </c>
      <c r="F42">
        <f>B41-C42</f>
        <v>0</v>
      </c>
    </row>
    <row r="43" spans="1:6" ht="11.25" customHeight="1">
      <c r="A43" s="268"/>
      <c r="B43" s="269"/>
      <c r="C43" s="269"/>
    </row>
    <row r="44" spans="1:6" ht="15.75">
      <c r="A44" s="516" t="s">
        <v>295</v>
      </c>
      <c r="B44" s="516"/>
      <c r="C44" s="516"/>
    </row>
    <row r="45" spans="1:6" ht="15.75">
      <c r="A45" s="246" t="s">
        <v>293</v>
      </c>
      <c r="B45" s="266">
        <f>'August, 2021'!Q30</f>
        <v>1050</v>
      </c>
      <c r="C45" s="246"/>
    </row>
    <row r="46" spans="1:6" ht="15.75">
      <c r="A46" s="248" t="s">
        <v>296</v>
      </c>
      <c r="B46" s="246"/>
      <c r="C46" s="340">
        <f>'August, 2021'!AA19</f>
        <v>1050</v>
      </c>
      <c r="F46">
        <f>C46-B45</f>
        <v>0</v>
      </c>
    </row>
    <row r="47" spans="1:6" ht="11.25" customHeight="1">
      <c r="A47" s="268"/>
      <c r="B47" s="269"/>
      <c r="C47" s="269"/>
    </row>
    <row r="48" spans="1:6" ht="15.75">
      <c r="A48" s="516" t="s">
        <v>297</v>
      </c>
      <c r="B48" s="516"/>
      <c r="C48" s="516"/>
    </row>
    <row r="49" spans="1:6" ht="15.75">
      <c r="A49" s="246" t="s">
        <v>293</v>
      </c>
      <c r="B49" s="338">
        <f>'August, 2021'!Q37</f>
        <v>12</v>
      </c>
      <c r="C49" s="341"/>
    </row>
    <row r="50" spans="1:6" ht="15.75">
      <c r="A50" s="248" t="s">
        <v>349</v>
      </c>
      <c r="B50" s="341"/>
      <c r="C50" s="340">
        <f>'August, 2021'!AE19</f>
        <v>12</v>
      </c>
      <c r="F50">
        <f>C50-B49</f>
        <v>0</v>
      </c>
    </row>
    <row r="51" spans="1:6" ht="15.75">
      <c r="A51" s="268"/>
      <c r="B51" s="358"/>
      <c r="C51" s="359"/>
    </row>
    <row r="52" spans="1:6" s="2" customFormat="1" ht="15.75">
      <c r="A52" s="268"/>
      <c r="B52" s="358"/>
      <c r="C52" s="359"/>
    </row>
    <row r="53" spans="1:6" s="2" customFormat="1" ht="15.75">
      <c r="A53" s="268"/>
      <c r="B53" s="358"/>
      <c r="C53" s="359"/>
    </row>
    <row r="54" spans="1:6" ht="15.75">
      <c r="A54" s="516" t="s">
        <v>374</v>
      </c>
      <c r="B54" s="516"/>
      <c r="C54" s="516"/>
      <c r="D54" s="2"/>
    </row>
    <row r="55" spans="1:6" ht="15.75">
      <c r="A55" s="246" t="s">
        <v>293</v>
      </c>
      <c r="B55" s="338">
        <f>'August, 2021'!Q28</f>
        <v>9320</v>
      </c>
      <c r="C55" s="246"/>
    </row>
    <row r="56" spans="1:6" ht="15.75">
      <c r="A56" s="248" t="s">
        <v>312</v>
      </c>
      <c r="B56" s="246"/>
      <c r="C56" s="340">
        <f>'August, 2021'!T19-'August, 2021'!S19</f>
        <v>9320</v>
      </c>
      <c r="F56">
        <f>C56-B55</f>
        <v>0</v>
      </c>
    </row>
    <row r="57" spans="1:6" ht="15.75">
      <c r="A57" s="268"/>
      <c r="B57" s="269"/>
      <c r="C57" s="269"/>
    </row>
    <row r="58" spans="1:6" ht="17.25" customHeight="1">
      <c r="A58" s="516" t="s">
        <v>353</v>
      </c>
      <c r="B58" s="516"/>
      <c r="C58" s="516"/>
    </row>
    <row r="59" spans="1:6" ht="15.75">
      <c r="A59" s="246" t="s">
        <v>293</v>
      </c>
      <c r="B59" s="338">
        <f>'August, 2021'!Q33</f>
        <v>11227</v>
      </c>
      <c r="C59" s="341"/>
    </row>
    <row r="60" spans="1:6" ht="15.75">
      <c r="A60" s="248" t="s">
        <v>350</v>
      </c>
      <c r="B60" s="341"/>
      <c r="C60" s="340">
        <f>'August, 2021'!U19</f>
        <v>11227</v>
      </c>
      <c r="F60">
        <f>B59-C60</f>
        <v>0</v>
      </c>
    </row>
    <row r="61" spans="1:6" ht="15.75">
      <c r="A61" s="270"/>
      <c r="B61" s="271"/>
      <c r="C61" s="271"/>
    </row>
    <row r="62" spans="1:6" ht="16.5" customHeight="1">
      <c r="A62" s="517" t="s">
        <v>381</v>
      </c>
      <c r="B62" s="517"/>
      <c r="C62" s="518"/>
    </row>
    <row r="63" spans="1:6" ht="15.75">
      <c r="A63" s="246" t="s">
        <v>268</v>
      </c>
      <c r="B63" s="338">
        <f>'August, 2021'!Q31</f>
        <v>15285</v>
      </c>
      <c r="C63" s="341"/>
    </row>
    <row r="64" spans="1:6" ht="15.75">
      <c r="A64" s="248" t="s">
        <v>299</v>
      </c>
      <c r="B64" s="341"/>
      <c r="C64" s="340">
        <f>'August, 2021'!R19</f>
        <v>15285</v>
      </c>
      <c r="F64">
        <f>C64-B63</f>
        <v>0</v>
      </c>
    </row>
    <row r="65" spans="1:6" ht="15.75">
      <c r="A65" s="268"/>
      <c r="B65" s="269"/>
      <c r="C65" s="269"/>
    </row>
    <row r="66" spans="1:6" ht="15.75">
      <c r="A66" s="519" t="s">
        <v>351</v>
      </c>
      <c r="B66" s="519"/>
      <c r="C66" s="519"/>
    </row>
    <row r="67" spans="1:6" ht="15.75">
      <c r="A67" s="246" t="s">
        <v>269</v>
      </c>
      <c r="B67" s="338">
        <f>'August, 2021'!Q29</f>
        <v>11227</v>
      </c>
      <c r="C67" s="246"/>
    </row>
    <row r="68" spans="1:6" ht="15.75">
      <c r="A68" s="248" t="s">
        <v>298</v>
      </c>
      <c r="B68" s="246"/>
      <c r="C68" s="340">
        <f>'August, 2021'!S19</f>
        <v>11227</v>
      </c>
      <c r="F68">
        <f>C68-B67</f>
        <v>0</v>
      </c>
    </row>
    <row r="69" spans="1:6" ht="15.75">
      <c r="A69" s="268"/>
      <c r="B69" s="269"/>
      <c r="C69" s="269"/>
    </row>
    <row r="70" spans="1:6" ht="15.75">
      <c r="A70" s="516" t="s">
        <v>380</v>
      </c>
      <c r="B70" s="516"/>
      <c r="C70" s="516"/>
    </row>
    <row r="71" spans="1:6" ht="15.75">
      <c r="A71" s="246" t="s">
        <v>293</v>
      </c>
      <c r="B71" s="338">
        <f>'August, 2021'!Q36</f>
        <v>1390</v>
      </c>
      <c r="C71" s="246"/>
    </row>
    <row r="72" spans="1:6" ht="15.75">
      <c r="A72" s="248" t="s">
        <v>319</v>
      </c>
      <c r="B72" s="246"/>
      <c r="C72" s="340">
        <f>'August, 2021'!AD19</f>
        <v>1390</v>
      </c>
      <c r="F72">
        <f>B71-C72</f>
        <v>0</v>
      </c>
    </row>
    <row r="73" spans="1:6">
      <c r="A73" s="272"/>
      <c r="B73" s="272"/>
      <c r="C73" s="272"/>
    </row>
    <row r="74" spans="1:6" ht="15.75">
      <c r="A74" s="516" t="s">
        <v>359</v>
      </c>
      <c r="B74" s="516"/>
      <c r="C74" s="516"/>
    </row>
    <row r="75" spans="1:6" ht="15.75">
      <c r="A75" s="246" t="s">
        <v>293</v>
      </c>
      <c r="B75" s="338">
        <f>'August, 2021'!Q35</f>
        <v>30</v>
      </c>
      <c r="C75" s="246"/>
    </row>
    <row r="76" spans="1:6" ht="15.75">
      <c r="A76" s="248" t="s">
        <v>354</v>
      </c>
      <c r="B76" s="246"/>
      <c r="C76" s="340">
        <f>'August, 2021'!AC19</f>
        <v>30</v>
      </c>
      <c r="F76">
        <f>B75-C76</f>
        <v>0</v>
      </c>
    </row>
    <row r="77" spans="1:6">
      <c r="A77" s="273" t="s">
        <v>318</v>
      </c>
      <c r="B77" s="274">
        <f>B5+B37+B13+B19+B26+B41+B45+B49+B55+B59+B63+B67+B71+B75+B33</f>
        <v>252931</v>
      </c>
      <c r="C77" s="274"/>
    </row>
    <row r="78" spans="1:6">
      <c r="A78" s="272"/>
      <c r="B78" s="272"/>
      <c r="C78" s="334">
        <f>C11+C38+C17+C24+C31+C42+C46+C50+C56+C60+C64+C68+C72+C76+C34</f>
        <v>252931</v>
      </c>
      <c r="E78" s="5"/>
    </row>
    <row r="79" spans="1:6">
      <c r="A79" s="272"/>
      <c r="B79" s="272"/>
      <c r="C79" s="272" t="s">
        <v>364</v>
      </c>
    </row>
    <row r="80" spans="1:6">
      <c r="A80" s="272"/>
      <c r="B80" s="272"/>
      <c r="C80" s="272"/>
    </row>
    <row r="81" spans="1:3">
      <c r="A81" s="272"/>
      <c r="B81" s="272"/>
      <c r="C81" s="334">
        <f>B77-C78</f>
        <v>0</v>
      </c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B85" s="5"/>
    </row>
  </sheetData>
  <mergeCells count="11">
    <mergeCell ref="A74:C74"/>
    <mergeCell ref="A58:C58"/>
    <mergeCell ref="A70:C70"/>
    <mergeCell ref="A54:C54"/>
    <mergeCell ref="A62:C62"/>
    <mergeCell ref="A66:C66"/>
    <mergeCell ref="A1:C1"/>
    <mergeCell ref="A2:C2"/>
    <mergeCell ref="A40:C40"/>
    <mergeCell ref="A44:C44"/>
    <mergeCell ref="A48:C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1"/>
  <sheetViews>
    <sheetView topLeftCell="A55" zoomScaleNormal="100" workbookViewId="0">
      <selection activeCell="C103" sqref="C103"/>
    </sheetView>
  </sheetViews>
  <sheetFormatPr defaultRowHeight="17.25"/>
  <cols>
    <col min="1" max="1" width="13.5703125" style="33" customWidth="1"/>
    <col min="2" max="2" width="7.7109375" style="33" customWidth="1"/>
    <col min="3" max="3" width="27.85546875" style="33" customWidth="1"/>
    <col min="4" max="4" width="16" style="33" customWidth="1"/>
    <col min="5" max="5" width="14" style="33" customWidth="1"/>
    <col min="6" max="6" width="10" style="33" customWidth="1"/>
    <col min="7" max="7" width="9.140625" style="33"/>
    <col min="8" max="8" width="9.5703125" style="33" bestFit="1" customWidth="1"/>
    <col min="9" max="16384" width="9.140625" style="33"/>
  </cols>
  <sheetData>
    <row r="1" spans="1:7" ht="15" customHeight="1">
      <c r="A1" s="40"/>
      <c r="B1" s="40"/>
      <c r="C1" s="40"/>
      <c r="D1" s="40"/>
      <c r="E1" s="40"/>
      <c r="F1" s="40"/>
    </row>
    <row r="2" spans="1:7" ht="15" customHeight="1">
      <c r="A2" s="40"/>
      <c r="B2" s="53" t="s">
        <v>106</v>
      </c>
      <c r="C2" s="40"/>
      <c r="D2" s="40"/>
      <c r="E2" s="391" t="s">
        <v>109</v>
      </c>
      <c r="F2" s="391"/>
    </row>
    <row r="3" spans="1:7" ht="15" customHeight="1">
      <c r="A3" s="40"/>
      <c r="B3" s="394" t="s">
        <v>108</v>
      </c>
      <c r="C3" s="394"/>
      <c r="D3" s="394"/>
      <c r="E3" s="391" t="s">
        <v>173</v>
      </c>
      <c r="F3" s="391"/>
    </row>
    <row r="4" spans="1:7" ht="15" customHeight="1">
      <c r="A4" s="40"/>
      <c r="B4" s="403" t="s">
        <v>112</v>
      </c>
      <c r="C4" s="403"/>
      <c r="D4" s="403"/>
      <c r="E4" s="391" t="s">
        <v>110</v>
      </c>
      <c r="F4" s="391"/>
      <c r="G4" s="52"/>
    </row>
    <row r="5" spans="1:7" ht="15" customHeight="1">
      <c r="A5" s="40"/>
      <c r="B5" s="40"/>
      <c r="C5" s="40"/>
      <c r="D5" s="40"/>
      <c r="E5" s="228"/>
      <c r="F5" s="228"/>
      <c r="G5" s="52"/>
    </row>
    <row r="6" spans="1:7" ht="15" customHeight="1">
      <c r="A6" s="408" t="s">
        <v>206</v>
      </c>
      <c r="B6" s="408"/>
      <c r="C6" s="56"/>
      <c r="D6" s="56"/>
      <c r="E6" s="402" t="s">
        <v>238</v>
      </c>
      <c r="F6" s="402"/>
      <c r="G6" s="52"/>
    </row>
    <row r="7" spans="1:7" ht="15" customHeight="1">
      <c r="A7" s="59"/>
      <c r="B7" s="59"/>
      <c r="C7" s="59"/>
      <c r="D7" s="59"/>
      <c r="E7" s="54"/>
      <c r="F7" s="54"/>
      <c r="G7" s="52"/>
    </row>
    <row r="8" spans="1:7" ht="15" customHeight="1">
      <c r="A8" s="397" t="s">
        <v>148</v>
      </c>
      <c r="B8" s="397"/>
      <c r="C8" s="54"/>
      <c r="D8" s="60"/>
      <c r="E8" s="60"/>
      <c r="F8" s="54"/>
      <c r="G8" s="52"/>
    </row>
    <row r="9" spans="1:7" ht="15" customHeight="1">
      <c r="A9" s="397" t="s">
        <v>113</v>
      </c>
      <c r="B9" s="397"/>
      <c r="C9" s="397"/>
      <c r="D9" s="54"/>
      <c r="E9" s="54"/>
      <c r="F9" s="54"/>
      <c r="G9" s="52"/>
    </row>
    <row r="10" spans="1:7" ht="15" customHeight="1">
      <c r="A10" s="397" t="s">
        <v>114</v>
      </c>
      <c r="B10" s="397"/>
      <c r="C10" s="397"/>
      <c r="D10" s="54"/>
      <c r="E10" s="54"/>
      <c r="F10" s="54"/>
      <c r="G10" s="52"/>
    </row>
    <row r="11" spans="1:7" ht="15" customHeight="1">
      <c r="A11" s="397" t="s">
        <v>189</v>
      </c>
      <c r="B11" s="397"/>
      <c r="C11" s="54"/>
      <c r="D11" s="54"/>
      <c r="E11" s="54"/>
      <c r="F11" s="54"/>
      <c r="G11" s="52"/>
    </row>
    <row r="12" spans="1:7" ht="15" customHeight="1">
      <c r="A12" s="61" t="s">
        <v>89</v>
      </c>
      <c r="B12" s="54"/>
      <c r="C12" s="54"/>
      <c r="D12" s="54"/>
      <c r="E12" s="54"/>
      <c r="F12" s="54"/>
      <c r="G12" s="52"/>
    </row>
    <row r="13" spans="1:7" ht="15" customHeight="1">
      <c r="A13" s="54"/>
      <c r="B13" s="54"/>
      <c r="C13" s="54"/>
      <c r="D13" s="54"/>
      <c r="E13" s="54"/>
      <c r="F13" s="54"/>
      <c r="G13" s="52"/>
    </row>
    <row r="14" spans="1:7" ht="15" customHeight="1">
      <c r="A14" s="54"/>
      <c r="B14" s="54"/>
      <c r="C14" s="397" t="s">
        <v>111</v>
      </c>
      <c r="D14" s="397"/>
      <c r="E14" s="54"/>
      <c r="F14" s="54"/>
      <c r="G14" s="52"/>
    </row>
    <row r="15" spans="1:7" ht="15" customHeight="1">
      <c r="A15" s="54"/>
      <c r="B15" s="54"/>
      <c r="C15" s="55" t="s">
        <v>226</v>
      </c>
      <c r="D15" s="55"/>
      <c r="E15" s="54"/>
      <c r="F15" s="54"/>
      <c r="G15" s="52"/>
    </row>
    <row r="16" spans="1:7" ht="15" customHeight="1">
      <c r="A16" s="54"/>
      <c r="B16" s="54"/>
      <c r="C16" s="206" t="s">
        <v>239</v>
      </c>
      <c r="D16" s="55"/>
      <c r="E16" s="54"/>
      <c r="F16" s="54"/>
      <c r="G16" s="52"/>
    </row>
    <row r="17" spans="1:7" ht="15" customHeight="1">
      <c r="A17" s="54"/>
      <c r="B17" s="54"/>
      <c r="C17" s="55"/>
      <c r="D17" s="55"/>
      <c r="E17" s="54"/>
      <c r="F17" s="54"/>
      <c r="G17" s="52"/>
    </row>
    <row r="18" spans="1:7" ht="15" customHeight="1">
      <c r="A18" s="67" t="s">
        <v>88</v>
      </c>
      <c r="B18" s="54"/>
      <c r="C18" s="54"/>
      <c r="D18" s="54"/>
      <c r="E18" s="54"/>
      <c r="F18" s="54"/>
      <c r="G18" s="52"/>
    </row>
    <row r="19" spans="1:7" ht="69.95" customHeight="1">
      <c r="A19" s="412" t="s">
        <v>240</v>
      </c>
      <c r="B19" s="412"/>
      <c r="C19" s="412"/>
      <c r="D19" s="412"/>
      <c r="E19" s="412"/>
      <c r="F19" s="76"/>
      <c r="G19" s="52"/>
    </row>
    <row r="20" spans="1:7" ht="18" customHeight="1">
      <c r="A20" s="76"/>
      <c r="B20" s="76"/>
      <c r="C20" s="76"/>
      <c r="D20" s="76"/>
      <c r="E20" s="76"/>
      <c r="F20" s="76"/>
      <c r="G20" s="52"/>
    </row>
    <row r="21" spans="1:7" ht="15" hidden="1" customHeight="1">
      <c r="A21" s="76"/>
      <c r="B21" s="76"/>
      <c r="C21" s="76"/>
      <c r="D21" s="76"/>
      <c r="E21" s="76"/>
      <c r="F21" s="76"/>
      <c r="G21" s="52"/>
    </row>
    <row r="22" spans="1:7" ht="17.100000000000001" customHeight="1">
      <c r="A22" s="54"/>
      <c r="B22" s="63" t="s">
        <v>90</v>
      </c>
      <c r="C22" s="410" t="s">
        <v>242</v>
      </c>
      <c r="D22" s="410"/>
      <c r="E22" s="410"/>
      <c r="F22" s="410"/>
      <c r="G22" s="52"/>
    </row>
    <row r="23" spans="1:7" ht="17.100000000000001" customHeight="1">
      <c r="A23" s="54"/>
      <c r="C23" s="410"/>
      <c r="D23" s="410"/>
      <c r="E23" s="410"/>
      <c r="F23" s="410"/>
      <c r="G23" s="52"/>
    </row>
    <row r="24" spans="1:7" ht="15" customHeight="1">
      <c r="A24" s="54"/>
      <c r="C24" s="410"/>
      <c r="D24" s="410"/>
      <c r="E24" s="410"/>
      <c r="F24" s="410"/>
      <c r="G24" s="52"/>
    </row>
    <row r="25" spans="1:7" ht="17.100000000000001" customHeight="1">
      <c r="A25" s="54"/>
      <c r="B25" s="63" t="s">
        <v>91</v>
      </c>
      <c r="C25" s="410" t="s">
        <v>241</v>
      </c>
      <c r="D25" s="410"/>
      <c r="E25" s="410"/>
      <c r="F25" s="410"/>
      <c r="G25" s="52"/>
    </row>
    <row r="26" spans="1:7" ht="17.100000000000001" customHeight="1">
      <c r="A26" s="54"/>
      <c r="B26" s="63"/>
      <c r="C26" s="410"/>
      <c r="D26" s="410"/>
      <c r="E26" s="410"/>
      <c r="F26" s="410"/>
      <c r="G26" s="52"/>
    </row>
    <row r="27" spans="1:7" ht="15" customHeight="1">
      <c r="A27" s="54"/>
      <c r="B27" s="63"/>
      <c r="C27" s="64"/>
      <c r="D27" s="64"/>
      <c r="E27" s="64"/>
      <c r="F27" s="64"/>
      <c r="G27" s="52"/>
    </row>
    <row r="28" spans="1:7" ht="15" customHeight="1">
      <c r="A28" s="54"/>
      <c r="B28" s="63"/>
      <c r="C28" s="64"/>
      <c r="D28" s="64"/>
      <c r="E28" s="64"/>
      <c r="F28" s="64"/>
      <c r="G28" s="52"/>
    </row>
    <row r="29" spans="1:7" ht="15" customHeight="1">
      <c r="A29" s="54"/>
      <c r="B29" s="65" t="s">
        <v>170</v>
      </c>
      <c r="C29" s="54"/>
      <c r="D29" s="54"/>
      <c r="E29" s="54"/>
      <c r="F29" s="54"/>
      <c r="G29" s="52"/>
    </row>
    <row r="30" spans="1:7" ht="15" customHeight="1">
      <c r="A30" s="54"/>
      <c r="B30" s="54"/>
      <c r="C30" s="54"/>
      <c r="D30" s="398" t="s">
        <v>169</v>
      </c>
      <c r="E30" s="398"/>
      <c r="F30" s="54"/>
      <c r="G30" s="52"/>
    </row>
    <row r="31" spans="1:7" ht="15" customHeight="1">
      <c r="A31" s="54"/>
      <c r="B31" s="54"/>
      <c r="C31" s="54"/>
      <c r="D31" s="66"/>
      <c r="E31" s="66"/>
      <c r="F31" s="54"/>
      <c r="G31" s="52"/>
    </row>
    <row r="32" spans="1:7" ht="15" customHeight="1">
      <c r="A32" s="54"/>
      <c r="B32" s="54"/>
      <c r="C32" s="54"/>
      <c r="D32" s="66"/>
      <c r="E32" s="66"/>
      <c r="F32" s="54"/>
      <c r="G32" s="52"/>
    </row>
    <row r="33" spans="1:7" ht="15" customHeight="1">
      <c r="A33" s="54"/>
      <c r="B33" s="54" t="s">
        <v>223</v>
      </c>
      <c r="C33" s="54"/>
      <c r="D33" s="398" t="s">
        <v>222</v>
      </c>
      <c r="E33" s="398"/>
      <c r="F33" s="54"/>
      <c r="G33" s="52"/>
    </row>
    <row r="34" spans="1:7" ht="15" customHeight="1">
      <c r="A34" s="54"/>
      <c r="B34" s="54"/>
      <c r="C34" s="54"/>
      <c r="D34" s="398" t="s">
        <v>201</v>
      </c>
      <c r="E34" s="398"/>
      <c r="F34" s="54"/>
      <c r="G34" s="52"/>
    </row>
    <row r="35" spans="1:7" ht="15" customHeight="1">
      <c r="A35" s="54"/>
      <c r="B35" s="54"/>
      <c r="C35" s="54"/>
      <c r="D35" s="398"/>
      <c r="E35" s="398"/>
      <c r="F35" s="54"/>
      <c r="G35" s="52"/>
    </row>
    <row r="36" spans="1:7" ht="15" customHeight="1">
      <c r="A36" s="54"/>
      <c r="B36" s="54"/>
      <c r="C36" s="54"/>
      <c r="D36" s="182"/>
      <c r="E36" s="182"/>
      <c r="F36" s="54"/>
      <c r="G36" s="52"/>
    </row>
    <row r="37" spans="1:7" ht="15" customHeight="1">
      <c r="A37" s="54"/>
      <c r="B37" s="54"/>
      <c r="C37" s="54"/>
      <c r="D37" s="182"/>
      <c r="E37" s="182"/>
      <c r="F37" s="54"/>
      <c r="G37" s="52"/>
    </row>
    <row r="38" spans="1:7" ht="15" customHeight="1">
      <c r="G38" s="52"/>
    </row>
    <row r="39" spans="1:7" ht="15" customHeight="1">
      <c r="G39" s="52"/>
    </row>
    <row r="40" spans="1:7" ht="15" customHeight="1">
      <c r="G40" s="52"/>
    </row>
    <row r="41" spans="1:7" ht="15" customHeight="1">
      <c r="G41" s="52"/>
    </row>
    <row r="42" spans="1:7" ht="15" customHeight="1">
      <c r="G42" s="52"/>
    </row>
    <row r="43" spans="1:7" ht="15" customHeight="1">
      <c r="G43" s="52"/>
    </row>
    <row r="44" spans="1:7" ht="15" customHeight="1">
      <c r="G44" s="52"/>
    </row>
    <row r="45" spans="1:7" ht="15" customHeight="1">
      <c r="A45" s="40"/>
      <c r="B45" s="53" t="s">
        <v>106</v>
      </c>
      <c r="C45" s="40"/>
      <c r="D45" s="40"/>
      <c r="E45" s="391" t="s">
        <v>109</v>
      </c>
      <c r="F45" s="391"/>
      <c r="G45" s="52"/>
    </row>
    <row r="46" spans="1:7" ht="15" customHeight="1">
      <c r="B46" s="394" t="s">
        <v>108</v>
      </c>
      <c r="C46" s="394"/>
      <c r="D46" s="394"/>
      <c r="E46" s="391" t="str">
        <f>E3</f>
        <v xml:space="preserve">PO.Box No. 03, </v>
      </c>
      <c r="F46" s="391"/>
      <c r="G46" s="52"/>
    </row>
    <row r="47" spans="1:7" ht="15" customHeight="1">
      <c r="B47" s="399" t="s">
        <v>119</v>
      </c>
      <c r="C47" s="399"/>
      <c r="D47" s="399"/>
      <c r="E47" s="391" t="str">
        <f>E4</f>
        <v xml:space="preserve">219, Kumarpara , Rajshahi </v>
      </c>
      <c r="F47" s="391"/>
      <c r="G47" s="52"/>
    </row>
    <row r="48" spans="1:7" ht="25.5" hidden="1" customHeight="1">
      <c r="A48" s="54"/>
      <c r="B48" s="54"/>
      <c r="C48" s="56"/>
      <c r="D48" s="56"/>
      <c r="E48" s="58"/>
      <c r="F48" s="58"/>
    </row>
    <row r="49" spans="1:6" ht="15" customHeight="1">
      <c r="A49" s="408" t="s">
        <v>206</v>
      </c>
      <c r="B49" s="408"/>
      <c r="C49" s="59"/>
      <c r="D49" s="59"/>
      <c r="E49" s="402" t="str">
        <f>E6</f>
        <v>A‡±vei  28, 2015</v>
      </c>
      <c r="F49" s="411"/>
    </row>
    <row r="50" spans="1:6" ht="15" customHeight="1">
      <c r="A50" s="55"/>
      <c r="B50" s="55"/>
      <c r="C50" s="59"/>
      <c r="D50" s="59"/>
      <c r="E50" s="57"/>
      <c r="F50" s="58"/>
    </row>
    <row r="51" spans="1:6" ht="18">
      <c r="A51" s="397" t="s">
        <v>148</v>
      </c>
      <c r="B51" s="397"/>
      <c r="C51" s="54"/>
      <c r="D51" s="60"/>
      <c r="E51" s="60"/>
      <c r="F51" s="54"/>
    </row>
    <row r="52" spans="1:6" ht="18">
      <c r="A52" s="397" t="s">
        <v>115</v>
      </c>
      <c r="B52" s="397"/>
      <c r="C52" s="54"/>
      <c r="D52" s="54"/>
      <c r="E52" s="54"/>
      <c r="F52" s="54"/>
    </row>
    <row r="53" spans="1:6" ht="18">
      <c r="A53" s="397" t="s">
        <v>114</v>
      </c>
      <c r="B53" s="397"/>
      <c r="C53" s="397"/>
      <c r="D53" s="54"/>
      <c r="E53" s="54"/>
      <c r="F53" s="54"/>
    </row>
    <row r="54" spans="1:6" ht="18">
      <c r="A54" s="397" t="s">
        <v>189</v>
      </c>
      <c r="B54" s="397"/>
      <c r="C54" s="54"/>
      <c r="D54" s="54"/>
      <c r="E54" s="54"/>
      <c r="F54" s="54"/>
    </row>
    <row r="55" spans="1:6" ht="18">
      <c r="A55" s="61" t="s">
        <v>89</v>
      </c>
      <c r="B55" s="54"/>
      <c r="C55" s="397" t="s">
        <v>224</v>
      </c>
      <c r="D55" s="397"/>
      <c r="E55" s="54"/>
      <c r="F55" s="54"/>
    </row>
    <row r="56" spans="1:6" ht="18">
      <c r="A56" s="54"/>
      <c r="B56" s="54"/>
      <c r="C56" s="408" t="s">
        <v>226</v>
      </c>
      <c r="D56" s="408"/>
      <c r="E56" s="54"/>
      <c r="F56" s="54"/>
    </row>
    <row r="57" spans="1:6" ht="18">
      <c r="A57" s="54"/>
      <c r="B57" s="54"/>
      <c r="C57" s="414" t="str">
        <f>C16</f>
        <v xml:space="preserve"> wnmve t A‡±vei, 2015 gvm|                 </v>
      </c>
      <c r="D57" s="414"/>
      <c r="E57" s="54"/>
      <c r="F57" s="54"/>
    </row>
    <row r="58" spans="1:6" ht="18">
      <c r="A58" s="54"/>
      <c r="B58" s="54"/>
      <c r="C58" s="68"/>
      <c r="D58" s="68"/>
      <c r="E58" s="54"/>
      <c r="F58" s="54"/>
    </row>
    <row r="59" spans="1:6" ht="15.95" customHeight="1">
      <c r="A59" s="62" t="s">
        <v>88</v>
      </c>
      <c r="B59" s="54"/>
      <c r="C59" s="54"/>
      <c r="D59" s="54"/>
      <c r="E59" s="54"/>
      <c r="F59" s="54"/>
    </row>
    <row r="60" spans="1:6" ht="50.1" customHeight="1">
      <c r="A60" s="404" t="str">
        <f>A19</f>
        <v xml:space="preserve">      Dchy©³ wel‡q Avcbv‡`i 24-05-03 Bs Zvwi‡Li 04.2/6768 bs c‡Îi wb‡`©kbv Abyhvqx AÎ eªvÂ I ‡Rvbvj Awd‡mi Kg©KZ©v I Kg©PvixMb‡K cÖ`Ë A‡±vei, 2015 gv‡mi †eZb-fvZvw`i wb‡gœv³ weeibx cª‡qvRbxq e¨e¯’v MÖn‡bi Rb¨ GZ`ms‡M †cÖiY Kiv nj-</v>
      </c>
      <c r="B60" s="404"/>
      <c r="C60" s="404"/>
      <c r="D60" s="404"/>
      <c r="E60" s="404"/>
      <c r="F60" s="404"/>
    </row>
    <row r="61" spans="1:6" ht="15.95" customHeight="1">
      <c r="A61" s="54"/>
      <c r="B61" s="54"/>
      <c r="C61" s="54"/>
      <c r="D61" s="54"/>
      <c r="E61" s="54"/>
      <c r="F61" s="54"/>
    </row>
    <row r="62" spans="1:6" ht="20.25" customHeight="1">
      <c r="A62" s="54"/>
      <c r="B62" s="63" t="s">
        <v>90</v>
      </c>
      <c r="C62" s="415" t="s">
        <v>93</v>
      </c>
      <c r="D62" s="415"/>
      <c r="E62" s="415"/>
      <c r="F62" s="54"/>
    </row>
    <row r="63" spans="1:6" ht="43.5" customHeight="1">
      <c r="A63" s="54"/>
      <c r="B63" s="63" t="s">
        <v>91</v>
      </c>
      <c r="C63" s="410" t="s">
        <v>243</v>
      </c>
      <c r="D63" s="410"/>
      <c r="E63" s="410"/>
      <c r="F63" s="410"/>
    </row>
    <row r="64" spans="1:6" ht="18">
      <c r="A64" s="54"/>
      <c r="B64" s="54"/>
      <c r="C64" s="397"/>
      <c r="D64" s="397"/>
      <c r="E64" s="397"/>
      <c r="F64" s="397"/>
    </row>
    <row r="65" spans="1:6" ht="18">
      <c r="A65" s="54"/>
      <c r="B65" s="413" t="s">
        <v>172</v>
      </c>
      <c r="C65" s="413"/>
      <c r="D65" s="54"/>
      <c r="E65" s="54"/>
      <c r="F65" s="54"/>
    </row>
    <row r="66" spans="1:6" ht="19.5" customHeight="1">
      <c r="A66" s="54"/>
      <c r="B66" s="54"/>
      <c r="C66" s="54"/>
      <c r="D66" s="398" t="s">
        <v>171</v>
      </c>
      <c r="E66" s="398"/>
      <c r="F66" s="54"/>
    </row>
    <row r="67" spans="1:6" ht="18">
      <c r="A67" s="54"/>
      <c r="B67" s="54"/>
      <c r="C67" s="54"/>
      <c r="D67" s="66"/>
      <c r="E67" s="66"/>
      <c r="F67" s="54"/>
    </row>
    <row r="68" spans="1:6" ht="18">
      <c r="A68" s="54"/>
      <c r="B68" s="397" t="s">
        <v>235</v>
      </c>
      <c r="C68" s="397"/>
      <c r="D68" s="66"/>
      <c r="E68" s="66"/>
      <c r="F68" s="54"/>
    </row>
    <row r="69" spans="1:6" ht="18">
      <c r="A69" s="54"/>
      <c r="D69" s="398" t="str">
        <f>D33</f>
        <v>( ‡gvt ‰Zdzi Avjg )</v>
      </c>
      <c r="E69" s="398"/>
      <c r="F69" s="54"/>
    </row>
    <row r="70" spans="1:6" ht="18">
      <c r="A70" s="54"/>
      <c r="D70" s="398" t="str">
        <f>D34</f>
        <v>G¨vwm÷¨v›U †Rbv‡ij g¨v‡bRvi</v>
      </c>
      <c r="E70" s="398"/>
      <c r="F70" s="54"/>
    </row>
    <row r="71" spans="1:6" ht="18">
      <c r="A71" s="54"/>
      <c r="B71" s="54"/>
      <c r="C71" s="54"/>
      <c r="D71" s="392"/>
      <c r="E71" s="393"/>
      <c r="F71" s="54"/>
    </row>
    <row r="72" spans="1:6" ht="18">
      <c r="A72" s="54"/>
      <c r="B72" s="54"/>
      <c r="C72" s="54"/>
      <c r="D72" s="54"/>
      <c r="E72" s="54"/>
      <c r="F72" s="54"/>
    </row>
    <row r="73" spans="1:6" ht="18">
      <c r="A73" s="54"/>
      <c r="B73" s="54"/>
      <c r="C73" s="54"/>
      <c r="D73" s="54"/>
      <c r="E73" s="54"/>
      <c r="F73" s="54"/>
    </row>
    <row r="74" spans="1:6" ht="18">
      <c r="A74" s="54"/>
      <c r="B74" s="54"/>
      <c r="C74" s="54"/>
      <c r="D74" s="54"/>
      <c r="E74" s="54"/>
      <c r="F74" s="54"/>
    </row>
    <row r="75" spans="1:6" ht="18">
      <c r="A75" s="54"/>
      <c r="B75" s="54"/>
      <c r="C75" s="54"/>
      <c r="D75" s="54"/>
      <c r="E75" s="54"/>
      <c r="F75" s="54"/>
    </row>
    <row r="76" spans="1:6" ht="18">
      <c r="A76" s="54"/>
      <c r="B76" s="54"/>
      <c r="C76" s="54"/>
      <c r="D76" s="54"/>
      <c r="E76" s="54"/>
      <c r="F76" s="54"/>
    </row>
    <row r="77" spans="1:6" ht="18">
      <c r="A77" s="54"/>
      <c r="B77" s="54"/>
      <c r="C77" s="54"/>
      <c r="D77" s="54"/>
      <c r="E77" s="54"/>
      <c r="F77" s="54"/>
    </row>
    <row r="78" spans="1:6" ht="18">
      <c r="A78" s="54"/>
      <c r="B78" s="54"/>
      <c r="C78" s="54"/>
      <c r="D78" s="54"/>
      <c r="E78" s="54"/>
      <c r="F78" s="54"/>
    </row>
    <row r="79" spans="1:6" ht="18">
      <c r="A79" s="54"/>
      <c r="B79" s="54"/>
      <c r="C79" s="54"/>
      <c r="D79" s="54"/>
      <c r="E79" s="54"/>
      <c r="F79" s="54"/>
    </row>
    <row r="80" spans="1:6" ht="18">
      <c r="A80" s="54"/>
      <c r="B80" s="54"/>
      <c r="C80" s="54"/>
      <c r="D80" s="54"/>
      <c r="E80" s="54"/>
      <c r="F80" s="54"/>
    </row>
    <row r="81" spans="1:6" ht="18">
      <c r="A81" s="54"/>
      <c r="B81" s="54"/>
      <c r="C81" s="54"/>
      <c r="D81" s="54"/>
      <c r="E81" s="54"/>
      <c r="F81" s="54"/>
    </row>
    <row r="82" spans="1:6" ht="18">
      <c r="A82" s="54"/>
      <c r="B82" s="54"/>
      <c r="C82" s="54"/>
      <c r="D82" s="54"/>
      <c r="E82" s="54"/>
      <c r="F82" s="54"/>
    </row>
    <row r="83" spans="1:6" ht="18">
      <c r="A83" s="54"/>
      <c r="B83" s="54"/>
      <c r="C83" s="54"/>
      <c r="D83" s="54"/>
      <c r="E83" s="54"/>
      <c r="F83" s="54"/>
    </row>
    <row r="84" spans="1:6" ht="18">
      <c r="A84" s="54"/>
      <c r="B84" s="54"/>
      <c r="C84" s="54"/>
      <c r="D84" s="54"/>
      <c r="E84" s="58"/>
      <c r="F84" s="58"/>
    </row>
    <row r="85" spans="1:6">
      <c r="B85" s="53" t="s">
        <v>106</v>
      </c>
      <c r="C85" s="40"/>
      <c r="D85" s="40"/>
      <c r="E85" s="391" t="str">
        <f>E2</f>
        <v>Tel-775802,772337</v>
      </c>
      <c r="F85" s="391"/>
    </row>
    <row r="86" spans="1:6" ht="18">
      <c r="B86" s="394" t="s">
        <v>108</v>
      </c>
      <c r="C86" s="394"/>
      <c r="D86" s="394"/>
      <c r="E86" s="391" t="str">
        <f>E3</f>
        <v xml:space="preserve">PO.Box No. 03, </v>
      </c>
      <c r="F86" s="391"/>
    </row>
    <row r="87" spans="1:6">
      <c r="B87" s="399" t="s">
        <v>112</v>
      </c>
      <c r="C87" s="399"/>
      <c r="D87" s="399"/>
      <c r="E87" s="391" t="str">
        <f>E4</f>
        <v xml:space="preserve">219, Kumarpara , Rajshahi </v>
      </c>
      <c r="F87" s="391"/>
    </row>
    <row r="88" spans="1:6" ht="16.5" customHeight="1">
      <c r="A88" s="408" t="s">
        <v>206</v>
      </c>
      <c r="B88" s="408"/>
      <c r="C88" s="56"/>
      <c r="D88" s="56"/>
      <c r="E88" s="402" t="str">
        <f>E6</f>
        <v>A‡±vei  28, 2015</v>
      </c>
      <c r="F88" s="402"/>
    </row>
    <row r="89" spans="1:6" ht="17.25" customHeight="1">
      <c r="A89" s="59"/>
      <c r="B89" s="59"/>
      <c r="C89" s="59"/>
      <c r="D89" s="59"/>
      <c r="E89" s="54"/>
      <c r="F89" s="54"/>
    </row>
    <row r="90" spans="1:6" ht="16.5" customHeight="1">
      <c r="A90" s="397" t="s">
        <v>148</v>
      </c>
      <c r="B90" s="397"/>
      <c r="C90" s="397"/>
      <c r="D90" s="60"/>
      <c r="E90" s="60"/>
      <c r="F90" s="54"/>
    </row>
    <row r="91" spans="1:6" ht="18">
      <c r="A91" s="397" t="s">
        <v>115</v>
      </c>
      <c r="B91" s="397"/>
      <c r="C91" s="397"/>
      <c r="D91" s="54"/>
      <c r="E91" s="54"/>
      <c r="F91" s="54"/>
    </row>
    <row r="92" spans="1:6" ht="18">
      <c r="A92" s="397" t="s">
        <v>116</v>
      </c>
      <c r="B92" s="397"/>
      <c r="C92" s="397"/>
      <c r="D92" s="54"/>
      <c r="E92" s="54"/>
      <c r="F92" s="54"/>
    </row>
    <row r="93" spans="1:6" ht="18">
      <c r="A93" s="397" t="s">
        <v>189</v>
      </c>
      <c r="B93" s="397"/>
      <c r="C93" s="54"/>
      <c r="D93" s="54"/>
      <c r="E93" s="54"/>
      <c r="F93" s="54"/>
    </row>
    <row r="94" spans="1:6" ht="18">
      <c r="A94" s="61" t="s">
        <v>89</v>
      </c>
      <c r="B94" s="54"/>
      <c r="C94" s="54"/>
      <c r="D94" s="54"/>
      <c r="E94" s="54"/>
      <c r="F94" s="54"/>
    </row>
    <row r="95" spans="1:6" ht="18">
      <c r="B95" s="54"/>
      <c r="C95" s="410" t="s">
        <v>225</v>
      </c>
      <c r="D95" s="410"/>
      <c r="E95" s="54"/>
      <c r="F95" s="54"/>
    </row>
    <row r="96" spans="1:6" ht="18">
      <c r="A96" s="54"/>
      <c r="B96" s="54"/>
      <c r="C96" s="408" t="s">
        <v>226</v>
      </c>
      <c r="D96" s="408"/>
      <c r="E96" s="54"/>
      <c r="F96" s="54"/>
    </row>
    <row r="97" spans="1:6" ht="18">
      <c r="A97" s="54"/>
      <c r="B97" s="54"/>
      <c r="C97" s="68" t="str">
        <f>C16</f>
        <v xml:space="preserve"> wnmve t A‡±vei, 2015 gvm|                 </v>
      </c>
      <c r="D97" s="54"/>
      <c r="E97" s="54"/>
      <c r="F97" s="54"/>
    </row>
    <row r="98" spans="1:6" ht="18">
      <c r="A98" s="54"/>
      <c r="B98" s="54"/>
      <c r="C98" s="68"/>
      <c r="D98" s="54"/>
      <c r="E98" s="54"/>
      <c r="F98" s="54"/>
    </row>
    <row r="99" spans="1:6" ht="18">
      <c r="A99" s="62" t="s">
        <v>88</v>
      </c>
      <c r="B99" s="54"/>
      <c r="C99" s="54"/>
      <c r="D99" s="54"/>
      <c r="E99" s="54"/>
      <c r="F99" s="54"/>
    </row>
    <row r="100" spans="1:6" ht="54" customHeight="1">
      <c r="A100" s="404" t="str">
        <f>A19</f>
        <v xml:space="preserve">      Dchy©³ wel‡q Avcbv‡`i 24-05-03 Bs Zvwi‡Li 04.2/6768 bs c‡Îi wb‡`©kbv Abyhvqx AÎ eªvÂ I ‡Rvbvj Awd‡mi Kg©KZ©v I Kg©PvixMb‡K cÖ`Ë A‡±vei, 2015 gv‡mi †eZb-fvZvw`i wb‡gœv³ weeibx cª‡qvRbxq e¨e¯’v MÖn‡bi Rb¨ GZ`ms‡M †cÖiY Kiv nj-</v>
      </c>
      <c r="B100" s="404"/>
      <c r="C100" s="404"/>
      <c r="D100" s="404"/>
      <c r="E100" s="404"/>
      <c r="F100" s="404"/>
    </row>
    <row r="101" spans="1:6" ht="18">
      <c r="A101" s="54"/>
      <c r="B101" s="54"/>
      <c r="C101" s="54"/>
      <c r="D101" s="54"/>
      <c r="E101" s="54"/>
      <c r="F101" s="54"/>
    </row>
    <row r="102" spans="1:6" ht="57" customHeight="1">
      <c r="A102" s="54"/>
      <c r="B102" s="63" t="s">
        <v>90</v>
      </c>
      <c r="C102" s="410" t="s">
        <v>244</v>
      </c>
      <c r="D102" s="410"/>
      <c r="E102" s="410"/>
      <c r="F102" s="410"/>
    </row>
    <row r="103" spans="1:6" ht="20.25" customHeight="1">
      <c r="A103" s="54"/>
      <c r="B103" s="63"/>
      <c r="C103" s="54"/>
      <c r="D103" s="54"/>
      <c r="E103" s="54"/>
      <c r="F103" s="54"/>
    </row>
    <row r="104" spans="1:6" ht="18">
      <c r="A104" s="54"/>
      <c r="B104" s="413" t="s">
        <v>170</v>
      </c>
      <c r="C104" s="413"/>
      <c r="D104" s="54"/>
      <c r="E104" s="54"/>
      <c r="F104" s="54"/>
    </row>
    <row r="105" spans="1:6" ht="19.5" customHeight="1">
      <c r="A105" s="54"/>
      <c r="B105" s="54"/>
      <c r="C105" s="54"/>
      <c r="D105" s="398" t="s">
        <v>169</v>
      </c>
      <c r="E105" s="398"/>
      <c r="F105" s="54"/>
    </row>
    <row r="106" spans="1:6" ht="18">
      <c r="A106" s="54"/>
      <c r="B106" s="54"/>
      <c r="C106" s="54"/>
      <c r="D106" s="66"/>
      <c r="E106" s="66"/>
      <c r="F106" s="54"/>
    </row>
    <row r="107" spans="1:6" ht="18">
      <c r="A107" s="54"/>
      <c r="B107" s="397" t="s">
        <v>236</v>
      </c>
      <c r="C107" s="397"/>
      <c r="D107" s="66"/>
      <c r="E107" s="66"/>
      <c r="F107" s="54"/>
    </row>
    <row r="108" spans="1:6" ht="18">
      <c r="A108" s="54"/>
      <c r="D108" s="398" t="str">
        <f>D69</f>
        <v>( ‡gvt ‰Zdzi Avjg )</v>
      </c>
      <c r="E108" s="398"/>
      <c r="F108" s="54"/>
    </row>
    <row r="109" spans="1:6" ht="18">
      <c r="A109" s="54"/>
      <c r="D109" s="398" t="str">
        <f>D34</f>
        <v>G¨vwm÷¨v›U †Rbv‡ij g¨v‡bRvi</v>
      </c>
      <c r="E109" s="398"/>
      <c r="F109" s="54"/>
    </row>
    <row r="110" spans="1:6">
      <c r="D110" s="395"/>
      <c r="E110" s="395"/>
    </row>
    <row r="111" spans="1:6">
      <c r="D111" s="51"/>
      <c r="E111" s="51"/>
    </row>
    <row r="112" spans="1:6">
      <c r="D112" s="51"/>
      <c r="E112" s="51"/>
    </row>
    <row r="113" spans="1:6">
      <c r="D113" s="51"/>
      <c r="E113" s="51"/>
    </row>
    <row r="114" spans="1:6">
      <c r="D114" s="51"/>
      <c r="E114" s="51"/>
    </row>
    <row r="115" spans="1:6">
      <c r="D115" s="51"/>
      <c r="E115" s="51"/>
    </row>
    <row r="116" spans="1:6">
      <c r="D116" s="51"/>
      <c r="E116" s="51"/>
    </row>
    <row r="117" spans="1:6">
      <c r="D117" s="51"/>
      <c r="E117" s="51"/>
    </row>
    <row r="118" spans="1:6">
      <c r="D118" s="51"/>
      <c r="E118" s="51"/>
    </row>
    <row r="119" spans="1:6">
      <c r="D119" s="51"/>
      <c r="E119" s="51"/>
    </row>
    <row r="120" spans="1:6">
      <c r="D120" s="51"/>
      <c r="E120" s="51"/>
    </row>
    <row r="121" spans="1:6">
      <c r="D121" s="51"/>
      <c r="E121" s="51"/>
    </row>
    <row r="122" spans="1:6">
      <c r="D122" s="51"/>
      <c r="E122" s="51"/>
    </row>
    <row r="123" spans="1:6">
      <c r="A123" s="390" t="s">
        <v>134</v>
      </c>
      <c r="B123" s="390"/>
      <c r="C123" s="390"/>
      <c r="D123" s="390"/>
      <c r="E123" s="390"/>
      <c r="F123" s="390"/>
    </row>
    <row r="124" spans="1:6">
      <c r="A124" s="400" t="s">
        <v>135</v>
      </c>
      <c r="B124" s="400"/>
      <c r="C124" s="400"/>
      <c r="D124" s="400"/>
      <c r="E124" s="400"/>
      <c r="F124" s="400"/>
    </row>
    <row r="125" spans="1:6">
      <c r="A125" s="90"/>
      <c r="B125" s="90"/>
      <c r="C125" s="399" t="s">
        <v>112</v>
      </c>
      <c r="D125" s="401"/>
      <c r="E125" s="90"/>
      <c r="F125" s="90"/>
    </row>
    <row r="126" spans="1:6">
      <c r="A126" s="80"/>
      <c r="B126" s="80"/>
      <c r="C126" s="78"/>
      <c r="D126" s="78"/>
      <c r="E126" s="78"/>
      <c r="F126" s="78"/>
    </row>
    <row r="127" spans="1:6">
      <c r="A127" s="81"/>
      <c r="B127" s="389" t="s">
        <v>230</v>
      </c>
      <c r="C127" s="389"/>
      <c r="D127" s="389"/>
      <c r="E127" s="389"/>
      <c r="F127" s="389"/>
    </row>
    <row r="128" spans="1:6">
      <c r="A128" s="81"/>
      <c r="B128" s="388" t="s">
        <v>231</v>
      </c>
      <c r="C128" s="388"/>
      <c r="D128" s="388"/>
      <c r="E128" s="388"/>
      <c r="F128" s="388"/>
    </row>
    <row r="129" spans="1:6">
      <c r="A129" s="82"/>
      <c r="B129" s="82"/>
      <c r="C129" s="82"/>
      <c r="D129" s="83"/>
      <c r="E129" s="83"/>
      <c r="F129" s="79"/>
    </row>
    <row r="130" spans="1:6">
      <c r="A130" s="77"/>
      <c r="B130" s="84" t="s">
        <v>120</v>
      </c>
      <c r="C130" s="84" t="s">
        <v>121</v>
      </c>
      <c r="E130" s="85" t="e">
        <f>'August, 2021'!#REF!</f>
        <v>#REF!</v>
      </c>
      <c r="F130" s="77"/>
    </row>
    <row r="131" spans="1:6">
      <c r="A131" s="77"/>
      <c r="B131" s="84" t="s">
        <v>122</v>
      </c>
      <c r="C131" s="84" t="s">
        <v>125</v>
      </c>
      <c r="E131" s="85" t="e">
        <f>'August, 2021'!#REF!</f>
        <v>#REF!</v>
      </c>
      <c r="F131" s="86"/>
    </row>
    <row r="132" spans="1:6">
      <c r="A132" s="77"/>
      <c r="B132" s="84" t="s">
        <v>123</v>
      </c>
      <c r="C132" s="84" t="s">
        <v>187</v>
      </c>
      <c r="E132" s="85" t="e">
        <f>'August, 2021'!#REF!</f>
        <v>#REF!</v>
      </c>
      <c r="F132" s="86"/>
    </row>
    <row r="133" spans="1:6">
      <c r="A133" s="77"/>
      <c r="B133" s="84" t="s">
        <v>124</v>
      </c>
      <c r="C133" s="84" t="s">
        <v>127</v>
      </c>
      <c r="E133" s="85" t="e">
        <f>'August, 2021'!#REF!</f>
        <v>#REF!</v>
      </c>
      <c r="F133" s="86"/>
    </row>
    <row r="134" spans="1:6">
      <c r="A134" s="77"/>
      <c r="B134" s="84" t="s">
        <v>126</v>
      </c>
      <c r="C134" s="84" t="s">
        <v>202</v>
      </c>
      <c r="E134" s="85">
        <v>0</v>
      </c>
      <c r="F134" s="86"/>
    </row>
    <row r="135" spans="1:6">
      <c r="A135" s="77"/>
      <c r="B135" s="84"/>
      <c r="C135" s="84" t="s">
        <v>128</v>
      </c>
      <c r="E135" s="87" t="e">
        <f>SUM(E130:E134)</f>
        <v>#REF!</v>
      </c>
      <c r="F135" s="86"/>
    </row>
    <row r="136" spans="1:6">
      <c r="A136" s="77"/>
      <c r="C136" s="89" t="s">
        <v>130</v>
      </c>
      <c r="D136" s="87"/>
      <c r="E136" s="87"/>
      <c r="F136" s="86"/>
    </row>
    <row r="137" spans="1:6">
      <c r="A137" s="77"/>
      <c r="B137" s="84"/>
      <c r="C137" s="84" t="s">
        <v>203</v>
      </c>
      <c r="D137" s="87" t="e">
        <f>'August, 2021'!#REF!</f>
        <v>#REF!</v>
      </c>
      <c r="E137" s="87"/>
      <c r="F137" s="86"/>
    </row>
    <row r="138" spans="1:6">
      <c r="A138" s="77"/>
      <c r="B138" s="84"/>
      <c r="C138" s="84" t="s">
        <v>204</v>
      </c>
      <c r="D138" s="87" t="e">
        <f>'August, 2021'!#REF!+'August, 2021'!#REF!</f>
        <v>#REF!</v>
      </c>
      <c r="E138" s="87"/>
      <c r="F138" s="86"/>
    </row>
    <row r="139" spans="1:6">
      <c r="A139" s="77"/>
      <c r="B139" s="84"/>
      <c r="C139" s="84" t="s">
        <v>232</v>
      </c>
      <c r="D139" s="87" t="e">
        <f>'August, 2021'!#REF!</f>
        <v>#REF!</v>
      </c>
      <c r="E139" s="87"/>
      <c r="F139" s="86"/>
    </row>
    <row r="140" spans="1:6">
      <c r="A140" s="77"/>
      <c r="B140" s="84"/>
      <c r="C140" s="84" t="s">
        <v>138</v>
      </c>
      <c r="D140" s="87" t="e">
        <f>'August, 2021'!#REF!</f>
        <v>#REF!</v>
      </c>
      <c r="E140" s="87"/>
      <c r="F140" s="86"/>
    </row>
    <row r="141" spans="1:6">
      <c r="A141" s="77"/>
      <c r="B141" s="84"/>
      <c r="C141" s="84" t="s">
        <v>132</v>
      </c>
      <c r="D141" s="87" t="e">
        <f>'August, 2021'!#REF!</f>
        <v>#REF!</v>
      </c>
      <c r="E141" s="88" t="e">
        <f>SUM(D137:D141)</f>
        <v>#REF!</v>
      </c>
      <c r="F141" s="86"/>
    </row>
    <row r="142" spans="1:6">
      <c r="A142" s="77"/>
      <c r="B142" s="84"/>
      <c r="C142" s="84" t="s">
        <v>133</v>
      </c>
      <c r="D142" s="87"/>
      <c r="E142" s="88" t="e">
        <f>E135-E141</f>
        <v>#REF!</v>
      </c>
      <c r="F142" s="86"/>
    </row>
    <row r="143" spans="1:6">
      <c r="A143" s="77"/>
      <c r="B143" s="84"/>
      <c r="C143" s="77"/>
      <c r="D143" s="87"/>
      <c r="E143" s="87"/>
      <c r="F143" s="86"/>
    </row>
    <row r="163" spans="1:6">
      <c r="D163" s="51"/>
      <c r="E163" s="51"/>
    </row>
    <row r="164" spans="1:6">
      <c r="A164" s="390" t="s">
        <v>134</v>
      </c>
      <c r="B164" s="390"/>
      <c r="C164" s="390"/>
      <c r="D164" s="390"/>
      <c r="E164" s="390"/>
      <c r="F164" s="390"/>
    </row>
    <row r="165" spans="1:6" ht="18">
      <c r="A165" s="394" t="s">
        <v>135</v>
      </c>
      <c r="B165" s="394"/>
      <c r="C165" s="394"/>
      <c r="D165" s="394"/>
      <c r="E165" s="394"/>
      <c r="F165" s="394"/>
    </row>
    <row r="166" spans="1:6" ht="18">
      <c r="A166" s="148"/>
      <c r="B166" s="148"/>
      <c r="C166" s="403" t="s">
        <v>112</v>
      </c>
      <c r="D166" s="403"/>
      <c r="E166" s="148"/>
      <c r="F166" s="148"/>
    </row>
    <row r="167" spans="1:6" ht="18">
      <c r="A167" s="68"/>
      <c r="B167" s="68"/>
      <c r="C167" s="56"/>
      <c r="D167" s="56"/>
      <c r="E167" s="56"/>
      <c r="F167" s="56"/>
    </row>
    <row r="168" spans="1:6" ht="18">
      <c r="A168" s="149"/>
      <c r="B168" s="406" t="s">
        <v>179</v>
      </c>
      <c r="C168" s="406"/>
      <c r="D168" s="406"/>
      <c r="E168" s="406"/>
      <c r="F168" s="406"/>
    </row>
    <row r="169" spans="1:6" ht="18">
      <c r="A169" s="149"/>
      <c r="B169" s="406" t="s">
        <v>180</v>
      </c>
      <c r="C169" s="406"/>
      <c r="D169" s="406"/>
      <c r="E169" s="406"/>
      <c r="F169" s="406"/>
    </row>
    <row r="170" spans="1:6" ht="18">
      <c r="A170" s="62"/>
      <c r="B170" s="62"/>
      <c r="C170" s="62"/>
      <c r="D170" s="69"/>
      <c r="E170" s="69"/>
      <c r="F170" s="59"/>
    </row>
    <row r="171" spans="1:6" ht="18">
      <c r="A171" s="147"/>
      <c r="B171" s="65" t="s">
        <v>120</v>
      </c>
      <c r="C171" s="65" t="s">
        <v>121</v>
      </c>
      <c r="D171" s="54"/>
      <c r="E171" s="150">
        <v>78234</v>
      </c>
      <c r="F171" s="147"/>
    </row>
    <row r="172" spans="1:6" ht="18">
      <c r="A172" s="147"/>
      <c r="B172" s="65" t="s">
        <v>122</v>
      </c>
      <c r="C172" s="65" t="s">
        <v>155</v>
      </c>
      <c r="D172" s="54"/>
      <c r="E172" s="150">
        <v>31294</v>
      </c>
      <c r="F172" s="151"/>
    </row>
    <row r="173" spans="1:6" ht="20.100000000000001" customHeight="1">
      <c r="A173" s="147"/>
      <c r="B173" s="65"/>
      <c r="C173" s="65"/>
      <c r="D173" s="54"/>
      <c r="E173" s="150"/>
      <c r="F173" s="151"/>
    </row>
    <row r="174" spans="1:6" ht="20.100000000000001" customHeight="1">
      <c r="A174" s="147"/>
      <c r="C174" s="84"/>
      <c r="E174" s="155"/>
      <c r="F174" s="151"/>
    </row>
    <row r="175" spans="1:6" ht="20.100000000000001" customHeight="1">
      <c r="A175" s="147"/>
      <c r="B175" s="54"/>
      <c r="C175" s="65" t="s">
        <v>129</v>
      </c>
      <c r="D175" s="54"/>
      <c r="E175" s="154">
        <f>SUM(E171:E174)</f>
        <v>109528</v>
      </c>
      <c r="F175" s="151"/>
    </row>
    <row r="176" spans="1:6" ht="20.100000000000001" customHeight="1">
      <c r="A176" s="147"/>
      <c r="B176" s="54"/>
      <c r="C176" s="65"/>
      <c r="D176" s="54"/>
      <c r="E176" s="154"/>
      <c r="F176" s="151"/>
    </row>
    <row r="177" spans="1:6" ht="20.100000000000001" customHeight="1">
      <c r="A177" s="147"/>
      <c r="B177" s="54"/>
      <c r="C177" s="65"/>
      <c r="D177" s="54"/>
      <c r="E177" s="154"/>
      <c r="F177" s="151"/>
    </row>
    <row r="178" spans="1:6" ht="20.100000000000001" customHeight="1">
      <c r="A178" s="147"/>
      <c r="B178" s="54"/>
      <c r="C178" s="152" t="s">
        <v>130</v>
      </c>
      <c r="D178" s="66"/>
      <c r="E178" s="66"/>
      <c r="F178" s="151"/>
    </row>
    <row r="179" spans="1:6" ht="20.100000000000001" customHeight="1">
      <c r="A179" s="147"/>
      <c r="B179" s="54"/>
      <c r="C179" s="152"/>
      <c r="D179" s="66"/>
      <c r="E179" s="66"/>
      <c r="F179" s="151"/>
    </row>
    <row r="180" spans="1:6" ht="20.100000000000001" customHeight="1">
      <c r="A180" s="147"/>
      <c r="B180" s="65"/>
      <c r="C180" s="65" t="s">
        <v>132</v>
      </c>
      <c r="D180" s="66">
        <v>30</v>
      </c>
      <c r="E180" s="154">
        <f>SUM(D180:D180)</f>
        <v>30</v>
      </c>
      <c r="F180" s="151"/>
    </row>
    <row r="181" spans="1:6" ht="20.100000000000001" customHeight="1">
      <c r="A181" s="147"/>
      <c r="B181" s="65"/>
      <c r="C181" s="65"/>
      <c r="D181" s="66"/>
      <c r="E181" s="154"/>
      <c r="F181" s="151"/>
    </row>
    <row r="182" spans="1:6" ht="20.100000000000001" customHeight="1">
      <c r="A182" s="147"/>
      <c r="B182" s="65"/>
      <c r="C182" s="65" t="s">
        <v>133</v>
      </c>
      <c r="D182" s="66"/>
      <c r="E182" s="154">
        <f>E175-E180</f>
        <v>109498</v>
      </c>
      <c r="F182" s="151"/>
    </row>
    <row r="183" spans="1:6" ht="20.100000000000001" customHeight="1">
      <c r="A183" s="147"/>
      <c r="B183" s="65"/>
      <c r="C183" s="147"/>
      <c r="D183" s="66"/>
      <c r="E183" s="66"/>
      <c r="F183" s="151"/>
    </row>
    <row r="184" spans="1:6" ht="20.100000000000001" customHeight="1">
      <c r="A184" s="54"/>
      <c r="B184" s="54"/>
      <c r="C184" s="54"/>
      <c r="D184" s="54"/>
      <c r="E184" s="54"/>
      <c r="F184" s="54"/>
    </row>
    <row r="185" spans="1:6" ht="18">
      <c r="A185" s="54"/>
      <c r="B185" s="54"/>
      <c r="C185" s="54"/>
      <c r="D185" s="54"/>
      <c r="E185" s="54"/>
      <c r="F185" s="54"/>
    </row>
    <row r="186" spans="1:6" ht="18">
      <c r="A186" s="54"/>
      <c r="B186" s="54"/>
      <c r="C186" s="54"/>
      <c r="D186" s="393" t="s">
        <v>181</v>
      </c>
      <c r="E186" s="393"/>
      <c r="F186" s="393"/>
    </row>
    <row r="187" spans="1:6" ht="18">
      <c r="A187" s="54"/>
      <c r="B187" s="54"/>
      <c r="C187" s="54"/>
      <c r="D187" s="54"/>
      <c r="E187" s="54"/>
      <c r="F187" s="54"/>
    </row>
    <row r="188" spans="1:6" ht="18">
      <c r="A188" s="54"/>
      <c r="B188" s="54"/>
      <c r="C188" s="54"/>
      <c r="D188" s="54"/>
      <c r="E188" s="54"/>
      <c r="F188" s="54"/>
    </row>
    <row r="189" spans="1:6">
      <c r="B189" s="407" t="s">
        <v>200</v>
      </c>
      <c r="C189" s="407"/>
      <c r="D189" s="407"/>
      <c r="E189" s="407"/>
    </row>
    <row r="200" spans="1:6">
      <c r="A200" s="390" t="s">
        <v>134</v>
      </c>
      <c r="B200" s="390"/>
      <c r="C200" s="390"/>
      <c r="D200" s="390"/>
      <c r="E200" s="390"/>
      <c r="F200" s="390"/>
    </row>
    <row r="201" spans="1:6" ht="18">
      <c r="A201" s="394" t="s">
        <v>135</v>
      </c>
      <c r="B201" s="394"/>
      <c r="C201" s="394"/>
      <c r="D201" s="394"/>
      <c r="E201" s="394"/>
      <c r="F201" s="394"/>
    </row>
    <row r="202" spans="1:6" ht="18">
      <c r="A202" s="148"/>
      <c r="B202" s="148"/>
      <c r="C202" s="403" t="s">
        <v>112</v>
      </c>
      <c r="D202" s="405"/>
      <c r="E202" s="148"/>
      <c r="F202" s="148"/>
    </row>
    <row r="203" spans="1:6" ht="18">
      <c r="A203" s="68"/>
      <c r="B203" s="68"/>
      <c r="C203" s="56"/>
      <c r="D203" s="56"/>
      <c r="E203" s="56"/>
      <c r="F203" s="56"/>
    </row>
    <row r="204" spans="1:6" ht="18">
      <c r="A204" s="149"/>
      <c r="B204" s="409" t="s">
        <v>156</v>
      </c>
      <c r="C204" s="409"/>
      <c r="D204" s="409"/>
      <c r="E204" s="409"/>
      <c r="F204" s="409"/>
    </row>
    <row r="205" spans="1:6" ht="18">
      <c r="A205" s="54"/>
      <c r="B205" s="406" t="s">
        <v>162</v>
      </c>
      <c r="C205" s="406"/>
      <c r="D205" s="406"/>
      <c r="E205" s="406"/>
      <c r="F205" s="406"/>
    </row>
    <row r="206" spans="1:6" ht="18">
      <c r="A206" s="149"/>
      <c r="B206" s="62"/>
      <c r="C206" s="62"/>
      <c r="D206" s="62"/>
      <c r="E206" s="62"/>
      <c r="F206" s="62"/>
    </row>
    <row r="207" spans="1:6" ht="18">
      <c r="A207" s="147"/>
      <c r="B207" s="65" t="s">
        <v>120</v>
      </c>
      <c r="C207" s="65" t="s">
        <v>121</v>
      </c>
      <c r="D207" s="54"/>
      <c r="E207" s="150" t="e">
        <f>'August, 2021'!#REF!</f>
        <v>#REF!</v>
      </c>
      <c r="F207" s="147"/>
    </row>
    <row r="208" spans="1:6" ht="18">
      <c r="A208" s="147"/>
      <c r="B208" s="65" t="s">
        <v>122</v>
      </c>
      <c r="C208" s="65" t="s">
        <v>161</v>
      </c>
      <c r="D208" s="54"/>
      <c r="E208" s="150" t="e">
        <f>'August, 2021'!#REF!</f>
        <v>#REF!</v>
      </c>
      <c r="F208" s="147"/>
    </row>
    <row r="209" spans="1:6" ht="24.95" customHeight="1">
      <c r="A209" s="147"/>
      <c r="B209" s="65" t="s">
        <v>123</v>
      </c>
      <c r="C209" s="65" t="s">
        <v>143</v>
      </c>
      <c r="D209" s="54"/>
      <c r="E209" s="150" t="e">
        <f>'August, 2021'!#REF!</f>
        <v>#REF!</v>
      </c>
      <c r="F209" s="151"/>
    </row>
    <row r="210" spans="1:6" ht="24.95" customHeight="1">
      <c r="A210" s="147"/>
      <c r="B210" s="65" t="s">
        <v>124</v>
      </c>
      <c r="C210" s="65" t="s">
        <v>127</v>
      </c>
      <c r="D210" s="54"/>
      <c r="E210" s="150" t="e">
        <f>'August, 2021'!#REF!</f>
        <v>#REF!</v>
      </c>
      <c r="F210" s="151"/>
    </row>
    <row r="211" spans="1:6" ht="24.95" customHeight="1">
      <c r="A211" s="147"/>
      <c r="B211" s="65" t="s">
        <v>126</v>
      </c>
      <c r="C211" s="65" t="s">
        <v>158</v>
      </c>
      <c r="D211" s="54"/>
      <c r="E211" s="150" t="e">
        <f>'August, 2021'!#REF!</f>
        <v>#REF!</v>
      </c>
      <c r="F211" s="151"/>
    </row>
    <row r="212" spans="1:6" ht="24.95" customHeight="1">
      <c r="A212" s="147"/>
      <c r="B212" s="65" t="s">
        <v>139</v>
      </c>
      <c r="C212" s="65" t="s">
        <v>159</v>
      </c>
      <c r="D212" s="54"/>
      <c r="E212" s="150" t="e">
        <f>'August, 2021'!#REF!</f>
        <v>#REF!</v>
      </c>
      <c r="F212" s="151"/>
    </row>
    <row r="213" spans="1:6" ht="24.95" customHeight="1">
      <c r="A213" s="147"/>
      <c r="B213" s="65" t="s">
        <v>157</v>
      </c>
      <c r="C213" s="65" t="s">
        <v>140</v>
      </c>
      <c r="D213" s="54"/>
      <c r="E213" s="150" t="e">
        <f>'August, 2021'!#REF!</f>
        <v>#REF!</v>
      </c>
      <c r="F213" s="151"/>
    </row>
    <row r="214" spans="1:6" ht="24.95" customHeight="1" thickBot="1">
      <c r="A214" s="147"/>
      <c r="B214" s="65" t="s">
        <v>160</v>
      </c>
      <c r="C214" s="65" t="s">
        <v>128</v>
      </c>
      <c r="D214" s="54"/>
      <c r="E214" s="153" t="e">
        <f>SUM(E207:E213)</f>
        <v>#REF!</v>
      </c>
      <c r="F214" s="151"/>
    </row>
    <row r="215" spans="1:6" ht="24.95" customHeight="1">
      <c r="A215" s="147"/>
      <c r="B215" s="54"/>
      <c r="C215" s="152" t="s">
        <v>130</v>
      </c>
      <c r="D215" s="66"/>
      <c r="E215" s="66"/>
      <c r="F215" s="151"/>
    </row>
    <row r="216" spans="1:6" ht="24.95" customHeight="1">
      <c r="A216" s="147"/>
      <c r="B216" s="65"/>
      <c r="C216" s="65" t="s">
        <v>137</v>
      </c>
      <c r="D216" s="66" t="e">
        <f>'August, 2021'!#REF!</f>
        <v>#REF!</v>
      </c>
      <c r="E216" s="66"/>
      <c r="F216" s="151"/>
    </row>
    <row r="217" spans="1:6" ht="24.95" customHeight="1">
      <c r="A217" s="147"/>
      <c r="B217" s="65"/>
      <c r="C217" s="65" t="s">
        <v>131</v>
      </c>
      <c r="D217" s="66" t="e">
        <f>'August, 2021'!#REF!</f>
        <v>#REF!</v>
      </c>
      <c r="E217" s="66"/>
      <c r="F217" s="151"/>
    </row>
    <row r="218" spans="1:6" ht="24.95" customHeight="1">
      <c r="A218" s="147"/>
      <c r="B218" s="65"/>
      <c r="C218" s="65" t="s">
        <v>152</v>
      </c>
      <c r="D218" s="66" t="e">
        <f>'August, 2021'!#REF!</f>
        <v>#REF!</v>
      </c>
      <c r="E218" s="66"/>
      <c r="F218" s="151"/>
    </row>
    <row r="219" spans="1:6" ht="24.95" customHeight="1">
      <c r="A219" s="147"/>
      <c r="B219" s="65"/>
      <c r="C219" s="65" t="s">
        <v>138</v>
      </c>
      <c r="D219" s="66" t="e">
        <f>'August, 2021'!#REF!</f>
        <v>#REF!</v>
      </c>
      <c r="E219" s="66"/>
      <c r="F219" s="151"/>
    </row>
    <row r="220" spans="1:6" ht="24.95" customHeight="1" thickBot="1">
      <c r="A220" s="147"/>
      <c r="B220" s="65"/>
      <c r="C220" s="65" t="s">
        <v>132</v>
      </c>
      <c r="D220" s="66" t="e">
        <f>'August, 2021'!#REF!</f>
        <v>#REF!</v>
      </c>
      <c r="E220" s="153" t="e">
        <f>SUM(D216:D220)</f>
        <v>#REF!</v>
      </c>
      <c r="F220" s="151"/>
    </row>
    <row r="221" spans="1:6" ht="24.95" customHeight="1" thickBot="1">
      <c r="A221" s="147"/>
      <c r="B221" s="65"/>
      <c r="C221" s="65" t="s">
        <v>133</v>
      </c>
      <c r="D221" s="66"/>
      <c r="E221" s="153" t="e">
        <f>E214-E220</f>
        <v>#REF!</v>
      </c>
      <c r="F221" s="151"/>
    </row>
    <row r="222" spans="1:6" ht="24.95" customHeight="1">
      <c r="A222" s="77"/>
      <c r="B222" s="84"/>
      <c r="C222" s="77"/>
      <c r="D222" s="87"/>
      <c r="E222" s="87"/>
      <c r="F222" s="86"/>
    </row>
    <row r="223" spans="1:6" ht="24.95" customHeight="1"/>
    <row r="229" spans="1:6">
      <c r="D229" s="51"/>
      <c r="E229" s="51"/>
    </row>
    <row r="230" spans="1:6">
      <c r="A230" s="390"/>
      <c r="B230" s="390"/>
      <c r="C230" s="390"/>
      <c r="D230" s="390"/>
      <c r="E230" s="390"/>
      <c r="F230" s="390"/>
    </row>
    <row r="231" spans="1:6">
      <c r="A231" s="400"/>
      <c r="B231" s="400"/>
      <c r="C231" s="400"/>
      <c r="D231" s="400"/>
      <c r="E231" s="400"/>
      <c r="F231" s="400"/>
    </row>
    <row r="232" spans="1:6">
      <c r="A232" s="90"/>
      <c r="B232" s="90"/>
      <c r="C232" s="399"/>
      <c r="D232" s="401"/>
      <c r="E232" s="90"/>
      <c r="F232" s="90"/>
    </row>
    <row r="233" spans="1:6">
      <c r="A233" s="80"/>
      <c r="B233" s="80"/>
      <c r="C233" s="78"/>
      <c r="D233" s="78"/>
      <c r="E233" s="78"/>
      <c r="F233" s="78"/>
    </row>
    <row r="234" spans="1:6">
      <c r="A234" s="81"/>
      <c r="B234" s="389"/>
      <c r="C234" s="389"/>
      <c r="D234" s="389"/>
      <c r="E234" s="389"/>
      <c r="F234" s="389"/>
    </row>
    <row r="235" spans="1:6">
      <c r="A235" s="81"/>
      <c r="B235" s="388"/>
      <c r="C235" s="388"/>
      <c r="D235" s="388"/>
      <c r="E235" s="388"/>
      <c r="F235" s="388"/>
    </row>
    <row r="236" spans="1:6">
      <c r="A236" s="82"/>
      <c r="B236" s="82"/>
      <c r="C236" s="82"/>
      <c r="D236" s="83"/>
      <c r="E236" s="83"/>
      <c r="F236" s="79"/>
    </row>
    <row r="237" spans="1:6">
      <c r="A237" s="77"/>
      <c r="B237" s="84"/>
      <c r="C237" s="84"/>
      <c r="E237" s="85"/>
      <c r="F237" s="77"/>
    </row>
    <row r="238" spans="1:6">
      <c r="A238" s="77"/>
      <c r="B238" s="84"/>
      <c r="C238" s="84"/>
      <c r="E238" s="85"/>
      <c r="F238" s="86"/>
    </row>
    <row r="239" spans="1:6">
      <c r="A239" s="77"/>
      <c r="B239" s="84"/>
      <c r="C239" s="84"/>
      <c r="E239" s="85"/>
      <c r="F239" s="86"/>
    </row>
    <row r="240" spans="1:6">
      <c r="A240" s="77"/>
      <c r="B240" s="84"/>
      <c r="C240" s="84"/>
      <c r="E240" s="85"/>
      <c r="F240" s="86"/>
    </row>
    <row r="241" spans="1:6">
      <c r="A241" s="77"/>
      <c r="C241" s="84"/>
      <c r="E241" s="87"/>
      <c r="F241" s="86"/>
    </row>
    <row r="242" spans="1:6">
      <c r="A242" s="77"/>
      <c r="C242" s="84"/>
      <c r="E242" s="87"/>
      <c r="F242" s="86"/>
    </row>
    <row r="243" spans="1:6">
      <c r="A243" s="77"/>
      <c r="C243" s="84"/>
      <c r="E243" s="88"/>
      <c r="F243" s="86"/>
    </row>
    <row r="244" spans="1:6">
      <c r="A244" s="77"/>
      <c r="C244" s="89"/>
      <c r="D244" s="87"/>
      <c r="E244" s="87"/>
      <c r="F244" s="86"/>
    </row>
    <row r="245" spans="1:6">
      <c r="A245" s="77"/>
      <c r="B245" s="84"/>
      <c r="C245" s="84"/>
      <c r="D245" s="87"/>
      <c r="E245" s="87"/>
      <c r="F245" s="86"/>
    </row>
    <row r="246" spans="1:6">
      <c r="A246" s="77"/>
      <c r="B246" s="84"/>
      <c r="C246" s="84"/>
      <c r="D246" s="87"/>
      <c r="E246" s="87"/>
      <c r="F246" s="86"/>
    </row>
    <row r="247" spans="1:6">
      <c r="A247" s="77"/>
      <c r="B247" s="84"/>
      <c r="C247" s="84"/>
      <c r="D247" s="87"/>
      <c r="E247" s="87"/>
      <c r="F247" s="86"/>
    </row>
    <row r="248" spans="1:6">
      <c r="A248" s="77"/>
      <c r="B248" s="84"/>
      <c r="C248" s="84"/>
      <c r="D248" s="87"/>
      <c r="E248" s="87"/>
      <c r="F248" s="86"/>
    </row>
    <row r="249" spans="1:6">
      <c r="A249" s="77"/>
      <c r="B249" s="84"/>
      <c r="C249" s="84"/>
      <c r="D249" s="87"/>
      <c r="E249" s="88"/>
      <c r="F249" s="86"/>
    </row>
    <row r="250" spans="1:6">
      <c r="A250" s="77"/>
      <c r="B250" s="84"/>
      <c r="C250" s="84"/>
      <c r="D250" s="87"/>
      <c r="E250" s="88"/>
      <c r="F250" s="86"/>
    </row>
    <row r="251" spans="1:6">
      <c r="A251" s="77"/>
      <c r="B251" s="84"/>
      <c r="C251" s="77"/>
      <c r="D251" s="87"/>
      <c r="E251" s="87"/>
      <c r="F251" s="86"/>
    </row>
  </sheetData>
  <mergeCells count="86">
    <mergeCell ref="A60:F60"/>
    <mergeCell ref="D69:E69"/>
    <mergeCell ref="C62:E62"/>
    <mergeCell ref="E85:F85"/>
    <mergeCell ref="D71:E71"/>
    <mergeCell ref="B168:F168"/>
    <mergeCell ref="B189:E189"/>
    <mergeCell ref="A124:F124"/>
    <mergeCell ref="E87:F87"/>
    <mergeCell ref="A93:B93"/>
    <mergeCell ref="D109:E109"/>
    <mergeCell ref="D108:E108"/>
    <mergeCell ref="C102:F102"/>
    <mergeCell ref="B87:D87"/>
    <mergeCell ref="E88:F88"/>
    <mergeCell ref="A123:F123"/>
    <mergeCell ref="B107:C107"/>
    <mergeCell ref="B128:F128"/>
    <mergeCell ref="B235:F235"/>
    <mergeCell ref="A230:F230"/>
    <mergeCell ref="A231:F231"/>
    <mergeCell ref="C232:D232"/>
    <mergeCell ref="B234:F234"/>
    <mergeCell ref="B204:F204"/>
    <mergeCell ref="B205:F205"/>
    <mergeCell ref="A165:F165"/>
    <mergeCell ref="A164:F164"/>
    <mergeCell ref="C166:D166"/>
    <mergeCell ref="A200:F200"/>
    <mergeCell ref="A201:F201"/>
    <mergeCell ref="C202:D202"/>
    <mergeCell ref="B169:F169"/>
    <mergeCell ref="D186:F186"/>
    <mergeCell ref="A19:E19"/>
    <mergeCell ref="E2:F2"/>
    <mergeCell ref="E3:F3"/>
    <mergeCell ref="E4:F4"/>
    <mergeCell ref="B3:D3"/>
    <mergeCell ref="B4:D4"/>
    <mergeCell ref="E6:F6"/>
    <mergeCell ref="A6:B6"/>
    <mergeCell ref="A10:C10"/>
    <mergeCell ref="A9:C9"/>
    <mergeCell ref="A8:B8"/>
    <mergeCell ref="A11:B11"/>
    <mergeCell ref="C14:D14"/>
    <mergeCell ref="C25:F26"/>
    <mergeCell ref="C22:F24"/>
    <mergeCell ref="D30:E30"/>
    <mergeCell ref="D33:E33"/>
    <mergeCell ref="B47:D47"/>
    <mergeCell ref="E47:F47"/>
    <mergeCell ref="D34:E34"/>
    <mergeCell ref="D35:E35"/>
    <mergeCell ref="E45:F45"/>
    <mergeCell ref="B46:D46"/>
    <mergeCell ref="E46:F46"/>
    <mergeCell ref="C57:D57"/>
    <mergeCell ref="B68:C68"/>
    <mergeCell ref="A49:B49"/>
    <mergeCell ref="C125:D125"/>
    <mergeCell ref="A51:B51"/>
    <mergeCell ref="C63:F63"/>
    <mergeCell ref="B104:C104"/>
    <mergeCell ref="C95:D95"/>
    <mergeCell ref="A88:B88"/>
    <mergeCell ref="C96:D96"/>
    <mergeCell ref="C56:D56"/>
    <mergeCell ref="E49:F49"/>
    <mergeCell ref="A52:B52"/>
    <mergeCell ref="A53:C53"/>
    <mergeCell ref="C55:D55"/>
    <mergeCell ref="A54:B54"/>
    <mergeCell ref="B127:F127"/>
    <mergeCell ref="D70:E70"/>
    <mergeCell ref="C64:F64"/>
    <mergeCell ref="B65:C65"/>
    <mergeCell ref="D110:E110"/>
    <mergeCell ref="A92:C92"/>
    <mergeCell ref="D105:E105"/>
    <mergeCell ref="A91:C91"/>
    <mergeCell ref="A90:C90"/>
    <mergeCell ref="A100:F100"/>
    <mergeCell ref="E86:F86"/>
    <mergeCell ref="D66:E66"/>
    <mergeCell ref="B86:D86"/>
  </mergeCells>
  <phoneticPr fontId="13" type="noConversion"/>
  <pageMargins left="0.98425196850393704" right="0.51181102362204722" top="0.78740157480314965" bottom="0.51181102362204722" header="0" footer="0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39"/>
  <sheetViews>
    <sheetView workbookViewId="0">
      <selection activeCell="A6" sqref="A6:B6"/>
    </sheetView>
  </sheetViews>
  <sheetFormatPr defaultRowHeight="12.75"/>
  <cols>
    <col min="1" max="1" width="8.5703125" customWidth="1"/>
    <col min="2" max="2" width="22.7109375" customWidth="1"/>
    <col min="3" max="3" width="15.7109375" customWidth="1"/>
    <col min="4" max="4" width="13.140625" customWidth="1"/>
    <col min="5" max="5" width="17.5703125" customWidth="1"/>
    <col min="7" max="7" width="9.5703125" bestFit="1" customWidth="1"/>
  </cols>
  <sheetData>
    <row r="1" spans="1:8" ht="15" customHeight="1">
      <c r="A1" s="381" t="s">
        <v>106</v>
      </c>
      <c r="B1" s="381"/>
      <c r="C1" s="381"/>
      <c r="D1" s="381"/>
      <c r="E1" s="381"/>
      <c r="F1" s="4"/>
      <c r="G1" s="4"/>
      <c r="H1" s="4"/>
    </row>
    <row r="2" spans="1:8" ht="15" customHeight="1">
      <c r="A2" s="381" t="s">
        <v>107</v>
      </c>
      <c r="B2" s="381"/>
      <c r="C2" s="381"/>
      <c r="D2" s="381"/>
      <c r="E2" s="381"/>
      <c r="F2" s="4"/>
      <c r="G2" s="4"/>
      <c r="H2" s="4"/>
    </row>
    <row r="3" spans="1:8" ht="15" customHeight="1">
      <c r="A3" s="4"/>
      <c r="B3" s="4"/>
      <c r="C3" s="4"/>
      <c r="D3" s="4"/>
    </row>
    <row r="4" spans="1:8" ht="15" customHeight="1">
      <c r="A4" s="419" t="s">
        <v>73</v>
      </c>
      <c r="B4" s="419"/>
      <c r="C4" s="419"/>
      <c r="D4" s="419"/>
      <c r="E4" s="419"/>
    </row>
    <row r="5" spans="1:8" ht="15" customHeight="1">
      <c r="A5" s="381" t="s">
        <v>237</v>
      </c>
      <c r="B5" s="381"/>
      <c r="C5" s="381"/>
      <c r="D5" s="381"/>
      <c r="E5" s="381"/>
    </row>
    <row r="6" spans="1:8" ht="14.1" customHeight="1">
      <c r="A6" s="418"/>
      <c r="B6" s="418"/>
      <c r="C6" s="1"/>
      <c r="D6" s="3"/>
    </row>
    <row r="7" spans="1:8" ht="15.95" customHeight="1">
      <c r="A7" s="12" t="s">
        <v>62</v>
      </c>
      <c r="B7" s="12" t="s">
        <v>74</v>
      </c>
      <c r="C7" s="16" t="s">
        <v>61</v>
      </c>
      <c r="D7" s="14" t="s">
        <v>76</v>
      </c>
      <c r="E7" s="15" t="s">
        <v>77</v>
      </c>
    </row>
    <row r="8" spans="1:8" ht="20.100000000000001" customHeight="1">
      <c r="A8" s="18">
        <v>1</v>
      </c>
      <c r="B8" s="19" t="s">
        <v>47</v>
      </c>
      <c r="C8" s="18">
        <v>658</v>
      </c>
      <c r="D8" s="44" t="e">
        <f>'August, 2021'!#REF!</f>
        <v>#REF!</v>
      </c>
      <c r="E8" s="21"/>
      <c r="G8" s="29"/>
    </row>
    <row r="9" spans="1:8" ht="20.100000000000001" customHeight="1">
      <c r="A9" s="18">
        <f t="shared" ref="A9:A33" si="0">A8+1</f>
        <v>2</v>
      </c>
      <c r="B9" s="34" t="s">
        <v>92</v>
      </c>
      <c r="C9" s="18">
        <v>705</v>
      </c>
      <c r="D9" s="44" t="e">
        <f>'August, 2021'!#REF!</f>
        <v>#REF!</v>
      </c>
      <c r="E9" s="21"/>
      <c r="G9" s="29"/>
    </row>
    <row r="10" spans="1:8" ht="20.100000000000001" customHeight="1">
      <c r="A10" s="18">
        <f t="shared" si="0"/>
        <v>3</v>
      </c>
      <c r="B10" s="19" t="s">
        <v>48</v>
      </c>
      <c r="C10" s="18">
        <v>742</v>
      </c>
      <c r="D10" s="44" t="e">
        <f>'August, 2021'!#REF!</f>
        <v>#REF!</v>
      </c>
      <c r="E10" s="21"/>
      <c r="G10" s="29"/>
    </row>
    <row r="11" spans="1:8" ht="20.100000000000001" customHeight="1">
      <c r="A11" s="18">
        <f t="shared" si="0"/>
        <v>4</v>
      </c>
      <c r="B11" s="19" t="s">
        <v>183</v>
      </c>
      <c r="C11" s="18">
        <v>814</v>
      </c>
      <c r="D11" s="44" t="e">
        <f>'August, 2021'!#REF!</f>
        <v>#REF!</v>
      </c>
      <c r="E11" s="21"/>
      <c r="G11" s="29"/>
    </row>
    <row r="12" spans="1:8" ht="20.100000000000001" customHeight="1">
      <c r="A12" s="18">
        <f t="shared" si="0"/>
        <v>5</v>
      </c>
      <c r="B12" s="19" t="s">
        <v>66</v>
      </c>
      <c r="C12" s="18">
        <v>827</v>
      </c>
      <c r="D12" s="20" t="e">
        <f>'August, 2021'!#REF!</f>
        <v>#REF!</v>
      </c>
      <c r="E12" s="21"/>
      <c r="G12" s="29"/>
    </row>
    <row r="13" spans="1:8" ht="20.100000000000001" customHeight="1">
      <c r="A13" s="18">
        <f t="shared" si="0"/>
        <v>6</v>
      </c>
      <c r="B13" s="19" t="s">
        <v>199</v>
      </c>
      <c r="C13" s="18">
        <v>833</v>
      </c>
      <c r="D13" s="20" t="e">
        <f>'August, 2021'!#REF!</f>
        <v>#REF!</v>
      </c>
      <c r="E13" s="21"/>
      <c r="G13" s="29"/>
    </row>
    <row r="14" spans="1:8" ht="20.100000000000001" customHeight="1">
      <c r="A14" s="18">
        <f t="shared" si="0"/>
        <v>7</v>
      </c>
      <c r="B14" s="19" t="s">
        <v>87</v>
      </c>
      <c r="C14" s="18">
        <v>875</v>
      </c>
      <c r="D14" s="20" t="e">
        <f>'August, 2021'!#REF!</f>
        <v>#REF!</v>
      </c>
      <c r="E14" s="21"/>
      <c r="G14" s="29"/>
    </row>
    <row r="15" spans="1:8" ht="20.100000000000001" customHeight="1">
      <c r="A15" s="18">
        <f t="shared" si="0"/>
        <v>8</v>
      </c>
      <c r="B15" s="19" t="s">
        <v>75</v>
      </c>
      <c r="C15" s="18">
        <v>890</v>
      </c>
      <c r="D15" s="20" t="e">
        <f>'August, 2021'!#REF!</f>
        <v>#REF!</v>
      </c>
      <c r="E15" s="21"/>
      <c r="G15" s="29"/>
    </row>
    <row r="16" spans="1:8" ht="20.100000000000001" customHeight="1">
      <c r="A16" s="18">
        <f t="shared" si="0"/>
        <v>9</v>
      </c>
      <c r="B16" s="19" t="s">
        <v>166</v>
      </c>
      <c r="C16" s="18">
        <v>892</v>
      </c>
      <c r="D16" s="20" t="e">
        <f>'August, 2021'!#REF!</f>
        <v>#REF!</v>
      </c>
      <c r="E16" s="21"/>
      <c r="G16" s="29"/>
    </row>
    <row r="17" spans="1:9" ht="20.100000000000001" customHeight="1">
      <c r="A17" s="18">
        <f t="shared" si="0"/>
        <v>10</v>
      </c>
      <c r="B17" s="19" t="s">
        <v>151</v>
      </c>
      <c r="C17" s="18">
        <v>901</v>
      </c>
      <c r="D17" s="20" t="e">
        <f>'August, 2021'!#REF!</f>
        <v>#REF!</v>
      </c>
      <c r="E17" s="21"/>
      <c r="G17" s="29"/>
    </row>
    <row r="18" spans="1:9" ht="20.100000000000001" customHeight="1">
      <c r="A18" s="18">
        <f t="shared" si="0"/>
        <v>11</v>
      </c>
      <c r="B18" s="221" t="s">
        <v>103</v>
      </c>
      <c r="C18" s="18">
        <v>910</v>
      </c>
      <c r="D18" s="20" t="e">
        <f>'August, 2021'!#REF!</f>
        <v>#REF!</v>
      </c>
      <c r="E18" s="21"/>
      <c r="G18" s="29"/>
    </row>
    <row r="19" spans="1:9" ht="20.100000000000001" customHeight="1">
      <c r="A19" s="18">
        <f t="shared" si="0"/>
        <v>12</v>
      </c>
      <c r="B19" s="42" t="s">
        <v>207</v>
      </c>
      <c r="C19" s="18">
        <v>911</v>
      </c>
      <c r="D19" s="20" t="e">
        <f>'August, 2021'!#REF!</f>
        <v>#REF!</v>
      </c>
      <c r="E19" s="21"/>
      <c r="G19" s="29"/>
    </row>
    <row r="20" spans="1:9" ht="20.100000000000001" customHeight="1">
      <c r="A20" s="18">
        <f t="shared" si="0"/>
        <v>13</v>
      </c>
      <c r="B20" s="19" t="s">
        <v>205</v>
      </c>
      <c r="C20" s="15">
        <v>941</v>
      </c>
      <c r="D20" s="20" t="e">
        <f>'August, 2021'!#REF!</f>
        <v>#REF!</v>
      </c>
      <c r="E20" s="21"/>
      <c r="G20" s="29"/>
    </row>
    <row r="21" spans="1:9" ht="20.100000000000001" customHeight="1">
      <c r="A21" s="18">
        <f t="shared" si="0"/>
        <v>14</v>
      </c>
      <c r="B21" s="19" t="s">
        <v>118</v>
      </c>
      <c r="C21" s="46">
        <v>1283</v>
      </c>
      <c r="D21" s="20" t="e">
        <f>'August, 2021'!#REF!</f>
        <v>#REF!</v>
      </c>
      <c r="E21" s="21"/>
      <c r="G21" s="29"/>
    </row>
    <row r="22" spans="1:9" ht="20.100000000000001" customHeight="1">
      <c r="A22" s="18">
        <f t="shared" si="0"/>
        <v>15</v>
      </c>
      <c r="B22" s="19" t="s">
        <v>146</v>
      </c>
      <c r="C22" s="46">
        <v>1319</v>
      </c>
      <c r="D22" s="20" t="e">
        <f>'August, 2021'!#REF!</f>
        <v>#REF!</v>
      </c>
      <c r="E22" s="21"/>
      <c r="G22" s="29"/>
    </row>
    <row r="23" spans="1:9" ht="20.100000000000001" customHeight="1">
      <c r="A23" s="18">
        <f t="shared" si="0"/>
        <v>16</v>
      </c>
      <c r="B23" s="19" t="s">
        <v>144</v>
      </c>
      <c r="C23" s="46">
        <v>1333</v>
      </c>
      <c r="D23" s="45">
        <f>'August, 2021'!AH17</f>
        <v>0</v>
      </c>
      <c r="E23" s="21"/>
      <c r="G23" s="29"/>
    </row>
    <row r="24" spans="1:9" ht="20.100000000000001" customHeight="1">
      <c r="A24" s="18">
        <f t="shared" si="0"/>
        <v>17</v>
      </c>
      <c r="B24" s="203" t="s">
        <v>149</v>
      </c>
      <c r="C24" s="46">
        <v>1340</v>
      </c>
      <c r="D24" s="20" t="e">
        <f>'August, 2021'!#REF!</f>
        <v>#REF!</v>
      </c>
      <c r="E24" s="21"/>
      <c r="G24" s="29"/>
    </row>
    <row r="25" spans="1:9" ht="20.100000000000001" customHeight="1">
      <c r="A25" s="18">
        <f t="shared" si="0"/>
        <v>18</v>
      </c>
      <c r="B25" s="203" t="s">
        <v>174</v>
      </c>
      <c r="C25" s="46">
        <v>1408</v>
      </c>
      <c r="D25" s="20" t="e">
        <f>'August, 2021'!#REF!</f>
        <v>#REF!</v>
      </c>
      <c r="E25" s="21"/>
      <c r="G25" s="29"/>
    </row>
    <row r="26" spans="1:9" ht="20.100000000000001" customHeight="1">
      <c r="A26" s="18">
        <f t="shared" si="0"/>
        <v>19</v>
      </c>
      <c r="B26" s="204" t="s">
        <v>168</v>
      </c>
      <c r="C26" s="46">
        <v>1550</v>
      </c>
      <c r="D26" s="20" t="e">
        <f>'August, 2021'!#REF!</f>
        <v>#REF!</v>
      </c>
      <c r="E26" s="21"/>
      <c r="G26" s="29"/>
    </row>
    <row r="27" spans="1:9" ht="20.100000000000001" customHeight="1">
      <c r="A27" s="18">
        <f t="shared" si="0"/>
        <v>20</v>
      </c>
      <c r="B27" s="205" t="s">
        <v>177</v>
      </c>
      <c r="C27" s="217">
        <v>1580</v>
      </c>
      <c r="D27" s="20" t="e">
        <f>'August, 2021'!#REF!</f>
        <v>#REF!</v>
      </c>
      <c r="E27" s="21"/>
      <c r="G27" s="29"/>
      <c r="I27" s="29"/>
    </row>
    <row r="28" spans="1:9" ht="18" customHeight="1">
      <c r="A28" s="18">
        <f t="shared" si="0"/>
        <v>21</v>
      </c>
      <c r="B28" s="205" t="s">
        <v>188</v>
      </c>
      <c r="C28" s="217">
        <v>1630</v>
      </c>
      <c r="D28" s="20" t="e">
        <f>'August, 2021'!#REF!</f>
        <v>#REF!</v>
      </c>
      <c r="E28" s="21"/>
      <c r="G28" s="29"/>
    </row>
    <row r="29" spans="1:9" ht="18" customHeight="1">
      <c r="A29" s="18">
        <f t="shared" si="0"/>
        <v>22</v>
      </c>
      <c r="B29" s="204" t="s">
        <v>209</v>
      </c>
      <c r="C29" s="46">
        <v>1671</v>
      </c>
      <c r="D29" s="20" t="e">
        <f>'August, 2021'!#REF!</f>
        <v>#REF!</v>
      </c>
      <c r="E29" s="21"/>
      <c r="G29" s="29"/>
    </row>
    <row r="30" spans="1:9" ht="18" customHeight="1">
      <c r="A30" s="18">
        <f t="shared" si="0"/>
        <v>23</v>
      </c>
      <c r="B30" s="205" t="s">
        <v>213</v>
      </c>
      <c r="C30" s="217">
        <v>1678</v>
      </c>
      <c r="D30" s="20" t="e">
        <f>'August, 2021'!#REF!</f>
        <v>#REF!</v>
      </c>
      <c r="E30" s="21"/>
      <c r="G30" s="29"/>
    </row>
    <row r="31" spans="1:9" ht="18" customHeight="1">
      <c r="A31" s="18">
        <f t="shared" si="0"/>
        <v>24</v>
      </c>
      <c r="B31" s="205" t="s">
        <v>220</v>
      </c>
      <c r="C31" s="217">
        <v>1684</v>
      </c>
      <c r="D31" s="20" t="e">
        <f>'August, 2021'!#REF!</f>
        <v>#REF!</v>
      </c>
      <c r="E31" s="21"/>
      <c r="G31" s="29"/>
    </row>
    <row r="32" spans="1:9" ht="18" customHeight="1">
      <c r="A32" s="18">
        <f t="shared" si="0"/>
        <v>25</v>
      </c>
      <c r="B32" s="220" t="s">
        <v>227</v>
      </c>
      <c r="C32" s="217">
        <v>1697</v>
      </c>
      <c r="D32" s="20" t="e">
        <f>'August, 2021'!#REF!</f>
        <v>#REF!</v>
      </c>
      <c r="E32" s="21"/>
      <c r="G32" s="29"/>
    </row>
    <row r="33" spans="1:7" ht="18" customHeight="1">
      <c r="A33" s="18">
        <f t="shared" si="0"/>
        <v>26</v>
      </c>
      <c r="B33" s="220" t="s">
        <v>233</v>
      </c>
      <c r="C33" s="46">
        <v>1702</v>
      </c>
      <c r="D33" s="20" t="e">
        <f>'August, 2021'!#REF!</f>
        <v>#REF!</v>
      </c>
      <c r="E33" s="21"/>
      <c r="G33" s="29"/>
    </row>
    <row r="34" spans="1:7" ht="18" customHeight="1">
      <c r="A34" s="18"/>
      <c r="B34" s="416" t="s">
        <v>63</v>
      </c>
      <c r="C34" s="417"/>
      <c r="D34" s="20" t="e">
        <f>SUM(D8:D33)</f>
        <v>#REF!</v>
      </c>
      <c r="E34" s="21"/>
      <c r="G34" s="29"/>
    </row>
    <row r="35" spans="1:7" ht="18" customHeight="1">
      <c r="G35" s="29"/>
    </row>
    <row r="36" spans="1:7" ht="18" customHeight="1">
      <c r="G36" s="29"/>
    </row>
    <row r="37" spans="1:7" ht="15.75">
      <c r="B37" s="6"/>
      <c r="D37" s="7"/>
    </row>
    <row r="38" spans="1:7" ht="15" customHeight="1"/>
    <row r="39" spans="1:7" ht="15" customHeight="1"/>
  </sheetData>
  <mergeCells count="6">
    <mergeCell ref="B34:C34"/>
    <mergeCell ref="A6:B6"/>
    <mergeCell ref="A1:E1"/>
    <mergeCell ref="A2:E2"/>
    <mergeCell ref="A4:E4"/>
    <mergeCell ref="A5:E5"/>
  </mergeCells>
  <phoneticPr fontId="13" type="noConversion"/>
  <pageMargins left="1.5" right="0.5" top="0.5" bottom="0.25" header="0" footer="0"/>
  <pageSetup paperSize="14" orientation="portrait" horizontalDpi="180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6"/>
  <sheetViews>
    <sheetView topLeftCell="A16" zoomScale="115" workbookViewId="0">
      <selection activeCell="B10" sqref="B10"/>
    </sheetView>
  </sheetViews>
  <sheetFormatPr defaultRowHeight="12.75"/>
  <cols>
    <col min="1" max="1" width="3.85546875" customWidth="1"/>
    <col min="2" max="2" width="20.5703125" customWidth="1"/>
    <col min="3" max="3" width="15.7109375" customWidth="1"/>
    <col min="4" max="5" width="8.140625" customWidth="1"/>
    <col min="6" max="6" width="6.7109375" customWidth="1"/>
    <col min="8" max="8" width="5.85546875" customWidth="1"/>
    <col min="9" max="9" width="8.5703125" customWidth="1"/>
    <col min="10" max="10" width="7.5703125" customWidth="1"/>
  </cols>
  <sheetData>
    <row r="1" spans="1:14" ht="15" customHeight="1">
      <c r="A1" s="420" t="s">
        <v>106</v>
      </c>
      <c r="B1" s="420"/>
      <c r="C1" s="420"/>
      <c r="D1" s="420"/>
      <c r="E1" s="420"/>
      <c r="F1" s="420"/>
      <c r="G1" s="420"/>
      <c r="H1" s="420"/>
      <c r="I1" s="420"/>
      <c r="J1" s="420"/>
      <c r="K1" s="4"/>
      <c r="L1" s="4"/>
      <c r="M1" s="4"/>
      <c r="N1" s="4"/>
    </row>
    <row r="2" spans="1:14" ht="15" customHeight="1">
      <c r="A2" s="420" t="s">
        <v>107</v>
      </c>
      <c r="B2" s="420"/>
      <c r="C2" s="420"/>
      <c r="D2" s="420"/>
      <c r="E2" s="420"/>
      <c r="F2" s="420"/>
      <c r="G2" s="420"/>
      <c r="H2" s="420"/>
      <c r="I2" s="420"/>
      <c r="J2" s="420"/>
      <c r="K2" s="4"/>
      <c r="L2" s="4"/>
      <c r="M2" s="4"/>
      <c r="N2" s="4"/>
    </row>
    <row r="3" spans="1:14" ht="15" customHeight="1">
      <c r="A3" s="97"/>
      <c r="B3" s="97"/>
      <c r="C3" s="97"/>
      <c r="D3" s="97"/>
      <c r="E3" s="97"/>
      <c r="F3" s="97"/>
      <c r="G3" s="97"/>
      <c r="H3" s="97"/>
      <c r="I3" s="97"/>
      <c r="J3" s="96"/>
    </row>
    <row r="4" spans="1:14" ht="15" customHeight="1">
      <c r="A4" s="428" t="s">
        <v>101</v>
      </c>
      <c r="B4" s="428"/>
      <c r="C4" s="428"/>
      <c r="D4" s="428"/>
      <c r="E4" s="428"/>
      <c r="F4" s="428"/>
      <c r="G4" s="428"/>
      <c r="H4" s="428"/>
      <c r="I4" s="428"/>
      <c r="J4" s="96"/>
      <c r="K4" s="38"/>
    </row>
    <row r="5" spans="1:14" ht="15" customHeight="1">
      <c r="A5" s="420" t="s">
        <v>271</v>
      </c>
      <c r="B5" s="420"/>
      <c r="C5" s="420"/>
      <c r="D5" s="420"/>
      <c r="E5" s="420"/>
      <c r="F5" s="420"/>
      <c r="G5" s="420"/>
      <c r="H5" s="420"/>
      <c r="I5" s="420"/>
      <c r="J5" s="96"/>
    </row>
    <row r="6" spans="1:14" ht="14.1" customHeight="1">
      <c r="A6" s="427"/>
      <c r="B6" s="427"/>
      <c r="C6" s="95"/>
      <c r="D6" s="95"/>
      <c r="E6" s="95"/>
      <c r="F6" s="95"/>
      <c r="G6" s="95"/>
      <c r="H6" s="95"/>
      <c r="I6" s="98"/>
      <c r="J6" s="96"/>
    </row>
    <row r="7" spans="1:14" ht="30" customHeight="1">
      <c r="A7" s="99" t="s">
        <v>62</v>
      </c>
      <c r="B7" s="99" t="s">
        <v>1</v>
      </c>
      <c r="C7" s="100" t="s">
        <v>60</v>
      </c>
      <c r="D7" s="101" t="s">
        <v>216</v>
      </c>
      <c r="E7" s="101" t="s">
        <v>217</v>
      </c>
      <c r="F7" s="101" t="s">
        <v>104</v>
      </c>
      <c r="G7" s="101" t="s">
        <v>142</v>
      </c>
      <c r="H7" s="101" t="s">
        <v>105</v>
      </c>
      <c r="I7" s="100" t="s">
        <v>8</v>
      </c>
      <c r="J7" s="102" t="s">
        <v>77</v>
      </c>
    </row>
    <row r="8" spans="1:14" ht="20.100000000000001" customHeight="1">
      <c r="A8" s="423" t="s">
        <v>68</v>
      </c>
      <c r="B8" s="424"/>
      <c r="C8" s="103"/>
      <c r="D8" s="104"/>
      <c r="E8" s="104"/>
      <c r="F8" s="104"/>
      <c r="G8" s="104"/>
      <c r="H8" s="104"/>
      <c r="I8" s="104"/>
      <c r="J8" s="105"/>
    </row>
    <row r="9" spans="1:14" ht="20.100000000000001" customHeight="1">
      <c r="A9" s="106">
        <v>1</v>
      </c>
      <c r="B9" s="191" t="s">
        <v>221</v>
      </c>
      <c r="C9" s="209" t="s">
        <v>145</v>
      </c>
      <c r="D9" s="108" t="e">
        <f>'August, 2021'!#REF!</f>
        <v>#REF!</v>
      </c>
      <c r="E9" s="108" t="e">
        <f>'August, 2021'!#REF!</f>
        <v>#REF!</v>
      </c>
      <c r="F9" s="108"/>
      <c r="G9" s="108" t="e">
        <f>'August, 2021'!#REF!</f>
        <v>#REF!</v>
      </c>
      <c r="H9" s="108"/>
      <c r="I9" s="108" t="e">
        <f>SUM(D9:H9)</f>
        <v>#REF!</v>
      </c>
      <c r="J9" s="105"/>
    </row>
    <row r="10" spans="1:14" ht="20.100000000000001" customHeight="1">
      <c r="A10" s="106">
        <f>A9+1</f>
        <v>2</v>
      </c>
      <c r="B10" s="218" t="s">
        <v>164</v>
      </c>
      <c r="C10" s="209" t="s">
        <v>153</v>
      </c>
      <c r="D10" s="108" t="e">
        <f>'August, 2021'!#REF!</f>
        <v>#REF!</v>
      </c>
      <c r="E10" s="108">
        <v>0</v>
      </c>
      <c r="F10" s="108"/>
      <c r="G10" s="108">
        <v>0</v>
      </c>
      <c r="H10" s="108"/>
      <c r="I10" s="108" t="e">
        <f>SUM(D10:H10)</f>
        <v>#REF!</v>
      </c>
      <c r="J10" s="105"/>
    </row>
    <row r="11" spans="1:14" ht="20.100000000000001" customHeight="1">
      <c r="A11" s="106">
        <f>A10+1</f>
        <v>3</v>
      </c>
      <c r="B11" s="107" t="s">
        <v>92</v>
      </c>
      <c r="C11" s="106" t="s">
        <v>154</v>
      </c>
      <c r="D11" s="108" t="e">
        <f>'August, 2021'!#REF!</f>
        <v>#REF!</v>
      </c>
      <c r="E11" s="108" t="e">
        <f>'August, 2021'!#REF!</f>
        <v>#REF!</v>
      </c>
      <c r="F11" s="108"/>
      <c r="G11" s="108" t="e">
        <f>'August, 2021'!#REF!</f>
        <v>#REF!</v>
      </c>
      <c r="H11" s="108"/>
      <c r="I11" s="108" t="e">
        <f t="shared" ref="I11:I23" si="0">SUM(D11:H11)</f>
        <v>#REF!</v>
      </c>
      <c r="J11" s="109"/>
      <c r="L11" s="11"/>
    </row>
    <row r="12" spans="1:14" ht="20.100000000000001" customHeight="1">
      <c r="A12" s="106">
        <f>A11+1</f>
        <v>4</v>
      </c>
      <c r="B12" s="107" t="s">
        <v>102</v>
      </c>
      <c r="C12" s="106" t="s">
        <v>154</v>
      </c>
      <c r="D12" s="108" t="e">
        <f>'August, 2021'!#REF!</f>
        <v>#REF!</v>
      </c>
      <c r="E12" s="108" t="e">
        <f>'August, 2021'!#REF!</f>
        <v>#REF!</v>
      </c>
      <c r="F12" s="108"/>
      <c r="G12" s="108" t="e">
        <f>'August, 2021'!#REF!</f>
        <v>#REF!</v>
      </c>
      <c r="H12" s="108"/>
      <c r="I12" s="108" t="e">
        <f t="shared" si="0"/>
        <v>#REF!</v>
      </c>
      <c r="J12" s="109"/>
      <c r="L12" s="11"/>
    </row>
    <row r="13" spans="1:14" ht="20.100000000000001" customHeight="1">
      <c r="A13" s="106">
        <f>A12+1</f>
        <v>5</v>
      </c>
      <c r="B13" s="107" t="s">
        <v>165</v>
      </c>
      <c r="C13" s="106" t="s">
        <v>154</v>
      </c>
      <c r="D13" s="108" t="e">
        <f>'August, 2021'!#REF!</f>
        <v>#REF!</v>
      </c>
      <c r="E13" s="108" t="e">
        <f>'August, 2021'!#REF!</f>
        <v>#REF!</v>
      </c>
      <c r="F13" s="108"/>
      <c r="G13" s="108" t="e">
        <f>'August, 2021'!#REF!</f>
        <v>#REF!</v>
      </c>
      <c r="H13" s="108"/>
      <c r="I13" s="108" t="e">
        <f t="shared" si="0"/>
        <v>#REF!</v>
      </c>
      <c r="J13" s="109"/>
      <c r="L13" s="11"/>
    </row>
    <row r="14" spans="1:14" ht="20.100000000000001" customHeight="1">
      <c r="A14" s="106">
        <f>A13+1</f>
        <v>6</v>
      </c>
      <c r="B14" s="107" t="s">
        <v>48</v>
      </c>
      <c r="C14" s="106" t="s">
        <v>154</v>
      </c>
      <c r="D14" s="108" t="e">
        <f>'August, 2021'!#REF!</f>
        <v>#REF!</v>
      </c>
      <c r="E14" s="108">
        <v>0</v>
      </c>
      <c r="F14" s="108"/>
      <c r="G14" s="108">
        <v>0</v>
      </c>
      <c r="H14" s="110"/>
      <c r="I14" s="108" t="e">
        <f t="shared" si="0"/>
        <v>#REF!</v>
      </c>
      <c r="J14" s="109"/>
      <c r="L14" s="11"/>
    </row>
    <row r="15" spans="1:14" ht="20.100000000000001" customHeight="1">
      <c r="A15" s="106">
        <f t="shared" ref="A15:A23" si="1">A14+1</f>
        <v>7</v>
      </c>
      <c r="B15" s="107" t="s">
        <v>218</v>
      </c>
      <c r="C15" s="106" t="s">
        <v>178</v>
      </c>
      <c r="D15" s="108">
        <v>0</v>
      </c>
      <c r="E15" s="108">
        <v>0</v>
      </c>
      <c r="F15" s="108"/>
      <c r="G15" s="108" t="e">
        <f>'August, 2021'!#REF!</f>
        <v>#REF!</v>
      </c>
      <c r="H15" s="110"/>
      <c r="I15" s="108" t="e">
        <f t="shared" si="0"/>
        <v>#REF!</v>
      </c>
      <c r="J15" s="109"/>
      <c r="L15" s="11"/>
    </row>
    <row r="16" spans="1:14" ht="20.100000000000001" customHeight="1">
      <c r="A16" s="106">
        <f t="shared" si="1"/>
        <v>8</v>
      </c>
      <c r="B16" s="107" t="s">
        <v>177</v>
      </c>
      <c r="C16" s="106" t="s">
        <v>178</v>
      </c>
      <c r="D16" s="108">
        <v>0</v>
      </c>
      <c r="E16" s="108">
        <v>0</v>
      </c>
      <c r="F16" s="108"/>
      <c r="G16" s="108" t="e">
        <f>'August, 2021'!#REF!</f>
        <v>#REF!</v>
      </c>
      <c r="H16" s="110"/>
      <c r="I16" s="108" t="e">
        <f t="shared" si="0"/>
        <v>#REF!</v>
      </c>
      <c r="J16" s="109"/>
    </row>
    <row r="17" spans="1:10" ht="20.100000000000001" customHeight="1">
      <c r="A17" s="106">
        <f t="shared" si="1"/>
        <v>9</v>
      </c>
      <c r="B17" s="107" t="s">
        <v>46</v>
      </c>
      <c r="C17" s="106" t="s">
        <v>178</v>
      </c>
      <c r="D17" s="108" t="e">
        <f>'August, 2021'!#REF!</f>
        <v>#REF!</v>
      </c>
      <c r="E17" s="108" t="e">
        <f>'August, 2021'!#REF!</f>
        <v>#REF!</v>
      </c>
      <c r="F17" s="108"/>
      <c r="G17" s="108">
        <v>0</v>
      </c>
      <c r="H17" s="110"/>
      <c r="I17" s="108" t="e">
        <f t="shared" si="0"/>
        <v>#REF!</v>
      </c>
      <c r="J17" s="109"/>
    </row>
    <row r="18" spans="1:10" ht="20.100000000000001" customHeight="1">
      <c r="A18" s="106">
        <f t="shared" si="1"/>
        <v>10</v>
      </c>
      <c r="B18" s="107" t="s">
        <v>150</v>
      </c>
      <c r="C18" s="106" t="s">
        <v>32</v>
      </c>
      <c r="D18" s="108" t="e">
        <f>'August, 2021'!#REF!</f>
        <v>#REF!</v>
      </c>
      <c r="E18" s="108" t="e">
        <f>'August, 2021'!#REF!</f>
        <v>#REF!</v>
      </c>
      <c r="F18" s="108"/>
      <c r="G18" s="108" t="e">
        <f>'August, 2021'!#REF!</f>
        <v>#REF!</v>
      </c>
      <c r="H18" s="108"/>
      <c r="I18" s="108" t="e">
        <f>SUM(D18:H18)</f>
        <v>#REF!</v>
      </c>
      <c r="J18" s="109"/>
    </row>
    <row r="19" spans="1:10" ht="20.100000000000001" customHeight="1">
      <c r="A19" s="106">
        <f t="shared" si="1"/>
        <v>11</v>
      </c>
      <c r="B19" s="107" t="s">
        <v>207</v>
      </c>
      <c r="C19" s="106" t="s">
        <v>184</v>
      </c>
      <c r="D19" s="108" t="e">
        <f>'August, 2021'!#REF!</f>
        <v>#REF!</v>
      </c>
      <c r="E19" s="108" t="e">
        <f>'August, 2021'!#REF!</f>
        <v>#REF!</v>
      </c>
      <c r="F19" s="108"/>
      <c r="G19" s="108" t="e">
        <f>'August, 2021'!#REF!</f>
        <v>#REF!</v>
      </c>
      <c r="H19" s="108"/>
      <c r="I19" s="108" t="e">
        <f t="shared" si="0"/>
        <v>#REF!</v>
      </c>
      <c r="J19" s="109"/>
    </row>
    <row r="20" spans="1:10" ht="20.100000000000001" customHeight="1">
      <c r="A20" s="106">
        <f t="shared" si="1"/>
        <v>12</v>
      </c>
      <c r="B20" s="107" t="s">
        <v>96</v>
      </c>
      <c r="C20" s="106" t="s">
        <v>185</v>
      </c>
      <c r="D20" s="108" t="e">
        <f>'August, 2021'!#REF!</f>
        <v>#REF!</v>
      </c>
      <c r="E20" s="108" t="e">
        <f>'August, 2021'!#REF!</f>
        <v>#REF!</v>
      </c>
      <c r="F20" s="108"/>
      <c r="G20" s="108" t="e">
        <f>'August, 2021'!#REF!</f>
        <v>#REF!</v>
      </c>
      <c r="H20" s="108"/>
      <c r="I20" s="108" t="e">
        <f t="shared" si="0"/>
        <v>#REF!</v>
      </c>
      <c r="J20" s="109"/>
    </row>
    <row r="21" spans="1:10" ht="20.100000000000001" customHeight="1">
      <c r="A21" s="106">
        <f t="shared" si="1"/>
        <v>13</v>
      </c>
      <c r="B21" s="114" t="s">
        <v>233</v>
      </c>
      <c r="C21" s="106" t="s">
        <v>185</v>
      </c>
      <c r="D21" s="108" t="e">
        <f>'August, 2021'!#REF!</f>
        <v>#REF!</v>
      </c>
      <c r="E21" s="108" t="e">
        <f>'August, 2021'!#REF!</f>
        <v>#REF!</v>
      </c>
      <c r="F21" s="108"/>
      <c r="G21" s="108" t="e">
        <f>'August, 2021'!#REF!</f>
        <v>#REF!</v>
      </c>
      <c r="H21" s="108"/>
      <c r="I21" s="108" t="e">
        <f t="shared" si="0"/>
        <v>#REF!</v>
      </c>
      <c r="J21" s="109"/>
    </row>
    <row r="22" spans="1:10" ht="20.100000000000001" customHeight="1">
      <c r="A22" s="106">
        <f t="shared" si="1"/>
        <v>14</v>
      </c>
      <c r="B22" s="111" t="s">
        <v>117</v>
      </c>
      <c r="C22" s="106" t="s">
        <v>185</v>
      </c>
      <c r="D22" s="108" t="e">
        <f>'August, 2021'!#REF!</f>
        <v>#REF!</v>
      </c>
      <c r="E22" s="108">
        <v>0</v>
      </c>
      <c r="F22" s="108"/>
      <c r="G22" s="108">
        <v>0</v>
      </c>
      <c r="H22" s="108"/>
      <c r="I22" s="108" t="e">
        <f>SUM(D22:H22)</f>
        <v>#REF!</v>
      </c>
      <c r="J22" s="109"/>
    </row>
    <row r="23" spans="1:10" ht="20.100000000000001" customHeight="1">
      <c r="A23" s="106">
        <f t="shared" si="1"/>
        <v>15</v>
      </c>
      <c r="B23" s="107" t="s">
        <v>144</v>
      </c>
      <c r="C23" s="106" t="s">
        <v>185</v>
      </c>
      <c r="D23" s="108">
        <f>'August, 2021'!W17</f>
        <v>0</v>
      </c>
      <c r="E23" s="108">
        <f>'August, 2021'!X17</f>
        <v>0</v>
      </c>
      <c r="F23" s="108"/>
      <c r="G23" s="108">
        <f>'August, 2021'!Y17</f>
        <v>0</v>
      </c>
      <c r="H23" s="108"/>
      <c r="I23" s="108">
        <f t="shared" si="0"/>
        <v>0</v>
      </c>
      <c r="J23" s="105"/>
    </row>
    <row r="24" spans="1:10" ht="20.100000000000001" customHeight="1">
      <c r="A24" s="425" t="s">
        <v>69</v>
      </c>
      <c r="B24" s="426"/>
      <c r="C24" s="210"/>
      <c r="D24" s="112"/>
      <c r="E24" s="112"/>
      <c r="F24" s="112"/>
      <c r="G24" s="112"/>
      <c r="H24" s="112"/>
      <c r="I24" s="112"/>
      <c r="J24" s="105"/>
    </row>
    <row r="25" spans="1:10" ht="20.100000000000001" customHeight="1">
      <c r="A25" s="106">
        <v>15</v>
      </c>
      <c r="B25" s="107" t="s">
        <v>213</v>
      </c>
      <c r="C25" s="209" t="s">
        <v>45</v>
      </c>
      <c r="D25" s="108" t="e">
        <f>'August, 2021'!#REF!</f>
        <v>#REF!</v>
      </c>
      <c r="E25" s="108" t="e">
        <f>'August, 2021'!#REF!</f>
        <v>#REF!</v>
      </c>
      <c r="F25" s="108"/>
      <c r="G25" s="108" t="e">
        <f>'August, 2021'!#REF!</f>
        <v>#REF!</v>
      </c>
      <c r="H25" s="108"/>
      <c r="I25" s="108" t="e">
        <f t="shared" ref="I25:I33" si="2">SUM(D25:H25)</f>
        <v>#REF!</v>
      </c>
      <c r="J25" s="105"/>
    </row>
    <row r="26" spans="1:10" ht="20.100000000000001" customHeight="1">
      <c r="A26" s="106">
        <f t="shared" ref="A26:A33" si="3">A25+1</f>
        <v>16</v>
      </c>
      <c r="B26" s="191" t="s">
        <v>186</v>
      </c>
      <c r="C26" s="209" t="s">
        <v>145</v>
      </c>
      <c r="D26" s="194" t="e">
        <f>'August, 2021'!#REF!</f>
        <v>#REF!</v>
      </c>
      <c r="E26" s="194">
        <v>0</v>
      </c>
      <c r="F26" s="100"/>
      <c r="G26" s="194" t="e">
        <f>'August, 2021'!#REF!</f>
        <v>#REF!</v>
      </c>
      <c r="H26" s="100"/>
      <c r="I26" s="108" t="e">
        <f>SUM(D26:H26)</f>
        <v>#REF!</v>
      </c>
      <c r="J26" s="109"/>
    </row>
    <row r="27" spans="1:10" ht="20.100000000000001" customHeight="1">
      <c r="A27" s="106">
        <f t="shared" si="3"/>
        <v>17</v>
      </c>
      <c r="B27" s="107" t="s">
        <v>168</v>
      </c>
      <c r="C27" s="106" t="s">
        <v>154</v>
      </c>
      <c r="D27" s="108" t="e">
        <f>'August, 2021'!#REF!</f>
        <v>#REF!</v>
      </c>
      <c r="E27" s="108" t="e">
        <f>'August, 2021'!#REF!</f>
        <v>#REF!</v>
      </c>
      <c r="F27" s="108"/>
      <c r="G27" s="108" t="e">
        <f>'August, 2021'!#REF!</f>
        <v>#REF!</v>
      </c>
      <c r="H27" s="113"/>
      <c r="I27" s="108" t="e">
        <f t="shared" si="2"/>
        <v>#REF!</v>
      </c>
      <c r="J27" s="109"/>
    </row>
    <row r="28" spans="1:10" ht="20.100000000000001" customHeight="1">
      <c r="A28" s="106">
        <f t="shared" si="3"/>
        <v>18</v>
      </c>
      <c r="B28" s="107" t="s">
        <v>228</v>
      </c>
      <c r="C28" s="106" t="s">
        <v>32</v>
      </c>
      <c r="D28" s="108" t="e">
        <f>'August, 2021'!#REF!</f>
        <v>#REF!</v>
      </c>
      <c r="E28" s="108" t="e">
        <f>'August, 2021'!#REF!</f>
        <v>#REF!</v>
      </c>
      <c r="F28" s="108"/>
      <c r="G28" s="108" t="e">
        <f>'August, 2021'!#REF!</f>
        <v>#REF!</v>
      </c>
      <c r="H28" s="113"/>
      <c r="I28" s="108" t="e">
        <f t="shared" si="2"/>
        <v>#REF!</v>
      </c>
      <c r="J28" s="109"/>
    </row>
    <row r="29" spans="1:10" ht="20.100000000000001" customHeight="1">
      <c r="A29" s="106">
        <f t="shared" si="3"/>
        <v>19</v>
      </c>
      <c r="B29" s="117" t="s">
        <v>141</v>
      </c>
      <c r="C29" s="106" t="s">
        <v>184</v>
      </c>
      <c r="D29" s="108" t="e">
        <f>'August, 2021'!#REF!</f>
        <v>#REF!</v>
      </c>
      <c r="E29" s="108" t="e">
        <f>'August, 2021'!#REF!</f>
        <v>#REF!</v>
      </c>
      <c r="F29" s="108"/>
      <c r="G29" s="108">
        <v>0</v>
      </c>
      <c r="H29" s="108"/>
      <c r="I29" s="108" t="e">
        <f t="shared" si="2"/>
        <v>#REF!</v>
      </c>
      <c r="J29" s="109"/>
    </row>
    <row r="30" spans="1:10" ht="20.100000000000001" customHeight="1">
      <c r="A30" s="106">
        <f t="shared" si="3"/>
        <v>20</v>
      </c>
      <c r="B30" s="114" t="s">
        <v>47</v>
      </c>
      <c r="C30" s="106" t="s">
        <v>184</v>
      </c>
      <c r="D30" s="108" t="e">
        <f>'August, 2021'!#REF!</f>
        <v>#REF!</v>
      </c>
      <c r="E30" s="108">
        <v>0</v>
      </c>
      <c r="F30" s="108"/>
      <c r="G30" s="108" t="e">
        <f>'August, 2021'!#REF!</f>
        <v>#REF!</v>
      </c>
      <c r="H30" s="108"/>
      <c r="I30" s="108" t="e">
        <f t="shared" si="2"/>
        <v>#REF!</v>
      </c>
      <c r="J30" s="109"/>
    </row>
    <row r="31" spans="1:10" ht="20.100000000000001" customHeight="1">
      <c r="A31" s="106">
        <f t="shared" si="3"/>
        <v>21</v>
      </c>
      <c r="B31" s="107" t="s">
        <v>66</v>
      </c>
      <c r="C31" s="106" t="s">
        <v>184</v>
      </c>
      <c r="D31" s="108" t="e">
        <f>'August, 2021'!#REF!</f>
        <v>#REF!</v>
      </c>
      <c r="E31" s="108">
        <v>0</v>
      </c>
      <c r="F31" s="108"/>
      <c r="G31" s="108" t="e">
        <f>'August, 2021'!#REF!</f>
        <v>#REF!</v>
      </c>
      <c r="H31" s="108"/>
      <c r="I31" s="108" t="e">
        <f t="shared" si="2"/>
        <v>#REF!</v>
      </c>
      <c r="J31" s="109"/>
    </row>
    <row r="32" spans="1:10" ht="20.100000000000001" customHeight="1">
      <c r="A32" s="106">
        <f t="shared" si="3"/>
        <v>22</v>
      </c>
      <c r="B32" s="107" t="s">
        <v>209</v>
      </c>
      <c r="C32" s="106" t="s">
        <v>184</v>
      </c>
      <c r="D32" s="108">
        <v>0</v>
      </c>
      <c r="E32" s="108">
        <v>0</v>
      </c>
      <c r="F32" s="108"/>
      <c r="G32" s="108" t="e">
        <f>'August, 2021'!#REF!</f>
        <v>#REF!</v>
      </c>
      <c r="H32" s="108"/>
      <c r="I32" s="108" t="e">
        <f t="shared" si="2"/>
        <v>#REF!</v>
      </c>
      <c r="J32" s="109"/>
    </row>
    <row r="33" spans="1:10" ht="20.100000000000001" customHeight="1">
      <c r="A33" s="106">
        <f t="shared" si="3"/>
        <v>23</v>
      </c>
      <c r="B33" s="115" t="s">
        <v>103</v>
      </c>
      <c r="C33" s="106" t="s">
        <v>185</v>
      </c>
      <c r="D33" s="108" t="e">
        <f>'August, 2021'!#REF!</f>
        <v>#REF!</v>
      </c>
      <c r="E33" s="108" t="e">
        <f>'August, 2021'!#REF!</f>
        <v>#REF!</v>
      </c>
      <c r="F33" s="108"/>
      <c r="G33" s="108" t="e">
        <f>'August, 2021'!#REF!</f>
        <v>#REF!</v>
      </c>
      <c r="H33" s="108"/>
      <c r="I33" s="108" t="e">
        <f t="shared" si="2"/>
        <v>#REF!</v>
      </c>
      <c r="J33" s="109"/>
    </row>
    <row r="34" spans="1:10">
      <c r="A34" s="106"/>
      <c r="B34" s="421" t="s">
        <v>97</v>
      </c>
      <c r="C34" s="422"/>
      <c r="D34" s="108" t="e">
        <f t="shared" ref="D34:I34" si="4">SUM(D9:D33)</f>
        <v>#REF!</v>
      </c>
      <c r="E34" s="108" t="e">
        <f t="shared" si="4"/>
        <v>#REF!</v>
      </c>
      <c r="F34" s="108">
        <f t="shared" si="4"/>
        <v>0</v>
      </c>
      <c r="G34" s="108" t="e">
        <f t="shared" si="4"/>
        <v>#REF!</v>
      </c>
      <c r="H34" s="108">
        <f t="shared" si="4"/>
        <v>0</v>
      </c>
      <c r="I34" s="108" t="e">
        <f t="shared" si="4"/>
        <v>#REF!</v>
      </c>
      <c r="J34" s="208"/>
    </row>
    <row r="35" spans="1:10" ht="15" customHeight="1"/>
    <row r="36" spans="1:10" ht="15" customHeight="1"/>
    <row r="37" spans="1:10">
      <c r="G37" s="5"/>
    </row>
    <row r="40" spans="1:10">
      <c r="B40" s="5"/>
      <c r="D40" s="29"/>
      <c r="E40" s="29"/>
      <c r="F40" s="29"/>
      <c r="G40" s="29"/>
    </row>
    <row r="43" spans="1:10">
      <c r="B43" s="5"/>
    </row>
    <row r="44" spans="1:10">
      <c r="C44" s="5"/>
    </row>
    <row r="46" spans="1:10">
      <c r="C46" s="5"/>
    </row>
  </sheetData>
  <mergeCells count="8">
    <mergeCell ref="A1:J1"/>
    <mergeCell ref="A2:J2"/>
    <mergeCell ref="B34:C34"/>
    <mergeCell ref="A8:B8"/>
    <mergeCell ref="A24:B24"/>
    <mergeCell ref="A6:B6"/>
    <mergeCell ref="A4:I4"/>
    <mergeCell ref="A5:I5"/>
  </mergeCells>
  <phoneticPr fontId="13" type="noConversion"/>
  <pageMargins left="0.75" right="0.5" top="0.5" bottom="0.25" header="0" footer="0"/>
  <pageSetup orientation="portrait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2"/>
  <sheetViews>
    <sheetView topLeftCell="A13" zoomScale="130" zoomScaleNormal="130" workbookViewId="0">
      <selection activeCell="C30" sqref="C30"/>
    </sheetView>
  </sheetViews>
  <sheetFormatPr defaultRowHeight="12.75"/>
  <cols>
    <col min="1" max="1" width="4.42578125" customWidth="1"/>
    <col min="2" max="2" width="18.85546875" customWidth="1"/>
    <col min="3" max="3" width="11" customWidth="1"/>
    <col min="4" max="4" width="8.42578125" customWidth="1"/>
    <col min="5" max="5" width="9" customWidth="1"/>
    <col min="6" max="6" width="3" customWidth="1"/>
    <col min="7" max="7" width="8.28515625" customWidth="1"/>
    <col min="8" max="8" width="16.85546875" customWidth="1"/>
  </cols>
  <sheetData>
    <row r="1" spans="1:14" ht="12" customHeight="1">
      <c r="A1" s="381" t="s">
        <v>106</v>
      </c>
      <c r="B1" s="381"/>
      <c r="C1" s="381"/>
      <c r="D1" s="381"/>
      <c r="E1" s="381"/>
      <c r="F1" s="381"/>
      <c r="G1" s="381"/>
      <c r="H1" s="381"/>
      <c r="I1" s="4"/>
      <c r="J1" s="4"/>
      <c r="K1" s="4"/>
      <c r="L1" s="4"/>
      <c r="M1" s="4"/>
      <c r="N1" s="4"/>
    </row>
    <row r="2" spans="1:14" ht="12" customHeight="1">
      <c r="A2" s="381" t="s">
        <v>254</v>
      </c>
      <c r="B2" s="381"/>
      <c r="C2" s="381"/>
      <c r="D2" s="381"/>
      <c r="E2" s="381"/>
      <c r="F2" s="381"/>
      <c r="G2" s="381"/>
      <c r="H2" s="381"/>
      <c r="I2" s="4"/>
      <c r="J2" s="4"/>
      <c r="K2" s="4"/>
      <c r="L2" s="4"/>
      <c r="M2" s="4"/>
      <c r="N2" s="4"/>
    </row>
    <row r="3" spans="1:14" ht="12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2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5.1" customHeight="1">
      <c r="A5" s="25"/>
      <c r="B5" s="435" t="s">
        <v>393</v>
      </c>
      <c r="C5" s="435"/>
      <c r="D5" s="435"/>
      <c r="E5" s="435"/>
      <c r="F5" s="435"/>
      <c r="G5" s="435"/>
      <c r="H5" s="435"/>
      <c r="J5" s="1"/>
    </row>
    <row r="6" spans="1:14" ht="15" customHeight="1">
      <c r="A6" s="25"/>
      <c r="B6" s="275"/>
      <c r="C6" s="275"/>
      <c r="D6" s="275"/>
      <c r="E6" s="275"/>
      <c r="F6" s="275"/>
      <c r="G6" s="275"/>
      <c r="H6" s="275"/>
    </row>
    <row r="7" spans="1:14" ht="21.95" customHeight="1">
      <c r="A7" s="24" t="s">
        <v>62</v>
      </c>
      <c r="B7" s="24" t="s">
        <v>70</v>
      </c>
      <c r="C7" s="26" t="s">
        <v>60</v>
      </c>
      <c r="D7" s="27" t="s">
        <v>281</v>
      </c>
      <c r="E7" s="28" t="s">
        <v>282</v>
      </c>
      <c r="F7" s="431" t="s">
        <v>86</v>
      </c>
      <c r="G7" s="432"/>
      <c r="H7" s="26" t="s">
        <v>67</v>
      </c>
    </row>
    <row r="8" spans="1:14" ht="14.1" customHeight="1">
      <c r="A8" s="433" t="s">
        <v>279</v>
      </c>
      <c r="B8" s="434"/>
      <c r="C8" s="23"/>
      <c r="D8" s="28"/>
      <c r="E8" s="28"/>
      <c r="F8" s="32"/>
      <c r="G8" s="32"/>
      <c r="H8" s="26"/>
    </row>
    <row r="9" spans="1:14" ht="14.1" customHeight="1">
      <c r="A9" s="37">
        <v>1</v>
      </c>
      <c r="B9" s="265" t="s">
        <v>370</v>
      </c>
      <c r="C9" s="212" t="s">
        <v>153</v>
      </c>
      <c r="D9" s="192">
        <f>'August, 2021'!F11</f>
        <v>45330</v>
      </c>
      <c r="E9" s="242">
        <v>0.1</v>
      </c>
      <c r="F9" s="32"/>
      <c r="G9" s="192">
        <f>'August, 2021'!S11</f>
        <v>4533</v>
      </c>
      <c r="H9" s="146" t="s">
        <v>301</v>
      </c>
    </row>
    <row r="10" spans="1:14" ht="14.1" customHeight="1">
      <c r="A10" s="37">
        <v>2</v>
      </c>
      <c r="B10" s="265" t="s">
        <v>227</v>
      </c>
      <c r="C10" s="212" t="s">
        <v>154</v>
      </c>
      <c r="D10" s="192">
        <f>'August, 2021'!F12</f>
        <v>37280</v>
      </c>
      <c r="E10" s="242">
        <v>0.41</v>
      </c>
      <c r="F10" s="38"/>
      <c r="G10" s="31">
        <f>'August, 2021'!N12</f>
        <v>15285</v>
      </c>
      <c r="H10" s="146" t="s">
        <v>361</v>
      </c>
    </row>
    <row r="11" spans="1:14" ht="14.1" customHeight="1">
      <c r="A11" s="37">
        <v>3</v>
      </c>
      <c r="B11" s="342" t="s">
        <v>365</v>
      </c>
      <c r="C11" s="212" t="s">
        <v>178</v>
      </c>
      <c r="D11" s="192">
        <f>'August, 2021'!F13</f>
        <v>25480</v>
      </c>
      <c r="E11" s="242">
        <v>0.1</v>
      </c>
      <c r="F11" s="38"/>
      <c r="G11" s="31">
        <f>'August, 2021'!S13</f>
        <v>2548</v>
      </c>
      <c r="H11" s="146" t="s">
        <v>301</v>
      </c>
    </row>
    <row r="12" spans="1:14" ht="14.1" customHeight="1">
      <c r="A12" s="37">
        <v>4</v>
      </c>
      <c r="B12" s="360" t="s">
        <v>384</v>
      </c>
      <c r="C12" s="212" t="s">
        <v>178</v>
      </c>
      <c r="D12" s="192">
        <f>'August, 2021'!F14</f>
        <v>22000</v>
      </c>
      <c r="E12" s="242">
        <v>0.1</v>
      </c>
      <c r="F12" s="38"/>
      <c r="G12" s="31">
        <f>'August, 2021'!S14</f>
        <v>2200</v>
      </c>
      <c r="H12" s="146" t="s">
        <v>301</v>
      </c>
    </row>
    <row r="13" spans="1:14" ht="14.1" customHeight="1">
      <c r="A13" s="37">
        <v>5</v>
      </c>
      <c r="B13" s="30" t="s">
        <v>332</v>
      </c>
      <c r="C13" s="212" t="s">
        <v>373</v>
      </c>
      <c r="D13" s="192">
        <f>'August, 2021'!F15</f>
        <v>19460</v>
      </c>
      <c r="E13" s="242">
        <v>0.1</v>
      </c>
      <c r="F13" s="31"/>
      <c r="G13" s="31">
        <f>'August, 2021'!S15</f>
        <v>1946</v>
      </c>
      <c r="H13" s="146" t="s">
        <v>301</v>
      </c>
    </row>
    <row r="14" spans="1:14" ht="14.1" customHeight="1">
      <c r="A14" s="212"/>
      <c r="B14" s="260" t="s">
        <v>280</v>
      </c>
      <c r="C14" s="207"/>
      <c r="D14" s="39"/>
      <c r="E14" s="39"/>
      <c r="F14" s="39"/>
      <c r="G14" s="47">
        <f>SUM(G9:G13)</f>
        <v>26512</v>
      </c>
      <c r="H14" s="249"/>
      <c r="J14" s="5"/>
    </row>
    <row r="15" spans="1:14" ht="14.1" customHeight="1">
      <c r="A15" s="38"/>
      <c r="B15" s="35"/>
      <c r="C15" s="35"/>
      <c r="D15" s="38"/>
      <c r="E15" s="38"/>
      <c r="F15" s="38"/>
      <c r="G15" s="38"/>
      <c r="H15" s="38"/>
    </row>
    <row r="16" spans="1:14">
      <c r="A16" s="38"/>
      <c r="B16" s="35"/>
      <c r="C16" s="35"/>
      <c r="D16" s="38"/>
      <c r="E16" s="92"/>
      <c r="F16" s="38"/>
      <c r="G16" s="38"/>
      <c r="H16" s="92"/>
    </row>
    <row r="17" spans="1:8">
      <c r="A17" s="38"/>
      <c r="C17" s="35"/>
      <c r="D17" s="38"/>
      <c r="E17" s="38"/>
      <c r="F17" s="38"/>
      <c r="G17" s="38"/>
      <c r="H17" s="38"/>
    </row>
    <row r="18" spans="1:8">
      <c r="A18" s="38"/>
      <c r="C18" s="35"/>
      <c r="D18" s="38"/>
      <c r="E18" s="38"/>
      <c r="F18" s="38"/>
      <c r="G18" s="38"/>
      <c r="H18" s="38"/>
    </row>
    <row r="19" spans="1:8">
      <c r="A19" s="38"/>
      <c r="B19" s="254" t="s">
        <v>376</v>
      </c>
      <c r="C19" s="430" t="s">
        <v>375</v>
      </c>
      <c r="D19" s="430"/>
      <c r="E19" s="430" t="s">
        <v>345</v>
      </c>
      <c r="F19" s="430"/>
      <c r="G19" s="430"/>
      <c r="H19" s="430"/>
    </row>
    <row r="21" spans="1:8">
      <c r="E21" s="94"/>
      <c r="G21" s="93"/>
    </row>
    <row r="22" spans="1:8">
      <c r="A22" s="240" t="s">
        <v>0</v>
      </c>
      <c r="B22" s="158" t="s">
        <v>360</v>
      </c>
      <c r="C22" s="160"/>
      <c r="D22" s="160"/>
      <c r="E22" s="160"/>
      <c r="F22" s="160"/>
      <c r="G22" s="429" t="s">
        <v>394</v>
      </c>
      <c r="H22" s="380"/>
    </row>
    <row r="23" spans="1:8">
      <c r="A23" s="160"/>
      <c r="B23" s="160"/>
      <c r="C23" s="160"/>
      <c r="D23" s="160"/>
      <c r="E23" s="160"/>
      <c r="F23" s="160"/>
      <c r="G23" s="160"/>
      <c r="H23" s="160"/>
    </row>
    <row r="24" spans="1:8" hidden="1">
      <c r="A24" s="160"/>
      <c r="B24" s="160"/>
      <c r="C24" s="160"/>
      <c r="D24" s="160"/>
      <c r="E24" s="160"/>
      <c r="F24" s="160"/>
      <c r="G24" s="160"/>
      <c r="H24" s="160"/>
    </row>
    <row r="25" spans="1:8" hidden="1">
      <c r="A25" s="160"/>
      <c r="B25" s="160"/>
      <c r="C25" s="160"/>
      <c r="D25" s="160"/>
      <c r="E25" s="160"/>
      <c r="F25" s="160"/>
      <c r="G25" s="160"/>
      <c r="H25" s="160"/>
    </row>
    <row r="26" spans="1:8">
      <c r="A26" s="239" t="s">
        <v>275</v>
      </c>
      <c r="B26" s="160"/>
      <c r="C26" s="160"/>
      <c r="D26" s="160"/>
      <c r="E26" s="160"/>
      <c r="F26" s="160"/>
      <c r="G26" s="160"/>
      <c r="H26" s="160"/>
    </row>
    <row r="27" spans="1:8">
      <c r="A27" s="241" t="s">
        <v>78</v>
      </c>
      <c r="B27" s="161"/>
      <c r="C27" s="161"/>
      <c r="D27" s="161"/>
      <c r="E27" s="161"/>
      <c r="F27" s="161"/>
      <c r="G27" s="161"/>
      <c r="H27" s="161"/>
    </row>
    <row r="28" spans="1:8">
      <c r="A28" s="239" t="s">
        <v>276</v>
      </c>
      <c r="B28" s="160"/>
      <c r="C28" s="160"/>
      <c r="D28" s="160"/>
      <c r="E28" s="160"/>
      <c r="F28" s="160"/>
      <c r="G28" s="160"/>
      <c r="H28" s="160"/>
    </row>
    <row r="29" spans="1:8">
      <c r="A29" s="239" t="s">
        <v>277</v>
      </c>
      <c r="B29" s="160"/>
      <c r="C29" s="160"/>
      <c r="D29" s="160"/>
      <c r="E29" s="160"/>
      <c r="F29" s="160"/>
      <c r="G29" s="160"/>
      <c r="H29" s="160"/>
    </row>
    <row r="30" spans="1:8">
      <c r="A30" s="239" t="s">
        <v>278</v>
      </c>
      <c r="B30" s="160"/>
      <c r="C30" s="160"/>
      <c r="D30" s="160"/>
      <c r="E30" s="160"/>
      <c r="F30" s="160"/>
      <c r="G30" s="160"/>
      <c r="H30" s="160"/>
    </row>
    <row r="36" spans="1:1" ht="17.25" customHeight="1"/>
    <row r="37" spans="1:1" ht="16.5" customHeight="1">
      <c r="A37" s="2"/>
    </row>
    <row r="38" spans="1:1" ht="15.95" customHeight="1">
      <c r="A38" s="2"/>
    </row>
    <row r="39" spans="1:1" ht="15.95" customHeight="1">
      <c r="A39" s="2"/>
    </row>
    <row r="40" spans="1:1" ht="15.95" customHeight="1">
      <c r="A40" s="2"/>
    </row>
    <row r="41" spans="1:1" ht="15.95" customHeight="1">
      <c r="A41" s="2"/>
    </row>
    <row r="42" spans="1:1" ht="15.95" customHeight="1">
      <c r="A42" s="2"/>
    </row>
  </sheetData>
  <mergeCells count="8">
    <mergeCell ref="G22:H22"/>
    <mergeCell ref="A1:H1"/>
    <mergeCell ref="A2:H2"/>
    <mergeCell ref="C19:D19"/>
    <mergeCell ref="F7:G7"/>
    <mergeCell ref="A8:B8"/>
    <mergeCell ref="E19:H19"/>
    <mergeCell ref="B5:H5"/>
  </mergeCells>
  <phoneticPr fontId="13" type="noConversion"/>
  <pageMargins left="0.75" right="0.5" top="0.5" bottom="0.5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7"/>
  <sheetViews>
    <sheetView topLeftCell="A10" workbookViewId="0">
      <selection activeCell="G9" sqref="G9"/>
    </sheetView>
  </sheetViews>
  <sheetFormatPr defaultRowHeight="12.75"/>
  <cols>
    <col min="1" max="1" width="6.7109375" customWidth="1"/>
    <col min="2" max="2" width="22.85546875" customWidth="1"/>
    <col min="3" max="3" width="20.140625" customWidth="1"/>
    <col min="4" max="4" width="19.28515625" customWidth="1"/>
  </cols>
  <sheetData>
    <row r="1" spans="1:14" ht="15" customHeight="1">
      <c r="A1" s="381" t="s">
        <v>106</v>
      </c>
      <c r="B1" s="381"/>
      <c r="C1" s="381"/>
      <c r="D1" s="381"/>
      <c r="E1" s="4"/>
      <c r="F1" s="4"/>
      <c r="G1" s="4"/>
      <c r="H1" s="4"/>
      <c r="I1" s="4"/>
      <c r="J1" s="4"/>
    </row>
    <row r="2" spans="1:14" ht="15" customHeight="1">
      <c r="A2" s="381" t="s">
        <v>254</v>
      </c>
      <c r="B2" s="381"/>
      <c r="C2" s="381"/>
      <c r="D2" s="381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" customHeight="1">
      <c r="A3" s="4"/>
      <c r="B3" s="4"/>
      <c r="C3" s="4"/>
      <c r="D3" s="4"/>
    </row>
    <row r="4" spans="1:14" ht="15" customHeight="1">
      <c r="A4" s="386" t="s">
        <v>284</v>
      </c>
      <c r="B4" s="386"/>
      <c r="C4" s="386"/>
      <c r="D4" s="386"/>
    </row>
    <row r="5" spans="1:14" ht="15" customHeight="1">
      <c r="A5" s="386" t="s">
        <v>395</v>
      </c>
      <c r="B5" s="386"/>
      <c r="C5" s="386"/>
      <c r="D5" s="386"/>
    </row>
    <row r="6" spans="1:14" ht="15" customHeight="1">
      <c r="A6" s="11"/>
      <c r="B6" s="11"/>
      <c r="C6" s="11"/>
      <c r="D6" s="11"/>
    </row>
    <row r="7" spans="1:14" ht="20.100000000000001" customHeight="1">
      <c r="A7" s="8" t="s">
        <v>62</v>
      </c>
      <c r="B7" s="8" t="s">
        <v>1</v>
      </c>
      <c r="C7" s="9" t="s">
        <v>60</v>
      </c>
      <c r="D7" s="10" t="s">
        <v>71</v>
      </c>
    </row>
    <row r="8" spans="1:14" ht="20.100000000000001" customHeight="1">
      <c r="A8" s="384"/>
      <c r="B8" s="385"/>
      <c r="C8" s="48"/>
      <c r="D8" s="70"/>
    </row>
    <row r="9" spans="1:14" ht="20.100000000000001" customHeight="1">
      <c r="A9" s="71">
        <v>1</v>
      </c>
      <c r="B9" s="17" t="s">
        <v>370</v>
      </c>
      <c r="C9" s="50" t="s">
        <v>153</v>
      </c>
      <c r="D9" s="193">
        <f>'August, 2021'!AA11</f>
        <v>250</v>
      </c>
    </row>
    <row r="10" spans="1:14" ht="18" customHeight="1">
      <c r="A10" s="71">
        <v>2</v>
      </c>
      <c r="B10" s="17" t="s">
        <v>227</v>
      </c>
      <c r="C10" s="50" t="s">
        <v>154</v>
      </c>
      <c r="D10" s="72">
        <f>'August, 2021'!AA12</f>
        <v>200</v>
      </c>
    </row>
    <row r="11" spans="1:14" ht="18" customHeight="1">
      <c r="A11" s="71">
        <v>3</v>
      </c>
      <c r="B11" s="354" t="s">
        <v>365</v>
      </c>
      <c r="C11" s="50" t="s">
        <v>178</v>
      </c>
      <c r="D11" s="72">
        <f>'August, 2021'!AA13</f>
        <v>200</v>
      </c>
    </row>
    <row r="12" spans="1:14" ht="18" customHeight="1">
      <c r="A12" s="71">
        <v>4</v>
      </c>
      <c r="B12" s="354" t="s">
        <v>384</v>
      </c>
      <c r="C12" s="50" t="s">
        <v>178</v>
      </c>
      <c r="D12" s="72">
        <f>'August, 2021'!AA14</f>
        <v>200</v>
      </c>
    </row>
    <row r="13" spans="1:14" ht="18" customHeight="1">
      <c r="A13" s="71">
        <v>5</v>
      </c>
      <c r="B13" s="17" t="s">
        <v>332</v>
      </c>
      <c r="C13" s="50" t="s">
        <v>373</v>
      </c>
      <c r="D13" s="72">
        <f>'August, 2021'!AA15</f>
        <v>200</v>
      </c>
      <c r="F13" s="41"/>
    </row>
    <row r="14" spans="1:14" ht="15" customHeight="1">
      <c r="A14" s="49"/>
      <c r="B14" s="73" t="s">
        <v>63</v>
      </c>
      <c r="C14" s="43"/>
      <c r="D14" s="74">
        <f>SUM(D9:D13)</f>
        <v>1050</v>
      </c>
      <c r="E14" s="2"/>
    </row>
    <row r="15" spans="1:14" ht="15" customHeight="1">
      <c r="A15" s="75"/>
      <c r="B15" s="75"/>
      <c r="C15" s="75"/>
      <c r="D15" s="75"/>
      <c r="E15" s="2"/>
    </row>
    <row r="16" spans="1:14" ht="15" customHeight="1">
      <c r="A16" s="75"/>
      <c r="B16" s="75"/>
      <c r="C16" s="75"/>
      <c r="D16" s="91"/>
      <c r="E16" s="2"/>
    </row>
    <row r="17" spans="1:8" ht="15" customHeight="1">
      <c r="A17" s="75"/>
      <c r="B17" s="75"/>
      <c r="C17" s="75"/>
      <c r="D17" s="75"/>
      <c r="E17" s="2"/>
    </row>
    <row r="18" spans="1:8" ht="15" customHeight="1">
      <c r="A18" s="75"/>
      <c r="B18" s="250"/>
      <c r="C18" s="250"/>
      <c r="D18" s="211"/>
      <c r="E18" s="251"/>
    </row>
    <row r="19" spans="1:8" ht="15" customHeight="1">
      <c r="A19" s="386" t="s">
        <v>377</v>
      </c>
      <c r="B19" s="387"/>
      <c r="C19" s="276" t="s">
        <v>375</v>
      </c>
      <c r="D19" s="1" t="s">
        <v>344</v>
      </c>
      <c r="E19" s="2"/>
    </row>
    <row r="20" spans="1:8" ht="15" customHeight="1">
      <c r="C20" s="160"/>
      <c r="D20" s="160"/>
      <c r="E20" s="160"/>
      <c r="F20" s="160"/>
    </row>
    <row r="21" spans="1:8" ht="15" customHeight="1">
      <c r="A21" s="243"/>
      <c r="B21" s="239"/>
      <c r="C21" s="160"/>
      <c r="D21" s="379"/>
      <c r="E21" s="380"/>
      <c r="F21" s="160"/>
      <c r="G21" s="160"/>
      <c r="H21" s="160"/>
    </row>
    <row r="22" spans="1:8">
      <c r="A22" s="160"/>
      <c r="B22" s="160"/>
      <c r="C22" s="160"/>
      <c r="D22" s="160"/>
      <c r="E22" s="160"/>
      <c r="F22" s="160"/>
      <c r="G22" s="160"/>
      <c r="H22" s="160"/>
    </row>
    <row r="23" spans="1:8">
      <c r="A23" s="239"/>
      <c r="B23" s="160"/>
      <c r="C23" s="160"/>
      <c r="D23" s="160"/>
      <c r="E23" s="160"/>
      <c r="F23" s="160"/>
      <c r="G23" s="160"/>
      <c r="H23" s="160"/>
    </row>
    <row r="24" spans="1:8" ht="15" customHeight="1">
      <c r="A24" s="241"/>
      <c r="B24" s="161"/>
      <c r="C24" s="161"/>
      <c r="D24" s="161"/>
      <c r="E24" s="161"/>
      <c r="F24" s="161"/>
      <c r="G24" s="161"/>
      <c r="H24" s="161"/>
    </row>
    <row r="25" spans="1:8" ht="15" customHeight="1">
      <c r="A25" s="239"/>
      <c r="B25" s="160"/>
      <c r="C25" s="160"/>
      <c r="D25" s="160"/>
      <c r="E25" s="160"/>
      <c r="F25" s="160"/>
      <c r="G25" s="160"/>
      <c r="H25" s="160"/>
    </row>
    <row r="26" spans="1:8" ht="15" customHeight="1">
      <c r="A26" s="239"/>
      <c r="B26" s="160"/>
      <c r="C26" s="160"/>
      <c r="D26" s="160"/>
      <c r="E26" s="160"/>
      <c r="F26" s="160"/>
      <c r="G26" s="160"/>
      <c r="H26" s="160"/>
    </row>
    <row r="27" spans="1:8" ht="15" customHeight="1">
      <c r="A27" s="239"/>
      <c r="B27" s="160"/>
      <c r="C27" s="160"/>
      <c r="D27" s="160"/>
      <c r="E27" s="160"/>
      <c r="F27" s="160"/>
      <c r="G27" s="160"/>
      <c r="H27" s="160"/>
    </row>
  </sheetData>
  <mergeCells count="7">
    <mergeCell ref="D21:E21"/>
    <mergeCell ref="A19:B19"/>
    <mergeCell ref="A1:D1"/>
    <mergeCell ref="A2:D2"/>
    <mergeCell ref="A8:B8"/>
    <mergeCell ref="A4:D4"/>
    <mergeCell ref="A5:D5"/>
  </mergeCells>
  <phoneticPr fontId="13" type="noConversion"/>
  <pageMargins left="1.5" right="0.5" top="0.5" bottom="0.5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55"/>
  <sheetViews>
    <sheetView topLeftCell="A4" workbookViewId="0">
      <selection activeCell="E22" sqref="E22"/>
    </sheetView>
  </sheetViews>
  <sheetFormatPr defaultRowHeight="12.75"/>
  <cols>
    <col min="1" max="1" width="7.7109375" style="161" customWidth="1"/>
    <col min="2" max="2" width="20.7109375" style="161" customWidth="1"/>
    <col min="3" max="3" width="10.7109375" style="161" customWidth="1"/>
    <col min="4" max="4" width="9.28515625" style="161" customWidth="1"/>
    <col min="5" max="5" width="6.5703125" style="161" customWidth="1"/>
    <col min="6" max="6" width="8.5703125" style="161" customWidth="1"/>
    <col min="7" max="7" width="7.5703125" style="161" customWidth="1"/>
    <col min="8" max="8" width="8.5703125" style="161" customWidth="1"/>
    <col min="9" max="9" width="16.140625" style="161" customWidth="1"/>
    <col min="10" max="10" width="0.140625" style="161" hidden="1" customWidth="1"/>
    <col min="11" max="16384" width="9.140625" style="161"/>
  </cols>
  <sheetData>
    <row r="1" spans="1:17" ht="12" customHeight="1">
      <c r="A1" s="453" t="s">
        <v>106</v>
      </c>
      <c r="B1" s="453"/>
      <c r="C1" s="453"/>
      <c r="D1" s="453"/>
      <c r="E1" s="453"/>
      <c r="F1" s="453"/>
      <c r="G1" s="453"/>
      <c r="H1" s="453"/>
      <c r="I1" s="453"/>
      <c r="J1" s="159"/>
      <c r="K1" s="159"/>
      <c r="L1" s="159"/>
      <c r="M1" s="159"/>
      <c r="N1" s="159"/>
      <c r="O1" s="159"/>
      <c r="P1" s="159"/>
      <c r="Q1" s="159"/>
    </row>
    <row r="2" spans="1:17" ht="12" customHeight="1">
      <c r="A2" s="453" t="s">
        <v>254</v>
      </c>
      <c r="B2" s="453"/>
      <c r="C2" s="453"/>
      <c r="D2" s="453"/>
      <c r="E2" s="453"/>
      <c r="F2" s="453"/>
      <c r="G2" s="453"/>
      <c r="H2" s="453"/>
      <c r="I2" s="453"/>
      <c r="J2" s="159"/>
      <c r="K2" s="159"/>
      <c r="L2" s="159"/>
      <c r="M2" s="159"/>
      <c r="N2" s="159"/>
      <c r="O2" s="159"/>
      <c r="P2" s="159"/>
      <c r="Q2" s="159"/>
    </row>
    <row r="3" spans="1:17" ht="12" customHeight="1">
      <c r="A3" s="453" t="s">
        <v>396</v>
      </c>
      <c r="B3" s="453"/>
      <c r="C3" s="453"/>
      <c r="D3" s="453"/>
      <c r="E3" s="453"/>
      <c r="F3" s="453"/>
      <c r="G3" s="453"/>
      <c r="H3" s="453"/>
      <c r="I3" s="453"/>
    </row>
    <row r="4" spans="1:17" ht="9.9499999999999993" customHeight="1">
      <c r="A4" s="159"/>
      <c r="B4" s="159"/>
      <c r="C4" s="159"/>
      <c r="D4" s="159"/>
      <c r="E4" s="159"/>
      <c r="F4" s="159"/>
      <c r="G4" s="159"/>
      <c r="H4" s="159"/>
      <c r="I4" s="159"/>
    </row>
    <row r="5" spans="1:17" ht="12" customHeight="1">
      <c r="A5" s="22"/>
      <c r="B5" s="436"/>
      <c r="C5" s="436"/>
      <c r="D5" s="436"/>
      <c r="E5" s="436"/>
      <c r="F5" s="436"/>
      <c r="G5" s="436"/>
      <c r="H5" s="436"/>
      <c r="I5" s="436"/>
    </row>
    <row r="6" spans="1:17" ht="12" customHeight="1">
      <c r="A6" s="22"/>
      <c r="B6" s="157"/>
      <c r="C6" s="157"/>
      <c r="D6" s="157"/>
      <c r="E6" s="157"/>
      <c r="F6" s="157"/>
      <c r="G6" s="157"/>
      <c r="H6" s="157"/>
      <c r="I6" s="157"/>
    </row>
    <row r="7" spans="1:17" ht="20.100000000000001" customHeight="1">
      <c r="A7" s="454" t="s">
        <v>80</v>
      </c>
      <c r="B7" s="8" t="s">
        <v>79</v>
      </c>
      <c r="C7" s="8" t="s">
        <v>60</v>
      </c>
      <c r="D7" s="439" t="s">
        <v>274</v>
      </c>
      <c r="E7" s="456" t="s">
        <v>81</v>
      </c>
      <c r="F7" s="457"/>
      <c r="G7" s="457"/>
      <c r="H7" s="162" t="s">
        <v>82</v>
      </c>
      <c r="I7" s="8" t="s">
        <v>67</v>
      </c>
    </row>
    <row r="8" spans="1:17" ht="12" customHeight="1">
      <c r="A8" s="455"/>
      <c r="B8" s="163"/>
      <c r="C8" s="163"/>
      <c r="D8" s="440"/>
      <c r="E8" s="12" t="s">
        <v>83</v>
      </c>
      <c r="F8" s="16" t="s">
        <v>84</v>
      </c>
      <c r="G8" s="156" t="s">
        <v>85</v>
      </c>
      <c r="H8" s="164"/>
      <c r="I8" s="165"/>
    </row>
    <row r="9" spans="1:17" ht="15" customHeight="1">
      <c r="A9" s="460" t="s">
        <v>279</v>
      </c>
      <c r="B9" s="461"/>
      <c r="C9" s="166"/>
      <c r="D9" s="167"/>
      <c r="E9" s="167"/>
      <c r="F9" s="167"/>
      <c r="G9" s="167"/>
      <c r="H9" s="167"/>
      <c r="I9" s="13"/>
    </row>
    <row r="10" spans="1:17" ht="15" customHeight="1">
      <c r="A10" s="168">
        <v>1</v>
      </c>
      <c r="B10" s="17" t="s">
        <v>370</v>
      </c>
      <c r="C10" s="181" t="s">
        <v>153</v>
      </c>
      <c r="D10" s="263">
        <f>'August, 2021'!F11</f>
        <v>45330</v>
      </c>
      <c r="E10" s="262">
        <v>0.1</v>
      </c>
      <c r="F10" s="263">
        <f>'August, 2021'!T11</f>
        <v>4533</v>
      </c>
      <c r="G10" s="233">
        <f>'August, 2021'!U11</f>
        <v>4533</v>
      </c>
      <c r="H10" s="252">
        <f>F10+G10</f>
        <v>9066</v>
      </c>
      <c r="I10" s="255" t="s">
        <v>302</v>
      </c>
    </row>
    <row r="11" spans="1:17" ht="15" customHeight="1">
      <c r="A11" s="168">
        <v>2</v>
      </c>
      <c r="B11" s="170" t="s">
        <v>227</v>
      </c>
      <c r="C11" s="181" t="s">
        <v>154</v>
      </c>
      <c r="D11" s="233">
        <f>'August, 2021'!F12</f>
        <v>37280</v>
      </c>
      <c r="E11" s="169">
        <v>0.25</v>
      </c>
      <c r="F11" s="252">
        <f>'August, 2021'!T12</f>
        <v>9320</v>
      </c>
      <c r="G11" s="233">
        <v>0</v>
      </c>
      <c r="H11" s="252">
        <f>F11+G11</f>
        <v>9320</v>
      </c>
      <c r="I11" s="332" t="s">
        <v>361</v>
      </c>
    </row>
    <row r="12" spans="1:17" ht="15" customHeight="1">
      <c r="A12" s="168">
        <v>3</v>
      </c>
      <c r="B12" s="354" t="s">
        <v>365</v>
      </c>
      <c r="C12" s="181" t="s">
        <v>178</v>
      </c>
      <c r="D12" s="233">
        <f>'August, 2021'!F13</f>
        <v>25480</v>
      </c>
      <c r="E12" s="169">
        <v>0.1</v>
      </c>
      <c r="F12" s="252">
        <f>'August, 2021'!T13</f>
        <v>2548</v>
      </c>
      <c r="G12" s="233">
        <f>'August, 2021'!U13</f>
        <v>2548</v>
      </c>
      <c r="H12" s="252">
        <f>F12+G12</f>
        <v>5096</v>
      </c>
      <c r="I12" s="255" t="s">
        <v>302</v>
      </c>
    </row>
    <row r="13" spans="1:17" ht="15" customHeight="1">
      <c r="A13" s="168">
        <v>4</v>
      </c>
      <c r="B13" s="354" t="s">
        <v>384</v>
      </c>
      <c r="C13" s="181" t="s">
        <v>178</v>
      </c>
      <c r="D13" s="233">
        <f>'August, 2021'!F14</f>
        <v>22000</v>
      </c>
      <c r="E13" s="169">
        <v>0.1</v>
      </c>
      <c r="F13" s="252">
        <f>'August, 2021'!T14</f>
        <v>2200</v>
      </c>
      <c r="G13" s="233">
        <f>'August, 2021'!U14</f>
        <v>2200</v>
      </c>
      <c r="H13" s="252">
        <f>F13+G13</f>
        <v>4400</v>
      </c>
      <c r="I13" s="255" t="s">
        <v>302</v>
      </c>
    </row>
    <row r="14" spans="1:17" ht="14.1" customHeight="1">
      <c r="A14" s="168">
        <v>5</v>
      </c>
      <c r="B14" s="41" t="s">
        <v>332</v>
      </c>
      <c r="C14" s="181" t="s">
        <v>373</v>
      </c>
      <c r="D14" s="233">
        <f>'August, 2021'!F15</f>
        <v>19460</v>
      </c>
      <c r="E14" s="169">
        <v>0.1</v>
      </c>
      <c r="F14" s="233">
        <f>'August, 2021'!T15</f>
        <v>1946</v>
      </c>
      <c r="G14" s="233">
        <f>'August, 2021'!U15</f>
        <v>1946</v>
      </c>
      <c r="H14" s="252">
        <f>F14+G14</f>
        <v>3892</v>
      </c>
      <c r="I14" s="255" t="s">
        <v>302</v>
      </c>
      <c r="N14" s="333"/>
    </row>
    <row r="15" spans="1:17" ht="14.1" customHeight="1">
      <c r="A15" s="156"/>
      <c r="B15" s="458" t="s">
        <v>283</v>
      </c>
      <c r="C15" s="458"/>
      <c r="D15" s="172"/>
      <c r="E15" s="172"/>
      <c r="F15" s="253">
        <f>SUM(F10:F14)</f>
        <v>20547</v>
      </c>
      <c r="G15" s="253">
        <f>SUM(G10:G14)</f>
        <v>11227</v>
      </c>
      <c r="H15" s="253">
        <f>SUM(H10:H14)</f>
        <v>31774</v>
      </c>
      <c r="I15" s="173"/>
      <c r="J15" s="171"/>
      <c r="L15" s="333"/>
      <c r="M15" s="333"/>
      <c r="N15" s="333"/>
    </row>
    <row r="16" spans="1:17" ht="14.1" customHeight="1">
      <c r="A16" s="160"/>
      <c r="B16" s="160"/>
      <c r="C16" s="160"/>
      <c r="D16" s="158"/>
      <c r="E16" s="160"/>
      <c r="F16" s="158"/>
      <c r="G16" s="158"/>
      <c r="H16" s="158"/>
      <c r="I16" s="160"/>
      <c r="J16" s="171"/>
    </row>
    <row r="17" spans="1:10" ht="14.1" customHeight="1">
      <c r="A17" s="160"/>
      <c r="B17" s="160"/>
      <c r="C17" s="160"/>
      <c r="D17" s="158"/>
      <c r="E17" s="160"/>
      <c r="F17" s="158"/>
      <c r="G17" s="158"/>
      <c r="H17" s="158"/>
      <c r="I17" s="160"/>
      <c r="J17" s="171"/>
    </row>
    <row r="18" spans="1:10" ht="14.1" customHeight="1">
      <c r="A18" s="160"/>
      <c r="B18" s="160"/>
      <c r="C18" s="160"/>
      <c r="D18" s="160"/>
      <c r="E18" s="160"/>
      <c r="F18" s="160"/>
      <c r="G18" s="160"/>
      <c r="I18" s="174"/>
      <c r="J18" s="171"/>
    </row>
    <row r="19" spans="1:10">
      <c r="A19" s="160"/>
      <c r="B19" s="277" t="s">
        <v>376</v>
      </c>
      <c r="C19" s="459" t="s">
        <v>378</v>
      </c>
      <c r="D19" s="459"/>
      <c r="E19" s="441" t="s">
        <v>345</v>
      </c>
      <c r="F19" s="441"/>
      <c r="G19" s="441"/>
      <c r="H19" s="441"/>
      <c r="I19" s="441"/>
    </row>
    <row r="20" spans="1:10">
      <c r="A20" s="160"/>
      <c r="B20" s="160"/>
      <c r="C20" s="160"/>
      <c r="D20" s="160"/>
      <c r="E20" s="160"/>
      <c r="F20" s="160"/>
      <c r="G20" s="35"/>
      <c r="H20" s="175"/>
      <c r="I20" s="160"/>
    </row>
    <row r="21" spans="1:10">
      <c r="A21" s="160"/>
      <c r="B21" s="160"/>
      <c r="C21" s="160"/>
      <c r="D21" s="160"/>
      <c r="E21" s="160"/>
      <c r="F21" s="438"/>
      <c r="G21" s="438"/>
      <c r="H21" s="176"/>
      <c r="I21" s="160"/>
    </row>
    <row r="22" spans="1:10">
      <c r="A22" s="240" t="s">
        <v>0</v>
      </c>
      <c r="B22" s="239" t="s">
        <v>360</v>
      </c>
      <c r="C22" s="160"/>
      <c r="D22" s="160"/>
      <c r="E22" s="160"/>
      <c r="F22" s="160"/>
      <c r="G22" s="429" t="s">
        <v>397</v>
      </c>
      <c r="H22" s="380"/>
      <c r="I22" s="160"/>
    </row>
    <row r="23" spans="1:10" hidden="1">
      <c r="A23" s="160"/>
      <c r="B23" s="160"/>
      <c r="C23" s="160"/>
      <c r="D23" s="160"/>
      <c r="E23" s="160"/>
      <c r="F23" s="160"/>
      <c r="G23" s="160"/>
      <c r="H23" s="160"/>
      <c r="I23" s="160"/>
    </row>
    <row r="24" spans="1:10" hidden="1">
      <c r="A24" s="160"/>
      <c r="B24" s="160"/>
      <c r="C24" s="160"/>
      <c r="D24" s="160"/>
      <c r="E24" s="160"/>
      <c r="F24" s="160"/>
      <c r="G24" s="160"/>
      <c r="H24" s="160"/>
      <c r="I24" s="160"/>
    </row>
    <row r="25" spans="1:10">
      <c r="A25" s="160"/>
      <c r="B25" s="160"/>
      <c r="C25" s="160"/>
      <c r="D25" s="160"/>
      <c r="E25" s="160"/>
      <c r="F25" s="160"/>
      <c r="G25" s="160"/>
      <c r="H25" s="160"/>
      <c r="I25" s="160"/>
    </row>
    <row r="26" spans="1:10">
      <c r="A26" s="239" t="s">
        <v>275</v>
      </c>
      <c r="B26" s="160"/>
      <c r="C26" s="160"/>
      <c r="D26" s="160"/>
      <c r="E26" s="160"/>
      <c r="F26" s="160"/>
      <c r="G26" s="160"/>
      <c r="H26" s="160"/>
      <c r="I26" s="160"/>
    </row>
    <row r="27" spans="1:10">
      <c r="A27" s="241" t="s">
        <v>78</v>
      </c>
    </row>
    <row r="28" spans="1:10">
      <c r="A28" s="239" t="s">
        <v>276</v>
      </c>
      <c r="B28" s="160"/>
      <c r="C28" s="160"/>
      <c r="D28" s="160"/>
      <c r="E28" s="160"/>
      <c r="F28" s="160"/>
      <c r="G28" s="160"/>
      <c r="H28" s="160"/>
      <c r="I28" s="160"/>
    </row>
    <row r="29" spans="1:10">
      <c r="A29" s="239" t="s">
        <v>277</v>
      </c>
      <c r="B29" s="160"/>
      <c r="C29" s="160"/>
      <c r="D29" s="160"/>
      <c r="E29" s="160"/>
      <c r="F29" s="160"/>
      <c r="G29" s="160"/>
      <c r="H29" s="160"/>
      <c r="I29" s="160"/>
    </row>
    <row r="30" spans="1:10">
      <c r="A30" s="239" t="s">
        <v>278</v>
      </c>
      <c r="B30" s="160"/>
      <c r="C30" s="160"/>
      <c r="D30" s="160"/>
      <c r="E30" s="160"/>
      <c r="F30" s="160"/>
      <c r="G30" s="160"/>
      <c r="H30" s="160"/>
      <c r="I30" s="160"/>
    </row>
    <row r="31" spans="1:10">
      <c r="A31" s="160"/>
      <c r="B31" s="160"/>
      <c r="C31" s="160"/>
      <c r="D31" s="160"/>
      <c r="E31" s="160"/>
      <c r="F31" s="160"/>
      <c r="G31" s="160"/>
      <c r="H31" s="160"/>
      <c r="I31" s="160"/>
    </row>
    <row r="32" spans="1:10">
      <c r="A32" s="443"/>
      <c r="B32" s="443"/>
      <c r="C32" s="443"/>
      <c r="D32" s="443"/>
      <c r="E32" s="443"/>
      <c r="F32" s="443"/>
      <c r="G32" s="36"/>
      <c r="H32" s="36"/>
      <c r="I32" s="36"/>
    </row>
    <row r="33" spans="1:14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</row>
    <row r="34" spans="1:14">
      <c r="A34" s="235"/>
      <c r="B34" s="181"/>
      <c r="C34" s="181"/>
      <c r="D34" s="236"/>
      <c r="E34" s="437"/>
      <c r="F34" s="437"/>
      <c r="G34" s="437"/>
      <c r="H34" s="437"/>
      <c r="I34" s="437"/>
    </row>
    <row r="35" spans="1:14">
      <c r="A35" s="177"/>
      <c r="B35" s="444"/>
      <c r="C35" s="444"/>
      <c r="D35" s="178"/>
      <c r="E35" s="179"/>
      <c r="F35" s="233"/>
      <c r="G35" s="445"/>
      <c r="H35" s="445"/>
      <c r="I35" s="445"/>
    </row>
    <row r="36" spans="1:14" ht="18" customHeight="1">
      <c r="A36" s="225"/>
      <c r="B36" s="224"/>
      <c r="C36" s="222"/>
      <c r="D36" s="226"/>
      <c r="E36" s="3"/>
      <c r="F36" s="234"/>
      <c r="G36" s="449"/>
      <c r="H36" s="449"/>
      <c r="I36" s="449"/>
    </row>
    <row r="37" spans="1:14" ht="15.75" customHeight="1">
      <c r="A37" s="225"/>
      <c r="B37" s="224"/>
      <c r="C37" s="222"/>
      <c r="D37" s="226"/>
      <c r="E37" s="3"/>
      <c r="F37" s="234"/>
      <c r="G37" s="449"/>
      <c r="H37" s="449"/>
      <c r="I37" s="449"/>
    </row>
    <row r="38" spans="1:14" ht="14.1" customHeight="1">
      <c r="A38" s="446"/>
      <c r="B38" s="447"/>
      <c r="C38" s="116"/>
      <c r="D38" s="180"/>
      <c r="E38" s="179"/>
      <c r="F38" s="237"/>
      <c r="G38" s="448"/>
      <c r="H38" s="448"/>
      <c r="I38" s="448"/>
    </row>
    <row r="39" spans="1:14" ht="14.1" customHeight="1">
      <c r="A39" s="216"/>
      <c r="B39" s="215"/>
      <c r="C39" s="116"/>
      <c r="D39" s="180"/>
      <c r="E39" s="179"/>
      <c r="F39" s="237"/>
      <c r="G39" s="30"/>
      <c r="H39" s="30"/>
      <c r="I39" s="30"/>
    </row>
    <row r="40" spans="1:14" ht="14.1" customHeight="1">
      <c r="A40" s="213"/>
      <c r="B40" s="30"/>
      <c r="C40" s="222"/>
      <c r="D40" s="223"/>
      <c r="E40" s="227"/>
      <c r="F40" s="233"/>
      <c r="G40" s="452"/>
      <c r="H40" s="452"/>
      <c r="I40" s="452"/>
    </row>
    <row r="41" spans="1:14" ht="14.1" customHeight="1">
      <c r="A41" s="213"/>
      <c r="B41" s="30"/>
      <c r="C41" s="222"/>
      <c r="D41" s="223"/>
      <c r="E41" s="219"/>
      <c r="F41" s="233"/>
      <c r="G41" s="452"/>
      <c r="H41" s="452"/>
      <c r="I41" s="452"/>
      <c r="K41" s="171"/>
    </row>
    <row r="42" spans="1:14" ht="14.1" customHeight="1">
      <c r="A42" s="171"/>
      <c r="B42" s="171"/>
      <c r="C42" s="238"/>
      <c r="D42" s="236"/>
      <c r="E42" s="179"/>
      <c r="F42" s="233"/>
      <c r="G42" s="450"/>
      <c r="H42" s="451"/>
      <c r="I42" s="451"/>
      <c r="K42" s="171"/>
    </row>
    <row r="43" spans="1:14" ht="14.1" customHeight="1">
      <c r="A43" s="171"/>
      <c r="B43" s="171"/>
      <c r="C43" s="171"/>
      <c r="D43" s="171"/>
      <c r="E43" s="179"/>
      <c r="F43" s="233"/>
      <c r="G43" s="442"/>
      <c r="H43" s="442"/>
      <c r="I43" s="442"/>
    </row>
    <row r="44" spans="1:14" ht="14.1" customHeight="1">
      <c r="A44" s="171"/>
      <c r="B44" s="171"/>
      <c r="C44" s="171"/>
      <c r="D44" s="171"/>
      <c r="E44" s="179"/>
      <c r="F44" s="233"/>
      <c r="G44" s="442"/>
      <c r="H44" s="442"/>
      <c r="I44" s="442"/>
    </row>
    <row r="45" spans="1:14" ht="14.1" customHeight="1"/>
    <row r="46" spans="1:14" ht="14.1" customHeight="1">
      <c r="I46" s="181"/>
    </row>
    <row r="47" spans="1:14" ht="12.75" customHeight="1">
      <c r="N47" s="171"/>
    </row>
    <row r="48" spans="1:14" ht="12.75" customHeight="1"/>
    <row r="50" spans="9:11">
      <c r="I50" s="181"/>
      <c r="K50" s="181"/>
    </row>
    <row r="51" spans="9:11">
      <c r="J51" s="181"/>
    </row>
    <row r="54" spans="9:11">
      <c r="K54" s="181"/>
    </row>
    <row r="55" spans="9:11">
      <c r="J55" s="181"/>
    </row>
  </sheetData>
  <mergeCells count="27">
    <mergeCell ref="A1:I1"/>
    <mergeCell ref="A2:I2"/>
    <mergeCell ref="A3:I3"/>
    <mergeCell ref="A7:A8"/>
    <mergeCell ref="E7:G7"/>
    <mergeCell ref="G44:I44"/>
    <mergeCell ref="A32:F32"/>
    <mergeCell ref="B35:C35"/>
    <mergeCell ref="G35:I35"/>
    <mergeCell ref="A38:B38"/>
    <mergeCell ref="G43:I43"/>
    <mergeCell ref="G38:I38"/>
    <mergeCell ref="G37:I37"/>
    <mergeCell ref="G36:I36"/>
    <mergeCell ref="G42:I42"/>
    <mergeCell ref="G41:I41"/>
    <mergeCell ref="G40:I40"/>
    <mergeCell ref="G22:H22"/>
    <mergeCell ref="B5:I5"/>
    <mergeCell ref="E34:F34"/>
    <mergeCell ref="G34:I34"/>
    <mergeCell ref="F21:G21"/>
    <mergeCell ref="D7:D8"/>
    <mergeCell ref="E19:I19"/>
    <mergeCell ref="B15:C15"/>
    <mergeCell ref="C19:D19"/>
    <mergeCell ref="A9:B9"/>
  </mergeCells>
  <phoneticPr fontId="13" type="noConversion"/>
  <pageMargins left="0.5" right="0.25" top="0.25" bottom="0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111"/>
  <sheetViews>
    <sheetView tabSelected="1" zoomScale="120" zoomScaleNormal="120" workbookViewId="0">
      <selection activeCell="AK13" sqref="AK13"/>
    </sheetView>
  </sheetViews>
  <sheetFormatPr defaultRowHeight="12.75"/>
  <cols>
    <col min="1" max="1" width="2.7109375" style="96" customWidth="1"/>
    <col min="2" max="3" width="4.140625" style="96" customWidth="1"/>
    <col min="4" max="4" width="17" style="96" customWidth="1"/>
    <col min="5" max="5" width="4.28515625" style="198" customWidth="1"/>
    <col min="6" max="6" width="5.85546875" style="96" customWidth="1"/>
    <col min="7" max="7" width="3.28515625" style="96" customWidth="1"/>
    <col min="8" max="8" width="4" style="95" customWidth="1"/>
    <col min="9" max="9" width="4.7109375" style="96" customWidth="1"/>
    <col min="10" max="10" width="5.85546875" style="96" customWidth="1"/>
    <col min="11" max="11" width="5.42578125" style="96" customWidth="1"/>
    <col min="12" max="12" width="4.28515625" style="96" customWidth="1"/>
    <col min="13" max="13" width="6.140625" style="96" customWidth="1"/>
    <col min="14" max="14" width="6.28515625" style="96" customWidth="1"/>
    <col min="15" max="15" width="5.85546875" style="96" customWidth="1"/>
    <col min="16" max="16" width="5.28515625" style="96" customWidth="1"/>
    <col min="17" max="17" width="6.7109375" style="96" customWidth="1"/>
    <col min="18" max="18" width="4.7109375" style="96" customWidth="1"/>
    <col min="19" max="19" width="4.85546875" style="96" customWidth="1"/>
    <col min="20" max="20" width="5.42578125" style="96" customWidth="1"/>
    <col min="21" max="21" width="5" style="96" customWidth="1"/>
    <col min="22" max="22" width="3.7109375" style="96" customWidth="1"/>
    <col min="23" max="23" width="4.7109375" style="96" customWidth="1"/>
    <col min="24" max="24" width="5.140625" style="96" customWidth="1"/>
    <col min="25" max="26" width="5" style="96" customWidth="1"/>
    <col min="27" max="27" width="4.7109375" style="96" customWidth="1"/>
    <col min="28" max="28" width="4.140625" style="96" customWidth="1"/>
    <col min="29" max="29" width="3.85546875" style="96" customWidth="1"/>
    <col min="30" max="30" width="4.7109375" style="96" customWidth="1"/>
    <col min="31" max="31" width="4" style="96" customWidth="1"/>
    <col min="32" max="32" width="4.28515625" style="96" customWidth="1"/>
    <col min="33" max="33" width="5.85546875" style="96" customWidth="1"/>
    <col min="34" max="34" width="6.140625" style="96" customWidth="1"/>
    <col min="35" max="35" width="5.5703125" style="96" customWidth="1"/>
    <col min="36" max="37" width="9.140625" style="96"/>
    <col min="38" max="38" width="8.7109375" style="96" customWidth="1"/>
    <col min="39" max="16384" width="9.140625" style="96"/>
  </cols>
  <sheetData>
    <row r="1" spans="1:45" ht="15" customHeight="1">
      <c r="A1" s="278"/>
      <c r="B1" s="278"/>
      <c r="C1" s="278"/>
      <c r="D1" s="279"/>
      <c r="E1" s="280"/>
      <c r="F1" s="279"/>
      <c r="G1" s="279"/>
      <c r="H1" s="278"/>
      <c r="I1" s="281"/>
      <c r="J1" s="465" t="s">
        <v>106</v>
      </c>
      <c r="K1" s="465"/>
      <c r="L1" s="465"/>
      <c r="M1" s="465"/>
      <c r="N1" s="465"/>
      <c r="O1" s="465"/>
      <c r="P1" s="465"/>
      <c r="Q1" s="465"/>
      <c r="R1" s="465"/>
      <c r="S1" s="282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</row>
    <row r="2" spans="1:45" ht="15" customHeight="1">
      <c r="A2" s="278"/>
      <c r="B2" s="278"/>
      <c r="C2" s="278"/>
      <c r="D2" s="284"/>
      <c r="E2" s="285"/>
      <c r="F2" s="284"/>
      <c r="G2" s="284"/>
      <c r="H2" s="278"/>
      <c r="I2" s="281"/>
      <c r="J2" s="466" t="s">
        <v>254</v>
      </c>
      <c r="K2" s="466"/>
      <c r="L2" s="466"/>
      <c r="M2" s="466"/>
      <c r="N2" s="466"/>
      <c r="O2" s="466"/>
      <c r="P2" s="466"/>
      <c r="Q2" s="466"/>
      <c r="R2" s="466"/>
      <c r="S2" s="281"/>
      <c r="T2" s="283" t="s">
        <v>176</v>
      </c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</row>
    <row r="3" spans="1:45" ht="15" customHeight="1">
      <c r="A3" s="278"/>
      <c r="B3" s="278"/>
      <c r="C3" s="278"/>
      <c r="D3" s="286"/>
      <c r="E3" s="287"/>
      <c r="F3" s="286"/>
      <c r="G3" s="286"/>
      <c r="H3" s="278"/>
      <c r="I3" s="283"/>
      <c r="J3" s="467" t="s">
        <v>392</v>
      </c>
      <c r="K3" s="467"/>
      <c r="L3" s="467"/>
      <c r="M3" s="467"/>
      <c r="N3" s="467"/>
      <c r="O3" s="467"/>
      <c r="P3" s="467"/>
      <c r="Q3" s="467"/>
      <c r="R3" s="467"/>
      <c r="S3" s="281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</row>
    <row r="4" spans="1:45" ht="14.1" customHeight="1">
      <c r="A4" s="487" t="s">
        <v>56</v>
      </c>
      <c r="B4" s="487"/>
      <c r="C4" s="487"/>
      <c r="D4" s="487"/>
      <c r="E4" s="288"/>
      <c r="F4" s="278"/>
      <c r="G4" s="278"/>
      <c r="H4" s="278"/>
      <c r="I4" s="278"/>
      <c r="J4" s="278" t="s">
        <v>322</v>
      </c>
      <c r="K4" s="278"/>
      <c r="L4" s="278"/>
      <c r="M4" s="278"/>
      <c r="N4" s="278"/>
      <c r="O4" s="278"/>
      <c r="P4" s="278"/>
      <c r="Q4" s="278"/>
      <c r="R4" s="278"/>
      <c r="S4" s="278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3"/>
      <c r="AG4" s="289"/>
      <c r="AH4" s="98" t="s">
        <v>94</v>
      </c>
    </row>
    <row r="5" spans="1:45" ht="13.5" customHeight="1">
      <c r="A5" s="290" t="s">
        <v>34</v>
      </c>
      <c r="B5" s="291" t="s">
        <v>15</v>
      </c>
      <c r="C5" s="377" t="s">
        <v>406</v>
      </c>
      <c r="D5" s="290" t="s">
        <v>1</v>
      </c>
      <c r="E5" s="292" t="s">
        <v>22</v>
      </c>
      <c r="F5" s="290" t="s">
        <v>31</v>
      </c>
      <c r="G5" s="473" t="s">
        <v>167</v>
      </c>
      <c r="H5" s="290" t="s">
        <v>98</v>
      </c>
      <c r="I5" s="291" t="s">
        <v>49</v>
      </c>
      <c r="J5" s="290" t="s">
        <v>5</v>
      </c>
      <c r="K5" s="290" t="s">
        <v>54</v>
      </c>
      <c r="L5" s="290" t="s">
        <v>72</v>
      </c>
      <c r="M5" s="290" t="s">
        <v>8</v>
      </c>
      <c r="N5" s="290" t="s">
        <v>24</v>
      </c>
      <c r="O5" s="290" t="s">
        <v>24</v>
      </c>
      <c r="P5" s="290" t="s">
        <v>24</v>
      </c>
      <c r="Q5" s="290" t="s">
        <v>8</v>
      </c>
      <c r="R5" s="468" t="s">
        <v>17</v>
      </c>
      <c r="S5" s="462"/>
      <c r="T5" s="462"/>
      <c r="U5" s="462"/>
      <c r="V5" s="462"/>
      <c r="W5" s="468"/>
      <c r="X5" s="468"/>
      <c r="Y5" s="468"/>
      <c r="Z5" s="462"/>
      <c r="AA5" s="462"/>
      <c r="AB5" s="462"/>
      <c r="AC5" s="462"/>
      <c r="AD5" s="462"/>
      <c r="AE5" s="462"/>
      <c r="AF5" s="462"/>
      <c r="AG5" s="469"/>
      <c r="AH5" s="123"/>
    </row>
    <row r="6" spans="1:45" ht="12.75" customHeight="1">
      <c r="A6" s="293" t="s">
        <v>33</v>
      </c>
      <c r="B6" s="294" t="s">
        <v>16</v>
      </c>
      <c r="C6" s="294" t="s">
        <v>409</v>
      </c>
      <c r="D6" s="293"/>
      <c r="E6" s="295" t="s">
        <v>23</v>
      </c>
      <c r="F6" s="293" t="s">
        <v>2</v>
      </c>
      <c r="G6" s="474"/>
      <c r="H6" s="293" t="s">
        <v>99</v>
      </c>
      <c r="I6" s="296" t="s">
        <v>64</v>
      </c>
      <c r="J6" s="293" t="s">
        <v>6</v>
      </c>
      <c r="K6" s="296" t="s">
        <v>14</v>
      </c>
      <c r="L6" s="293" t="s">
        <v>9</v>
      </c>
      <c r="M6" s="293" t="s">
        <v>12</v>
      </c>
      <c r="N6" s="296" t="s">
        <v>191</v>
      </c>
      <c r="O6" s="296" t="s">
        <v>191</v>
      </c>
      <c r="P6" s="296" t="s">
        <v>55</v>
      </c>
      <c r="Q6" s="293" t="s">
        <v>25</v>
      </c>
      <c r="R6" s="294" t="s">
        <v>52</v>
      </c>
      <c r="S6" s="297"/>
      <c r="T6" s="298" t="s">
        <v>39</v>
      </c>
      <c r="U6" s="298"/>
      <c r="V6" s="290" t="s">
        <v>39</v>
      </c>
      <c r="W6" s="462" t="s">
        <v>18</v>
      </c>
      <c r="X6" s="462"/>
      <c r="Y6" s="462"/>
      <c r="Z6" s="291"/>
      <c r="AA6" s="299" t="s">
        <v>37</v>
      </c>
      <c r="AB6" s="300" t="s">
        <v>301</v>
      </c>
      <c r="AC6" s="300" t="s">
        <v>309</v>
      </c>
      <c r="AD6" s="300" t="s">
        <v>210</v>
      </c>
      <c r="AE6" s="301" t="s">
        <v>136</v>
      </c>
      <c r="AF6" s="298" t="s">
        <v>41</v>
      </c>
      <c r="AG6" s="290" t="s">
        <v>8</v>
      </c>
      <c r="AH6" s="125" t="s">
        <v>19</v>
      </c>
    </row>
    <row r="7" spans="1:45" ht="19.5" customHeight="1">
      <c r="A7" s="293"/>
      <c r="B7" s="294" t="s">
        <v>0</v>
      </c>
      <c r="C7" s="294" t="s">
        <v>408</v>
      </c>
      <c r="D7" s="293"/>
      <c r="E7" s="295"/>
      <c r="F7" s="293" t="s">
        <v>3</v>
      </c>
      <c r="G7" s="474"/>
      <c r="H7" s="293" t="s">
        <v>100</v>
      </c>
      <c r="I7" s="294" t="s">
        <v>50</v>
      </c>
      <c r="J7" s="293" t="s">
        <v>7</v>
      </c>
      <c r="K7" s="293" t="s">
        <v>10</v>
      </c>
      <c r="L7" s="293" t="s">
        <v>50</v>
      </c>
      <c r="M7" s="293" t="s">
        <v>13</v>
      </c>
      <c r="N7" s="293" t="s">
        <v>192</v>
      </c>
      <c r="O7" s="302" t="s">
        <v>193</v>
      </c>
      <c r="P7" s="293" t="s">
        <v>51</v>
      </c>
      <c r="Q7" s="293" t="s">
        <v>26</v>
      </c>
      <c r="R7" s="294" t="s">
        <v>53</v>
      </c>
      <c r="S7" s="302" t="s">
        <v>193</v>
      </c>
      <c r="T7" s="303" t="s">
        <v>35</v>
      </c>
      <c r="U7" s="302" t="s">
        <v>264</v>
      </c>
      <c r="V7" s="303" t="s">
        <v>40</v>
      </c>
      <c r="W7" s="298" t="s">
        <v>214</v>
      </c>
      <c r="X7" s="298" t="s">
        <v>215</v>
      </c>
      <c r="Y7" s="298" t="s">
        <v>20</v>
      </c>
      <c r="Z7" s="304" t="s">
        <v>262</v>
      </c>
      <c r="AA7" s="304" t="s">
        <v>38</v>
      </c>
      <c r="AB7" s="294" t="s">
        <v>387</v>
      </c>
      <c r="AC7" s="294" t="s">
        <v>310</v>
      </c>
      <c r="AD7" s="294" t="s">
        <v>211</v>
      </c>
      <c r="AE7" s="305" t="s">
        <v>195</v>
      </c>
      <c r="AF7" s="303" t="s">
        <v>42</v>
      </c>
      <c r="AG7" s="293" t="s">
        <v>43</v>
      </c>
      <c r="AH7" s="128" t="s">
        <v>95</v>
      </c>
    </row>
    <row r="8" spans="1:45">
      <c r="A8" s="302"/>
      <c r="B8" s="306"/>
      <c r="C8" s="306" t="s">
        <v>407</v>
      </c>
      <c r="D8" s="302"/>
      <c r="E8" s="307"/>
      <c r="F8" s="302"/>
      <c r="G8" s="475"/>
      <c r="H8" s="293" t="s">
        <v>30</v>
      </c>
      <c r="I8" s="294" t="s">
        <v>30</v>
      </c>
      <c r="J8" s="302" t="s">
        <v>4</v>
      </c>
      <c r="K8" s="308" t="s">
        <v>30</v>
      </c>
      <c r="L8" s="302" t="s">
        <v>11</v>
      </c>
      <c r="M8" s="302" t="s">
        <v>4</v>
      </c>
      <c r="N8" s="302"/>
      <c r="O8" s="283"/>
      <c r="P8" s="302" t="s">
        <v>190</v>
      </c>
      <c r="Q8" s="302" t="s">
        <v>27</v>
      </c>
      <c r="R8" s="302"/>
      <c r="S8" s="309"/>
      <c r="T8" s="310" t="s">
        <v>196</v>
      </c>
      <c r="U8" s="310" t="s">
        <v>194</v>
      </c>
      <c r="V8" s="310" t="s">
        <v>28</v>
      </c>
      <c r="W8" s="310"/>
      <c r="X8" s="310"/>
      <c r="Y8" s="310" t="s">
        <v>36</v>
      </c>
      <c r="Z8" s="310" t="s">
        <v>28</v>
      </c>
      <c r="AA8" s="310" t="s">
        <v>35</v>
      </c>
      <c r="AB8" s="306" t="s">
        <v>388</v>
      </c>
      <c r="AC8" s="306" t="s">
        <v>311</v>
      </c>
      <c r="AD8" s="306"/>
      <c r="AE8" s="311" t="s">
        <v>21</v>
      </c>
      <c r="AF8" s="310" t="s">
        <v>29</v>
      </c>
      <c r="AG8" s="302" t="s">
        <v>44</v>
      </c>
      <c r="AH8" s="138"/>
    </row>
    <row r="9" spans="1:45">
      <c r="A9" s="312">
        <v>1</v>
      </c>
      <c r="B9" s="312">
        <v>2</v>
      </c>
      <c r="C9" s="312">
        <v>3</v>
      </c>
      <c r="D9" s="312">
        <v>4</v>
      </c>
      <c r="E9" s="312">
        <v>5</v>
      </c>
      <c r="F9" s="312">
        <v>6</v>
      </c>
      <c r="G9" s="312">
        <v>7</v>
      </c>
      <c r="H9" s="313">
        <v>8</v>
      </c>
      <c r="I9" s="313">
        <v>9</v>
      </c>
      <c r="J9" s="312">
        <v>10</v>
      </c>
      <c r="K9" s="312">
        <v>11</v>
      </c>
      <c r="L9" s="312">
        <v>12</v>
      </c>
      <c r="M9" s="312">
        <v>13</v>
      </c>
      <c r="N9" s="312">
        <v>14</v>
      </c>
      <c r="O9" s="313">
        <v>15</v>
      </c>
      <c r="P9" s="312">
        <v>16</v>
      </c>
      <c r="Q9" s="312">
        <v>17</v>
      </c>
      <c r="R9" s="312">
        <v>18</v>
      </c>
      <c r="S9" s="312">
        <v>19</v>
      </c>
      <c r="T9" s="312">
        <v>20</v>
      </c>
      <c r="U9" s="314">
        <v>21</v>
      </c>
      <c r="V9" s="314">
        <v>22</v>
      </c>
      <c r="W9" s="314">
        <f>V9+1</f>
        <v>23</v>
      </c>
      <c r="X9" s="314">
        <f>W9+1</f>
        <v>24</v>
      </c>
      <c r="Y9" s="314">
        <f>X9+1</f>
        <v>25</v>
      </c>
      <c r="Z9" s="314">
        <v>26</v>
      </c>
      <c r="AA9" s="314">
        <v>27</v>
      </c>
      <c r="AB9" s="314">
        <v>28</v>
      </c>
      <c r="AC9" s="314">
        <v>29</v>
      </c>
      <c r="AD9" s="314">
        <v>30</v>
      </c>
      <c r="AE9" s="314">
        <v>31</v>
      </c>
      <c r="AF9" s="314">
        <v>32</v>
      </c>
      <c r="AG9" s="314">
        <f>AF9+1</f>
        <v>33</v>
      </c>
      <c r="AH9" s="143">
        <f>AG9+1</f>
        <v>34</v>
      </c>
    </row>
    <row r="10" spans="1:45">
      <c r="A10" s="315"/>
      <c r="B10" s="316"/>
      <c r="C10" s="316"/>
      <c r="D10" s="345" t="s">
        <v>260</v>
      </c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  <c r="AD10" s="316"/>
      <c r="AE10" s="316"/>
      <c r="AF10" s="316"/>
      <c r="AG10" s="316"/>
      <c r="AH10" s="230"/>
    </row>
    <row r="11" spans="1:45">
      <c r="A11" s="317">
        <v>1</v>
      </c>
      <c r="B11" s="316">
        <v>650</v>
      </c>
      <c r="C11" s="316">
        <v>2267</v>
      </c>
      <c r="D11" s="318" t="s">
        <v>370</v>
      </c>
      <c r="E11" s="316" t="s">
        <v>153</v>
      </c>
      <c r="F11" s="319">
        <v>45330</v>
      </c>
      <c r="G11" s="319">
        <v>0</v>
      </c>
      <c r="H11" s="319">
        <v>200</v>
      </c>
      <c r="I11" s="319">
        <v>500</v>
      </c>
      <c r="J11" s="320">
        <f>ROUND(F11*35%,0)</f>
        <v>15866</v>
      </c>
      <c r="K11" s="319">
        <v>1500</v>
      </c>
      <c r="L11" s="319">
        <v>0</v>
      </c>
      <c r="M11" s="320">
        <f>SUM(F11:L11)</f>
        <v>63396</v>
      </c>
      <c r="N11" s="320">
        <v>0</v>
      </c>
      <c r="O11" s="319">
        <f>ROUND(F11*10%,0)</f>
        <v>4533</v>
      </c>
      <c r="P11" s="319">
        <f>ROUND(F11*10%,0)</f>
        <v>4533</v>
      </c>
      <c r="Q11" s="320">
        <f>M11+N11+O11+P11</f>
        <v>72462</v>
      </c>
      <c r="R11" s="320">
        <f>N11</f>
        <v>0</v>
      </c>
      <c r="S11" s="319">
        <f>O11</f>
        <v>4533</v>
      </c>
      <c r="T11" s="320">
        <f>ROUND(F11*10%,V62)</f>
        <v>4533</v>
      </c>
      <c r="U11" s="319">
        <f>T11</f>
        <v>4533</v>
      </c>
      <c r="V11" s="319">
        <v>0</v>
      </c>
      <c r="W11" s="319">
        <v>0</v>
      </c>
      <c r="X11" s="319">
        <v>15110</v>
      </c>
      <c r="Y11" s="319">
        <v>3200</v>
      </c>
      <c r="Z11" s="374">
        <v>1570</v>
      </c>
      <c r="AA11" s="319">
        <v>250</v>
      </c>
      <c r="AB11" s="319">
        <v>25</v>
      </c>
      <c r="AC11" s="319">
        <v>0</v>
      </c>
      <c r="AD11" s="319">
        <v>640</v>
      </c>
      <c r="AE11" s="319">
        <v>12</v>
      </c>
      <c r="AF11" s="319">
        <v>10</v>
      </c>
      <c r="AG11" s="320">
        <f>SUM(R11:AF11)</f>
        <v>34416</v>
      </c>
      <c r="AH11" s="264">
        <f>Q11-AG11</f>
        <v>38046</v>
      </c>
    </row>
    <row r="12" spans="1:45" ht="15" customHeight="1">
      <c r="A12" s="267">
        <v>2</v>
      </c>
      <c r="B12" s="321">
        <v>322</v>
      </c>
      <c r="C12" s="321">
        <v>2217</v>
      </c>
      <c r="D12" s="322" t="s">
        <v>227</v>
      </c>
      <c r="E12" s="321" t="s">
        <v>154</v>
      </c>
      <c r="F12" s="346">
        <v>37280</v>
      </c>
      <c r="G12" s="267">
        <v>0</v>
      </c>
      <c r="H12" s="267">
        <v>0</v>
      </c>
      <c r="I12" s="267">
        <v>1000</v>
      </c>
      <c r="J12" s="267">
        <v>13800</v>
      </c>
      <c r="K12" s="267">
        <v>1500</v>
      </c>
      <c r="L12" s="267">
        <v>0</v>
      </c>
      <c r="M12" s="343">
        <f>SUM(F12:L12)</f>
        <v>53580</v>
      </c>
      <c r="N12" s="320">
        <f>ROUND(F12*41%,0)</f>
        <v>15285</v>
      </c>
      <c r="O12" s="267">
        <v>0</v>
      </c>
      <c r="P12" s="267">
        <v>0</v>
      </c>
      <c r="Q12" s="267">
        <f>M12+N12+O12+P12</f>
        <v>68865</v>
      </c>
      <c r="R12" s="267">
        <f>N12</f>
        <v>15285</v>
      </c>
      <c r="S12" s="323">
        <v>0</v>
      </c>
      <c r="T12" s="267">
        <f>ROUND(F12*25%,0)</f>
        <v>9320</v>
      </c>
      <c r="U12" s="267">
        <v>0</v>
      </c>
      <c r="V12" s="267">
        <v>0</v>
      </c>
      <c r="W12" s="267">
        <v>7100</v>
      </c>
      <c r="X12" s="267">
        <v>7100</v>
      </c>
      <c r="Y12" s="267">
        <v>3144</v>
      </c>
      <c r="Z12" s="183">
        <v>1100</v>
      </c>
      <c r="AA12" s="267">
        <v>200</v>
      </c>
      <c r="AB12" s="362">
        <v>25</v>
      </c>
      <c r="AC12" s="267">
        <v>30</v>
      </c>
      <c r="AD12" s="267">
        <v>250</v>
      </c>
      <c r="AE12" s="267">
        <v>0</v>
      </c>
      <c r="AF12" s="319">
        <v>10</v>
      </c>
      <c r="AG12" s="324">
        <f>SUM(R12:AF12)</f>
        <v>43564</v>
      </c>
      <c r="AH12" s="261">
        <f>Q12-AG12</f>
        <v>25301</v>
      </c>
      <c r="AI12" s="361"/>
      <c r="AK12" s="261"/>
      <c r="AL12" s="183"/>
      <c r="AM12" s="183"/>
      <c r="AN12" s="183"/>
      <c r="AO12" s="183"/>
      <c r="AP12" s="183"/>
      <c r="AQ12" s="183"/>
      <c r="AR12" s="183"/>
      <c r="AS12" s="183"/>
    </row>
    <row r="13" spans="1:45" ht="15" customHeight="1">
      <c r="A13" s="267">
        <v>3</v>
      </c>
      <c r="B13" s="321">
        <v>561</v>
      </c>
      <c r="C13" s="321">
        <v>2628</v>
      </c>
      <c r="D13" s="322" t="s">
        <v>365</v>
      </c>
      <c r="E13" s="321" t="s">
        <v>178</v>
      </c>
      <c r="F13" s="267">
        <v>25480</v>
      </c>
      <c r="G13" s="267">
        <v>0</v>
      </c>
      <c r="H13" s="267">
        <v>0</v>
      </c>
      <c r="I13" s="267">
        <v>0</v>
      </c>
      <c r="J13" s="267">
        <f>ROUND(F13*40%,0)</f>
        <v>10192</v>
      </c>
      <c r="K13" s="267">
        <v>1500</v>
      </c>
      <c r="L13" s="267">
        <v>0</v>
      </c>
      <c r="M13" s="343">
        <f>SUM(F13:L13)</f>
        <v>37172</v>
      </c>
      <c r="N13" s="343">
        <v>0</v>
      </c>
      <c r="O13" s="267">
        <f>ROUND(F13*10%,0)</f>
        <v>2548</v>
      </c>
      <c r="P13" s="267">
        <f>ROUND(F13*10%,0)</f>
        <v>2548</v>
      </c>
      <c r="Q13" s="267">
        <f>M13+N13+O13+P13</f>
        <v>42268</v>
      </c>
      <c r="R13" s="267">
        <v>0</v>
      </c>
      <c r="S13" s="267">
        <f>O13</f>
        <v>2548</v>
      </c>
      <c r="T13" s="267">
        <f>ROUND(F13*10%,0)</f>
        <v>2548</v>
      </c>
      <c r="U13" s="267">
        <f>T13</f>
        <v>2548</v>
      </c>
      <c r="V13" s="267">
        <v>0</v>
      </c>
      <c r="W13" s="267">
        <v>0</v>
      </c>
      <c r="X13" s="267">
        <v>0</v>
      </c>
      <c r="Y13" s="355">
        <v>3216</v>
      </c>
      <c r="Z13" s="183">
        <v>1600</v>
      </c>
      <c r="AA13" s="267">
        <v>200</v>
      </c>
      <c r="AB13" s="362">
        <v>25</v>
      </c>
      <c r="AC13" s="267">
        <v>0</v>
      </c>
      <c r="AD13" s="267">
        <v>250</v>
      </c>
      <c r="AE13" s="267">
        <v>0</v>
      </c>
      <c r="AF13" s="319">
        <v>10</v>
      </c>
      <c r="AG13" s="324">
        <f>SUM(R13:AF13)</f>
        <v>12945</v>
      </c>
      <c r="AH13" s="261">
        <f>Q13-AG13</f>
        <v>29323</v>
      </c>
      <c r="AK13" s="183"/>
      <c r="AL13" s="183"/>
      <c r="AM13" s="183"/>
      <c r="AN13" s="183"/>
      <c r="AO13" s="183"/>
      <c r="AP13" s="183"/>
      <c r="AQ13" s="183"/>
      <c r="AR13" s="183"/>
      <c r="AS13" s="183"/>
    </row>
    <row r="14" spans="1:45" ht="15" customHeight="1">
      <c r="A14" s="356">
        <v>4</v>
      </c>
      <c r="B14" s="321">
        <v>2792</v>
      </c>
      <c r="C14" s="321">
        <v>2792</v>
      </c>
      <c r="D14" s="357" t="s">
        <v>384</v>
      </c>
      <c r="E14" s="321" t="s">
        <v>178</v>
      </c>
      <c r="F14" s="376">
        <v>22000</v>
      </c>
      <c r="G14" s="356">
        <v>0</v>
      </c>
      <c r="H14" s="356">
        <v>0</v>
      </c>
      <c r="I14" s="356">
        <v>0</v>
      </c>
      <c r="J14" s="356">
        <f>ROUND(F14*40%,0)</f>
        <v>8800</v>
      </c>
      <c r="K14" s="356">
        <v>1500</v>
      </c>
      <c r="L14" s="356">
        <v>0</v>
      </c>
      <c r="M14" s="356">
        <f>SUM(F14:L14)</f>
        <v>32300</v>
      </c>
      <c r="N14" s="356">
        <v>0</v>
      </c>
      <c r="O14" s="356">
        <f>ROUND(F14*10%,0)</f>
        <v>2200</v>
      </c>
      <c r="P14" s="356">
        <f>ROUND(F14*10%,0)</f>
        <v>2200</v>
      </c>
      <c r="Q14" s="356">
        <f>M14+N14+O14+P14</f>
        <v>36700</v>
      </c>
      <c r="R14" s="356">
        <v>0</v>
      </c>
      <c r="S14" s="356">
        <f>O14</f>
        <v>2200</v>
      </c>
      <c r="T14" s="356">
        <f>ROUND(F14*10%,0)</f>
        <v>2200</v>
      </c>
      <c r="U14" s="356">
        <f>T14</f>
        <v>2200</v>
      </c>
      <c r="V14" s="356">
        <v>0</v>
      </c>
      <c r="W14" s="356">
        <v>0</v>
      </c>
      <c r="X14" s="356">
        <v>0</v>
      </c>
      <c r="Y14" s="356">
        <v>0</v>
      </c>
      <c r="Z14" s="356">
        <v>0</v>
      </c>
      <c r="AA14" s="356">
        <v>200</v>
      </c>
      <c r="AB14" s="362">
        <v>25</v>
      </c>
      <c r="AC14" s="356">
        <v>0</v>
      </c>
      <c r="AD14" s="356">
        <v>0</v>
      </c>
      <c r="AE14" s="356">
        <v>0</v>
      </c>
      <c r="AF14" s="319">
        <v>10</v>
      </c>
      <c r="AG14" s="324">
        <f>SUM(R14:AF14)</f>
        <v>6835</v>
      </c>
      <c r="AH14" s="261">
        <f>Q14-AG14</f>
        <v>29865</v>
      </c>
      <c r="AK14" s="183"/>
      <c r="AL14" s="183"/>
      <c r="AM14" s="183"/>
      <c r="AN14" s="183"/>
      <c r="AO14" s="183"/>
      <c r="AP14" s="183"/>
      <c r="AQ14" s="183"/>
      <c r="AR14" s="183"/>
      <c r="AS14" s="183"/>
    </row>
    <row r="15" spans="1:45" ht="15" customHeight="1">
      <c r="A15" s="267">
        <v>5</v>
      </c>
      <c r="B15" s="321">
        <v>184</v>
      </c>
      <c r="C15" s="321">
        <v>2557</v>
      </c>
      <c r="D15" s="322" t="s">
        <v>332</v>
      </c>
      <c r="E15" s="321" t="s">
        <v>182</v>
      </c>
      <c r="F15" s="376">
        <v>19460</v>
      </c>
      <c r="G15" s="267">
        <v>0</v>
      </c>
      <c r="H15" s="267">
        <v>0</v>
      </c>
      <c r="I15" s="267">
        <v>0</v>
      </c>
      <c r="J15" s="267">
        <f>ROUND(F15*40%,0)</f>
        <v>7784</v>
      </c>
      <c r="K15" s="267">
        <v>1500</v>
      </c>
      <c r="L15" s="267">
        <v>0</v>
      </c>
      <c r="M15" s="343">
        <f>SUM(F15:L15)</f>
        <v>28744</v>
      </c>
      <c r="N15" s="343">
        <v>0</v>
      </c>
      <c r="O15" s="267">
        <f>ROUND(F15*10%,0)</f>
        <v>1946</v>
      </c>
      <c r="P15" s="267">
        <f>ROUND(F15*10%,0)</f>
        <v>1946</v>
      </c>
      <c r="Q15" s="267">
        <f>M15+N15+O15+P15</f>
        <v>32636</v>
      </c>
      <c r="R15" s="267">
        <f>N15</f>
        <v>0</v>
      </c>
      <c r="S15" s="267">
        <f>O15</f>
        <v>1946</v>
      </c>
      <c r="T15" s="267">
        <f>ROUND(F15*10%,0)</f>
        <v>1946</v>
      </c>
      <c r="U15" s="267">
        <f>T15</f>
        <v>1946</v>
      </c>
      <c r="V15" s="267">
        <v>0</v>
      </c>
      <c r="W15" s="267">
        <v>0</v>
      </c>
      <c r="X15" s="267">
        <v>0</v>
      </c>
      <c r="Y15" s="267">
        <v>3144</v>
      </c>
      <c r="Z15" s="267">
        <v>1100</v>
      </c>
      <c r="AA15" s="267">
        <v>200</v>
      </c>
      <c r="AB15" s="362">
        <v>25</v>
      </c>
      <c r="AC15" s="267">
        <v>0</v>
      </c>
      <c r="AD15" s="267">
        <v>250</v>
      </c>
      <c r="AE15" s="267">
        <v>0</v>
      </c>
      <c r="AF15" s="319">
        <v>10</v>
      </c>
      <c r="AG15" s="324">
        <f>SUM(R15:AF15)</f>
        <v>10567</v>
      </c>
      <c r="AH15" s="261">
        <f>Q15-AG15</f>
        <v>22069</v>
      </c>
      <c r="AK15" s="183"/>
      <c r="AL15" s="183"/>
      <c r="AM15" s="183"/>
      <c r="AN15" s="183"/>
      <c r="AO15" s="183"/>
      <c r="AP15" s="183"/>
      <c r="AQ15" s="183"/>
      <c r="AR15" s="183"/>
      <c r="AS15" s="183"/>
    </row>
    <row r="16" spans="1:45" ht="15" customHeight="1">
      <c r="A16" s="267"/>
      <c r="B16" s="470" t="s">
        <v>229</v>
      </c>
      <c r="C16" s="471"/>
      <c r="D16" s="472"/>
      <c r="E16" s="325"/>
      <c r="F16" s="326">
        <f t="shared" ref="F16:P16" si="0">SUM(F11:F15)</f>
        <v>149550</v>
      </c>
      <c r="G16" s="326">
        <f t="shared" si="0"/>
        <v>0</v>
      </c>
      <c r="H16" s="326">
        <f t="shared" si="0"/>
        <v>200</v>
      </c>
      <c r="I16" s="326">
        <f t="shared" si="0"/>
        <v>1500</v>
      </c>
      <c r="J16" s="326">
        <f t="shared" si="0"/>
        <v>56442</v>
      </c>
      <c r="K16" s="326">
        <f t="shared" si="0"/>
        <v>7500</v>
      </c>
      <c r="L16" s="326">
        <f t="shared" si="0"/>
        <v>0</v>
      </c>
      <c r="M16" s="326">
        <f t="shared" si="0"/>
        <v>215192</v>
      </c>
      <c r="N16" s="326">
        <f t="shared" si="0"/>
        <v>15285</v>
      </c>
      <c r="O16" s="326">
        <f t="shared" si="0"/>
        <v>11227</v>
      </c>
      <c r="P16" s="326">
        <f t="shared" si="0"/>
        <v>11227</v>
      </c>
      <c r="Q16" s="326">
        <f>SUM(Q11:Q15)</f>
        <v>252931</v>
      </c>
      <c r="R16" s="326">
        <f t="shared" ref="R16:AH16" si="1">SUM(R11:R15)</f>
        <v>15285</v>
      </c>
      <c r="S16" s="326">
        <f t="shared" si="1"/>
        <v>11227</v>
      </c>
      <c r="T16" s="326">
        <f t="shared" si="1"/>
        <v>20547</v>
      </c>
      <c r="U16" s="326">
        <f t="shared" si="1"/>
        <v>11227</v>
      </c>
      <c r="V16" s="326">
        <f t="shared" si="1"/>
        <v>0</v>
      </c>
      <c r="W16" s="326">
        <f t="shared" si="1"/>
        <v>7100</v>
      </c>
      <c r="X16" s="326">
        <f t="shared" si="1"/>
        <v>22210</v>
      </c>
      <c r="Y16" s="326">
        <f t="shared" si="1"/>
        <v>12704</v>
      </c>
      <c r="Z16" s="326">
        <f t="shared" si="1"/>
        <v>5370</v>
      </c>
      <c r="AA16" s="326">
        <f t="shared" si="1"/>
        <v>1050</v>
      </c>
      <c r="AB16" s="326">
        <f t="shared" si="1"/>
        <v>125</v>
      </c>
      <c r="AC16" s="326">
        <f t="shared" si="1"/>
        <v>30</v>
      </c>
      <c r="AD16" s="326">
        <f t="shared" si="1"/>
        <v>1390</v>
      </c>
      <c r="AE16" s="326">
        <f t="shared" si="1"/>
        <v>12</v>
      </c>
      <c r="AF16" s="326">
        <f t="shared" si="1"/>
        <v>50</v>
      </c>
      <c r="AG16" s="326">
        <f t="shared" si="1"/>
        <v>108327</v>
      </c>
      <c r="AH16" s="190">
        <f t="shared" si="1"/>
        <v>144604</v>
      </c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</row>
    <row r="17" spans="1:45" s="121" customFormat="1" ht="15" customHeight="1">
      <c r="A17" s="267"/>
      <c r="B17" s="478" t="s">
        <v>261</v>
      </c>
      <c r="C17" s="478"/>
      <c r="D17" s="478"/>
      <c r="E17" s="479"/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0</v>
      </c>
      <c r="M17" s="326">
        <v>0</v>
      </c>
      <c r="N17" s="326">
        <v>0</v>
      </c>
      <c r="O17" s="326">
        <v>0</v>
      </c>
      <c r="P17" s="326">
        <v>0</v>
      </c>
      <c r="Q17" s="327">
        <v>0</v>
      </c>
      <c r="R17" s="326">
        <v>0</v>
      </c>
      <c r="S17" s="326">
        <v>0</v>
      </c>
      <c r="T17" s="326">
        <v>0</v>
      </c>
      <c r="U17" s="326">
        <v>0</v>
      </c>
      <c r="V17" s="326">
        <v>0</v>
      </c>
      <c r="W17" s="326">
        <v>0</v>
      </c>
      <c r="X17" s="326">
        <v>0</v>
      </c>
      <c r="Y17" s="326">
        <v>0</v>
      </c>
      <c r="Z17" s="326">
        <v>0</v>
      </c>
      <c r="AA17" s="326">
        <v>0</v>
      </c>
      <c r="AB17" s="326">
        <v>0</v>
      </c>
      <c r="AC17" s="326">
        <v>0</v>
      </c>
      <c r="AD17" s="326">
        <v>0</v>
      </c>
      <c r="AE17" s="326">
        <v>0</v>
      </c>
      <c r="AF17" s="326">
        <v>0</v>
      </c>
      <c r="AG17" s="326">
        <v>0</v>
      </c>
      <c r="AH17" s="190">
        <v>0</v>
      </c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</row>
    <row r="18" spans="1:45" s="121" customFormat="1" ht="15" customHeight="1">
      <c r="A18" s="267"/>
      <c r="B18" s="470" t="s">
        <v>229</v>
      </c>
      <c r="C18" s="471"/>
      <c r="D18" s="471"/>
      <c r="E18" s="472"/>
      <c r="F18" s="326">
        <f t="shared" ref="F18:N18" si="2">SUM(F17:F17)</f>
        <v>0</v>
      </c>
      <c r="G18" s="326">
        <f t="shared" si="2"/>
        <v>0</v>
      </c>
      <c r="H18" s="326">
        <f t="shared" si="2"/>
        <v>0</v>
      </c>
      <c r="I18" s="326">
        <f t="shared" si="2"/>
        <v>0</v>
      </c>
      <c r="J18" s="326">
        <f t="shared" si="2"/>
        <v>0</v>
      </c>
      <c r="K18" s="326">
        <f t="shared" si="2"/>
        <v>0</v>
      </c>
      <c r="L18" s="326">
        <f t="shared" si="2"/>
        <v>0</v>
      </c>
      <c r="M18" s="326">
        <f t="shared" si="2"/>
        <v>0</v>
      </c>
      <c r="N18" s="326">
        <f t="shared" si="2"/>
        <v>0</v>
      </c>
      <c r="O18" s="326">
        <v>0</v>
      </c>
      <c r="P18" s="326">
        <f>SUM(P17:P17)</f>
        <v>0</v>
      </c>
      <c r="Q18" s="326">
        <f>SUM(Q17:Q17)</f>
        <v>0</v>
      </c>
      <c r="R18" s="326">
        <f>SUM(R17:R17)</f>
        <v>0</v>
      </c>
      <c r="S18" s="326">
        <v>0</v>
      </c>
      <c r="T18" s="326">
        <f t="shared" ref="T18:Y18" si="3">SUM(T17:T17)</f>
        <v>0</v>
      </c>
      <c r="U18" s="326">
        <f t="shared" si="3"/>
        <v>0</v>
      </c>
      <c r="V18" s="326">
        <f t="shared" si="3"/>
        <v>0</v>
      </c>
      <c r="W18" s="326">
        <f t="shared" si="3"/>
        <v>0</v>
      </c>
      <c r="X18" s="326">
        <f t="shared" si="3"/>
        <v>0</v>
      </c>
      <c r="Y18" s="326">
        <f t="shared" si="3"/>
        <v>0</v>
      </c>
      <c r="Z18" s="326">
        <v>0</v>
      </c>
      <c r="AA18" s="326">
        <f>SUM(AA17:AA17)</f>
        <v>0</v>
      </c>
      <c r="AB18" s="326">
        <v>0</v>
      </c>
      <c r="AC18" s="326">
        <v>0</v>
      </c>
      <c r="AD18" s="326">
        <v>0</v>
      </c>
      <c r="AE18" s="326">
        <f>SUM(AE17:AE17)</f>
        <v>0</v>
      </c>
      <c r="AF18" s="326">
        <f>SUM(AF17:AF17)</f>
        <v>0</v>
      </c>
      <c r="AG18" s="326">
        <f>SUM(AG17:AG17)</f>
        <v>0</v>
      </c>
      <c r="AH18" s="190">
        <f>SUM(AH17:AH17)</f>
        <v>0</v>
      </c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</row>
    <row r="19" spans="1:45" ht="15" customHeight="1">
      <c r="A19" s="283"/>
      <c r="B19" s="470" t="s">
        <v>59</v>
      </c>
      <c r="C19" s="471"/>
      <c r="D19" s="471"/>
      <c r="E19" s="472"/>
      <c r="F19" s="326">
        <f>F16+F18</f>
        <v>149550</v>
      </c>
      <c r="G19" s="326">
        <f>G16+G18</f>
        <v>0</v>
      </c>
      <c r="H19" s="326">
        <f>H18+H16</f>
        <v>200</v>
      </c>
      <c r="I19" s="326">
        <f>I16+I18</f>
        <v>1500</v>
      </c>
      <c r="J19" s="326">
        <f>J16+J18</f>
        <v>56442</v>
      </c>
      <c r="K19" s="326">
        <f>K18+K16</f>
        <v>7500</v>
      </c>
      <c r="L19" s="326">
        <f>L18+L16</f>
        <v>0</v>
      </c>
      <c r="M19" s="326">
        <f>M16+M18</f>
        <v>215192</v>
      </c>
      <c r="N19" s="326">
        <f t="shared" ref="N19:S19" si="4">N18+N16</f>
        <v>15285</v>
      </c>
      <c r="O19" s="326">
        <f t="shared" si="4"/>
        <v>11227</v>
      </c>
      <c r="P19" s="326">
        <f t="shared" si="4"/>
        <v>11227</v>
      </c>
      <c r="Q19" s="326">
        <f t="shared" si="4"/>
        <v>252931</v>
      </c>
      <c r="R19" s="326">
        <f t="shared" si="4"/>
        <v>15285</v>
      </c>
      <c r="S19" s="326">
        <f t="shared" si="4"/>
        <v>11227</v>
      </c>
      <c r="T19" s="326">
        <f t="shared" ref="T19:Z19" si="5">T16+T18</f>
        <v>20547</v>
      </c>
      <c r="U19" s="326">
        <f t="shared" si="5"/>
        <v>11227</v>
      </c>
      <c r="V19" s="326">
        <f t="shared" si="5"/>
        <v>0</v>
      </c>
      <c r="W19" s="326">
        <f t="shared" si="5"/>
        <v>7100</v>
      </c>
      <c r="X19" s="326">
        <f t="shared" si="5"/>
        <v>22210</v>
      </c>
      <c r="Y19" s="326">
        <f t="shared" si="5"/>
        <v>12704</v>
      </c>
      <c r="Z19" s="326">
        <f t="shared" si="5"/>
        <v>5370</v>
      </c>
      <c r="AA19" s="326">
        <f t="shared" ref="AA19:AF19" si="6">AA18+AA16</f>
        <v>1050</v>
      </c>
      <c r="AB19" s="326">
        <f t="shared" si="6"/>
        <v>125</v>
      </c>
      <c r="AC19" s="326">
        <f t="shared" si="6"/>
        <v>30</v>
      </c>
      <c r="AD19" s="326">
        <f t="shared" si="6"/>
        <v>1390</v>
      </c>
      <c r="AE19" s="326">
        <f t="shared" si="6"/>
        <v>12</v>
      </c>
      <c r="AF19" s="326">
        <f t="shared" si="6"/>
        <v>50</v>
      </c>
      <c r="AG19" s="326">
        <f>SUM(R19:AF19)</f>
        <v>108327</v>
      </c>
      <c r="AH19" s="326">
        <f>AH18+AH16</f>
        <v>144604</v>
      </c>
      <c r="AI19" s="183"/>
      <c r="AJ19" s="261"/>
      <c r="AK19" s="183"/>
      <c r="AL19" s="183"/>
      <c r="AM19" s="183"/>
      <c r="AN19" s="183"/>
      <c r="AO19" s="183"/>
      <c r="AP19" s="183"/>
      <c r="AQ19" s="183"/>
      <c r="AR19" s="183"/>
      <c r="AS19" s="183"/>
    </row>
    <row r="20" spans="1:45" ht="12.75" customHeight="1">
      <c r="A20" s="267"/>
      <c r="B20" s="267"/>
      <c r="C20" s="378"/>
      <c r="D20" s="267"/>
      <c r="E20" s="476" t="s">
        <v>65</v>
      </c>
      <c r="F20" s="476"/>
      <c r="G20" s="476"/>
      <c r="H20" s="476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362"/>
      <c r="AC20" s="267"/>
      <c r="AD20" s="267"/>
      <c r="AE20" s="267"/>
      <c r="AF20" s="267"/>
      <c r="AG20" s="267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</row>
    <row r="21" spans="1:45" ht="15" customHeight="1">
      <c r="A21" s="267"/>
      <c r="B21" s="267"/>
      <c r="C21" s="378"/>
      <c r="D21" s="267"/>
      <c r="E21" s="321">
        <v>1</v>
      </c>
      <c r="F21" s="267" t="s">
        <v>58</v>
      </c>
      <c r="G21" s="476" t="s">
        <v>266</v>
      </c>
      <c r="H21" s="476"/>
      <c r="I21" s="476">
        <f>M19-G19</f>
        <v>215192</v>
      </c>
      <c r="J21" s="476"/>
      <c r="K21" s="321">
        <v>1</v>
      </c>
      <c r="L21" s="267">
        <v>110</v>
      </c>
      <c r="M21" s="477" t="s">
        <v>307</v>
      </c>
      <c r="N21" s="477"/>
      <c r="O21" s="328"/>
      <c r="P21" s="328"/>
      <c r="Q21" s="367">
        <f>AH19</f>
        <v>144604</v>
      </c>
      <c r="R21" s="348" t="s">
        <v>363</v>
      </c>
      <c r="S21" s="348"/>
      <c r="T21" s="348"/>
      <c r="U21" s="348"/>
      <c r="V21" s="348"/>
      <c r="W21" s="348"/>
      <c r="X21" s="348"/>
      <c r="Y21" s="348"/>
      <c r="Z21" s="348"/>
      <c r="AA21" s="366" t="s">
        <v>390</v>
      </c>
      <c r="AB21" s="366"/>
      <c r="AC21" s="365" t="s">
        <v>399</v>
      </c>
      <c r="AD21" s="365"/>
      <c r="AE21" s="365"/>
      <c r="AF21" s="365"/>
      <c r="AG21" s="347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</row>
    <row r="22" spans="1:45" ht="15" customHeight="1">
      <c r="A22" s="267"/>
      <c r="B22" s="267"/>
      <c r="C22" s="378"/>
      <c r="D22" s="267"/>
      <c r="E22" s="321">
        <f>E21+1</f>
        <v>2</v>
      </c>
      <c r="F22" s="267" t="s">
        <v>175</v>
      </c>
      <c r="G22" s="476" t="s">
        <v>267</v>
      </c>
      <c r="H22" s="476"/>
      <c r="I22" s="476">
        <f>P19</f>
        <v>11227</v>
      </c>
      <c r="J22" s="476"/>
      <c r="K22" s="321">
        <v>2</v>
      </c>
      <c r="L22" s="267">
        <v>117</v>
      </c>
      <c r="M22" s="463" t="s">
        <v>294</v>
      </c>
      <c r="N22" s="463"/>
      <c r="O22" s="328"/>
      <c r="P22" s="328"/>
      <c r="Q22" s="367">
        <f>AF19</f>
        <v>50</v>
      </c>
      <c r="R22" s="349" t="s">
        <v>405</v>
      </c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49"/>
      <c r="AD22" s="349"/>
      <c r="AE22" s="349"/>
      <c r="AF22" s="349"/>
      <c r="AG22" s="330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</row>
    <row r="23" spans="1:45" ht="15" customHeight="1">
      <c r="A23" s="267"/>
      <c r="B23" s="267"/>
      <c r="C23" s="378"/>
      <c r="D23" s="267"/>
      <c r="E23" s="321">
        <f>E22+1</f>
        <v>3</v>
      </c>
      <c r="F23" s="267" t="s">
        <v>57</v>
      </c>
      <c r="G23" s="476" t="s">
        <v>268</v>
      </c>
      <c r="H23" s="476"/>
      <c r="I23" s="476">
        <f>N19</f>
        <v>15285</v>
      </c>
      <c r="J23" s="476"/>
      <c r="K23" s="321">
        <v>3</v>
      </c>
      <c r="L23" s="267">
        <v>216</v>
      </c>
      <c r="M23" s="477" t="s">
        <v>308</v>
      </c>
      <c r="N23" s="477"/>
      <c r="O23" s="322"/>
      <c r="P23" s="328"/>
      <c r="Q23" s="367">
        <f>Z19</f>
        <v>5370</v>
      </c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267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</row>
    <row r="24" spans="1:45" ht="15" customHeight="1">
      <c r="A24" s="267"/>
      <c r="B24" s="267"/>
      <c r="C24" s="378"/>
      <c r="D24" s="267"/>
      <c r="E24" s="321">
        <v>4</v>
      </c>
      <c r="F24" s="322" t="s">
        <v>197</v>
      </c>
      <c r="G24" s="476" t="s">
        <v>269</v>
      </c>
      <c r="H24" s="476"/>
      <c r="I24" s="476">
        <f>O19</f>
        <v>11227</v>
      </c>
      <c r="J24" s="476"/>
      <c r="K24" s="321">
        <v>4</v>
      </c>
      <c r="L24" s="267">
        <v>216</v>
      </c>
      <c r="M24" s="477" t="s">
        <v>308</v>
      </c>
      <c r="N24" s="477"/>
      <c r="O24" s="328"/>
      <c r="P24" s="328"/>
      <c r="Q24" s="344">
        <f>W19</f>
        <v>7100</v>
      </c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63"/>
      <c r="AC24" s="331"/>
      <c r="AD24" s="331"/>
      <c r="AE24" s="331"/>
      <c r="AF24" s="331"/>
      <c r="AG24" s="267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</row>
    <row r="25" spans="1:45" ht="15" customHeight="1">
      <c r="A25" s="267"/>
      <c r="B25" s="267"/>
      <c r="C25" s="378"/>
      <c r="D25" s="267"/>
      <c r="E25" s="321"/>
      <c r="F25" s="322"/>
      <c r="G25" s="476"/>
      <c r="H25" s="476"/>
      <c r="I25" s="476"/>
      <c r="J25" s="476"/>
      <c r="K25" s="321">
        <v>5</v>
      </c>
      <c r="L25" s="267">
        <v>216</v>
      </c>
      <c r="M25" s="477" t="s">
        <v>308</v>
      </c>
      <c r="N25" s="477"/>
      <c r="O25" s="328"/>
      <c r="P25" s="328"/>
      <c r="Q25" s="344">
        <f>X19</f>
        <v>22210</v>
      </c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329"/>
      <c r="AG25" s="267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</row>
    <row r="26" spans="1:45" ht="13.5" customHeight="1">
      <c r="A26" s="267"/>
      <c r="B26" s="267"/>
      <c r="C26" s="378"/>
      <c r="D26" s="267"/>
      <c r="E26" s="321"/>
      <c r="F26" s="322"/>
      <c r="G26" s="267"/>
      <c r="H26" s="267"/>
      <c r="I26" s="267"/>
      <c r="J26" s="267"/>
      <c r="K26" s="321">
        <v>6</v>
      </c>
      <c r="L26" s="267">
        <v>216</v>
      </c>
      <c r="M26" s="477" t="s">
        <v>308</v>
      </c>
      <c r="N26" s="477"/>
      <c r="O26" s="328"/>
      <c r="P26" s="328"/>
      <c r="Q26" s="344">
        <f>Y19</f>
        <v>12704</v>
      </c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64"/>
      <c r="AC26" s="329"/>
      <c r="AD26" s="329"/>
      <c r="AE26" s="329"/>
      <c r="AF26" s="329"/>
      <c r="AG26" s="267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</row>
    <row r="27" spans="1:45" ht="13.5" customHeight="1">
      <c r="A27" s="367"/>
      <c r="B27" s="367"/>
      <c r="C27" s="378"/>
      <c r="D27" s="367"/>
      <c r="E27" s="321"/>
      <c r="F27" s="368"/>
      <c r="G27" s="367"/>
      <c r="H27" s="367"/>
      <c r="I27" s="367"/>
      <c r="J27" s="367"/>
      <c r="K27" s="321">
        <v>7</v>
      </c>
      <c r="L27" s="371">
        <v>117</v>
      </c>
      <c r="M27" s="490" t="s">
        <v>400</v>
      </c>
      <c r="N27" s="463"/>
      <c r="O27" s="370"/>
      <c r="P27" s="370"/>
      <c r="Q27" s="344">
        <f>AB19</f>
        <v>125</v>
      </c>
      <c r="R27" s="369"/>
      <c r="S27" s="369"/>
      <c r="T27" s="369"/>
      <c r="U27" s="369"/>
      <c r="V27" s="369"/>
      <c r="W27" s="369"/>
      <c r="X27" s="369"/>
      <c r="Y27" s="369"/>
      <c r="Z27" s="369"/>
      <c r="AA27" s="369"/>
      <c r="AB27" s="369"/>
      <c r="AC27" s="369"/>
      <c r="AD27" s="369"/>
      <c r="AE27" s="369"/>
      <c r="AF27" s="369"/>
      <c r="AG27" s="367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</row>
    <row r="28" spans="1:45" ht="13.5" customHeight="1">
      <c r="A28" s="267"/>
      <c r="B28" s="267"/>
      <c r="C28" s="378"/>
      <c r="D28" s="267"/>
      <c r="E28" s="321"/>
      <c r="F28" s="267"/>
      <c r="G28" s="267"/>
      <c r="H28" s="267"/>
      <c r="I28" s="476"/>
      <c r="J28" s="476"/>
      <c r="K28" s="321">
        <v>8</v>
      </c>
      <c r="L28" s="267">
        <v>227</v>
      </c>
      <c r="M28" s="482" t="s">
        <v>403</v>
      </c>
      <c r="N28" s="482"/>
      <c r="O28" s="328"/>
      <c r="P28" s="328"/>
      <c r="Q28" s="367">
        <f>T19-S19</f>
        <v>9320</v>
      </c>
      <c r="R28" s="480" t="s">
        <v>382</v>
      </c>
      <c r="S28" s="480"/>
      <c r="T28" s="480"/>
      <c r="U28" s="480"/>
      <c r="V28" s="480"/>
      <c r="W28" s="480"/>
      <c r="X28" s="480"/>
      <c r="Y28" s="480"/>
      <c r="Z28" s="480" t="s">
        <v>383</v>
      </c>
      <c r="AA28" s="480"/>
      <c r="AB28" s="480"/>
      <c r="AC28" s="480"/>
      <c r="AD28" s="480"/>
      <c r="AE28" s="480"/>
      <c r="AF28" s="480"/>
      <c r="AG28" s="267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</row>
    <row r="29" spans="1:45" ht="13.5" customHeight="1">
      <c r="A29" s="267"/>
      <c r="B29" s="267"/>
      <c r="C29" s="378"/>
      <c r="D29" s="267"/>
      <c r="E29" s="322"/>
      <c r="F29" s="267"/>
      <c r="G29" s="267"/>
      <c r="H29" s="267"/>
      <c r="I29" s="267"/>
      <c r="J29" s="267"/>
      <c r="K29" s="321">
        <v>9</v>
      </c>
      <c r="L29" s="267">
        <v>227</v>
      </c>
      <c r="M29" s="463" t="s">
        <v>350</v>
      </c>
      <c r="N29" s="463"/>
      <c r="O29" s="328"/>
      <c r="P29" s="328"/>
      <c r="Q29" s="367">
        <f>S19</f>
        <v>11227</v>
      </c>
      <c r="R29" s="483"/>
      <c r="S29" s="483"/>
      <c r="T29" s="483"/>
      <c r="U29" s="483"/>
      <c r="V29" s="483"/>
      <c r="W29" s="483"/>
      <c r="X29" s="483"/>
      <c r="Y29" s="483"/>
      <c r="Z29" s="329"/>
      <c r="AA29" s="483"/>
      <c r="AB29" s="483"/>
      <c r="AC29" s="483"/>
      <c r="AD29" s="483"/>
      <c r="AE29" s="483"/>
      <c r="AF29" s="483"/>
      <c r="AG29" s="267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</row>
    <row r="30" spans="1:45" ht="13.5" customHeight="1">
      <c r="A30" s="267"/>
      <c r="B30" s="267"/>
      <c r="C30" s="378"/>
      <c r="D30" s="267"/>
      <c r="E30" s="321"/>
      <c r="F30" s="267"/>
      <c r="G30" s="267"/>
      <c r="H30" s="267"/>
      <c r="I30" s="476"/>
      <c r="J30" s="476"/>
      <c r="K30" s="321">
        <f>K29+1</f>
        <v>10</v>
      </c>
      <c r="L30" s="267">
        <v>227</v>
      </c>
      <c r="M30" s="463" t="s">
        <v>296</v>
      </c>
      <c r="N30" s="463"/>
      <c r="O30" s="328"/>
      <c r="P30" s="328"/>
      <c r="Q30" s="367">
        <f>AA19</f>
        <v>1050</v>
      </c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362"/>
      <c r="AC30" s="267"/>
      <c r="AD30" s="267"/>
      <c r="AE30" s="267"/>
      <c r="AF30" s="267"/>
      <c r="AG30" s="267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</row>
    <row r="31" spans="1:45" ht="13.5" customHeight="1">
      <c r="A31" s="267"/>
      <c r="B31" s="267"/>
      <c r="C31" s="378"/>
      <c r="D31" s="267"/>
      <c r="E31" s="322"/>
      <c r="F31" s="267"/>
      <c r="G31" s="267"/>
      <c r="H31" s="267"/>
      <c r="I31" s="267"/>
      <c r="J31" s="267"/>
      <c r="K31" s="321">
        <f>K30+1</f>
        <v>11</v>
      </c>
      <c r="L31" s="267">
        <v>227</v>
      </c>
      <c r="M31" s="463" t="s">
        <v>299</v>
      </c>
      <c r="N31" s="463"/>
      <c r="O31" s="328"/>
      <c r="P31" s="328"/>
      <c r="Q31" s="367">
        <f>R19</f>
        <v>15285</v>
      </c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362"/>
      <c r="AC31" s="267"/>
      <c r="AD31" s="267"/>
      <c r="AE31" s="267"/>
      <c r="AF31" s="267"/>
      <c r="AG31" s="267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</row>
    <row r="32" spans="1:45" ht="13.5" customHeight="1">
      <c r="A32" s="267"/>
      <c r="B32" s="267"/>
      <c r="C32" s="378"/>
      <c r="D32" s="267"/>
      <c r="E32" s="322"/>
      <c r="F32" s="267"/>
      <c r="G32" s="267"/>
      <c r="H32" s="267"/>
      <c r="I32" s="267"/>
      <c r="J32" s="267"/>
      <c r="K32" s="321">
        <f>K31+1</f>
        <v>12</v>
      </c>
      <c r="L32" s="267">
        <v>227</v>
      </c>
      <c r="M32" s="463" t="s">
        <v>350</v>
      </c>
      <c r="N32" s="463"/>
      <c r="O32" s="328"/>
      <c r="P32" s="328"/>
      <c r="Q32" s="367">
        <f>U19</f>
        <v>11227</v>
      </c>
      <c r="R32" s="483" t="s">
        <v>219</v>
      </c>
      <c r="S32" s="483"/>
      <c r="T32" s="483"/>
      <c r="U32" s="483"/>
      <c r="V32" s="483"/>
      <c r="W32" s="483"/>
      <c r="X32" s="483"/>
      <c r="Y32" s="483"/>
      <c r="Z32" s="329"/>
      <c r="AA32" s="483"/>
      <c r="AB32" s="483"/>
      <c r="AC32" s="483"/>
      <c r="AD32" s="483"/>
      <c r="AE32" s="483"/>
      <c r="AF32" s="483"/>
      <c r="AG32" s="267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</row>
    <row r="33" spans="1:45" ht="13.5" customHeight="1">
      <c r="A33" s="267"/>
      <c r="B33" s="267"/>
      <c r="C33" s="378"/>
      <c r="D33" s="267"/>
      <c r="E33" s="322"/>
      <c r="F33" s="267"/>
      <c r="G33" s="267"/>
      <c r="H33" s="267"/>
      <c r="I33" s="267"/>
      <c r="J33" s="267"/>
      <c r="K33" s="321">
        <v>13</v>
      </c>
      <c r="L33" s="267">
        <v>227</v>
      </c>
      <c r="M33" s="463" t="s">
        <v>298</v>
      </c>
      <c r="N33" s="463"/>
      <c r="O33" s="328"/>
      <c r="P33" s="328"/>
      <c r="Q33" s="367">
        <f>P19</f>
        <v>11227</v>
      </c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362"/>
      <c r="AC33" s="267"/>
      <c r="AD33" s="267"/>
      <c r="AE33" s="267"/>
      <c r="AF33" s="267"/>
      <c r="AG33" s="267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</row>
    <row r="34" spans="1:45" ht="13.5" customHeight="1">
      <c r="A34" s="267"/>
      <c r="B34" s="267"/>
      <c r="C34" s="378"/>
      <c r="D34" s="267"/>
      <c r="E34" s="322"/>
      <c r="F34" s="267"/>
      <c r="G34" s="267"/>
      <c r="H34" s="267"/>
      <c r="I34" s="267"/>
      <c r="J34" s="267"/>
      <c r="K34" s="321">
        <v>14</v>
      </c>
      <c r="L34" s="267">
        <v>227</v>
      </c>
      <c r="M34" s="482" t="s">
        <v>404</v>
      </c>
      <c r="N34" s="482"/>
      <c r="O34" s="322"/>
      <c r="P34" s="328"/>
      <c r="Q34" s="367">
        <f>V16</f>
        <v>0</v>
      </c>
      <c r="R34" s="267"/>
      <c r="S34" s="267"/>
      <c r="T34" s="267"/>
      <c r="U34" s="476"/>
      <c r="V34" s="476"/>
      <c r="W34" s="476"/>
      <c r="X34" s="476"/>
      <c r="Y34" s="476"/>
      <c r="Z34" s="476"/>
      <c r="AA34" s="267"/>
      <c r="AB34" s="362"/>
      <c r="AC34" s="267"/>
      <c r="AD34" s="267"/>
      <c r="AE34" s="267"/>
      <c r="AF34" s="267"/>
      <c r="AG34" s="267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</row>
    <row r="35" spans="1:45" ht="13.5" customHeight="1">
      <c r="A35" s="267"/>
      <c r="B35" s="267"/>
      <c r="C35" s="378"/>
      <c r="D35" s="267"/>
      <c r="E35" s="322"/>
      <c r="F35" s="267"/>
      <c r="G35" s="267"/>
      <c r="H35" s="267"/>
      <c r="I35" s="267"/>
      <c r="J35" s="267"/>
      <c r="K35" s="321">
        <v>15</v>
      </c>
      <c r="L35" s="267">
        <v>227</v>
      </c>
      <c r="M35" s="463" t="s">
        <v>354</v>
      </c>
      <c r="N35" s="463"/>
      <c r="O35" s="322"/>
      <c r="P35" s="328"/>
      <c r="Q35" s="367">
        <f>AC19</f>
        <v>30</v>
      </c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362"/>
      <c r="AC35" s="267"/>
      <c r="AD35" s="267"/>
      <c r="AE35" s="267"/>
      <c r="AF35" s="267"/>
      <c r="AG35" s="26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</row>
    <row r="36" spans="1:45" ht="13.5" customHeight="1">
      <c r="A36" s="267"/>
      <c r="B36" s="267"/>
      <c r="C36" s="378"/>
      <c r="D36" s="267"/>
      <c r="E36" s="322"/>
      <c r="F36" s="267"/>
      <c r="G36" s="267"/>
      <c r="H36" s="267"/>
      <c r="I36" s="267"/>
      <c r="J36" s="267"/>
      <c r="K36" s="321">
        <v>16</v>
      </c>
      <c r="L36" s="267" t="s">
        <v>212</v>
      </c>
      <c r="M36" s="489" t="s">
        <v>401</v>
      </c>
      <c r="N36" s="489"/>
      <c r="O36" s="489"/>
      <c r="P36" s="328"/>
      <c r="Q36" s="367">
        <f>AD19</f>
        <v>1390</v>
      </c>
      <c r="R36" s="267"/>
      <c r="S36" s="267"/>
      <c r="T36" s="267"/>
      <c r="U36" s="480" t="s">
        <v>362</v>
      </c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26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</row>
    <row r="37" spans="1:45" ht="13.5" customHeight="1">
      <c r="A37" s="267"/>
      <c r="B37" s="267"/>
      <c r="C37" s="378"/>
      <c r="D37" s="267"/>
      <c r="E37" s="322"/>
      <c r="F37" s="267"/>
      <c r="G37" s="267"/>
      <c r="H37" s="267"/>
      <c r="I37" s="267"/>
      <c r="J37" s="267"/>
      <c r="K37" s="321">
        <v>17</v>
      </c>
      <c r="L37" s="488" t="s">
        <v>402</v>
      </c>
      <c r="M37" s="488"/>
      <c r="N37" s="488"/>
      <c r="O37" s="488"/>
      <c r="P37" s="322"/>
      <c r="Q37" s="367">
        <f>AE19</f>
        <v>12</v>
      </c>
      <c r="R37" s="267"/>
      <c r="S37" s="267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67"/>
      <c r="AG37" s="267"/>
      <c r="AH37" s="183"/>
      <c r="AI37" s="183"/>
      <c r="AJ37" s="464"/>
      <c r="AK37" s="464"/>
      <c r="AL37" s="464"/>
      <c r="AM37" s="464"/>
      <c r="AN37" s="464"/>
      <c r="AO37" s="464"/>
      <c r="AP37" s="464"/>
      <c r="AQ37" s="464"/>
      <c r="AR37" s="464"/>
      <c r="AS37" s="183"/>
    </row>
    <row r="38" spans="1:45" ht="11.25" customHeight="1">
      <c r="A38" s="267"/>
      <c r="B38" s="267"/>
      <c r="C38" s="378"/>
      <c r="D38" s="267"/>
      <c r="E38" s="322"/>
      <c r="F38" s="267"/>
      <c r="G38" s="267"/>
      <c r="H38" s="267"/>
      <c r="I38" s="484">
        <f>SUM(I21:I37)</f>
        <v>252931</v>
      </c>
      <c r="J38" s="485"/>
      <c r="K38" s="321"/>
      <c r="L38" s="267"/>
      <c r="M38" s="267"/>
      <c r="N38" s="267"/>
      <c r="O38" s="267"/>
      <c r="P38" s="484">
        <f>SUM(Q21:Q37)</f>
        <v>252931</v>
      </c>
      <c r="Q38" s="485"/>
      <c r="R38" s="267"/>
      <c r="S38" s="267"/>
      <c r="T38" s="329"/>
      <c r="U38" s="329"/>
      <c r="V38" s="329"/>
      <c r="W38" s="329"/>
      <c r="X38" s="329"/>
      <c r="Y38" s="329"/>
      <c r="Z38" s="329"/>
      <c r="AA38" s="329"/>
      <c r="AB38" s="364"/>
      <c r="AC38" s="329"/>
      <c r="AD38" s="329"/>
      <c r="AE38" s="329"/>
      <c r="AF38" s="267"/>
      <c r="AG38" s="267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</row>
    <row r="39" spans="1:45" ht="13.5" customHeight="1">
      <c r="A39" s="183"/>
      <c r="B39" s="183"/>
      <c r="C39" s="183"/>
      <c r="D39" s="183"/>
      <c r="E39" s="185"/>
      <c r="F39" s="183"/>
      <c r="G39" s="183"/>
      <c r="H39" s="183"/>
      <c r="I39" s="183"/>
      <c r="J39" s="183"/>
      <c r="K39" s="184"/>
      <c r="L39" s="183"/>
      <c r="M39" s="183"/>
      <c r="N39" s="183"/>
      <c r="O39" s="183"/>
      <c r="P39" s="183"/>
      <c r="Q39" s="183"/>
      <c r="R39" s="183"/>
      <c r="S39" s="183"/>
      <c r="T39" s="481"/>
      <c r="U39" s="481"/>
      <c r="V39" s="481"/>
      <c r="W39" s="481"/>
      <c r="X39" s="481"/>
      <c r="Y39" s="481"/>
      <c r="Z39" s="481"/>
      <c r="AA39" s="481"/>
      <c r="AB39" s="481"/>
      <c r="AC39" s="481"/>
      <c r="AD39" s="481"/>
      <c r="AE39" s="481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</row>
    <row r="40" spans="1:45" s="352" customFormat="1" ht="13.5" customHeight="1">
      <c r="A40" s="350"/>
      <c r="B40" s="350"/>
      <c r="C40" s="350"/>
      <c r="D40" s="350"/>
      <c r="E40" s="189"/>
      <c r="F40" s="350"/>
      <c r="G40" s="350"/>
      <c r="H40" s="350"/>
      <c r="I40" s="486"/>
      <c r="J40" s="486"/>
      <c r="K40" s="188"/>
      <c r="L40" s="350"/>
      <c r="M40" s="350"/>
      <c r="N40" s="350"/>
      <c r="O40" s="350"/>
      <c r="P40" s="350"/>
      <c r="Q40" s="351"/>
      <c r="R40" s="350"/>
      <c r="S40" s="350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350"/>
      <c r="AG40" s="350"/>
      <c r="AH40" s="350"/>
      <c r="AI40" s="350"/>
      <c r="AJ40" s="350"/>
      <c r="AK40" s="350"/>
      <c r="AL40" s="350"/>
      <c r="AM40" s="350"/>
      <c r="AN40" s="350"/>
      <c r="AO40" s="350"/>
      <c r="AP40" s="350"/>
      <c r="AQ40" s="350"/>
      <c r="AR40" s="350"/>
      <c r="AS40" s="350"/>
    </row>
    <row r="41" spans="1:45" s="352" customFormat="1" ht="13.5" customHeight="1">
      <c r="A41" s="350"/>
      <c r="B41" s="350"/>
      <c r="C41" s="350"/>
      <c r="D41" s="464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0"/>
      <c r="AJ41" s="350"/>
      <c r="AK41" s="350"/>
      <c r="AL41" s="350"/>
      <c r="AM41" s="350"/>
      <c r="AN41" s="350"/>
      <c r="AO41" s="350"/>
      <c r="AP41" s="350"/>
      <c r="AQ41" s="350"/>
      <c r="AR41" s="350"/>
      <c r="AS41" s="350"/>
    </row>
    <row r="42" spans="1:45" s="352" customFormat="1" ht="15" customHeight="1">
      <c r="A42" s="350"/>
      <c r="B42" s="350"/>
      <c r="C42" s="350"/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353"/>
      <c r="Y42" s="353"/>
      <c r="Z42" s="353"/>
      <c r="AA42" s="353"/>
      <c r="AB42" s="353"/>
      <c r="AC42" s="353"/>
      <c r="AD42" s="353"/>
      <c r="AE42" s="353"/>
      <c r="AF42" s="350"/>
      <c r="AG42" s="350"/>
      <c r="AH42" s="350"/>
      <c r="AI42" s="350"/>
      <c r="AJ42" s="350"/>
      <c r="AK42" s="350"/>
      <c r="AL42" s="350"/>
      <c r="AM42" s="350"/>
      <c r="AN42" s="350"/>
      <c r="AO42" s="350"/>
    </row>
    <row r="43" spans="1:45" s="352" customFormat="1" ht="15" customHeight="1">
      <c r="A43" s="350"/>
      <c r="B43" s="350"/>
      <c r="C43" s="350"/>
      <c r="D43" s="350"/>
      <c r="E43" s="189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0"/>
      <c r="AC43" s="350"/>
      <c r="AD43" s="350"/>
      <c r="AE43" s="350"/>
      <c r="AF43" s="350"/>
      <c r="AG43" s="350"/>
      <c r="AH43" s="350"/>
      <c r="AI43" s="350"/>
      <c r="AJ43" s="350"/>
      <c r="AK43" s="350"/>
      <c r="AL43" s="350"/>
      <c r="AM43" s="350"/>
      <c r="AN43" s="350"/>
      <c r="AO43" s="350"/>
      <c r="AP43" s="350"/>
      <c r="AQ43" s="350"/>
      <c r="AR43" s="350"/>
      <c r="AS43" s="350"/>
    </row>
    <row r="44" spans="1:45" ht="15" customHeight="1">
      <c r="A44" s="183"/>
      <c r="B44" s="183"/>
      <c r="C44" s="183"/>
      <c r="D44" s="183"/>
      <c r="E44" s="185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</row>
    <row r="45" spans="1:45">
      <c r="A45" s="183"/>
      <c r="B45" s="183"/>
      <c r="C45" s="183"/>
      <c r="D45" s="183"/>
      <c r="E45" s="185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</row>
    <row r="46" spans="1:45">
      <c r="A46" s="183"/>
      <c r="B46" s="183"/>
      <c r="C46" s="183"/>
      <c r="D46" s="183"/>
      <c r="E46" s="185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</row>
    <row r="47" spans="1:45">
      <c r="A47" s="183"/>
      <c r="B47" s="183"/>
      <c r="C47" s="183"/>
      <c r="D47" s="183"/>
      <c r="E47" s="185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</row>
    <row r="48" spans="1:45">
      <c r="A48" s="183"/>
      <c r="B48" s="183"/>
      <c r="C48" s="183"/>
      <c r="D48" s="183"/>
      <c r="E48" s="185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</row>
    <row r="49" spans="1:45">
      <c r="A49" s="183"/>
      <c r="B49" s="183"/>
      <c r="C49" s="183"/>
      <c r="D49" s="183"/>
      <c r="E49" s="185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</row>
    <row r="50" spans="1:45">
      <c r="A50" s="183"/>
      <c r="B50" s="183"/>
      <c r="C50" s="183"/>
      <c r="D50" s="183"/>
      <c r="E50" s="185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</row>
    <row r="51" spans="1:45">
      <c r="A51" s="183"/>
      <c r="B51" s="183"/>
      <c r="C51" s="183"/>
      <c r="D51" s="183"/>
      <c r="E51" s="185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</row>
    <row r="52" spans="1:45">
      <c r="A52" s="183"/>
      <c r="B52" s="183"/>
      <c r="C52" s="183"/>
      <c r="D52" s="183"/>
      <c r="E52" s="185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</row>
    <row r="53" spans="1:45">
      <c r="A53" s="183"/>
      <c r="B53" s="183"/>
      <c r="C53" s="183"/>
      <c r="D53" s="183"/>
      <c r="E53" s="185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</row>
    <row r="54" spans="1:45">
      <c r="A54" s="183"/>
      <c r="B54" s="183"/>
      <c r="C54" s="183"/>
      <c r="D54" s="183"/>
      <c r="E54" s="185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</row>
    <row r="55" spans="1:45">
      <c r="A55" s="183"/>
      <c r="B55" s="183"/>
      <c r="C55" s="183"/>
      <c r="D55" s="183"/>
      <c r="E55" s="185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</row>
    <row r="56" spans="1:45">
      <c r="A56" s="183"/>
      <c r="B56" s="183"/>
      <c r="C56" s="183"/>
      <c r="D56" s="183"/>
      <c r="E56" s="185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</row>
    <row r="57" spans="1:45">
      <c r="A57" s="183"/>
      <c r="B57" s="183"/>
      <c r="C57" s="183"/>
      <c r="D57" s="183"/>
      <c r="E57" s="185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</row>
    <row r="58" spans="1:45">
      <c r="A58" s="183"/>
      <c r="B58" s="183"/>
      <c r="C58" s="183"/>
      <c r="D58" s="183"/>
      <c r="E58" s="185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</row>
    <row r="59" spans="1:45">
      <c r="A59" s="183"/>
      <c r="B59" s="183"/>
      <c r="C59" s="183"/>
      <c r="D59" s="183"/>
      <c r="E59" s="185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</row>
    <row r="60" spans="1:45">
      <c r="A60" s="183"/>
      <c r="B60" s="183"/>
      <c r="C60" s="183"/>
      <c r="D60" s="183"/>
      <c r="E60" s="185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</row>
    <row r="61" spans="1:45">
      <c r="A61" s="183"/>
      <c r="B61" s="183"/>
      <c r="C61" s="183"/>
      <c r="D61" s="183"/>
      <c r="E61" s="185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</row>
    <row r="62" spans="1:45">
      <c r="A62" s="183"/>
      <c r="B62" s="183"/>
      <c r="C62" s="183"/>
      <c r="D62" s="183"/>
      <c r="E62" s="185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</row>
    <row r="63" spans="1:45">
      <c r="A63" s="183"/>
      <c r="B63" s="183"/>
      <c r="C63" s="183"/>
      <c r="D63" s="183"/>
      <c r="E63" s="185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</row>
    <row r="64" spans="1:45">
      <c r="A64" s="183"/>
      <c r="B64" s="183"/>
      <c r="C64" s="183"/>
      <c r="D64" s="183"/>
      <c r="E64" s="185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</row>
    <row r="65" spans="1:45">
      <c r="A65" s="183"/>
      <c r="B65" s="183"/>
      <c r="C65" s="183"/>
      <c r="D65" s="183"/>
      <c r="E65" s="185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</row>
    <row r="66" spans="1:45">
      <c r="A66" s="183"/>
      <c r="B66" s="183"/>
      <c r="C66" s="183"/>
      <c r="D66" s="183"/>
      <c r="E66" s="185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</row>
    <row r="67" spans="1:45">
      <c r="A67" s="183"/>
      <c r="B67" s="183"/>
      <c r="C67" s="183"/>
      <c r="D67" s="183"/>
      <c r="E67" s="185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</row>
    <row r="68" spans="1:45">
      <c r="A68" s="183"/>
      <c r="B68" s="183"/>
      <c r="C68" s="183"/>
      <c r="D68" s="183"/>
      <c r="E68" s="185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</row>
    <row r="69" spans="1:45">
      <c r="A69" s="183"/>
      <c r="B69" s="183"/>
      <c r="C69" s="183"/>
      <c r="D69" s="183"/>
      <c r="E69" s="185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</row>
    <row r="70" spans="1:45">
      <c r="A70" s="183"/>
      <c r="B70" s="183"/>
      <c r="C70" s="183"/>
      <c r="D70" s="183"/>
      <c r="E70" s="185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</row>
    <row r="71" spans="1:45">
      <c r="A71" s="183"/>
      <c r="B71" s="183"/>
      <c r="C71" s="183"/>
      <c r="D71" s="183"/>
      <c r="E71" s="185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</row>
    <row r="72" spans="1:45">
      <c r="A72" s="183"/>
      <c r="B72" s="183"/>
      <c r="C72" s="183"/>
      <c r="D72" s="183"/>
      <c r="E72" s="185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</row>
    <row r="73" spans="1:45">
      <c r="A73" s="183"/>
      <c r="B73" s="183"/>
      <c r="C73" s="183"/>
      <c r="D73" s="183"/>
      <c r="E73" s="185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</row>
    <row r="74" spans="1:45">
      <c r="A74" s="183"/>
      <c r="B74" s="183"/>
      <c r="C74" s="183"/>
      <c r="D74" s="183"/>
      <c r="E74" s="185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</row>
    <row r="75" spans="1:45">
      <c r="A75" s="183"/>
      <c r="B75" s="183"/>
      <c r="C75" s="183"/>
      <c r="D75" s="183"/>
      <c r="E75" s="185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</row>
    <row r="76" spans="1:45">
      <c r="A76" s="183"/>
      <c r="B76" s="183"/>
      <c r="C76" s="183"/>
      <c r="D76" s="183"/>
      <c r="E76" s="185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</row>
    <row r="77" spans="1:45">
      <c r="A77" s="183"/>
      <c r="B77" s="183"/>
      <c r="C77" s="183"/>
      <c r="D77" s="183"/>
      <c r="E77" s="185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</row>
    <row r="78" spans="1:45">
      <c r="A78" s="183"/>
      <c r="B78" s="183"/>
      <c r="C78" s="183"/>
      <c r="D78" s="183"/>
      <c r="E78" s="185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</row>
    <row r="79" spans="1:45">
      <c r="A79" s="183"/>
      <c r="B79" s="183"/>
      <c r="C79" s="183"/>
      <c r="D79" s="183"/>
      <c r="E79" s="185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</row>
    <row r="80" spans="1:45">
      <c r="A80" s="183"/>
      <c r="B80" s="183"/>
      <c r="C80" s="183"/>
      <c r="D80" s="183"/>
      <c r="E80" s="185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</row>
    <row r="81" spans="1:45">
      <c r="A81" s="183"/>
      <c r="B81" s="183"/>
      <c r="C81" s="183"/>
      <c r="D81" s="183"/>
      <c r="E81" s="185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</row>
    <row r="82" spans="1:45">
      <c r="A82" s="183"/>
      <c r="B82" s="183"/>
      <c r="C82" s="183"/>
      <c r="D82" s="183"/>
      <c r="E82" s="185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</row>
    <row r="83" spans="1:45">
      <c r="A83" s="183"/>
      <c r="B83" s="183"/>
      <c r="C83" s="183"/>
      <c r="D83" s="183"/>
      <c r="E83" s="185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</row>
    <row r="84" spans="1:45">
      <c r="A84" s="183"/>
      <c r="B84" s="183"/>
      <c r="C84" s="183"/>
      <c r="D84" s="183"/>
      <c r="E84" s="185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</row>
    <row r="85" spans="1:45">
      <c r="A85" s="183"/>
      <c r="B85" s="183"/>
      <c r="C85" s="183"/>
      <c r="D85" s="183"/>
      <c r="E85" s="185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</row>
    <row r="86" spans="1:45">
      <c r="A86" s="183"/>
      <c r="B86" s="183"/>
      <c r="C86" s="183"/>
      <c r="D86" s="183"/>
      <c r="E86" s="185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</row>
    <row r="87" spans="1:45">
      <c r="A87" s="183"/>
      <c r="B87" s="183"/>
      <c r="C87" s="183"/>
      <c r="D87" s="183"/>
      <c r="E87" s="185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</row>
    <row r="88" spans="1:45">
      <c r="A88" s="183"/>
      <c r="B88" s="183"/>
      <c r="C88" s="183"/>
      <c r="D88" s="183"/>
      <c r="E88" s="185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</row>
    <row r="89" spans="1:45">
      <c r="A89" s="183"/>
      <c r="B89" s="183"/>
      <c r="C89" s="183"/>
      <c r="D89" s="183"/>
      <c r="E89" s="185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</row>
    <row r="90" spans="1:45">
      <c r="A90" s="183"/>
      <c r="B90" s="183"/>
      <c r="C90" s="183"/>
      <c r="D90" s="183"/>
      <c r="E90" s="185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</row>
    <row r="91" spans="1:45">
      <c r="A91" s="183"/>
      <c r="B91" s="183"/>
      <c r="C91" s="183"/>
      <c r="D91" s="183"/>
      <c r="E91" s="185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</row>
    <row r="92" spans="1:45">
      <c r="A92" s="183"/>
      <c r="B92" s="183"/>
      <c r="C92" s="183"/>
      <c r="D92" s="183"/>
      <c r="E92" s="185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</row>
    <row r="93" spans="1:45">
      <c r="A93" s="183"/>
      <c r="B93" s="183"/>
      <c r="C93" s="183"/>
      <c r="D93" s="183"/>
      <c r="E93" s="185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</row>
    <row r="94" spans="1:45">
      <c r="A94" s="183"/>
      <c r="B94" s="183"/>
      <c r="C94" s="183"/>
      <c r="D94" s="183"/>
      <c r="E94" s="185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</row>
    <row r="95" spans="1:45">
      <c r="A95" s="183"/>
      <c r="B95" s="183"/>
      <c r="C95" s="183"/>
      <c r="D95" s="183"/>
      <c r="E95" s="185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</row>
    <row r="96" spans="1:45">
      <c r="A96" s="183"/>
      <c r="B96" s="183"/>
      <c r="C96" s="183"/>
      <c r="D96" s="183"/>
      <c r="E96" s="185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</row>
    <row r="97" spans="1:45">
      <c r="A97" s="183"/>
      <c r="B97" s="183"/>
      <c r="C97" s="183"/>
      <c r="D97" s="183"/>
      <c r="E97" s="185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</row>
    <row r="98" spans="1:45">
      <c r="A98" s="183"/>
      <c r="B98" s="183"/>
      <c r="C98" s="183"/>
      <c r="D98" s="183"/>
      <c r="E98" s="185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</row>
    <row r="99" spans="1:45">
      <c r="A99" s="183"/>
      <c r="B99" s="183"/>
      <c r="C99" s="183"/>
      <c r="D99" s="183"/>
      <c r="E99" s="185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</row>
    <row r="100" spans="1:45">
      <c r="A100" s="183"/>
      <c r="B100" s="183"/>
      <c r="C100" s="183"/>
      <c r="D100" s="183"/>
      <c r="E100" s="185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</row>
    <row r="101" spans="1:45">
      <c r="A101" s="183"/>
      <c r="B101" s="183"/>
      <c r="C101" s="183"/>
      <c r="D101" s="183"/>
      <c r="E101" s="185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</row>
    <row r="102" spans="1:45">
      <c r="A102" s="183"/>
      <c r="B102" s="183"/>
      <c r="C102" s="183"/>
      <c r="D102" s="183"/>
      <c r="E102" s="185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</row>
    <row r="103" spans="1:45">
      <c r="A103" s="183"/>
      <c r="B103" s="183"/>
      <c r="C103" s="183"/>
      <c r="D103" s="183"/>
      <c r="E103" s="185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</row>
    <row r="104" spans="1:45">
      <c r="A104" s="183"/>
      <c r="B104" s="183"/>
      <c r="C104" s="183"/>
      <c r="D104" s="183"/>
      <c r="E104" s="185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</row>
    <row r="105" spans="1:45">
      <c r="A105" s="183"/>
      <c r="B105" s="183"/>
      <c r="C105" s="183"/>
      <c r="D105" s="183"/>
      <c r="E105" s="185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</row>
    <row r="106" spans="1:45">
      <c r="A106" s="183"/>
      <c r="B106" s="183"/>
      <c r="C106" s="183"/>
      <c r="D106" s="183"/>
      <c r="E106" s="185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</row>
    <row r="107" spans="1:45">
      <c r="A107" s="183"/>
      <c r="B107" s="183"/>
      <c r="C107" s="183"/>
      <c r="D107" s="183"/>
      <c r="E107" s="185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</row>
    <row r="108" spans="1:45">
      <c r="A108" s="183"/>
      <c r="B108" s="183"/>
      <c r="C108" s="183"/>
      <c r="D108" s="183"/>
      <c r="E108" s="185"/>
      <c r="F108" s="183"/>
      <c r="G108" s="183"/>
      <c r="H108" s="183"/>
      <c r="I108" s="183"/>
      <c r="J108" s="183"/>
      <c r="K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</row>
    <row r="109" spans="1:45">
      <c r="A109" s="183"/>
      <c r="B109" s="183"/>
      <c r="C109" s="183"/>
      <c r="D109" s="183"/>
      <c r="E109" s="185"/>
      <c r="F109" s="183"/>
      <c r="G109" s="183"/>
      <c r="I109" s="183"/>
      <c r="J109" s="183"/>
      <c r="K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</row>
    <row r="110" spans="1:45">
      <c r="A110" s="183"/>
      <c r="B110" s="183"/>
      <c r="C110" s="183"/>
      <c r="D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</row>
    <row r="111" spans="1:45">
      <c r="B111" s="183"/>
      <c r="C111" s="183"/>
      <c r="D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</row>
  </sheetData>
  <mergeCells count="58">
    <mergeCell ref="I40:J40"/>
    <mergeCell ref="M28:N28"/>
    <mergeCell ref="A4:D4"/>
    <mergeCell ref="I24:J24"/>
    <mergeCell ref="M32:N32"/>
    <mergeCell ref="M23:N23"/>
    <mergeCell ref="I28:J28"/>
    <mergeCell ref="I22:J22"/>
    <mergeCell ref="L37:O37"/>
    <mergeCell ref="I38:J38"/>
    <mergeCell ref="M36:O36"/>
    <mergeCell ref="M29:N29"/>
    <mergeCell ref="G21:H21"/>
    <mergeCell ref="M27:N27"/>
    <mergeCell ref="G24:H24"/>
    <mergeCell ref="G25:H25"/>
    <mergeCell ref="T39:AE39"/>
    <mergeCell ref="Z28:AF28"/>
    <mergeCell ref="M34:N34"/>
    <mergeCell ref="AA29:AF29"/>
    <mergeCell ref="P38:Q38"/>
    <mergeCell ref="M30:N30"/>
    <mergeCell ref="U36:AF36"/>
    <mergeCell ref="R32:Y32"/>
    <mergeCell ref="U34:Z34"/>
    <mergeCell ref="R29:Y29"/>
    <mergeCell ref="AA32:AF32"/>
    <mergeCell ref="B17:E17"/>
    <mergeCell ref="G23:H23"/>
    <mergeCell ref="M21:N21"/>
    <mergeCell ref="G22:H22"/>
    <mergeCell ref="AJ37:AR37"/>
    <mergeCell ref="R28:Y28"/>
    <mergeCell ref="M35:N35"/>
    <mergeCell ref="M31:N31"/>
    <mergeCell ref="I30:J30"/>
    <mergeCell ref="R23:AF23"/>
    <mergeCell ref="R25:AE25"/>
    <mergeCell ref="M24:N24"/>
    <mergeCell ref="I25:J25"/>
    <mergeCell ref="I21:J21"/>
    <mergeCell ref="I23:J23"/>
    <mergeCell ref="W6:Y6"/>
    <mergeCell ref="M33:N33"/>
    <mergeCell ref="D41:V41"/>
    <mergeCell ref="D42:W42"/>
    <mergeCell ref="J1:R1"/>
    <mergeCell ref="J2:R2"/>
    <mergeCell ref="J3:R3"/>
    <mergeCell ref="R5:AG5"/>
    <mergeCell ref="B18:E18"/>
    <mergeCell ref="M22:N22"/>
    <mergeCell ref="B19:E19"/>
    <mergeCell ref="G5:G8"/>
    <mergeCell ref="E20:H20"/>
    <mergeCell ref="M25:N25"/>
    <mergeCell ref="M26:N26"/>
    <mergeCell ref="B16:D16"/>
  </mergeCells>
  <phoneticPr fontId="0" type="noConversion"/>
  <pageMargins left="0" right="0" top="0.25" bottom="0.25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SWF (2)</vt:lpstr>
      <vt:lpstr>Letter (2)</vt:lpstr>
      <vt:lpstr>Letter</vt:lpstr>
      <vt:lpstr>SB</vt:lpstr>
      <vt:lpstr>Staff loan</vt:lpstr>
      <vt:lpstr>Pension</vt:lpstr>
      <vt:lpstr>SWF</vt:lpstr>
      <vt:lpstr>PF</vt:lpstr>
      <vt:lpstr>August, 2021</vt:lpstr>
      <vt:lpstr>Nov'17</vt:lpstr>
      <vt:lpstr>OCT'17</vt:lpstr>
      <vt:lpstr>SEPT'17</vt:lpstr>
      <vt:lpstr>AUG'17</vt:lpstr>
      <vt:lpstr>JULY'17</vt:lpstr>
      <vt:lpstr>JUNE'17</vt:lpstr>
      <vt:lpstr>MAY'17</vt:lpstr>
      <vt:lpstr>APRIL'17</vt:lpstr>
      <vt:lpstr>MARCH'17</vt:lpstr>
      <vt:lpstr>FEB'17</vt:lpstr>
      <vt:lpstr>JAN'17</vt:lpstr>
      <vt:lpstr>Voucher Sheet</vt:lpstr>
      <vt:lpstr>SWF!Print_Area</vt:lpstr>
      <vt:lpstr>'SWF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 Dinajpur</dc:creator>
  <cp:lastModifiedBy>Shameema alam</cp:lastModifiedBy>
  <cp:lastPrinted>2021-09-21T09:31:55Z</cp:lastPrinted>
  <dcterms:created xsi:type="dcterms:W3CDTF">2002-05-22T07:06:52Z</dcterms:created>
  <dcterms:modified xsi:type="dcterms:W3CDTF">2021-09-27T05:10:58Z</dcterms:modified>
</cp:coreProperties>
</file>