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7650"/>
  </bookViews>
  <sheets>
    <sheet name="Sheet1" sheetId="1" r:id="rId1"/>
  </sheets>
  <definedNames>
    <definedName name="_xlnm._FilterDatabase" localSheetId="0" hidden="1">Sheet1!$A$1:$J$54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/>
  <c r="J39" s="1"/>
  <c r="H24"/>
  <c r="J24" s="1"/>
  <c r="H26"/>
  <c r="J26" s="1"/>
  <c r="H28"/>
  <c r="J28" s="1"/>
  <c r="H43"/>
  <c r="J43" s="1"/>
  <c r="H51"/>
  <c r="J51" s="1"/>
  <c r="J47"/>
  <c r="J11"/>
  <c r="H46"/>
  <c r="J46" s="1"/>
  <c r="H29"/>
  <c r="J29" s="1"/>
  <c r="H32"/>
  <c r="J32" s="1"/>
  <c r="H10"/>
  <c r="J10" s="1"/>
  <c r="H6"/>
  <c r="H7"/>
  <c r="J7" s="1"/>
  <c r="H9"/>
  <c r="J9" s="1"/>
  <c r="H12"/>
  <c r="J12" s="1"/>
  <c r="H13"/>
  <c r="J13" s="1"/>
  <c r="H14"/>
  <c r="J14" s="1"/>
  <c r="H15"/>
  <c r="J15" s="1"/>
  <c r="H16"/>
  <c r="H17"/>
  <c r="J17" s="1"/>
  <c r="H18"/>
  <c r="J18" s="1"/>
  <c r="H19"/>
  <c r="J19" s="1"/>
  <c r="H20"/>
  <c r="J20" s="1"/>
  <c r="H21"/>
  <c r="J21" s="1"/>
  <c r="H22"/>
  <c r="J22" s="1"/>
  <c r="H23"/>
  <c r="J23" s="1"/>
  <c r="H25"/>
  <c r="J25" s="1"/>
  <c r="H27"/>
  <c r="J27" s="1"/>
  <c r="H30"/>
  <c r="J30" s="1"/>
  <c r="J16"/>
  <c r="J8"/>
  <c r="J44"/>
  <c r="H50"/>
  <c r="J50" s="1"/>
  <c r="H42"/>
  <c r="J42" s="1"/>
  <c r="H38"/>
  <c r="J38" s="1"/>
  <c r="H35"/>
  <c r="J35" s="1"/>
  <c r="H33"/>
  <c r="J33" s="1"/>
  <c r="H34"/>
  <c r="J34" s="1"/>
  <c r="H41"/>
  <c r="J41" s="1"/>
  <c r="H40"/>
  <c r="J40" s="1"/>
  <c r="H54"/>
  <c r="J54" s="1"/>
  <c r="H53"/>
  <c r="J53" s="1"/>
  <c r="H49"/>
  <c r="J49" s="1"/>
  <c r="H48"/>
  <c r="J48" s="1"/>
  <c r="H45"/>
  <c r="J45" s="1"/>
  <c r="H52"/>
  <c r="J52" s="1"/>
  <c r="H31"/>
  <c r="J31" s="1"/>
  <c r="H37"/>
  <c r="J37" s="1"/>
  <c r="H36"/>
  <c r="J36" s="1"/>
  <c r="J6" l="1"/>
</calcChain>
</file>

<file path=xl/sharedStrings.xml><?xml version="1.0" encoding="utf-8"?>
<sst xmlns="http://schemas.openxmlformats.org/spreadsheetml/2006/main" count="218" uniqueCount="96">
  <si>
    <t>Bangladesh Development Bank Limited</t>
  </si>
  <si>
    <t>Employee ID</t>
  </si>
  <si>
    <t>Employee Name</t>
  </si>
  <si>
    <t>Designation</t>
  </si>
  <si>
    <t>Loan Type</t>
  </si>
  <si>
    <t>CBS Loan A/C Number</t>
  </si>
  <si>
    <t>Staff Loan Information As on Date : 31/10/2021</t>
  </si>
  <si>
    <t>Total Disbursement Amt</t>
  </si>
  <si>
    <t>Total Balance</t>
  </si>
  <si>
    <t>Principal Bal.</t>
  </si>
  <si>
    <t>Interest Bal.</t>
  </si>
  <si>
    <t>Charge Bal.</t>
  </si>
  <si>
    <t>Md. Imam Hossain</t>
  </si>
  <si>
    <t>Brozendro Nath Pramanik</t>
  </si>
  <si>
    <t>AGM</t>
  </si>
  <si>
    <t>PO</t>
  </si>
  <si>
    <t>Md.Jakir Hossain Masud</t>
  </si>
  <si>
    <t>Asit Kumar Saha</t>
  </si>
  <si>
    <t>Md. Abu Sayed Meya</t>
  </si>
  <si>
    <t>Md. Kamal Uddin</t>
  </si>
  <si>
    <t>Md. Montaj Ali</t>
  </si>
  <si>
    <t>Dhiren Lal</t>
  </si>
  <si>
    <t>Md. Hamidur Rahman Beg</t>
  </si>
  <si>
    <t>SO</t>
  </si>
  <si>
    <t>SSG-1</t>
  </si>
  <si>
    <t>SSG-2</t>
  </si>
  <si>
    <t>Mrs. Marjna Shireen</t>
  </si>
  <si>
    <t>DGM</t>
  </si>
  <si>
    <t>S.M. Wahiduzzaman</t>
  </si>
  <si>
    <t>House Building Advance (HBA) before 2013</t>
  </si>
  <si>
    <t>-</t>
  </si>
  <si>
    <t>0560630000173</t>
  </si>
  <si>
    <t>0560630000168</t>
  </si>
  <si>
    <t>0560630000169</t>
  </si>
  <si>
    <t>0560630000172</t>
  </si>
  <si>
    <t>House Building Advance (HBA) after 2013</t>
  </si>
  <si>
    <t>0560630000164</t>
  </si>
  <si>
    <t>0560630000165</t>
  </si>
  <si>
    <t>0560630000171</t>
  </si>
  <si>
    <t>0560630000170</t>
  </si>
  <si>
    <t>Md. Zinnatul Alam</t>
  </si>
  <si>
    <t>SPO</t>
  </si>
  <si>
    <t>0560630000175</t>
  </si>
  <si>
    <t>MD SHAKHAWAT HOSSAIN KHONDOKER</t>
  </si>
  <si>
    <t>0560630000147</t>
  </si>
  <si>
    <t>0560630000148</t>
  </si>
  <si>
    <t>0560630000146</t>
  </si>
  <si>
    <t>0560630000166</t>
  </si>
  <si>
    <t>0560630000167</t>
  </si>
  <si>
    <t>0560630000019</t>
  </si>
  <si>
    <t>0560630000111</t>
  </si>
  <si>
    <t>Mst. Aklima Khatun</t>
  </si>
  <si>
    <t>0560630000018</t>
  </si>
  <si>
    <t>0560630000134</t>
  </si>
  <si>
    <t>MD. HABIB BEG</t>
  </si>
  <si>
    <t>0560630000143</t>
  </si>
  <si>
    <t>MD ISMAIL HOSSAIN</t>
  </si>
  <si>
    <t>0560630000144</t>
  </si>
  <si>
    <t>0560630000145</t>
  </si>
  <si>
    <t>Computer Loan (CL)</t>
  </si>
  <si>
    <t>S M Amanullah</t>
  </si>
  <si>
    <t>0560630000002</t>
  </si>
  <si>
    <t>Mollah Minhaj-ul-Mobarak</t>
  </si>
  <si>
    <t>0560630000012</t>
  </si>
  <si>
    <t>0560630000035</t>
  </si>
  <si>
    <t>0560630000107</t>
  </si>
  <si>
    <t>Mirza Taibur Rahman</t>
  </si>
  <si>
    <t>0560630000123</t>
  </si>
  <si>
    <t>0560630000124</t>
  </si>
  <si>
    <t>Maya Das</t>
  </si>
  <si>
    <t>0560630000007</t>
  </si>
  <si>
    <t>Jan Mohammad</t>
  </si>
  <si>
    <t>0560630000020</t>
  </si>
  <si>
    <t>Branch Name : Rajshahi</t>
  </si>
  <si>
    <t>Motor Car Advance(MC)</t>
  </si>
  <si>
    <t>0560610000056</t>
  </si>
  <si>
    <t>0560610000061</t>
  </si>
  <si>
    <t>0560610000062</t>
  </si>
  <si>
    <t>Motor Cycle Advance (MCA)</t>
  </si>
  <si>
    <t>0560640000046</t>
  </si>
  <si>
    <t>0560640000067</t>
  </si>
  <si>
    <t>0560640000068</t>
  </si>
  <si>
    <t>0560640000083</t>
  </si>
  <si>
    <t>0560640000084</t>
  </si>
  <si>
    <t>0560640000085</t>
  </si>
  <si>
    <t>0560640000086</t>
  </si>
  <si>
    <t>0560640000095</t>
  </si>
  <si>
    <t>0560640000098</t>
  </si>
  <si>
    <t>0560640000100</t>
  </si>
  <si>
    <t>0560640000101</t>
  </si>
  <si>
    <t>0560720000006</t>
  </si>
  <si>
    <t>0560720000013</t>
  </si>
  <si>
    <t>0560720000026</t>
  </si>
  <si>
    <t>0560720000020</t>
  </si>
  <si>
    <t>0560720000024</t>
  </si>
  <si>
    <t>0560720000025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</si>
</sst>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70C0"/>
      <name val="Calibri"/>
      <family val="2"/>
      <scheme val="minor"/>
    </font>
    <font>
      <b/>
      <sz val="14"/>
      <color theme="9" tint="-0.499984740745262"/>
      <name val="Times New Roman"/>
      <family val="1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2" borderId="1" xfId="0" applyFill="1" applyBorder="1"/>
    <xf numFmtId="2" fontId="0" fillId="2" borderId="1" xfId="0" applyNumberFormat="1" applyFill="1" applyBorder="1"/>
    <xf numFmtId="0" fontId="0" fillId="2" borderId="1" xfId="0" quotePrefix="1" applyFill="1" applyBorder="1"/>
    <xf numFmtId="0" fontId="9" fillId="2" borderId="1" xfId="0" applyFont="1" applyFill="1" applyBorder="1" applyAlignment="1">
      <alignment horizontal="left" vertical="center"/>
    </xf>
    <xf numFmtId="0" fontId="10" fillId="2" borderId="0" xfId="0" applyFont="1" applyFill="1"/>
    <xf numFmtId="0" fontId="10" fillId="2" borderId="1" xfId="0" applyFont="1" applyFill="1" applyBorder="1"/>
    <xf numFmtId="2" fontId="10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3" fontId="0" fillId="2" borderId="1" xfId="1" applyFont="1" applyFill="1" applyBorder="1"/>
    <xf numFmtId="12" fontId="0" fillId="2" borderId="1" xfId="0" quotePrefix="1" applyNumberFormat="1" applyFill="1" applyBorder="1"/>
    <xf numFmtId="4" fontId="0" fillId="2" borderId="1" xfId="0" applyNumberFormat="1" applyFill="1" applyBorder="1"/>
    <xf numFmtId="0" fontId="10" fillId="2" borderId="1" xfId="0" applyFont="1" applyFill="1" applyBorder="1" applyAlignment="1">
      <alignment horizontal="left" vertical="center"/>
    </xf>
    <xf numFmtId="43" fontId="10" fillId="2" borderId="1" xfId="1" applyFont="1" applyFill="1" applyBorder="1"/>
    <xf numFmtId="12" fontId="10" fillId="2" borderId="1" xfId="0" quotePrefix="1" applyNumberFormat="1" applyFont="1" applyFill="1" applyBorder="1"/>
    <xf numFmtId="0" fontId="2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/>
    </xf>
    <xf numFmtId="2" fontId="0" fillId="2" borderId="1" xfId="0" applyNumberFormat="1" applyFill="1" applyBorder="1" applyAlignment="1">
      <alignment horizontal="right"/>
    </xf>
    <xf numFmtId="4" fontId="0" fillId="2" borderId="1" xfId="0" applyNumberFormat="1" applyFill="1" applyBorder="1" applyAlignment="1">
      <alignment horizontal="right"/>
    </xf>
    <xf numFmtId="2" fontId="10" fillId="2" borderId="1" xfId="0" applyNumberFormat="1" applyFont="1" applyFill="1" applyBorder="1" applyAlignment="1">
      <alignment horizontal="right"/>
    </xf>
    <xf numFmtId="12" fontId="0" fillId="2" borderId="1" xfId="0" quotePrefix="1" applyNumberFormat="1" applyFill="1" applyBorder="1" applyAlignment="1">
      <alignment horizontal="right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2" fontId="6" fillId="2" borderId="1" xfId="0" applyNumberFormat="1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right"/>
    </xf>
    <xf numFmtId="4" fontId="10" fillId="2" borderId="1" xfId="0" applyNumberFormat="1" applyFont="1" applyFill="1" applyBorder="1" applyAlignment="1">
      <alignment horizontal="right"/>
    </xf>
    <xf numFmtId="2" fontId="10" fillId="2" borderId="1" xfId="0" applyNumberFormat="1" applyFont="1" applyFill="1" applyBorder="1" applyAlignment="1">
      <alignment vertic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4"/>
  <sheetViews>
    <sheetView tabSelected="1" topLeftCell="C1" workbookViewId="0">
      <pane ySplit="3" topLeftCell="A46" activePane="bottomLeft" state="frozen"/>
      <selection pane="bottomLeft" activeCell="J55" sqref="J55"/>
    </sheetView>
  </sheetViews>
  <sheetFormatPr defaultRowHeight="15"/>
  <cols>
    <col min="1" max="1" width="10.5703125" style="1" customWidth="1"/>
    <col min="2" max="2" width="21.42578125" style="1" customWidth="1"/>
    <col min="3" max="3" width="14" style="30" customWidth="1"/>
    <col min="4" max="4" width="30.140625" style="1" customWidth="1"/>
    <col min="5" max="5" width="17.42578125" style="1" customWidth="1"/>
    <col min="6" max="6" width="16.7109375" style="1" customWidth="1"/>
    <col min="7" max="7" width="16" style="31" customWidth="1"/>
    <col min="8" max="8" width="13.5703125" style="1" customWidth="1"/>
    <col min="9" max="9" width="17.140625" style="1" customWidth="1"/>
    <col min="10" max="10" width="14" style="1" customWidth="1"/>
    <col min="11" max="16384" width="9.140625" style="1"/>
  </cols>
  <sheetData>
    <row r="1" spans="1:10" ht="31.5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21" customHeight="1">
      <c r="A2" s="35" t="s">
        <v>73</v>
      </c>
      <c r="B2" s="35"/>
      <c r="C2" s="35"/>
      <c r="D2" s="35"/>
      <c r="E2" s="35"/>
      <c r="F2" s="35"/>
      <c r="G2" s="35"/>
      <c r="H2" s="35"/>
      <c r="I2" s="35"/>
      <c r="J2" s="35"/>
    </row>
    <row r="3" spans="1:10" ht="18.75">
      <c r="A3" s="36" t="s">
        <v>6</v>
      </c>
      <c r="B3" s="36"/>
      <c r="C3" s="36"/>
      <c r="D3" s="36"/>
      <c r="E3" s="36"/>
      <c r="F3" s="36"/>
      <c r="G3" s="36"/>
      <c r="H3" s="36"/>
      <c r="I3" s="36"/>
      <c r="J3" s="36"/>
    </row>
    <row r="4" spans="1:10" s="29" customFormat="1" ht="41.25" customHeight="1">
      <c r="A4" s="9" t="s">
        <v>1</v>
      </c>
      <c r="B4" s="9" t="s">
        <v>2</v>
      </c>
      <c r="C4" s="9" t="s">
        <v>3</v>
      </c>
      <c r="D4" s="9" t="s">
        <v>4</v>
      </c>
      <c r="E4" s="9" t="s">
        <v>7</v>
      </c>
      <c r="F4" s="9" t="s">
        <v>5</v>
      </c>
      <c r="G4" s="19" t="s">
        <v>9</v>
      </c>
      <c r="H4" s="9" t="s">
        <v>10</v>
      </c>
      <c r="I4" s="9" t="s">
        <v>11</v>
      </c>
      <c r="J4" s="25" t="s">
        <v>8</v>
      </c>
    </row>
    <row r="5" spans="1:10">
      <c r="A5" s="10">
        <v>1</v>
      </c>
      <c r="B5" s="10">
        <v>2</v>
      </c>
      <c r="C5" s="11">
        <v>3</v>
      </c>
      <c r="D5" s="10">
        <v>4</v>
      </c>
      <c r="E5" s="10">
        <v>5</v>
      </c>
      <c r="F5" s="10">
        <v>6</v>
      </c>
      <c r="G5" s="20">
        <v>7</v>
      </c>
      <c r="H5" s="10">
        <v>8</v>
      </c>
      <c r="I5" s="10">
        <v>9</v>
      </c>
      <c r="J5" s="10">
        <v>10</v>
      </c>
    </row>
    <row r="6" spans="1:10" ht="24.95" customHeight="1">
      <c r="A6" s="2">
        <v>752</v>
      </c>
      <c r="B6" s="2" t="s">
        <v>26</v>
      </c>
      <c r="C6" s="12" t="s">
        <v>27</v>
      </c>
      <c r="D6" s="12" t="s">
        <v>29</v>
      </c>
      <c r="E6" s="13">
        <v>2625000</v>
      </c>
      <c r="F6" s="14" t="s">
        <v>32</v>
      </c>
      <c r="G6" s="21">
        <v>847974</v>
      </c>
      <c r="H6" s="3">
        <f>30517.51+830752.12</f>
        <v>861269.63</v>
      </c>
      <c r="I6" s="3">
        <v>0</v>
      </c>
      <c r="J6" s="26">
        <f t="shared" ref="J6:J54" si="0">G6+H6+I6</f>
        <v>1709243.63</v>
      </c>
    </row>
    <row r="7" spans="1:10" ht="24.95" customHeight="1">
      <c r="A7" s="2">
        <v>752</v>
      </c>
      <c r="B7" s="2" t="s">
        <v>26</v>
      </c>
      <c r="C7" s="12" t="s">
        <v>27</v>
      </c>
      <c r="D7" s="12" t="s">
        <v>35</v>
      </c>
      <c r="E7" s="13">
        <v>2950000</v>
      </c>
      <c r="F7" s="14" t="s">
        <v>33</v>
      </c>
      <c r="G7" s="21">
        <v>2158926</v>
      </c>
      <c r="H7" s="3">
        <f>75030.67+465683.54</f>
        <v>540714.21</v>
      </c>
      <c r="I7" s="3">
        <v>0</v>
      </c>
      <c r="J7" s="26">
        <f t="shared" si="0"/>
        <v>2699640.21</v>
      </c>
    </row>
    <row r="8" spans="1:10" ht="24.95" customHeight="1">
      <c r="A8" s="2">
        <v>752</v>
      </c>
      <c r="B8" s="2" t="s">
        <v>26</v>
      </c>
      <c r="C8" s="12" t="s">
        <v>27</v>
      </c>
      <c r="D8" s="12" t="s">
        <v>74</v>
      </c>
      <c r="E8" s="15">
        <v>1196500</v>
      </c>
      <c r="F8" s="14" t="s">
        <v>76</v>
      </c>
      <c r="G8" s="22">
        <v>866500</v>
      </c>
      <c r="H8" s="3">
        <v>0</v>
      </c>
      <c r="I8" s="3">
        <v>0</v>
      </c>
      <c r="J8" s="28">
        <f t="shared" si="0"/>
        <v>866500</v>
      </c>
    </row>
    <row r="9" spans="1:10" s="6" customFormat="1" ht="24.95" customHeight="1">
      <c r="A9" s="7">
        <v>1930</v>
      </c>
      <c r="B9" s="7" t="s">
        <v>28</v>
      </c>
      <c r="C9" s="16" t="s">
        <v>27</v>
      </c>
      <c r="D9" s="16" t="s">
        <v>29</v>
      </c>
      <c r="E9" s="17">
        <v>5150000</v>
      </c>
      <c r="F9" s="18" t="s">
        <v>34</v>
      </c>
      <c r="G9" s="23">
        <v>1224659</v>
      </c>
      <c r="H9" s="8">
        <f>2061896+28782.8</f>
        <v>2090678.8</v>
      </c>
      <c r="I9" s="8">
        <v>0</v>
      </c>
      <c r="J9" s="27">
        <f t="shared" si="0"/>
        <v>3315337.8</v>
      </c>
    </row>
    <row r="10" spans="1:10" s="6" customFormat="1" ht="24.95" customHeight="1">
      <c r="A10" s="7">
        <v>1930</v>
      </c>
      <c r="B10" s="7" t="s">
        <v>28</v>
      </c>
      <c r="C10" s="16" t="s">
        <v>27</v>
      </c>
      <c r="D10" s="16" t="s">
        <v>35</v>
      </c>
      <c r="E10" s="17">
        <v>700000</v>
      </c>
      <c r="F10" s="18" t="s">
        <v>31</v>
      </c>
      <c r="G10" s="23">
        <v>1355600</v>
      </c>
      <c r="H10" s="8">
        <f>283477+30370.62</f>
        <v>313847.62</v>
      </c>
      <c r="I10" s="8">
        <v>0</v>
      </c>
      <c r="J10" s="27">
        <f t="shared" si="0"/>
        <v>1669447.62</v>
      </c>
    </row>
    <row r="11" spans="1:10" s="6" customFormat="1" ht="24.95" customHeight="1">
      <c r="A11" s="7">
        <v>1930</v>
      </c>
      <c r="B11" s="7" t="s">
        <v>28</v>
      </c>
      <c r="C11" s="16" t="s">
        <v>27</v>
      </c>
      <c r="D11" s="16" t="s">
        <v>74</v>
      </c>
      <c r="E11" s="17" t="s">
        <v>30</v>
      </c>
      <c r="F11" s="18" t="s">
        <v>77</v>
      </c>
      <c r="G11" s="32">
        <v>848000</v>
      </c>
      <c r="H11" s="8">
        <v>0</v>
      </c>
      <c r="I11" s="8">
        <v>0</v>
      </c>
      <c r="J11" s="33">
        <f t="shared" si="0"/>
        <v>848000</v>
      </c>
    </row>
    <row r="12" spans="1:10" s="6" customFormat="1" ht="24.95" customHeight="1">
      <c r="A12" s="7">
        <v>1337</v>
      </c>
      <c r="B12" s="7" t="s">
        <v>54</v>
      </c>
      <c r="C12" s="16" t="s">
        <v>14</v>
      </c>
      <c r="D12" s="16" t="s">
        <v>29</v>
      </c>
      <c r="E12" s="17">
        <v>7110000</v>
      </c>
      <c r="F12" s="18" t="s">
        <v>55</v>
      </c>
      <c r="G12" s="23">
        <v>2235150</v>
      </c>
      <c r="H12" s="8">
        <f>2268103.43+79789.68</f>
        <v>2347893.1100000003</v>
      </c>
      <c r="I12" s="8">
        <v>0</v>
      </c>
      <c r="J12" s="27">
        <f t="shared" si="0"/>
        <v>4583043.1100000003</v>
      </c>
    </row>
    <row r="13" spans="1:10" ht="24.95" customHeight="1">
      <c r="A13" s="2">
        <v>1911</v>
      </c>
      <c r="B13" s="2" t="s">
        <v>12</v>
      </c>
      <c r="C13" s="12" t="s">
        <v>14</v>
      </c>
      <c r="D13" s="12" t="s">
        <v>78</v>
      </c>
      <c r="E13" s="13">
        <v>300000</v>
      </c>
      <c r="F13" s="4" t="s">
        <v>87</v>
      </c>
      <c r="G13" s="21">
        <v>98139</v>
      </c>
      <c r="H13" s="3">
        <f>3789.32+53776.77</f>
        <v>57566.09</v>
      </c>
      <c r="I13" s="3">
        <v>0</v>
      </c>
      <c r="J13" s="26">
        <f t="shared" si="0"/>
        <v>155705.09</v>
      </c>
    </row>
    <row r="14" spans="1:10" ht="24.95" customHeight="1">
      <c r="A14" s="2">
        <v>2385</v>
      </c>
      <c r="B14" s="2" t="s">
        <v>40</v>
      </c>
      <c r="C14" s="12" t="s">
        <v>41</v>
      </c>
      <c r="D14" s="12" t="s">
        <v>35</v>
      </c>
      <c r="E14" s="22">
        <v>5850000</v>
      </c>
      <c r="F14" s="14" t="s">
        <v>42</v>
      </c>
      <c r="G14" s="21">
        <v>5850000</v>
      </c>
      <c r="H14" s="3">
        <f>18416.67+48533.32</f>
        <v>66949.989999999991</v>
      </c>
      <c r="I14" s="3">
        <v>0</v>
      </c>
      <c r="J14" s="26">
        <f t="shared" si="0"/>
        <v>5916949.9900000002</v>
      </c>
    </row>
    <row r="15" spans="1:10" ht="24.95" customHeight="1">
      <c r="A15" s="2">
        <v>2385</v>
      </c>
      <c r="B15" s="2" t="s">
        <v>40</v>
      </c>
      <c r="C15" s="12" t="s">
        <v>41</v>
      </c>
      <c r="D15" s="12" t="s">
        <v>78</v>
      </c>
      <c r="E15" s="13">
        <v>300000</v>
      </c>
      <c r="F15" s="4" t="s">
        <v>89</v>
      </c>
      <c r="G15" s="21">
        <v>89625</v>
      </c>
      <c r="H15" s="3">
        <f>402.96+55853.8</f>
        <v>56256.76</v>
      </c>
      <c r="I15" s="3">
        <v>0</v>
      </c>
      <c r="J15" s="28">
        <f t="shared" ref="J15" si="1">G15+H15+I15</f>
        <v>145881.76</v>
      </c>
    </row>
    <row r="16" spans="1:10" ht="24.95" customHeight="1">
      <c r="A16" s="2">
        <v>901</v>
      </c>
      <c r="B16" s="2" t="s">
        <v>13</v>
      </c>
      <c r="C16" s="12" t="s">
        <v>15</v>
      </c>
      <c r="D16" s="12" t="s">
        <v>29</v>
      </c>
      <c r="E16" s="13">
        <v>3100000</v>
      </c>
      <c r="F16" s="14" t="s">
        <v>36</v>
      </c>
      <c r="G16" s="21">
        <v>961600</v>
      </c>
      <c r="H16" s="3">
        <f>34351.72 +1503817.74</f>
        <v>1538169.46</v>
      </c>
      <c r="I16" s="3">
        <v>0</v>
      </c>
      <c r="J16" s="26">
        <f t="shared" si="0"/>
        <v>2499769.46</v>
      </c>
    </row>
    <row r="17" spans="1:10" ht="24.95" customHeight="1">
      <c r="A17" s="2">
        <v>901</v>
      </c>
      <c r="B17" s="2" t="s">
        <v>13</v>
      </c>
      <c r="C17" s="12" t="s">
        <v>15</v>
      </c>
      <c r="D17" s="12" t="s">
        <v>35</v>
      </c>
      <c r="E17" s="13">
        <v>3620000</v>
      </c>
      <c r="F17" s="14" t="s">
        <v>37</v>
      </c>
      <c r="G17" s="21">
        <v>2716680</v>
      </c>
      <c r="H17" s="3">
        <f>93948.27+685605.92</f>
        <v>779554.19000000006</v>
      </c>
      <c r="I17" s="3">
        <v>0</v>
      </c>
      <c r="J17" s="26">
        <f t="shared" si="0"/>
        <v>3496234.19</v>
      </c>
    </row>
    <row r="18" spans="1:10" ht="24.95" customHeight="1">
      <c r="A18" s="2">
        <v>901</v>
      </c>
      <c r="B18" s="2" t="s">
        <v>13</v>
      </c>
      <c r="C18" s="12" t="s">
        <v>15</v>
      </c>
      <c r="D18" s="12" t="s">
        <v>78</v>
      </c>
      <c r="E18" s="13">
        <v>300000</v>
      </c>
      <c r="F18" s="4" t="s">
        <v>86</v>
      </c>
      <c r="G18" s="21">
        <v>85600</v>
      </c>
      <c r="H18" s="3">
        <f>3374.23 +50261.33</f>
        <v>53635.560000000005</v>
      </c>
      <c r="I18" s="3">
        <v>0</v>
      </c>
      <c r="J18" s="26">
        <f t="shared" ref="J18" si="2">G18+H18+I18</f>
        <v>139235.56</v>
      </c>
    </row>
    <row r="19" spans="1:10" ht="24.95" customHeight="1">
      <c r="A19" s="2">
        <v>912</v>
      </c>
      <c r="B19" s="2" t="s">
        <v>22</v>
      </c>
      <c r="C19" s="12" t="s">
        <v>15</v>
      </c>
      <c r="D19" s="12" t="s">
        <v>29</v>
      </c>
      <c r="E19" s="13">
        <v>900000</v>
      </c>
      <c r="F19" s="14" t="s">
        <v>38</v>
      </c>
      <c r="G19" s="22">
        <v>2003331</v>
      </c>
      <c r="H19" s="3">
        <f>59988.05+1692097.66</f>
        <v>1752085.71</v>
      </c>
      <c r="I19" s="3">
        <v>0</v>
      </c>
      <c r="J19" s="26">
        <f t="shared" si="0"/>
        <v>3755416.71</v>
      </c>
    </row>
    <row r="20" spans="1:10" ht="24.95" customHeight="1">
      <c r="A20" s="2">
        <v>1958</v>
      </c>
      <c r="B20" s="2" t="s">
        <v>22</v>
      </c>
      <c r="C20" s="12" t="s">
        <v>15</v>
      </c>
      <c r="D20" s="12" t="s">
        <v>35</v>
      </c>
      <c r="E20" s="13">
        <v>3050000</v>
      </c>
      <c r="F20" s="14" t="s">
        <v>39</v>
      </c>
      <c r="G20" s="22">
        <v>100000</v>
      </c>
      <c r="H20" s="3">
        <f>3681.04+46522.83</f>
        <v>50203.87</v>
      </c>
      <c r="I20" s="3">
        <v>0</v>
      </c>
      <c r="J20" s="26">
        <f t="shared" si="0"/>
        <v>150203.87</v>
      </c>
    </row>
    <row r="21" spans="1:10" ht="24.95" customHeight="1">
      <c r="A21" s="2">
        <v>1453</v>
      </c>
      <c r="B21" s="2" t="s">
        <v>43</v>
      </c>
      <c r="C21" s="12" t="s">
        <v>15</v>
      </c>
      <c r="D21" s="12" t="s">
        <v>29</v>
      </c>
      <c r="E21" s="13">
        <v>3200000</v>
      </c>
      <c r="F21" s="14" t="s">
        <v>46</v>
      </c>
      <c r="G21" s="22">
        <v>1413048</v>
      </c>
      <c r="H21" s="3">
        <f>50143.82+502465.45</f>
        <v>552609.27</v>
      </c>
      <c r="I21" s="3">
        <v>0</v>
      </c>
      <c r="J21" s="26">
        <f t="shared" si="0"/>
        <v>1965657.27</v>
      </c>
    </row>
    <row r="22" spans="1:10" ht="24.95" customHeight="1">
      <c r="A22" s="2">
        <v>1453</v>
      </c>
      <c r="B22" s="2" t="s">
        <v>43</v>
      </c>
      <c r="C22" s="12" t="s">
        <v>15</v>
      </c>
      <c r="D22" s="12" t="s">
        <v>35</v>
      </c>
      <c r="E22" s="13">
        <v>3540000</v>
      </c>
      <c r="F22" s="14" t="s">
        <v>44</v>
      </c>
      <c r="G22" s="22">
        <v>2082217</v>
      </c>
      <c r="H22" s="3">
        <f>73003.39+1903464.73</f>
        <v>1976468.1199999999</v>
      </c>
      <c r="I22" s="3">
        <v>0</v>
      </c>
      <c r="J22" s="26">
        <f t="shared" ref="J22:J23" si="3">G22+H22+I22</f>
        <v>4058685.12</v>
      </c>
    </row>
    <row r="23" spans="1:10" ht="24.95" customHeight="1">
      <c r="A23" s="2">
        <v>1453</v>
      </c>
      <c r="B23" s="2" t="s">
        <v>43</v>
      </c>
      <c r="C23" s="12" t="s">
        <v>15</v>
      </c>
      <c r="D23" s="12" t="s">
        <v>78</v>
      </c>
      <c r="E23" s="13">
        <v>300000</v>
      </c>
      <c r="F23" s="4" t="s">
        <v>84</v>
      </c>
      <c r="G23" s="22">
        <v>84050</v>
      </c>
      <c r="H23" s="15">
        <f>3412.41+44350.84</f>
        <v>47763.25</v>
      </c>
      <c r="I23" s="3">
        <v>0</v>
      </c>
      <c r="J23" s="26">
        <f t="shared" si="3"/>
        <v>131813.25</v>
      </c>
    </row>
    <row r="24" spans="1:10" ht="24.95" customHeight="1">
      <c r="A24" s="2">
        <v>1453</v>
      </c>
      <c r="B24" s="2" t="s">
        <v>43</v>
      </c>
      <c r="C24" s="12" t="s">
        <v>15</v>
      </c>
      <c r="D24" s="12" t="s">
        <v>59</v>
      </c>
      <c r="E24" s="13">
        <v>85000</v>
      </c>
      <c r="F24" s="14" t="s">
        <v>95</v>
      </c>
      <c r="G24" s="22">
        <v>69700</v>
      </c>
      <c r="H24" s="15">
        <f>2182.25 +0</f>
        <v>2182.25</v>
      </c>
      <c r="I24" s="3">
        <v>0</v>
      </c>
      <c r="J24" s="26">
        <f t="shared" si="0"/>
        <v>71882.25</v>
      </c>
    </row>
    <row r="25" spans="1:10" ht="24.95" customHeight="1">
      <c r="A25" s="2">
        <v>1912</v>
      </c>
      <c r="B25" s="2" t="s">
        <v>16</v>
      </c>
      <c r="C25" s="12" t="s">
        <v>15</v>
      </c>
      <c r="D25" s="12" t="s">
        <v>78</v>
      </c>
      <c r="E25" s="13">
        <v>300000</v>
      </c>
      <c r="F25" s="4" t="s">
        <v>83</v>
      </c>
      <c r="G25" s="21">
        <v>178400</v>
      </c>
      <c r="H25" s="3">
        <f>6508.81+33475.58</f>
        <v>39984.39</v>
      </c>
      <c r="I25" s="3">
        <v>0</v>
      </c>
      <c r="J25" s="26">
        <f t="shared" ref="J25" si="4">G25+H25+I25</f>
        <v>218384.39</v>
      </c>
    </row>
    <row r="26" spans="1:10" ht="24.95" customHeight="1">
      <c r="A26" s="2">
        <v>1912</v>
      </c>
      <c r="B26" s="2" t="s">
        <v>16</v>
      </c>
      <c r="C26" s="12" t="s">
        <v>15</v>
      </c>
      <c r="D26" s="12" t="s">
        <v>59</v>
      </c>
      <c r="E26" s="13">
        <v>85000</v>
      </c>
      <c r="F26" s="14" t="s">
        <v>91</v>
      </c>
      <c r="G26" s="21">
        <v>17350</v>
      </c>
      <c r="H26" s="3">
        <f>834.99+8892.61</f>
        <v>9727.6</v>
      </c>
      <c r="I26" s="3">
        <v>0</v>
      </c>
      <c r="J26" s="26">
        <f t="shared" si="0"/>
        <v>27077.599999999999</v>
      </c>
    </row>
    <row r="27" spans="1:10" ht="24.95" customHeight="1">
      <c r="A27" s="2">
        <v>2488</v>
      </c>
      <c r="B27" s="2" t="s">
        <v>17</v>
      </c>
      <c r="C27" s="12" t="s">
        <v>23</v>
      </c>
      <c r="D27" s="12" t="s">
        <v>78</v>
      </c>
      <c r="E27" s="13">
        <v>300000</v>
      </c>
      <c r="F27" s="4" t="s">
        <v>88</v>
      </c>
      <c r="G27" s="21">
        <v>275800</v>
      </c>
      <c r="H27" s="3">
        <f>1271.55+9293.55</f>
        <v>10565.099999999999</v>
      </c>
      <c r="I27" s="3">
        <v>0</v>
      </c>
      <c r="J27" s="26">
        <f t="shared" ref="J27" si="5">G27+H27+I27</f>
        <v>286365.09999999998</v>
      </c>
    </row>
    <row r="28" spans="1:10" ht="24.95" customHeight="1">
      <c r="A28" s="2">
        <v>2488</v>
      </c>
      <c r="B28" s="2" t="s">
        <v>17</v>
      </c>
      <c r="C28" s="12" t="s">
        <v>23</v>
      </c>
      <c r="D28" s="12" t="s">
        <v>59</v>
      </c>
      <c r="E28" s="13">
        <v>85000</v>
      </c>
      <c r="F28" s="14" t="s">
        <v>92</v>
      </c>
      <c r="G28" s="21">
        <v>72168</v>
      </c>
      <c r="H28" s="3">
        <f>336.78+2483.14</f>
        <v>2819.92</v>
      </c>
      <c r="I28" s="3">
        <v>0</v>
      </c>
      <c r="J28" s="26">
        <f t="shared" si="0"/>
        <v>74987.92</v>
      </c>
    </row>
    <row r="29" spans="1:10" ht="24.95" customHeight="1">
      <c r="A29" s="2">
        <v>821</v>
      </c>
      <c r="B29" s="2" t="s">
        <v>18</v>
      </c>
      <c r="C29" s="12" t="s">
        <v>24</v>
      </c>
      <c r="D29" s="12" t="s">
        <v>29</v>
      </c>
      <c r="E29" s="13">
        <v>2100000</v>
      </c>
      <c r="F29" s="14" t="s">
        <v>47</v>
      </c>
      <c r="G29" s="22">
        <v>348700</v>
      </c>
      <c r="H29" s="3">
        <f>203338.04+14122.18</f>
        <v>217460.22</v>
      </c>
      <c r="I29" s="3">
        <v>0</v>
      </c>
      <c r="J29" s="26">
        <f t="shared" si="0"/>
        <v>566160.22</v>
      </c>
    </row>
    <row r="30" spans="1:10" ht="24.95" customHeight="1">
      <c r="A30" s="2">
        <v>821</v>
      </c>
      <c r="B30" s="2" t="s">
        <v>18</v>
      </c>
      <c r="C30" s="12" t="s">
        <v>24</v>
      </c>
      <c r="D30" s="12" t="s">
        <v>35</v>
      </c>
      <c r="E30" s="13">
        <v>900000</v>
      </c>
      <c r="F30" s="14" t="s">
        <v>48</v>
      </c>
      <c r="G30" s="22">
        <v>1224200</v>
      </c>
      <c r="H30" s="3">
        <f>42414.55+1185092.81</f>
        <v>1227507.3600000001</v>
      </c>
      <c r="I30" s="3">
        <v>0</v>
      </c>
      <c r="J30" s="26">
        <f t="shared" si="0"/>
        <v>2451707.3600000003</v>
      </c>
    </row>
    <row r="31" spans="1:10" ht="24.95" customHeight="1">
      <c r="A31" s="2">
        <v>827</v>
      </c>
      <c r="B31" s="2" t="s">
        <v>51</v>
      </c>
      <c r="C31" s="12" t="s">
        <v>24</v>
      </c>
      <c r="D31" s="12" t="s">
        <v>29</v>
      </c>
      <c r="E31" s="13">
        <v>3000000</v>
      </c>
      <c r="F31" s="14" t="s">
        <v>52</v>
      </c>
      <c r="G31" s="22">
        <v>1622795</v>
      </c>
      <c r="H31" s="3">
        <f>56656.52+1643126.71</f>
        <v>1699783.23</v>
      </c>
      <c r="I31" s="3">
        <v>1500</v>
      </c>
      <c r="J31" s="26">
        <f t="shared" si="0"/>
        <v>3324078.23</v>
      </c>
    </row>
    <row r="32" spans="1:10" ht="24.95" customHeight="1">
      <c r="A32" s="2">
        <v>827</v>
      </c>
      <c r="B32" s="2" t="s">
        <v>51</v>
      </c>
      <c r="C32" s="12" t="s">
        <v>24</v>
      </c>
      <c r="D32" s="12" t="s">
        <v>35</v>
      </c>
      <c r="E32" s="13">
        <v>1200000</v>
      </c>
      <c r="F32" s="14" t="s">
        <v>53</v>
      </c>
      <c r="G32" s="22">
        <v>890400</v>
      </c>
      <c r="H32" s="3">
        <f>30921.84+202941.92</f>
        <v>233863.76</v>
      </c>
      <c r="I32" s="3">
        <v>500</v>
      </c>
      <c r="J32" s="26">
        <f t="shared" si="0"/>
        <v>1124763.76</v>
      </c>
    </row>
    <row r="33" spans="1:10" ht="24.95" customHeight="1">
      <c r="A33" s="2">
        <v>827</v>
      </c>
      <c r="B33" s="2" t="s">
        <v>51</v>
      </c>
      <c r="C33" s="12" t="s">
        <v>24</v>
      </c>
      <c r="D33" s="12" t="s">
        <v>78</v>
      </c>
      <c r="E33" s="13">
        <v>300000</v>
      </c>
      <c r="F33" s="14" t="s">
        <v>81</v>
      </c>
      <c r="G33" s="22">
        <v>101600</v>
      </c>
      <c r="H33" s="15">
        <f>3931.56+48426.22</f>
        <v>52357.78</v>
      </c>
      <c r="I33" s="3">
        <v>500</v>
      </c>
      <c r="J33" s="26">
        <f t="shared" si="0"/>
        <v>154457.78</v>
      </c>
    </row>
    <row r="34" spans="1:10" ht="24.95" customHeight="1">
      <c r="A34" s="2">
        <v>1108</v>
      </c>
      <c r="B34" s="2" t="s">
        <v>19</v>
      </c>
      <c r="C34" s="12" t="s">
        <v>24</v>
      </c>
      <c r="D34" s="12" t="s">
        <v>29</v>
      </c>
      <c r="E34" s="13">
        <v>3990000</v>
      </c>
      <c r="F34" s="14" t="s">
        <v>45</v>
      </c>
      <c r="G34" s="22">
        <v>2398704.9900000002</v>
      </c>
      <c r="H34" s="3">
        <f>83431.09+1383299.5</f>
        <v>1466730.59</v>
      </c>
      <c r="I34" s="3">
        <v>0</v>
      </c>
      <c r="J34" s="26">
        <f t="shared" ref="J34" si="6">G34+H34+I34</f>
        <v>3865435.58</v>
      </c>
    </row>
    <row r="35" spans="1:10" ht="24.95" customHeight="1">
      <c r="A35" s="2">
        <v>1108</v>
      </c>
      <c r="B35" s="2" t="s">
        <v>19</v>
      </c>
      <c r="C35" s="12" t="s">
        <v>24</v>
      </c>
      <c r="D35" s="12" t="s">
        <v>78</v>
      </c>
      <c r="E35" s="13">
        <v>300000</v>
      </c>
      <c r="F35" s="14" t="s">
        <v>85</v>
      </c>
      <c r="G35" s="22">
        <v>97866</v>
      </c>
      <c r="H35" s="3">
        <f>3761.07+49550.88</f>
        <v>53311.95</v>
      </c>
      <c r="I35" s="3">
        <v>0</v>
      </c>
      <c r="J35" s="26">
        <f t="shared" si="0"/>
        <v>151177.95000000001</v>
      </c>
    </row>
    <row r="36" spans="1:10" ht="24.95" customHeight="1">
      <c r="A36" s="2">
        <v>910</v>
      </c>
      <c r="B36" s="2" t="s">
        <v>20</v>
      </c>
      <c r="C36" s="12" t="s">
        <v>25</v>
      </c>
      <c r="D36" s="12" t="s">
        <v>29</v>
      </c>
      <c r="E36" s="13">
        <v>2900000</v>
      </c>
      <c r="F36" s="14" t="s">
        <v>49</v>
      </c>
      <c r="G36" s="22">
        <v>1552769</v>
      </c>
      <c r="H36" s="3">
        <f>54238.32+1487685.96</f>
        <v>1541924.28</v>
      </c>
      <c r="I36" s="3">
        <v>1500</v>
      </c>
      <c r="J36" s="26">
        <f t="shared" si="0"/>
        <v>3096193.2800000003</v>
      </c>
    </row>
    <row r="37" spans="1:10" ht="24.95" customHeight="1">
      <c r="A37" s="2">
        <v>910</v>
      </c>
      <c r="B37" s="2" t="s">
        <v>20</v>
      </c>
      <c r="C37" s="12" t="s">
        <v>25</v>
      </c>
      <c r="D37" s="12" t="s">
        <v>35</v>
      </c>
      <c r="E37" s="13">
        <v>909000</v>
      </c>
      <c r="F37" s="14" t="s">
        <v>50</v>
      </c>
      <c r="G37" s="22">
        <v>728774</v>
      </c>
      <c r="H37" s="3">
        <f>23909+169508.48</f>
        <v>193417.48</v>
      </c>
      <c r="I37" s="3">
        <v>500</v>
      </c>
      <c r="J37" s="26">
        <f t="shared" si="0"/>
        <v>922691.48</v>
      </c>
    </row>
    <row r="38" spans="1:10" ht="24.95" customHeight="1">
      <c r="A38" s="2">
        <v>910</v>
      </c>
      <c r="B38" s="2" t="s">
        <v>20</v>
      </c>
      <c r="C38" s="12" t="s">
        <v>25</v>
      </c>
      <c r="D38" s="12" t="s">
        <v>78</v>
      </c>
      <c r="E38" s="13">
        <v>300000</v>
      </c>
      <c r="F38" s="14" t="s">
        <v>80</v>
      </c>
      <c r="G38" s="22">
        <v>101600</v>
      </c>
      <c r="H38" s="15">
        <f>3931.56+48755.22</f>
        <v>52686.78</v>
      </c>
      <c r="I38" s="2">
        <v>500</v>
      </c>
      <c r="J38" s="26">
        <f t="shared" si="0"/>
        <v>154786.78</v>
      </c>
    </row>
    <row r="39" spans="1:10" ht="24.95" customHeight="1">
      <c r="A39" s="2">
        <v>910</v>
      </c>
      <c r="B39" s="2" t="s">
        <v>20</v>
      </c>
      <c r="C39" s="12" t="s">
        <v>25</v>
      </c>
      <c r="D39" s="12" t="s">
        <v>59</v>
      </c>
      <c r="E39" s="13">
        <v>85000</v>
      </c>
      <c r="F39" s="14" t="s">
        <v>94</v>
      </c>
      <c r="G39" s="22">
        <v>51316</v>
      </c>
      <c r="H39" s="15">
        <f>1975.36+4884.73</f>
        <v>6860.0899999999992</v>
      </c>
      <c r="I39" s="2">
        <v>0</v>
      </c>
      <c r="J39" s="26">
        <f t="shared" si="0"/>
        <v>58176.09</v>
      </c>
    </row>
    <row r="40" spans="1:10" ht="24.95" customHeight="1">
      <c r="A40" s="2">
        <v>1333</v>
      </c>
      <c r="B40" s="2" t="s">
        <v>21</v>
      </c>
      <c r="C40" s="12" t="s">
        <v>25</v>
      </c>
      <c r="D40" s="12" t="s">
        <v>29</v>
      </c>
      <c r="E40" s="13">
        <v>1100000</v>
      </c>
      <c r="F40" s="14" t="s">
        <v>64</v>
      </c>
      <c r="G40" s="22">
        <v>765600</v>
      </c>
      <c r="H40" s="3">
        <f>26574.83+393957.9</f>
        <v>420532.73000000004</v>
      </c>
      <c r="I40" s="3">
        <v>1500</v>
      </c>
      <c r="J40" s="26">
        <f t="shared" si="0"/>
        <v>1187632.73</v>
      </c>
    </row>
    <row r="41" spans="1:10" ht="24.95" customHeight="1">
      <c r="A41" s="2">
        <v>1333</v>
      </c>
      <c r="B41" s="2" t="s">
        <v>21</v>
      </c>
      <c r="C41" s="12" t="s">
        <v>25</v>
      </c>
      <c r="D41" s="12" t="s">
        <v>35</v>
      </c>
      <c r="E41" s="13">
        <v>700000</v>
      </c>
      <c r="F41" s="14" t="s">
        <v>65</v>
      </c>
      <c r="G41" s="22">
        <v>487200</v>
      </c>
      <c r="H41" s="3">
        <f>16895.91+170280.57</f>
        <v>187176.48</v>
      </c>
      <c r="I41" s="3">
        <v>500</v>
      </c>
      <c r="J41" s="26">
        <f t="shared" si="0"/>
        <v>674876.48</v>
      </c>
    </row>
    <row r="42" spans="1:10" ht="24.95" customHeight="1">
      <c r="A42" s="2">
        <v>1333</v>
      </c>
      <c r="B42" s="2" t="s">
        <v>21</v>
      </c>
      <c r="C42" s="12" t="s">
        <v>25</v>
      </c>
      <c r="D42" s="12" t="s">
        <v>78</v>
      </c>
      <c r="E42" s="13">
        <v>125000</v>
      </c>
      <c r="F42" s="14" t="s">
        <v>79</v>
      </c>
      <c r="G42" s="24">
        <v>1250</v>
      </c>
      <c r="H42" s="15">
        <f>235.9+25697.84</f>
        <v>25933.74</v>
      </c>
      <c r="I42" s="15">
        <v>150</v>
      </c>
      <c r="J42" s="26">
        <f t="shared" ref="J42" si="7">G42+H42+I42</f>
        <v>27333.74</v>
      </c>
    </row>
    <row r="43" spans="1:10" ht="24.95" customHeight="1">
      <c r="A43" s="2">
        <v>1333</v>
      </c>
      <c r="B43" s="2" t="s">
        <v>21</v>
      </c>
      <c r="C43" s="12" t="s">
        <v>25</v>
      </c>
      <c r="D43" s="12" t="s">
        <v>59</v>
      </c>
      <c r="E43" s="13">
        <v>60000</v>
      </c>
      <c r="F43" s="14" t="s">
        <v>90</v>
      </c>
      <c r="G43" s="24">
        <v>-5250</v>
      </c>
      <c r="H43" s="15">
        <f>31.04+6598.4</f>
        <v>6629.44</v>
      </c>
      <c r="I43" s="15">
        <v>150</v>
      </c>
      <c r="J43" s="26">
        <f t="shared" si="0"/>
        <v>1529.4399999999996</v>
      </c>
    </row>
    <row r="44" spans="1:10" ht="24.95" customHeight="1">
      <c r="A44" s="2"/>
      <c r="B44" s="5" t="s">
        <v>62</v>
      </c>
      <c r="C44" s="12" t="s">
        <v>14</v>
      </c>
      <c r="D44" s="12" t="s">
        <v>29</v>
      </c>
      <c r="E44" s="13" t="s">
        <v>30</v>
      </c>
      <c r="F44" s="14" t="s">
        <v>63</v>
      </c>
      <c r="G44" s="21">
        <v>0</v>
      </c>
      <c r="H44" s="3">
        <v>1055966.03</v>
      </c>
      <c r="I44" s="3">
        <v>0</v>
      </c>
      <c r="J44" s="26">
        <f t="shared" si="0"/>
        <v>1055966.03</v>
      </c>
    </row>
    <row r="45" spans="1:10" ht="24.95" customHeight="1">
      <c r="A45" s="2"/>
      <c r="B45" s="2" t="s">
        <v>66</v>
      </c>
      <c r="C45" s="12" t="s">
        <v>14</v>
      </c>
      <c r="D45" s="12" t="s">
        <v>29</v>
      </c>
      <c r="E45" s="13" t="s">
        <v>30</v>
      </c>
      <c r="F45" s="14" t="s">
        <v>67</v>
      </c>
      <c r="G45" s="22">
        <v>1848080</v>
      </c>
      <c r="H45" s="3">
        <f>62474.74+2273288.79</f>
        <v>2335763.5300000003</v>
      </c>
      <c r="I45" s="3">
        <v>1500</v>
      </c>
      <c r="J45" s="26">
        <f t="shared" si="0"/>
        <v>4185343.5300000003</v>
      </c>
    </row>
    <row r="46" spans="1:10" ht="24.95" customHeight="1">
      <c r="A46" s="2"/>
      <c r="B46" s="2" t="s">
        <v>66</v>
      </c>
      <c r="C46" s="12" t="s">
        <v>14</v>
      </c>
      <c r="D46" s="12" t="s">
        <v>35</v>
      </c>
      <c r="E46" s="13" t="s">
        <v>30</v>
      </c>
      <c r="F46" s="14" t="s">
        <v>68</v>
      </c>
      <c r="G46" s="21">
        <v>1533600</v>
      </c>
      <c r="H46" s="3">
        <f>51852.29+482991.82</f>
        <v>534844.11</v>
      </c>
      <c r="I46" s="3">
        <v>1500</v>
      </c>
      <c r="J46" s="26">
        <f t="shared" si="0"/>
        <v>2069944.1099999999</v>
      </c>
    </row>
    <row r="47" spans="1:10" ht="24.95" customHeight="1">
      <c r="A47" s="2"/>
      <c r="B47" s="2" t="s">
        <v>66</v>
      </c>
      <c r="C47" s="12" t="s">
        <v>14</v>
      </c>
      <c r="D47" s="12" t="s">
        <v>74</v>
      </c>
      <c r="E47" s="13"/>
      <c r="F47" s="14" t="s">
        <v>75</v>
      </c>
      <c r="G47" s="22">
        <v>1237000</v>
      </c>
      <c r="H47" s="15">
        <v>0</v>
      </c>
      <c r="I47" s="3"/>
      <c r="J47" s="28">
        <f t="shared" si="0"/>
        <v>1237000</v>
      </c>
    </row>
    <row r="48" spans="1:10" ht="24.95" customHeight="1">
      <c r="A48" s="2">
        <v>705</v>
      </c>
      <c r="B48" s="2" t="s">
        <v>56</v>
      </c>
      <c r="C48" s="12" t="s">
        <v>15</v>
      </c>
      <c r="D48" s="12" t="s">
        <v>29</v>
      </c>
      <c r="E48" s="13" t="s">
        <v>30</v>
      </c>
      <c r="F48" s="14" t="s">
        <v>57</v>
      </c>
      <c r="G48" s="22">
        <v>530412</v>
      </c>
      <c r="H48" s="3">
        <f>17916.11+1686120.56</f>
        <v>1704036.6700000002</v>
      </c>
      <c r="I48" s="3">
        <v>0</v>
      </c>
      <c r="J48" s="26">
        <f t="shared" si="0"/>
        <v>2234448.67</v>
      </c>
    </row>
    <row r="49" spans="1:10" ht="24.95" customHeight="1">
      <c r="A49" s="2">
        <v>705</v>
      </c>
      <c r="B49" s="2" t="s">
        <v>56</v>
      </c>
      <c r="C49" s="12" t="s">
        <v>15</v>
      </c>
      <c r="D49" s="12" t="s">
        <v>35</v>
      </c>
      <c r="E49" s="13" t="s">
        <v>30</v>
      </c>
      <c r="F49" s="14" t="s">
        <v>58</v>
      </c>
      <c r="G49" s="22">
        <v>2607734</v>
      </c>
      <c r="H49" s="3">
        <f>88083.44+582478.95</f>
        <v>670562.3899999999</v>
      </c>
      <c r="I49" s="3">
        <v>0</v>
      </c>
      <c r="J49" s="26">
        <f t="shared" si="0"/>
        <v>3278296.3899999997</v>
      </c>
    </row>
    <row r="50" spans="1:10" ht="24.95" customHeight="1">
      <c r="A50" s="2">
        <v>705</v>
      </c>
      <c r="B50" s="2" t="s">
        <v>56</v>
      </c>
      <c r="C50" s="12" t="s">
        <v>15</v>
      </c>
      <c r="D50" s="12" t="s">
        <v>78</v>
      </c>
      <c r="E50" s="13">
        <v>300000</v>
      </c>
      <c r="F50" s="14" t="s">
        <v>82</v>
      </c>
      <c r="G50" s="22">
        <v>121832</v>
      </c>
      <c r="H50" s="15">
        <f>4115.2+51414.13</f>
        <v>55529.329999999994</v>
      </c>
      <c r="I50" s="3">
        <v>0</v>
      </c>
      <c r="J50" s="26">
        <f t="shared" si="0"/>
        <v>177361.33</v>
      </c>
    </row>
    <row r="51" spans="1:10" ht="24.95" customHeight="1">
      <c r="A51" s="2">
        <v>705</v>
      </c>
      <c r="B51" s="2" t="s">
        <v>56</v>
      </c>
      <c r="C51" s="12" t="s">
        <v>15</v>
      </c>
      <c r="D51" s="12" t="s">
        <v>59</v>
      </c>
      <c r="E51" s="13">
        <v>85000</v>
      </c>
      <c r="F51" s="14" t="s">
        <v>93</v>
      </c>
      <c r="G51" s="22">
        <v>37654</v>
      </c>
      <c r="H51" s="15">
        <f>1271.88+4855.46</f>
        <v>6127.34</v>
      </c>
      <c r="I51" s="3">
        <v>0</v>
      </c>
      <c r="J51" s="26">
        <f t="shared" ref="J51" si="8">G51+H51+I51</f>
        <v>43781.34</v>
      </c>
    </row>
    <row r="52" spans="1:10" ht="24.95" customHeight="1">
      <c r="A52" s="2"/>
      <c r="B52" s="2" t="s">
        <v>60</v>
      </c>
      <c r="C52" s="12" t="s">
        <v>15</v>
      </c>
      <c r="D52" s="12" t="s">
        <v>29</v>
      </c>
      <c r="E52" s="2" t="s">
        <v>30</v>
      </c>
      <c r="F52" s="14" t="s">
        <v>61</v>
      </c>
      <c r="G52" s="22">
        <v>273077</v>
      </c>
      <c r="H52" s="3">
        <f>1189549.01+10063.44</f>
        <v>1199612.45</v>
      </c>
      <c r="I52" s="3">
        <v>1500</v>
      </c>
      <c r="J52" s="26">
        <f t="shared" si="0"/>
        <v>1474189.45</v>
      </c>
    </row>
    <row r="53" spans="1:10" ht="24.95" customHeight="1">
      <c r="A53" s="2"/>
      <c r="B53" s="2" t="s">
        <v>69</v>
      </c>
      <c r="C53" s="12" t="s">
        <v>24</v>
      </c>
      <c r="D53" s="12" t="s">
        <v>29</v>
      </c>
      <c r="E53" s="2" t="s">
        <v>30</v>
      </c>
      <c r="F53" s="14" t="s">
        <v>70</v>
      </c>
      <c r="G53" s="22">
        <v>247451</v>
      </c>
      <c r="H53" s="3">
        <f>8873.38+567101.95</f>
        <v>575975.32999999996</v>
      </c>
      <c r="I53" s="3">
        <v>500</v>
      </c>
      <c r="J53" s="26">
        <f t="shared" si="0"/>
        <v>823926.33</v>
      </c>
    </row>
    <row r="54" spans="1:10" ht="24.95" customHeight="1">
      <c r="A54" s="2"/>
      <c r="B54" s="2" t="s">
        <v>71</v>
      </c>
      <c r="C54" s="12" t="s">
        <v>25</v>
      </c>
      <c r="D54" s="12" t="s">
        <v>29</v>
      </c>
      <c r="E54" s="2" t="s">
        <v>30</v>
      </c>
      <c r="F54" s="14" t="s">
        <v>72</v>
      </c>
      <c r="G54" s="21">
        <v>0</v>
      </c>
      <c r="H54" s="3">
        <f>16.89+7336.81</f>
        <v>7353.7000000000007</v>
      </c>
      <c r="I54" s="3">
        <v>500</v>
      </c>
      <c r="J54" s="26">
        <f t="shared" si="0"/>
        <v>7853.7000000000007</v>
      </c>
    </row>
  </sheetData>
  <mergeCells count="3">
    <mergeCell ref="A1:J1"/>
    <mergeCell ref="A2:J2"/>
    <mergeCell ref="A3:J3"/>
  </mergeCells>
  <dataValidations count="2">
    <dataValidation type="list" allowBlank="1" showInputMessage="1" showErrorMessage="1" sqref="C6:C54">
      <formula1>"GM,DGM,AGM,SPO,PO,SO,SO(IT),Officer,Officer(Cash),SSG-1,SSG-2"</formula1>
    </dataValidation>
    <dataValidation type="list" allowBlank="1" showInputMessage="1" showErrorMessage="1" sqref="D6:D54">
      <formula1>"House Building Advance (HBA) before 2013,House Building Advance (HBA) after 2013,Motor Car Advance(MC),Motor Cycle Advance (MCA),Computer Loan (CL)"</formula1>
    </dataValidation>
  </dataValidations>
  <pageMargins left="0.25" right="0.25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Chowdhury Dooty</dc:creator>
  <cp:lastModifiedBy>ITSD</cp:lastModifiedBy>
  <cp:lastPrinted>2021-12-06T10:22:59Z</cp:lastPrinted>
  <dcterms:created xsi:type="dcterms:W3CDTF">2021-11-11T10:29:39Z</dcterms:created>
  <dcterms:modified xsi:type="dcterms:W3CDTF">2021-12-07T11:44:37Z</dcterms:modified>
</cp:coreProperties>
</file>