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480" windowHeight="7650" firstSheet="2" activeTab="2"/>
  </bookViews>
  <sheets>
    <sheet name="no" sheetId="3" state="hidden" r:id="rId1"/>
    <sheet name="HBA Oct 2021" sheetId="1" state="hidden" r:id="rId2"/>
    <sheet name="OK HBA Oct 2021Rev" sheetId="6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6"/>
  <c r="J8" s="1"/>
  <c r="J7"/>
  <c r="H9"/>
  <c r="J9" s="1"/>
  <c r="J42"/>
  <c r="H41"/>
  <c r="J41" s="1"/>
  <c r="H40"/>
  <c r="J40" s="1"/>
  <c r="H39"/>
  <c r="J39" s="1"/>
  <c r="H38"/>
  <c r="J38" s="1"/>
  <c r="H37"/>
  <c r="J37" s="1"/>
  <c r="H36"/>
  <c r="J36" s="1"/>
  <c r="J35"/>
  <c r="H34"/>
  <c r="J34" s="1"/>
  <c r="J33"/>
  <c r="H32"/>
  <c r="J32" s="1"/>
  <c r="H31"/>
  <c r="J31" s="1"/>
  <c r="H30"/>
  <c r="J30" s="1"/>
  <c r="J29"/>
  <c r="H26"/>
  <c r="J26" s="1"/>
  <c r="H24"/>
  <c r="J24" s="1"/>
  <c r="H23"/>
  <c r="J23" s="1"/>
  <c r="H22"/>
  <c r="J22" s="1"/>
  <c r="H21"/>
  <c r="J21" s="1"/>
  <c r="H20"/>
  <c r="J20" s="1"/>
  <c r="H18"/>
  <c r="J18" s="1"/>
  <c r="H17"/>
  <c r="J17" s="1"/>
  <c r="H16"/>
  <c r="J16" s="1"/>
  <c r="H14"/>
  <c r="J14" s="1"/>
  <c r="H12"/>
  <c r="J12" s="1"/>
  <c r="H11"/>
  <c r="J11" s="1"/>
  <c r="H10"/>
  <c r="J10" s="1"/>
  <c r="J28"/>
  <c r="J27"/>
  <c r="J25"/>
  <c r="J19"/>
  <c r="J15"/>
  <c r="J13"/>
  <c r="H14" i="1"/>
  <c r="G24"/>
  <c r="H24"/>
  <c r="H31"/>
  <c r="J31"/>
  <c r="J15"/>
  <c r="J11"/>
  <c r="J18"/>
  <c r="G31"/>
  <c r="G14"/>
  <c r="J68"/>
  <c r="J7" l="1"/>
  <c r="J14" s="1"/>
  <c r="H32"/>
  <c r="J24"/>
  <c r="J32" s="1"/>
  <c r="J35" s="1"/>
  <c r="G32"/>
  <c r="J29" i="3" l="1"/>
  <c r="I28"/>
  <c r="H28"/>
  <c r="G28"/>
  <c r="J27"/>
  <c r="J26"/>
  <c r="J25"/>
  <c r="J24"/>
  <c r="J23"/>
  <c r="J28" s="1"/>
  <c r="I21"/>
  <c r="H21"/>
  <c r="G21"/>
  <c r="J20"/>
  <c r="J19"/>
  <c r="J18"/>
  <c r="J17"/>
  <c r="J16"/>
  <c r="J21" s="1"/>
  <c r="J15"/>
  <c r="J14"/>
  <c r="I13"/>
  <c r="I29" s="1"/>
  <c r="H13"/>
  <c r="H29" s="1"/>
  <c r="G13"/>
  <c r="J12"/>
  <c r="J11"/>
  <c r="J10"/>
  <c r="J9"/>
  <c r="J8"/>
  <c r="J7"/>
  <c r="I31" i="1"/>
  <c r="I24"/>
  <c r="I14"/>
  <c r="J27"/>
  <c r="J28"/>
  <c r="J29"/>
  <c r="J30"/>
  <c r="J26"/>
  <c r="J23"/>
  <c r="J19"/>
  <c r="J20"/>
  <c r="J21"/>
  <c r="J22"/>
  <c r="J17"/>
  <c r="J9"/>
  <c r="J10"/>
  <c r="J12"/>
  <c r="J13"/>
  <c r="J16"/>
  <c r="I32" l="1"/>
  <c r="J13" i="3"/>
  <c r="G29"/>
  <c r="J8" i="1"/>
</calcChain>
</file>

<file path=xl/sharedStrings.xml><?xml version="1.0" encoding="utf-8"?>
<sst xmlns="http://schemas.openxmlformats.org/spreadsheetml/2006/main" count="394" uniqueCount="92">
  <si>
    <t>Bangladesh Development Bank Limited</t>
  </si>
  <si>
    <t>Employee ID</t>
  </si>
  <si>
    <t>Employee Name</t>
  </si>
  <si>
    <t>Designation</t>
  </si>
  <si>
    <t>Loan Type</t>
  </si>
  <si>
    <t>CBS Loan A/C Number</t>
  </si>
  <si>
    <t>* Loan balance must confirm with GL Balance</t>
  </si>
  <si>
    <t>* Do not change this format</t>
  </si>
  <si>
    <t>Staff Loan Information As on Date : 31/10/2021</t>
  </si>
  <si>
    <t>* Please increase row as needed</t>
  </si>
  <si>
    <t>Total Disbursement Amt</t>
  </si>
  <si>
    <t>Total Balance</t>
  </si>
  <si>
    <t>Principal Bal.</t>
  </si>
  <si>
    <t>Interest Bal.</t>
  </si>
  <si>
    <t>Charge Bal.</t>
  </si>
  <si>
    <t>* Kindly provide staff loan information as on 31/10/2021</t>
  </si>
  <si>
    <t>Branch Name : Rangpur Branch</t>
  </si>
  <si>
    <t>Md.Abul Kalam</t>
  </si>
  <si>
    <t>MD.Shahjahan Kabir</t>
  </si>
  <si>
    <t>Khadiza Begum</t>
  </si>
  <si>
    <t>Md. Abul Kashem Miah</t>
  </si>
  <si>
    <t>Md.Shahabuddin</t>
  </si>
  <si>
    <t>Md. Abdur Razzaque</t>
  </si>
  <si>
    <t>Md Ezazul Haque Sarkar</t>
  </si>
  <si>
    <t xml:space="preserve">A. OFFICER: </t>
  </si>
  <si>
    <t>B. STAFF</t>
  </si>
  <si>
    <t>SPO</t>
  </si>
  <si>
    <t>PO</t>
  </si>
  <si>
    <t>SO</t>
  </si>
  <si>
    <t>AGM</t>
  </si>
  <si>
    <t>SSG-1</t>
  </si>
  <si>
    <t>SSG-2</t>
  </si>
  <si>
    <t>House Building Advance (HBA) before 2013</t>
  </si>
  <si>
    <t>House Building Advance (HBA) after 2013</t>
  </si>
  <si>
    <t>0570630002238</t>
  </si>
  <si>
    <t>0570630002239</t>
  </si>
  <si>
    <t>0570630002240</t>
  </si>
  <si>
    <t>0570630000701</t>
  </si>
  <si>
    <t>0570630002204</t>
  </si>
  <si>
    <t>0570630000009</t>
  </si>
  <si>
    <t>0570630002207</t>
  </si>
  <si>
    <t>0570630001001</t>
  </si>
  <si>
    <t>0570630002247</t>
  </si>
  <si>
    <t>0570630002248</t>
  </si>
  <si>
    <t>0570630002236</t>
  </si>
  <si>
    <t>0570630002237</t>
  </si>
  <si>
    <t>MD.Assaduzzman</t>
  </si>
  <si>
    <t>76,00,000.00</t>
  </si>
  <si>
    <t>6,00,000.00</t>
  </si>
  <si>
    <t>17,00,000.00</t>
  </si>
  <si>
    <t>30,00,000.00</t>
  </si>
  <si>
    <t>11,00,000.00</t>
  </si>
  <si>
    <t>19,00,000.00</t>
  </si>
  <si>
    <t>85,00,000.00</t>
  </si>
  <si>
    <t>Pention Holder</t>
  </si>
  <si>
    <t>Mr.Md.Sarwar-Ul-Anam</t>
  </si>
  <si>
    <t>Most.Dil Ara Begum W/O.Late Ayub Ali</t>
  </si>
  <si>
    <t>Md. Nurun Nabi Prodhan</t>
  </si>
  <si>
    <t>AKM Raja</t>
  </si>
  <si>
    <t>DGM</t>
  </si>
  <si>
    <t>"0570630000002</t>
  </si>
  <si>
    <t>"0570630000201</t>
  </si>
  <si>
    <t>"0570630000004</t>
  </si>
  <si>
    <t>"0570630000301</t>
  </si>
  <si>
    <t>"0570630001901</t>
  </si>
  <si>
    <t>A. OFFICER:  HBA</t>
  </si>
  <si>
    <t>Computer Loan</t>
  </si>
  <si>
    <t>0570720000022</t>
  </si>
  <si>
    <t>0570720000023</t>
  </si>
  <si>
    <t>0570720000002</t>
  </si>
  <si>
    <t>0570720000011</t>
  </si>
  <si>
    <t>0570720000024</t>
  </si>
  <si>
    <t>Computer Loan (CL)</t>
  </si>
  <si>
    <t>Md. Yousuf Ali</t>
  </si>
  <si>
    <t>Motor Cycle Advance (MCA)</t>
  </si>
  <si>
    <t>Md.Selim Mia</t>
  </si>
  <si>
    <t>0570630000007</t>
  </si>
  <si>
    <t>0570640001739</t>
  </si>
  <si>
    <t>0570640001737</t>
  </si>
  <si>
    <t>0570640001738</t>
  </si>
  <si>
    <t>0570640001711</t>
  </si>
  <si>
    <t>0570640001718</t>
  </si>
  <si>
    <t>0570640001714</t>
  </si>
  <si>
    <t>0570640001740</t>
  </si>
  <si>
    <t>0570640001735</t>
  </si>
  <si>
    <t>0570640000008</t>
  </si>
  <si>
    <t>0570630002243</t>
  </si>
  <si>
    <t>0570630002244</t>
  </si>
  <si>
    <t>0570630000010</t>
  </si>
  <si>
    <t>,0570630000901</t>
  </si>
  <si>
    <t>0570630002242</t>
  </si>
  <si>
    <t>0570630002245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</si>
</sst>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00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8.5"/>
      <name val="Arial"/>
      <family val="2"/>
    </font>
    <font>
      <b/>
      <sz val="10"/>
      <name val="Arial"/>
      <family val="2"/>
    </font>
    <font>
      <b/>
      <u/>
      <sz val="8.5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8.5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2">
    <xf numFmtId="0" fontId="0" fillId="0" borderId="0"/>
    <xf numFmtId="0" fontId="6" fillId="0" borderId="15">
      <alignment horizontal="left" vertical="top"/>
    </xf>
  </cellStyleXfs>
  <cellXfs count="97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2" xfId="0" applyFont="1" applyBorder="1" applyAlignment="1">
      <alignment vertical="center"/>
    </xf>
    <xf numFmtId="2" fontId="0" fillId="0" borderId="1" xfId="0" applyNumberFormat="1" applyBorder="1"/>
    <xf numFmtId="0" fontId="1" fillId="0" borderId="0" xfId="0" applyFont="1" applyFill="1" applyBorder="1"/>
    <xf numFmtId="1" fontId="3" fillId="3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vertical="center" wrapText="1"/>
    </xf>
    <xf numFmtId="1" fontId="3" fillId="3" borderId="1" xfId="0" applyNumberFormat="1" applyFont="1" applyFill="1" applyBorder="1" applyAlignment="1">
      <alignment vertical="center"/>
    </xf>
    <xf numFmtId="1" fontId="4" fillId="3" borderId="1" xfId="0" applyNumberFormat="1" applyFont="1" applyFill="1" applyBorder="1" applyAlignment="1">
      <alignment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left"/>
    </xf>
    <xf numFmtId="49" fontId="6" fillId="0" borderId="1" xfId="0" quotePrefix="1" applyNumberFormat="1" applyFont="1" applyFill="1" applyBorder="1" applyAlignment="1">
      <alignment horizontal="left"/>
    </xf>
    <xf numFmtId="0" fontId="7" fillId="0" borderId="0" xfId="0" applyFont="1"/>
    <xf numFmtId="0" fontId="10" fillId="0" borderId="0" xfId="0" applyFont="1" applyAlignment="1">
      <alignment horizontal="left" vertical="center"/>
    </xf>
    <xf numFmtId="0" fontId="11" fillId="0" borderId="0" xfId="0" applyFont="1"/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/>
    </xf>
    <xf numFmtId="2" fontId="11" fillId="0" borderId="2" xfId="0" applyNumberFormat="1" applyFont="1" applyBorder="1"/>
    <xf numFmtId="0" fontId="11" fillId="0" borderId="2" xfId="0" applyFont="1" applyBorder="1" applyAlignment="1">
      <alignment vertical="center"/>
    </xf>
    <xf numFmtId="2" fontId="11" fillId="0" borderId="1" xfId="0" applyNumberFormat="1" applyFont="1" applyBorder="1"/>
    <xf numFmtId="0" fontId="11" fillId="0" borderId="1" xfId="0" applyFont="1" applyBorder="1"/>
    <xf numFmtId="2" fontId="11" fillId="0" borderId="2" xfId="0" applyNumberFormat="1" applyFont="1" applyBorder="1" applyAlignment="1">
      <alignment vertical="center"/>
    </xf>
    <xf numFmtId="2" fontId="11" fillId="0" borderId="1" xfId="0" applyNumberFormat="1" applyFont="1" applyBorder="1" applyAlignment="1">
      <alignment horizontal="right"/>
    </xf>
    <xf numFmtId="0" fontId="11" fillId="0" borderId="2" xfId="0" applyFont="1" applyBorder="1" applyAlignment="1">
      <alignment horizontal="right"/>
    </xf>
    <xf numFmtId="0" fontId="13" fillId="0" borderId="1" xfId="0" applyFont="1" applyBorder="1"/>
    <xf numFmtId="0" fontId="4" fillId="0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4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1" fontId="3" fillId="3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" fontId="3" fillId="3" borderId="1" xfId="0" applyNumberFormat="1" applyFont="1" applyFill="1" applyBorder="1" applyAlignment="1">
      <alignment horizontal="left" wrapText="1"/>
    </xf>
    <xf numFmtId="0" fontId="11" fillId="0" borderId="2" xfId="0" applyFont="1" applyBorder="1" applyAlignment="1">
      <alignment horizontal="center" vertical="center"/>
    </xf>
    <xf numFmtId="49" fontId="15" fillId="0" borderId="1" xfId="0" quotePrefix="1" applyNumberFormat="1" applyFont="1" applyFill="1" applyBorder="1" applyAlignment="1">
      <alignment horizontal="left"/>
    </xf>
    <xf numFmtId="49" fontId="15" fillId="0" borderId="1" xfId="0" applyNumberFormat="1" applyFont="1" applyFill="1" applyBorder="1" applyAlignment="1">
      <alignment horizontal="left"/>
    </xf>
    <xf numFmtId="1" fontId="3" fillId="3" borderId="2" xfId="0" applyNumberFormat="1" applyFont="1" applyFill="1" applyBorder="1" applyAlignment="1">
      <alignment horizontal="center" vertical="center" wrapText="1"/>
    </xf>
    <xf numFmtId="49" fontId="16" fillId="0" borderId="1" xfId="0" applyNumberFormat="1" applyFont="1" applyFill="1" applyBorder="1" applyAlignment="1">
      <alignment horizontal="left"/>
    </xf>
    <xf numFmtId="49" fontId="16" fillId="0" borderId="1" xfId="0" quotePrefix="1" applyNumberFormat="1" applyFont="1" applyFill="1" applyBorder="1" applyAlignment="1">
      <alignment horizontal="left"/>
    </xf>
    <xf numFmtId="49" fontId="6" fillId="0" borderId="0" xfId="0" quotePrefix="1" applyNumberFormat="1" applyFont="1" applyFill="1" applyAlignment="1">
      <alignment horizontal="left"/>
    </xf>
    <xf numFmtId="49" fontId="6" fillId="0" borderId="0" xfId="0" quotePrefix="1" applyNumberFormat="1" applyFont="1" applyFill="1" applyBorder="1" applyAlignment="1">
      <alignment horizontal="left"/>
    </xf>
    <xf numFmtId="49" fontId="6" fillId="0" borderId="0" xfId="0" applyNumberFormat="1" applyFont="1" applyFill="1" applyBorder="1" applyAlignment="1">
      <alignment horizontal="left"/>
    </xf>
    <xf numFmtId="0" fontId="15" fillId="0" borderId="1" xfId="0" quotePrefix="1" applyFont="1" applyFill="1" applyBorder="1" applyAlignment="1">
      <alignment horizontal="left"/>
    </xf>
    <xf numFmtId="1" fontId="17" fillId="3" borderId="1" xfId="0" applyNumberFormat="1" applyFont="1" applyFill="1" applyBorder="1" applyAlignment="1">
      <alignment horizontal="center" vertical="center"/>
    </xf>
    <xf numFmtId="1" fontId="17" fillId="3" borderId="1" xfId="0" applyNumberFormat="1" applyFont="1" applyFill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2" fontId="7" fillId="0" borderId="1" xfId="0" applyNumberFormat="1" applyFont="1" applyBorder="1" applyAlignment="1">
      <alignment horizontal="right"/>
    </xf>
    <xf numFmtId="2" fontId="7" fillId="0" borderId="1" xfId="0" applyNumberFormat="1" applyFont="1" applyBorder="1"/>
    <xf numFmtId="2" fontId="7" fillId="0" borderId="2" xfId="0" applyNumberFormat="1" applyFont="1" applyBorder="1" applyAlignment="1">
      <alignment vertical="center"/>
    </xf>
    <xf numFmtId="0" fontId="7" fillId="0" borderId="2" xfId="0" applyFont="1" applyBorder="1" applyAlignment="1">
      <alignment horizontal="right"/>
    </xf>
    <xf numFmtId="2" fontId="0" fillId="0" borderId="0" xfId="0" applyNumberFormat="1"/>
    <xf numFmtId="0" fontId="7" fillId="0" borderId="2" xfId="0" applyFont="1" applyBorder="1" applyAlignment="1">
      <alignment vertical="center"/>
    </xf>
    <xf numFmtId="1" fontId="17" fillId="3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right"/>
    </xf>
    <xf numFmtId="2" fontId="7" fillId="0" borderId="1" xfId="0" applyNumberFormat="1" applyFont="1" applyBorder="1" applyAlignment="1">
      <alignment vertical="center"/>
    </xf>
    <xf numFmtId="0" fontId="7" fillId="0" borderId="1" xfId="0" applyFont="1" applyBorder="1"/>
    <xf numFmtId="1" fontId="17" fillId="3" borderId="1" xfId="0" applyNumberFormat="1" applyFont="1" applyFill="1" applyBorder="1" applyAlignment="1">
      <alignment vertical="center" wrapText="1"/>
    </xf>
    <xf numFmtId="1" fontId="18" fillId="3" borderId="1" xfId="0" applyNumberFormat="1" applyFont="1" applyFill="1" applyBorder="1" applyAlignment="1">
      <alignment vertical="center" wrapText="1"/>
    </xf>
    <xf numFmtId="1" fontId="17" fillId="3" borderId="1" xfId="0" applyNumberFormat="1" applyFont="1" applyFill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right"/>
    </xf>
    <xf numFmtId="165" fontId="11" fillId="0" borderId="1" xfId="0" applyNumberFormat="1" applyFont="1" applyBorder="1" applyAlignment="1">
      <alignment horizontal="right"/>
    </xf>
    <xf numFmtId="0" fontId="12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left" vertical="center" wrapText="1"/>
    </xf>
    <xf numFmtId="2" fontId="11" fillId="0" borderId="0" xfId="0" applyNumberFormat="1" applyFont="1"/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" fontId="5" fillId="3" borderId="13" xfId="0" applyNumberFormat="1" applyFont="1" applyFill="1" applyBorder="1" applyAlignment="1">
      <alignment horizontal="left"/>
    </xf>
    <xf numFmtId="1" fontId="5" fillId="3" borderId="0" xfId="0" applyNumberFormat="1" applyFont="1" applyFill="1" applyBorder="1" applyAlignment="1">
      <alignment horizontal="left"/>
    </xf>
    <xf numFmtId="1" fontId="5" fillId="3" borderId="14" xfId="0" applyNumberFormat="1" applyFont="1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opLeftCell="A13" zoomScale="70" zoomScaleNormal="70" workbookViewId="0">
      <selection activeCell="J30" sqref="J30"/>
    </sheetView>
  </sheetViews>
  <sheetFormatPr defaultRowHeight="15"/>
  <cols>
    <col min="1" max="1" width="10.5703125" customWidth="1"/>
    <col min="2" max="2" width="21.42578125" customWidth="1"/>
    <col min="3" max="3" width="14" style="6" customWidth="1"/>
    <col min="4" max="4" width="30.140625" customWidth="1"/>
    <col min="5" max="5" width="17.42578125" customWidth="1"/>
    <col min="6" max="6" width="16.7109375" customWidth="1"/>
    <col min="7" max="7" width="16" customWidth="1"/>
    <col min="8" max="8" width="16.85546875" customWidth="1"/>
    <col min="9" max="9" width="9.140625" customWidth="1"/>
    <col min="10" max="10" width="17.140625" customWidth="1"/>
  </cols>
  <sheetData>
    <row r="1" spans="1:10" ht="18.7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</row>
    <row r="2" spans="1:10" ht="24.75" customHeight="1">
      <c r="A2" s="91" t="s">
        <v>16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ht="29.25" customHeight="1" thickBot="1">
      <c r="A3" s="92" t="s">
        <v>8</v>
      </c>
      <c r="B3" s="92"/>
      <c r="C3" s="92"/>
      <c r="D3" s="92"/>
      <c r="E3" s="92"/>
      <c r="F3" s="92"/>
      <c r="G3" s="92"/>
      <c r="H3" s="92"/>
      <c r="I3" s="18"/>
      <c r="J3" s="19"/>
    </row>
    <row r="4" spans="1:10" s="3" customFormat="1" ht="41.25" customHeight="1">
      <c r="A4" s="20" t="s">
        <v>1</v>
      </c>
      <c r="B4" s="21" t="s">
        <v>2</v>
      </c>
      <c r="C4" s="21" t="s">
        <v>3</v>
      </c>
      <c r="D4" s="21" t="s">
        <v>4</v>
      </c>
      <c r="E4" s="21" t="s">
        <v>10</v>
      </c>
      <c r="F4" s="21" t="s">
        <v>5</v>
      </c>
      <c r="G4" s="21" t="s">
        <v>12</v>
      </c>
      <c r="H4" s="21" t="s">
        <v>13</v>
      </c>
      <c r="I4" s="22" t="s">
        <v>14</v>
      </c>
      <c r="J4" s="23" t="s">
        <v>11</v>
      </c>
    </row>
    <row r="5" spans="1:10" ht="15.75" thickBot="1">
      <c r="A5" s="24">
        <v>1</v>
      </c>
      <c r="B5" s="25">
        <v>2</v>
      </c>
      <c r="C5" s="26">
        <v>3</v>
      </c>
      <c r="D5" s="25">
        <v>4</v>
      </c>
      <c r="E5" s="25">
        <v>5</v>
      </c>
      <c r="F5" s="25">
        <v>6</v>
      </c>
      <c r="G5" s="25">
        <v>7</v>
      </c>
      <c r="H5" s="25">
        <v>8</v>
      </c>
      <c r="I5" s="27">
        <v>9</v>
      </c>
      <c r="J5" s="28">
        <v>10</v>
      </c>
    </row>
    <row r="6" spans="1:10">
      <c r="A6" s="93" t="s">
        <v>24</v>
      </c>
      <c r="B6" s="94"/>
      <c r="C6" s="94"/>
      <c r="D6" s="29"/>
      <c r="E6" s="29"/>
      <c r="F6" s="29"/>
      <c r="G6" s="29"/>
      <c r="H6" s="29"/>
      <c r="I6" s="30"/>
      <c r="J6" s="31"/>
    </row>
    <row r="7" spans="1:10" ht="24.95" customHeight="1">
      <c r="A7" s="10">
        <v>2524</v>
      </c>
      <c r="B7" s="32" t="s">
        <v>46</v>
      </c>
      <c r="C7" s="10" t="s">
        <v>29</v>
      </c>
      <c r="D7" s="33" t="s">
        <v>33</v>
      </c>
      <c r="E7" s="40" t="s">
        <v>53</v>
      </c>
      <c r="F7" s="15" t="s">
        <v>42</v>
      </c>
      <c r="G7" s="34">
        <v>5123588.99</v>
      </c>
      <c r="H7" s="34">
        <v>0</v>
      </c>
      <c r="I7" s="34"/>
      <c r="J7" s="38">
        <f>G7+H7+I7</f>
        <v>5123588.99</v>
      </c>
    </row>
    <row r="8" spans="1:10" ht="24.95" customHeight="1">
      <c r="A8" s="10">
        <v>2303</v>
      </c>
      <c r="B8" s="11" t="s">
        <v>17</v>
      </c>
      <c r="C8" s="10" t="s">
        <v>26</v>
      </c>
      <c r="D8" s="33" t="s">
        <v>33</v>
      </c>
      <c r="E8" s="40" t="s">
        <v>47</v>
      </c>
      <c r="F8" s="15" t="s">
        <v>34</v>
      </c>
      <c r="G8" s="36">
        <v>7185790</v>
      </c>
      <c r="H8" s="36">
        <v>977888.82</v>
      </c>
      <c r="I8" s="36"/>
      <c r="J8" s="35">
        <f t="shared" ref="J8:J15" si="0">G8+H8+I8</f>
        <v>8163678.8200000003</v>
      </c>
    </row>
    <row r="9" spans="1:10" ht="24.95" customHeight="1">
      <c r="A9" s="10">
        <v>1968</v>
      </c>
      <c r="B9" s="11" t="s">
        <v>18</v>
      </c>
      <c r="C9" s="10" t="s">
        <v>27</v>
      </c>
      <c r="D9" s="33" t="s">
        <v>32</v>
      </c>
      <c r="E9" s="40">
        <v>3500000</v>
      </c>
      <c r="F9" s="15" t="s">
        <v>35</v>
      </c>
      <c r="G9" s="36">
        <v>2054585</v>
      </c>
      <c r="H9" s="36">
        <v>1822012.05</v>
      </c>
      <c r="I9" s="36"/>
      <c r="J9" s="35">
        <f t="shared" si="0"/>
        <v>3876597.05</v>
      </c>
    </row>
    <row r="10" spans="1:10" ht="24.95" customHeight="1">
      <c r="A10" s="10">
        <v>1969</v>
      </c>
      <c r="B10" s="11" t="s">
        <v>18</v>
      </c>
      <c r="C10" s="10" t="s">
        <v>27</v>
      </c>
      <c r="D10" s="33" t="s">
        <v>33</v>
      </c>
      <c r="E10" s="40">
        <v>4500000</v>
      </c>
      <c r="F10" s="15" t="s">
        <v>36</v>
      </c>
      <c r="G10" s="36">
        <v>4013863</v>
      </c>
      <c r="H10" s="36">
        <v>740180.42</v>
      </c>
      <c r="I10" s="36"/>
      <c r="J10" s="35">
        <f t="shared" si="0"/>
        <v>4754043.42</v>
      </c>
    </row>
    <row r="11" spans="1:10" ht="24.95" customHeight="1">
      <c r="A11" s="10">
        <v>1811</v>
      </c>
      <c r="B11" s="13" t="s">
        <v>19</v>
      </c>
      <c r="C11" s="10" t="s">
        <v>28</v>
      </c>
      <c r="D11" s="33" t="s">
        <v>32</v>
      </c>
      <c r="E11" s="39" t="s">
        <v>49</v>
      </c>
      <c r="F11" s="15" t="s">
        <v>37</v>
      </c>
      <c r="G11" s="36">
        <v>0</v>
      </c>
      <c r="H11" s="36">
        <v>898326.16</v>
      </c>
      <c r="I11" s="36"/>
      <c r="J11" s="35">
        <f t="shared" si="0"/>
        <v>898326.16</v>
      </c>
    </row>
    <row r="12" spans="1:10" ht="24.95" customHeight="1">
      <c r="A12" s="10">
        <v>1812</v>
      </c>
      <c r="B12" s="13" t="s">
        <v>19</v>
      </c>
      <c r="C12" s="10" t="s">
        <v>28</v>
      </c>
      <c r="D12" s="33" t="s">
        <v>33</v>
      </c>
      <c r="E12" s="39" t="s">
        <v>50</v>
      </c>
      <c r="F12" s="15" t="s">
        <v>38</v>
      </c>
      <c r="G12" s="36">
        <v>2682316</v>
      </c>
      <c r="H12" s="36">
        <v>636630.68999999994</v>
      </c>
      <c r="I12" s="36"/>
      <c r="J12" s="35">
        <f t="shared" si="0"/>
        <v>3318946.69</v>
      </c>
    </row>
    <row r="13" spans="1:10" ht="24.95" customHeight="1">
      <c r="A13" s="95" t="s">
        <v>25</v>
      </c>
      <c r="B13" s="96"/>
      <c r="C13" s="96"/>
      <c r="D13" s="33"/>
      <c r="E13" s="36"/>
      <c r="F13" s="37"/>
      <c r="G13" s="36">
        <f>SUM(G7:G12)</f>
        <v>21060142.990000002</v>
      </c>
      <c r="H13" s="36">
        <f t="shared" ref="H13:I13" si="1">SUM(H7:H12)</f>
        <v>5075038.1400000006</v>
      </c>
      <c r="I13" s="36">
        <f t="shared" si="1"/>
        <v>0</v>
      </c>
      <c r="J13" s="38">
        <f>G13+H13+I13</f>
        <v>26135181.130000003</v>
      </c>
    </row>
    <row r="14" spans="1:10" ht="24.95" customHeight="1">
      <c r="A14" s="10">
        <v>1952</v>
      </c>
      <c r="B14" s="11" t="s">
        <v>20</v>
      </c>
      <c r="C14" s="14" t="s">
        <v>30</v>
      </c>
      <c r="D14" s="33" t="s">
        <v>32</v>
      </c>
      <c r="E14" s="36">
        <v>2700000</v>
      </c>
      <c r="F14" s="37" t="s">
        <v>39</v>
      </c>
      <c r="G14" s="36">
        <v>653464</v>
      </c>
      <c r="H14" s="36">
        <v>215841.74</v>
      </c>
      <c r="I14" s="36"/>
      <c r="J14" s="35">
        <f t="shared" si="0"/>
        <v>869305.74</v>
      </c>
    </row>
    <row r="15" spans="1:10" ht="24.95" customHeight="1">
      <c r="A15" s="10">
        <v>1952</v>
      </c>
      <c r="B15" s="11" t="s">
        <v>20</v>
      </c>
      <c r="C15" s="14" t="s">
        <v>30</v>
      </c>
      <c r="D15" s="33" t="s">
        <v>33</v>
      </c>
      <c r="E15" s="36">
        <v>1290000</v>
      </c>
      <c r="F15" s="37" t="s">
        <v>40</v>
      </c>
      <c r="G15" s="36">
        <v>1705120</v>
      </c>
      <c r="H15" s="36">
        <v>327671.96000000002</v>
      </c>
      <c r="I15" s="36"/>
      <c r="J15" s="35">
        <f t="shared" si="0"/>
        <v>2032791.96</v>
      </c>
    </row>
    <row r="16" spans="1:10" s="17" customFormat="1" ht="24.95" customHeight="1">
      <c r="A16" s="10">
        <v>1863</v>
      </c>
      <c r="B16" s="11" t="s">
        <v>21</v>
      </c>
      <c r="C16" s="14" t="s">
        <v>31</v>
      </c>
      <c r="D16" s="33" t="s">
        <v>32</v>
      </c>
      <c r="E16" s="39" t="s">
        <v>48</v>
      </c>
      <c r="F16" s="16" t="s">
        <v>41</v>
      </c>
      <c r="G16" s="36">
        <v>0</v>
      </c>
      <c r="H16" s="36">
        <v>235701.09</v>
      </c>
      <c r="I16" s="36"/>
      <c r="J16" s="38">
        <f>G16+H16+I16</f>
        <v>235701.09</v>
      </c>
    </row>
    <row r="17" spans="1:10" ht="24.95" customHeight="1">
      <c r="A17" s="10">
        <v>1911</v>
      </c>
      <c r="B17" s="12" t="s">
        <v>22</v>
      </c>
      <c r="C17" s="14" t="s">
        <v>31</v>
      </c>
      <c r="D17" s="33" t="s">
        <v>32</v>
      </c>
      <c r="E17" s="39">
        <v>1700000</v>
      </c>
      <c r="F17" s="16" t="s">
        <v>42</v>
      </c>
      <c r="G17" s="36">
        <v>1182087</v>
      </c>
      <c r="H17" s="36">
        <v>1109378.76</v>
      </c>
      <c r="I17" s="36"/>
      <c r="J17" s="38">
        <f>G17+H17+I17</f>
        <v>2291465.7599999998</v>
      </c>
    </row>
    <row r="18" spans="1:10" ht="24.95" customHeight="1">
      <c r="A18" s="10">
        <v>1912</v>
      </c>
      <c r="B18" s="12" t="s">
        <v>22</v>
      </c>
      <c r="C18" s="14" t="s">
        <v>31</v>
      </c>
      <c r="D18" s="33" t="s">
        <v>33</v>
      </c>
      <c r="E18" s="39">
        <v>3000000</v>
      </c>
      <c r="F18" s="16" t="s">
        <v>43</v>
      </c>
      <c r="G18" s="36">
        <v>1114802</v>
      </c>
      <c r="H18" s="36">
        <v>388270.23</v>
      </c>
      <c r="I18" s="36"/>
      <c r="J18" s="38">
        <f>G18+H18+I18</f>
        <v>1503072.23</v>
      </c>
    </row>
    <row r="19" spans="1:10" ht="24.95" customHeight="1">
      <c r="A19" s="10">
        <v>1895</v>
      </c>
      <c r="B19" s="12" t="s">
        <v>23</v>
      </c>
      <c r="C19" s="14" t="s">
        <v>31</v>
      </c>
      <c r="D19" s="33" t="s">
        <v>32</v>
      </c>
      <c r="E19" s="39" t="s">
        <v>51</v>
      </c>
      <c r="F19" s="16" t="s">
        <v>44</v>
      </c>
      <c r="G19" s="36">
        <v>459723</v>
      </c>
      <c r="H19" s="36">
        <v>630339.87</v>
      </c>
      <c r="I19" s="36"/>
      <c r="J19" s="38">
        <f>G19+H19+I19</f>
        <v>1090062.8700000001</v>
      </c>
    </row>
    <row r="20" spans="1:10" ht="24.95" customHeight="1">
      <c r="A20" s="10">
        <v>1896</v>
      </c>
      <c r="B20" s="12" t="s">
        <v>23</v>
      </c>
      <c r="C20" s="33" t="s">
        <v>31</v>
      </c>
      <c r="D20" s="33" t="s">
        <v>33</v>
      </c>
      <c r="E20" s="39" t="s">
        <v>52</v>
      </c>
      <c r="F20" s="16" t="s">
        <v>45</v>
      </c>
      <c r="G20" s="36">
        <v>1612228</v>
      </c>
      <c r="H20" s="36">
        <v>643307.93000000005</v>
      </c>
      <c r="I20" s="36"/>
      <c r="J20" s="38">
        <f>G20+H20+I20</f>
        <v>2255535.9300000002</v>
      </c>
    </row>
    <row r="21" spans="1:10" ht="24.95" customHeight="1">
      <c r="A21" s="2"/>
      <c r="B21" s="2"/>
      <c r="C21" s="5"/>
      <c r="D21" s="5"/>
      <c r="E21" s="4"/>
      <c r="F21" s="2"/>
      <c r="G21" s="36">
        <f>SUM(G14:G20)</f>
        <v>6727424</v>
      </c>
      <c r="H21" s="36">
        <f t="shared" ref="H21:I21" si="2">SUM(H14:H20)</f>
        <v>3550511.58</v>
      </c>
      <c r="I21" s="36">
        <f t="shared" si="2"/>
        <v>0</v>
      </c>
      <c r="J21" s="36">
        <f>SUM(J14:J20)</f>
        <v>10277935.58</v>
      </c>
    </row>
    <row r="22" spans="1:10" ht="24.95" customHeight="1">
      <c r="B22" s="41" t="s">
        <v>54</v>
      </c>
      <c r="C22" s="5"/>
      <c r="D22" s="5"/>
      <c r="E22" s="4"/>
      <c r="F22" s="2"/>
      <c r="G22" s="8"/>
      <c r="H22" s="8"/>
      <c r="I22" s="8"/>
      <c r="J22" s="7"/>
    </row>
    <row r="23" spans="1:10" ht="24.95" customHeight="1">
      <c r="A23" s="2"/>
      <c r="B23" s="42" t="s">
        <v>55</v>
      </c>
      <c r="C23" s="5" t="s">
        <v>29</v>
      </c>
      <c r="D23" s="44" t="s">
        <v>32</v>
      </c>
      <c r="E23" s="39">
        <v>1450000</v>
      </c>
      <c r="F23" s="2" t="s">
        <v>60</v>
      </c>
      <c r="G23" s="8">
        <v>256200</v>
      </c>
      <c r="H23" s="8">
        <v>220616.71</v>
      </c>
      <c r="I23" s="8"/>
      <c r="J23" s="38">
        <f>G23+H23+I23</f>
        <v>476816.70999999996</v>
      </c>
    </row>
    <row r="24" spans="1:10" ht="24.95" customHeight="1">
      <c r="A24" s="2"/>
      <c r="B24" s="42" t="s">
        <v>55</v>
      </c>
      <c r="C24" s="5" t="s">
        <v>29</v>
      </c>
      <c r="D24" s="44" t="s">
        <v>32</v>
      </c>
      <c r="E24" s="39">
        <v>1400000</v>
      </c>
      <c r="F24" s="2" t="s">
        <v>61</v>
      </c>
      <c r="G24" s="8">
        <v>0</v>
      </c>
      <c r="H24" s="8">
        <v>1613917.05</v>
      </c>
      <c r="I24" s="8"/>
      <c r="J24" s="38">
        <f t="shared" ref="J24:J27" si="3">G24+H24+I24</f>
        <v>1613917.05</v>
      </c>
    </row>
    <row r="25" spans="1:10" ht="24.95" customHeight="1">
      <c r="A25" s="2"/>
      <c r="B25" s="43" t="s">
        <v>56</v>
      </c>
      <c r="C25" s="5" t="s">
        <v>28</v>
      </c>
      <c r="D25" s="44" t="s">
        <v>32</v>
      </c>
      <c r="E25" s="39">
        <v>3450000</v>
      </c>
      <c r="F25" s="2" t="s">
        <v>62</v>
      </c>
      <c r="G25" s="8">
        <v>430076.4</v>
      </c>
      <c r="H25" s="8">
        <v>39173.24</v>
      </c>
      <c r="I25" s="8"/>
      <c r="J25" s="38">
        <f t="shared" si="3"/>
        <v>469249.64</v>
      </c>
    </row>
    <row r="26" spans="1:10" ht="24.95" customHeight="1">
      <c r="A26" s="2"/>
      <c r="B26" s="43" t="s">
        <v>57</v>
      </c>
      <c r="C26" s="5" t="s">
        <v>27</v>
      </c>
      <c r="D26" s="44" t="s">
        <v>32</v>
      </c>
      <c r="E26" s="39">
        <v>720000</v>
      </c>
      <c r="F26" s="2" t="s">
        <v>63</v>
      </c>
      <c r="G26" s="8">
        <v>0</v>
      </c>
      <c r="H26" s="8">
        <v>224295.15</v>
      </c>
      <c r="I26" s="8"/>
      <c r="J26" s="38">
        <f t="shared" si="3"/>
        <v>224295.15</v>
      </c>
    </row>
    <row r="27" spans="1:10" ht="24.95" customHeight="1">
      <c r="A27" s="2"/>
      <c r="B27" s="2" t="s">
        <v>58</v>
      </c>
      <c r="C27" s="5" t="s">
        <v>59</v>
      </c>
      <c r="D27" s="44" t="s">
        <v>32</v>
      </c>
      <c r="E27" s="39">
        <v>1050000</v>
      </c>
      <c r="F27" s="2" t="s">
        <v>64</v>
      </c>
      <c r="G27" s="8">
        <v>0</v>
      </c>
      <c r="H27" s="8">
        <v>933894.74</v>
      </c>
      <c r="I27" s="8"/>
      <c r="J27" s="38">
        <f t="shared" si="3"/>
        <v>933894.74</v>
      </c>
    </row>
    <row r="28" spans="1:10">
      <c r="G28" s="36">
        <f>SUM(G23:G27)</f>
        <v>686276.4</v>
      </c>
      <c r="H28" s="36">
        <f t="shared" ref="H28:I28" si="4">SUM(H23:H27)</f>
        <v>3031896.8899999997</v>
      </c>
      <c r="I28" s="36">
        <f t="shared" si="4"/>
        <v>0</v>
      </c>
      <c r="J28" s="36">
        <f>SUM(J23:J27)</f>
        <v>3718173.29</v>
      </c>
    </row>
    <row r="29" spans="1:10">
      <c r="A29" s="1" t="s">
        <v>6</v>
      </c>
      <c r="G29" s="8">
        <f>G13+G21+G28</f>
        <v>28473843.390000001</v>
      </c>
      <c r="H29" s="8">
        <f t="shared" ref="H29:I29" si="5">H13+H21+H28</f>
        <v>11657446.609999999</v>
      </c>
      <c r="I29" s="8">
        <f t="shared" si="5"/>
        <v>0</v>
      </c>
      <c r="J29" s="8">
        <f>J13+J21+J28</f>
        <v>40131290</v>
      </c>
    </row>
    <row r="30" spans="1:10">
      <c r="A30" s="1" t="s">
        <v>15</v>
      </c>
      <c r="G30" s="8"/>
      <c r="H30" s="8"/>
      <c r="I30" s="8"/>
      <c r="J30" s="7"/>
    </row>
    <row r="31" spans="1:10">
      <c r="A31" s="1" t="s">
        <v>7</v>
      </c>
    </row>
    <row r="32" spans="1:10">
      <c r="A32" s="9" t="s">
        <v>9</v>
      </c>
    </row>
  </sheetData>
  <mergeCells count="5">
    <mergeCell ref="A1:J1"/>
    <mergeCell ref="A2:J2"/>
    <mergeCell ref="A3:H3"/>
    <mergeCell ref="A6:C6"/>
    <mergeCell ref="A13:C13"/>
  </mergeCells>
  <dataValidations count="2">
    <dataValidation type="list" allowBlank="1" showInputMessage="1" showErrorMessage="1" sqref="D7:D27">
      <formula1>"House Building Advance (HBA) before 2013,House Building Advance (HBA) after 2013,Motor Car Advance(MC),Motor Cycle Advance (MCA),Computer Loan (CL)"</formula1>
    </dataValidation>
    <dataValidation type="list" allowBlank="1" showInputMessage="1" showErrorMessage="1" sqref="C7:C27">
      <formula1>"GM,DGM,AGM,SPO,PO,SO,SO(IT),Officer,Officer(Cash),SSG-1,SSG-2"</formula1>
    </dataValidation>
  </dataValidations>
  <pageMargins left="0.25" right="0.25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8"/>
  <sheetViews>
    <sheetView topLeftCell="A13" zoomScale="85" zoomScaleNormal="85" workbookViewId="0">
      <selection activeCell="H7" sqref="H7"/>
    </sheetView>
  </sheetViews>
  <sheetFormatPr defaultRowHeight="15"/>
  <cols>
    <col min="1" max="1" width="10.5703125" customWidth="1"/>
    <col min="2" max="2" width="21.42578125" customWidth="1"/>
    <col min="3" max="3" width="14" style="6" customWidth="1"/>
    <col min="4" max="4" width="30.140625" customWidth="1"/>
    <col min="5" max="5" width="17.42578125" customWidth="1"/>
    <col min="6" max="6" width="16.7109375" customWidth="1"/>
    <col min="7" max="7" width="16" customWidth="1"/>
    <col min="8" max="8" width="16.85546875" customWidth="1"/>
    <col min="9" max="9" width="8.28515625" customWidth="1"/>
    <col min="10" max="10" width="17.140625" customWidth="1"/>
  </cols>
  <sheetData>
    <row r="1" spans="1:10" ht="18.7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</row>
    <row r="2" spans="1:10" ht="24.75" customHeight="1">
      <c r="A2" s="91" t="s">
        <v>16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ht="29.25" customHeight="1" thickBot="1">
      <c r="A3" s="92" t="s">
        <v>8</v>
      </c>
      <c r="B3" s="92"/>
      <c r="C3" s="92"/>
      <c r="D3" s="92"/>
      <c r="E3" s="92"/>
      <c r="F3" s="92"/>
      <c r="G3" s="92"/>
      <c r="H3" s="92"/>
      <c r="I3" s="18"/>
      <c r="J3" s="19"/>
    </row>
    <row r="4" spans="1:10" s="3" customFormat="1" ht="41.25" customHeight="1">
      <c r="A4" s="20" t="s">
        <v>1</v>
      </c>
      <c r="B4" s="21" t="s">
        <v>2</v>
      </c>
      <c r="C4" s="21" t="s">
        <v>3</v>
      </c>
      <c r="D4" s="21" t="s">
        <v>4</v>
      </c>
      <c r="E4" s="21" t="s">
        <v>10</v>
      </c>
      <c r="F4" s="21" t="s">
        <v>5</v>
      </c>
      <c r="G4" s="21" t="s">
        <v>12</v>
      </c>
      <c r="H4" s="21" t="s">
        <v>13</v>
      </c>
      <c r="I4" s="22" t="s">
        <v>14</v>
      </c>
      <c r="J4" s="23" t="s">
        <v>11</v>
      </c>
    </row>
    <row r="5" spans="1:10" ht="15.75" thickBot="1">
      <c r="A5" s="24">
        <v>1</v>
      </c>
      <c r="B5" s="25">
        <v>2</v>
      </c>
      <c r="C5" s="26">
        <v>3</v>
      </c>
      <c r="D5" s="25">
        <v>4</v>
      </c>
      <c r="E5" s="25">
        <v>5</v>
      </c>
      <c r="F5" s="25">
        <v>6</v>
      </c>
      <c r="G5" s="25">
        <v>7</v>
      </c>
      <c r="H5" s="25">
        <v>8</v>
      </c>
      <c r="I5" s="27">
        <v>9</v>
      </c>
      <c r="J5" s="28">
        <v>10</v>
      </c>
    </row>
    <row r="6" spans="1:10">
      <c r="A6" s="93" t="s">
        <v>65</v>
      </c>
      <c r="B6" s="94"/>
      <c r="C6" s="94"/>
      <c r="D6" s="29"/>
      <c r="E6" s="29"/>
      <c r="F6" s="29"/>
      <c r="G6" s="29"/>
      <c r="H6" s="29"/>
      <c r="I6" s="30"/>
      <c r="J6" s="31"/>
    </row>
    <row r="7" spans="1:10" s="19" customFormat="1" ht="24.95" customHeight="1">
      <c r="A7" s="10">
        <v>1343</v>
      </c>
      <c r="B7" s="32" t="s">
        <v>73</v>
      </c>
      <c r="C7" s="10" t="s">
        <v>29</v>
      </c>
      <c r="D7" s="33" t="s">
        <v>33</v>
      </c>
      <c r="E7" s="40" t="s">
        <v>53</v>
      </c>
      <c r="F7" s="57" t="s">
        <v>90</v>
      </c>
      <c r="G7" s="34">
        <v>3090620</v>
      </c>
      <c r="H7" s="34">
        <v>2032968.99</v>
      </c>
      <c r="I7" s="34"/>
      <c r="J7" s="69">
        <f>G7+H7+I7</f>
        <v>5123588.99</v>
      </c>
    </row>
    <row r="8" spans="1:10" ht="24.95" customHeight="1">
      <c r="A8" s="10">
        <v>2303</v>
      </c>
      <c r="B8" s="11" t="s">
        <v>17</v>
      </c>
      <c r="C8" s="10" t="s">
        <v>26</v>
      </c>
      <c r="D8" s="33" t="s">
        <v>33</v>
      </c>
      <c r="E8" s="40" t="s">
        <v>47</v>
      </c>
      <c r="F8" s="57" t="s">
        <v>34</v>
      </c>
      <c r="G8" s="36">
        <v>7185799</v>
      </c>
      <c r="H8" s="36">
        <v>977888.82</v>
      </c>
      <c r="I8" s="36"/>
      <c r="J8" s="35">
        <f t="shared" ref="J8" si="0">G8+H8+I8</f>
        <v>8163687.8200000003</v>
      </c>
    </row>
    <row r="9" spans="1:10" ht="24.95" customHeight="1">
      <c r="A9" s="10">
        <v>1968</v>
      </c>
      <c r="B9" s="11" t="s">
        <v>18</v>
      </c>
      <c r="C9" s="10" t="s">
        <v>27</v>
      </c>
      <c r="D9" s="33" t="s">
        <v>32</v>
      </c>
      <c r="E9" s="40">
        <v>3500000</v>
      </c>
      <c r="F9" s="15" t="s">
        <v>35</v>
      </c>
      <c r="G9" s="36">
        <v>2054585</v>
      </c>
      <c r="H9" s="36">
        <v>1822012.05</v>
      </c>
      <c r="I9" s="36"/>
      <c r="J9" s="35">
        <f t="shared" ref="J9:J17" si="1">G9+H9+I9</f>
        <v>3876597.05</v>
      </c>
    </row>
    <row r="10" spans="1:10" ht="24.95" customHeight="1">
      <c r="A10" s="10">
        <v>1969</v>
      </c>
      <c r="B10" s="11" t="s">
        <v>18</v>
      </c>
      <c r="C10" s="10" t="s">
        <v>27</v>
      </c>
      <c r="D10" s="33" t="s">
        <v>33</v>
      </c>
      <c r="E10" s="40">
        <v>4500000</v>
      </c>
      <c r="F10" s="15" t="s">
        <v>36</v>
      </c>
      <c r="G10" s="36">
        <v>4013863</v>
      </c>
      <c r="H10" s="36">
        <v>740180.42</v>
      </c>
      <c r="I10" s="36"/>
      <c r="J10" s="35">
        <f t="shared" si="1"/>
        <v>4754043.42</v>
      </c>
    </row>
    <row r="11" spans="1:10" s="17" customFormat="1" ht="24.95" customHeight="1">
      <c r="A11" s="63">
        <v>1811</v>
      </c>
      <c r="B11" s="79" t="s">
        <v>19</v>
      </c>
      <c r="C11" s="63" t="s">
        <v>28</v>
      </c>
      <c r="D11" s="66" t="s">
        <v>32</v>
      </c>
      <c r="E11" s="67" t="s">
        <v>49</v>
      </c>
      <c r="F11" s="57" t="s">
        <v>76</v>
      </c>
      <c r="G11" s="68">
        <v>1079214</v>
      </c>
      <c r="H11" s="68">
        <v>307320.37</v>
      </c>
      <c r="I11" s="68"/>
      <c r="J11" s="69">
        <f>G11+H11+I11</f>
        <v>1386534.37</v>
      </c>
    </row>
    <row r="12" spans="1:10" ht="24.95" customHeight="1">
      <c r="A12" s="10">
        <v>1811</v>
      </c>
      <c r="B12" s="13" t="s">
        <v>19</v>
      </c>
      <c r="C12" s="10" t="s">
        <v>28</v>
      </c>
      <c r="D12" s="33" t="s">
        <v>32</v>
      </c>
      <c r="E12" s="82" t="s">
        <v>49</v>
      </c>
      <c r="F12" s="15" t="s">
        <v>37</v>
      </c>
      <c r="G12" s="36">
        <v>0</v>
      </c>
      <c r="H12" s="36">
        <v>898326.16</v>
      </c>
      <c r="I12" s="36"/>
      <c r="J12" s="35">
        <f t="shared" si="1"/>
        <v>898326.16</v>
      </c>
    </row>
    <row r="13" spans="1:10" ht="24.95" customHeight="1">
      <c r="A13" s="10">
        <v>1812</v>
      </c>
      <c r="B13" s="13" t="s">
        <v>19</v>
      </c>
      <c r="C13" s="10" t="s">
        <v>28</v>
      </c>
      <c r="D13" s="33" t="s">
        <v>33</v>
      </c>
      <c r="E13" s="81" t="s">
        <v>50</v>
      </c>
      <c r="F13" s="15" t="s">
        <v>38</v>
      </c>
      <c r="G13" s="36">
        <v>2682316</v>
      </c>
      <c r="H13" s="36">
        <v>636630.68999999994</v>
      </c>
      <c r="I13" s="36"/>
      <c r="J13" s="35">
        <f t="shared" si="1"/>
        <v>3318946.69</v>
      </c>
    </row>
    <row r="14" spans="1:10" ht="24.95" customHeight="1">
      <c r="A14" s="95" t="s">
        <v>25</v>
      </c>
      <c r="B14" s="96"/>
      <c r="C14" s="96"/>
      <c r="D14" s="33"/>
      <c r="E14" s="36"/>
      <c r="F14" s="37"/>
      <c r="G14" s="36">
        <f>SUM(G7:G13)</f>
        <v>20106397</v>
      </c>
      <c r="H14" s="36">
        <f>SUM(H7:H13)</f>
        <v>7415327.5</v>
      </c>
      <c r="I14" s="36">
        <f>SUM(I7:I13)</f>
        <v>0</v>
      </c>
      <c r="J14" s="38">
        <f>SUM(J7:J13)</f>
        <v>27521724.500000004</v>
      </c>
    </row>
    <row r="15" spans="1:10" s="17" customFormat="1" ht="24.95" customHeight="1">
      <c r="A15" s="63">
        <v>1952</v>
      </c>
      <c r="B15" s="78" t="s">
        <v>20</v>
      </c>
      <c r="C15" s="80" t="s">
        <v>30</v>
      </c>
      <c r="D15" s="66" t="s">
        <v>32</v>
      </c>
      <c r="E15" s="68">
        <v>2700000</v>
      </c>
      <c r="F15" s="77" t="s">
        <v>89</v>
      </c>
      <c r="G15" s="68">
        <v>0</v>
      </c>
      <c r="H15" s="68">
        <v>606142.99</v>
      </c>
      <c r="I15" s="68"/>
      <c r="J15" s="69">
        <f>G15+H15+I15</f>
        <v>606142.99</v>
      </c>
    </row>
    <row r="16" spans="1:10" ht="24.95" customHeight="1">
      <c r="A16" s="10">
        <v>1952</v>
      </c>
      <c r="B16" s="11" t="s">
        <v>20</v>
      </c>
      <c r="C16" s="14" t="s">
        <v>30</v>
      </c>
      <c r="D16" s="33" t="s">
        <v>32</v>
      </c>
      <c r="E16" s="36">
        <v>2700000</v>
      </c>
      <c r="F16" s="37" t="s">
        <v>39</v>
      </c>
      <c r="G16" s="36">
        <v>653464</v>
      </c>
      <c r="H16" s="36">
        <v>215841.74</v>
      </c>
      <c r="I16" s="36"/>
      <c r="J16" s="35">
        <f t="shared" si="1"/>
        <v>869305.74</v>
      </c>
    </row>
    <row r="17" spans="1:10" ht="24.95" customHeight="1">
      <c r="A17" s="10">
        <v>1952</v>
      </c>
      <c r="B17" s="11" t="s">
        <v>20</v>
      </c>
      <c r="C17" s="14" t="s">
        <v>30</v>
      </c>
      <c r="D17" s="33" t="s">
        <v>33</v>
      </c>
      <c r="E17" s="36">
        <v>1290000</v>
      </c>
      <c r="F17" s="37" t="s">
        <v>40</v>
      </c>
      <c r="G17" s="36">
        <v>1705120</v>
      </c>
      <c r="H17" s="36">
        <v>327671.96000000002</v>
      </c>
      <c r="I17" s="36"/>
      <c r="J17" s="35">
        <f t="shared" si="1"/>
        <v>2032791.96</v>
      </c>
    </row>
    <row r="18" spans="1:10" s="17" customFormat="1" ht="24.95" customHeight="1">
      <c r="A18" s="63">
        <v>1863</v>
      </c>
      <c r="B18" s="78" t="s">
        <v>21</v>
      </c>
      <c r="C18" s="80" t="s">
        <v>31</v>
      </c>
      <c r="D18" s="66" t="s">
        <v>32</v>
      </c>
      <c r="E18" s="67" t="s">
        <v>48</v>
      </c>
      <c r="F18" s="58" t="s">
        <v>88</v>
      </c>
      <c r="G18" s="68">
        <v>179890</v>
      </c>
      <c r="H18" s="68">
        <v>50702.19</v>
      </c>
      <c r="I18" s="68"/>
      <c r="J18" s="69">
        <f t="shared" ref="J18:J23" si="2">G18+H18+I18</f>
        <v>230592.19</v>
      </c>
    </row>
    <row r="19" spans="1:10" s="17" customFormat="1" ht="24.95" customHeight="1">
      <c r="A19" s="10">
        <v>1863</v>
      </c>
      <c r="B19" s="11" t="s">
        <v>21</v>
      </c>
      <c r="C19" s="14" t="s">
        <v>31</v>
      </c>
      <c r="D19" s="33" t="s">
        <v>32</v>
      </c>
      <c r="E19" s="39" t="s">
        <v>48</v>
      </c>
      <c r="F19" s="16" t="s">
        <v>41</v>
      </c>
      <c r="G19" s="36">
        <v>0</v>
      </c>
      <c r="H19" s="36">
        <v>235701.09</v>
      </c>
      <c r="I19" s="36"/>
      <c r="J19" s="38">
        <f t="shared" si="2"/>
        <v>235701.09</v>
      </c>
    </row>
    <row r="20" spans="1:10" ht="24.95" customHeight="1">
      <c r="A20" s="10">
        <v>1911</v>
      </c>
      <c r="B20" s="12" t="s">
        <v>22</v>
      </c>
      <c r="C20" s="14" t="s">
        <v>31</v>
      </c>
      <c r="D20" s="33" t="s">
        <v>32</v>
      </c>
      <c r="E20" s="39">
        <v>1700000</v>
      </c>
      <c r="F20" s="16" t="s">
        <v>86</v>
      </c>
      <c r="G20" s="36">
        <v>1182087</v>
      </c>
      <c r="H20" s="36">
        <v>1109378.76</v>
      </c>
      <c r="I20" s="36"/>
      <c r="J20" s="38">
        <f t="shared" si="2"/>
        <v>2291465.7599999998</v>
      </c>
    </row>
    <row r="21" spans="1:10" ht="24.95" customHeight="1">
      <c r="A21" s="10">
        <v>1912</v>
      </c>
      <c r="B21" s="12" t="s">
        <v>22</v>
      </c>
      <c r="C21" s="14" t="s">
        <v>31</v>
      </c>
      <c r="D21" s="33" t="s">
        <v>33</v>
      </c>
      <c r="E21" s="39">
        <v>3000000</v>
      </c>
      <c r="F21" s="16" t="s">
        <v>87</v>
      </c>
      <c r="G21" s="36">
        <v>1114802</v>
      </c>
      <c r="H21" s="36">
        <v>388270.23</v>
      </c>
      <c r="I21" s="36"/>
      <c r="J21" s="38">
        <f t="shared" si="2"/>
        <v>1503072.23</v>
      </c>
    </row>
    <row r="22" spans="1:10" ht="24.95" customHeight="1">
      <c r="A22" s="10">
        <v>1895</v>
      </c>
      <c r="B22" s="12" t="s">
        <v>23</v>
      </c>
      <c r="C22" s="14" t="s">
        <v>31</v>
      </c>
      <c r="D22" s="33" t="s">
        <v>32</v>
      </c>
      <c r="E22" s="39" t="s">
        <v>51</v>
      </c>
      <c r="F22" s="16" t="s">
        <v>44</v>
      </c>
      <c r="G22" s="36">
        <v>459723</v>
      </c>
      <c r="H22" s="36">
        <v>630339.87</v>
      </c>
      <c r="I22" s="36"/>
      <c r="J22" s="38">
        <f t="shared" si="2"/>
        <v>1090062.8700000001</v>
      </c>
    </row>
    <row r="23" spans="1:10" ht="24.95" customHeight="1">
      <c r="A23" s="10">
        <v>1896</v>
      </c>
      <c r="B23" s="12" t="s">
        <v>23</v>
      </c>
      <c r="C23" s="33" t="s">
        <v>31</v>
      </c>
      <c r="D23" s="33" t="s">
        <v>33</v>
      </c>
      <c r="E23" s="39" t="s">
        <v>52</v>
      </c>
      <c r="F23" s="16" t="s">
        <v>45</v>
      </c>
      <c r="G23" s="36">
        <v>1612228</v>
      </c>
      <c r="H23" s="36">
        <v>643307.93000000005</v>
      </c>
      <c r="I23" s="36"/>
      <c r="J23" s="38">
        <f t="shared" si="2"/>
        <v>2255535.9300000002</v>
      </c>
    </row>
    <row r="24" spans="1:10" ht="24.95" customHeight="1">
      <c r="A24" s="2"/>
      <c r="B24" s="2"/>
      <c r="C24" s="5"/>
      <c r="D24" s="5"/>
      <c r="E24" s="4"/>
      <c r="F24" s="2"/>
      <c r="G24" s="36">
        <f>SUM(G15:G23)</f>
        <v>6907314</v>
      </c>
      <c r="H24" s="36">
        <f>SUM(H15:H23)</f>
        <v>4207356.76</v>
      </c>
      <c r="I24" s="36">
        <f>SUM(I16:I23)</f>
        <v>0</v>
      </c>
      <c r="J24" s="36">
        <f>SUM(J15:J23)</f>
        <v>11114670.759999998</v>
      </c>
    </row>
    <row r="25" spans="1:10" ht="24.95" customHeight="1">
      <c r="B25" s="41" t="s">
        <v>54</v>
      </c>
      <c r="C25" s="5"/>
      <c r="D25" s="5"/>
      <c r="E25" s="4"/>
      <c r="F25" s="2"/>
      <c r="G25" s="8"/>
      <c r="H25" s="8"/>
      <c r="I25" s="8"/>
      <c r="J25" s="7"/>
    </row>
    <row r="26" spans="1:10" ht="24.95" customHeight="1">
      <c r="A26" s="2"/>
      <c r="B26" s="42" t="s">
        <v>55</v>
      </c>
      <c r="C26" s="5" t="s">
        <v>29</v>
      </c>
      <c r="D26" s="44" t="s">
        <v>32</v>
      </c>
      <c r="E26" s="39">
        <v>1450000</v>
      </c>
      <c r="F26" s="77" t="s">
        <v>60</v>
      </c>
      <c r="G26" s="8">
        <v>256200</v>
      </c>
      <c r="H26" s="8">
        <v>220616.71</v>
      </c>
      <c r="I26" s="8"/>
      <c r="J26" s="38">
        <f>G26+H26+I26</f>
        <v>476816.70999999996</v>
      </c>
    </row>
    <row r="27" spans="1:10" ht="24.95" customHeight="1">
      <c r="A27" s="2"/>
      <c r="B27" s="42" t="s">
        <v>55</v>
      </c>
      <c r="C27" s="5" t="s">
        <v>29</v>
      </c>
      <c r="D27" s="44" t="s">
        <v>32</v>
      </c>
      <c r="E27" s="39">
        <v>1400000</v>
      </c>
      <c r="F27" s="2" t="s">
        <v>61</v>
      </c>
      <c r="G27" s="8">
        <v>0</v>
      </c>
      <c r="H27" s="8">
        <v>1613917.05</v>
      </c>
      <c r="I27" s="8"/>
      <c r="J27" s="38">
        <f t="shared" ref="J27:J30" si="3">G27+H27+I27</f>
        <v>1613917.05</v>
      </c>
    </row>
    <row r="28" spans="1:10" ht="24.95" customHeight="1">
      <c r="A28" s="2"/>
      <c r="B28" s="43" t="s">
        <v>56</v>
      </c>
      <c r="C28" s="5" t="s">
        <v>28</v>
      </c>
      <c r="D28" s="44" t="s">
        <v>32</v>
      </c>
      <c r="E28" s="39">
        <v>3450000</v>
      </c>
      <c r="F28" s="2" t="s">
        <v>62</v>
      </c>
      <c r="G28" s="8">
        <v>430076.4</v>
      </c>
      <c r="H28" s="8">
        <v>39173.24</v>
      </c>
      <c r="I28" s="8"/>
      <c r="J28" s="38">
        <f t="shared" si="3"/>
        <v>469249.64</v>
      </c>
    </row>
    <row r="29" spans="1:10" ht="24.95" customHeight="1">
      <c r="A29" s="2"/>
      <c r="B29" s="43" t="s">
        <v>57</v>
      </c>
      <c r="C29" s="5" t="s">
        <v>27</v>
      </c>
      <c r="D29" s="44" t="s">
        <v>32</v>
      </c>
      <c r="E29" s="39">
        <v>720000</v>
      </c>
      <c r="F29" s="2" t="s">
        <v>63</v>
      </c>
      <c r="G29" s="8">
        <v>0</v>
      </c>
      <c r="H29" s="8">
        <v>224295.15</v>
      </c>
      <c r="I29" s="8"/>
      <c r="J29" s="38">
        <f t="shared" si="3"/>
        <v>224295.15</v>
      </c>
    </row>
    <row r="30" spans="1:10" ht="24.95" customHeight="1">
      <c r="A30" s="2"/>
      <c r="B30" s="2" t="s">
        <v>58</v>
      </c>
      <c r="C30" s="45" t="s">
        <v>59</v>
      </c>
      <c r="D30" s="46" t="s">
        <v>32</v>
      </c>
      <c r="E30" s="39">
        <v>1050000</v>
      </c>
      <c r="F30" s="2" t="s">
        <v>64</v>
      </c>
      <c r="G30" s="8">
        <v>0</v>
      </c>
      <c r="H30" s="8">
        <v>933894.74</v>
      </c>
      <c r="I30" s="8"/>
      <c r="J30" s="38">
        <f t="shared" si="3"/>
        <v>933894.74</v>
      </c>
    </row>
    <row r="31" spans="1:10">
      <c r="A31" s="2"/>
      <c r="B31" s="2"/>
      <c r="C31" s="45"/>
      <c r="D31" s="2"/>
      <c r="E31" s="2"/>
      <c r="F31" s="2"/>
      <c r="G31" s="36">
        <f>SUM(G26:G30)</f>
        <v>686276.4</v>
      </c>
      <c r="H31" s="36">
        <f>SUM(H26:H30)</f>
        <v>3031896.8899999997</v>
      </c>
      <c r="I31" s="36">
        <f t="shared" ref="I31" si="4">SUM(I26:I30)</f>
        <v>0</v>
      </c>
      <c r="J31" s="36">
        <f>SUM(J26:J30)</f>
        <v>3718173.29</v>
      </c>
    </row>
    <row r="32" spans="1:10">
      <c r="A32" s="2"/>
      <c r="B32" s="2"/>
      <c r="C32" s="45"/>
      <c r="D32" s="2"/>
      <c r="E32" s="2"/>
      <c r="F32" s="2"/>
      <c r="G32" s="8">
        <f>G14+G24+G31</f>
        <v>27699987.399999999</v>
      </c>
      <c r="H32" s="8">
        <f>H14+H24+H31</f>
        <v>14654581.149999999</v>
      </c>
      <c r="I32" s="8">
        <f t="shared" ref="I32" si="5">I14+I24+I31</f>
        <v>0</v>
      </c>
      <c r="J32" s="8">
        <f>J14+J24+J31</f>
        <v>42354568.550000004</v>
      </c>
    </row>
    <row r="33" spans="1:10">
      <c r="A33" s="2">
        <v>18</v>
      </c>
      <c r="B33" s="2"/>
      <c r="C33" s="45"/>
      <c r="D33" s="2"/>
      <c r="E33" s="2"/>
      <c r="F33" s="2"/>
      <c r="G33" s="8"/>
      <c r="H33" s="8"/>
      <c r="I33" s="8"/>
      <c r="J33" s="7"/>
    </row>
    <row r="34" spans="1:10">
      <c r="J34">
        <v>42354568.549999997</v>
      </c>
    </row>
    <row r="35" spans="1:10">
      <c r="J35" s="71">
        <f>J34-J32</f>
        <v>0</v>
      </c>
    </row>
    <row r="36" spans="1:10" ht="19.5">
      <c r="A36" s="2"/>
      <c r="B36" s="47" t="s">
        <v>66</v>
      </c>
      <c r="C36" s="45"/>
      <c r="D36" s="2"/>
      <c r="E36" s="2"/>
      <c r="F36" s="2"/>
      <c r="G36" s="2"/>
      <c r="H36" s="2"/>
      <c r="I36" s="2"/>
      <c r="J36" s="2"/>
    </row>
    <row r="37" spans="1:10">
      <c r="A37" s="10">
        <v>2303</v>
      </c>
      <c r="B37" s="11" t="s">
        <v>17</v>
      </c>
      <c r="C37" s="50" t="s">
        <v>26</v>
      </c>
      <c r="D37" s="2"/>
      <c r="E37" s="2"/>
      <c r="F37" s="2"/>
      <c r="G37" s="2"/>
      <c r="H37" s="2"/>
      <c r="I37" s="2"/>
      <c r="J37" s="2"/>
    </row>
    <row r="38" spans="1:10">
      <c r="A38" s="10">
        <v>1968</v>
      </c>
      <c r="B38" s="11" t="s">
        <v>18</v>
      </c>
      <c r="C38" s="51" t="s">
        <v>27</v>
      </c>
      <c r="D38" s="2"/>
      <c r="E38" s="2"/>
      <c r="F38" s="2"/>
      <c r="G38" s="2"/>
      <c r="H38" s="2"/>
      <c r="I38" s="2"/>
      <c r="J38" s="2"/>
    </row>
    <row r="39" spans="1:10">
      <c r="A39" s="10">
        <v>1811</v>
      </c>
      <c r="B39" s="13" t="s">
        <v>19</v>
      </c>
      <c r="C39" s="51" t="s">
        <v>28</v>
      </c>
      <c r="D39" s="2"/>
      <c r="E39" s="2"/>
      <c r="F39" s="2"/>
      <c r="G39" s="2"/>
      <c r="H39" s="2"/>
      <c r="I39" s="2"/>
      <c r="J39" s="2"/>
    </row>
    <row r="40" spans="1:10" ht="25.5">
      <c r="A40" s="10">
        <v>1952</v>
      </c>
      <c r="B40" s="13" t="s">
        <v>20</v>
      </c>
      <c r="C40" s="52" t="s">
        <v>30</v>
      </c>
      <c r="D40" s="2"/>
      <c r="E40" s="2"/>
      <c r="F40" s="2"/>
      <c r="G40" s="2"/>
      <c r="H40" s="2"/>
      <c r="I40" s="2"/>
      <c r="J40" s="2"/>
    </row>
    <row r="41" spans="1:10">
      <c r="A41" s="48">
        <v>1895</v>
      </c>
      <c r="B41" s="2" t="s">
        <v>23</v>
      </c>
      <c r="C41" s="52" t="s">
        <v>31</v>
      </c>
      <c r="D41" s="2"/>
      <c r="E41" s="2"/>
      <c r="F41" s="2"/>
      <c r="G41" s="2"/>
      <c r="H41" s="2"/>
      <c r="I41" s="2"/>
      <c r="J41" s="2"/>
    </row>
    <row r="42" spans="1:10">
      <c r="A42" s="2"/>
      <c r="B42" s="2"/>
      <c r="C42" s="45"/>
      <c r="D42" s="2"/>
      <c r="E42" s="2"/>
      <c r="F42" s="2"/>
      <c r="G42" s="2"/>
      <c r="H42" s="2"/>
      <c r="I42" s="2"/>
      <c r="J42" s="2"/>
    </row>
    <row r="43" spans="1:10">
      <c r="A43" s="2"/>
      <c r="B43" s="2"/>
      <c r="C43" s="45"/>
      <c r="D43" s="2"/>
      <c r="E43" s="2"/>
      <c r="F43" s="2"/>
      <c r="G43" s="2"/>
      <c r="H43" s="2"/>
      <c r="I43" s="2"/>
      <c r="J43" s="2"/>
    </row>
    <row r="44" spans="1:10">
      <c r="A44" s="2"/>
      <c r="B44" s="2"/>
      <c r="C44" s="45"/>
      <c r="D44" s="2"/>
      <c r="E44" s="2"/>
      <c r="F44" s="2"/>
      <c r="G44" s="2"/>
      <c r="H44" s="2"/>
      <c r="I44" s="2"/>
      <c r="J44" s="2"/>
    </row>
    <row r="45" spans="1:10">
      <c r="A45" s="2"/>
      <c r="B45" s="2"/>
      <c r="C45" s="49"/>
      <c r="D45" s="2"/>
      <c r="E45" s="2"/>
      <c r="F45" s="2"/>
      <c r="G45" s="2"/>
      <c r="H45" s="2"/>
      <c r="I45" s="2"/>
      <c r="J45" s="2"/>
    </row>
    <row r="47" spans="1:10">
      <c r="A47" s="1" t="s">
        <v>6</v>
      </c>
    </row>
    <row r="48" spans="1:10">
      <c r="A48" s="1" t="s">
        <v>15</v>
      </c>
    </row>
    <row r="49" spans="1:16">
      <c r="A49" s="1" t="s">
        <v>7</v>
      </c>
    </row>
    <row r="50" spans="1:16">
      <c r="A50" s="9" t="s">
        <v>9</v>
      </c>
    </row>
    <row r="60" spans="1:16">
      <c r="G60" s="10"/>
      <c r="H60" s="32"/>
      <c r="I60" s="10"/>
      <c r="J60" s="33"/>
      <c r="K60" s="40"/>
      <c r="L60" s="15"/>
      <c r="M60" s="34"/>
      <c r="N60" s="34"/>
      <c r="O60" s="34"/>
      <c r="P60" s="38"/>
    </row>
    <row r="68" spans="1:10" s="17" customFormat="1">
      <c r="A68" s="63">
        <v>2524</v>
      </c>
      <c r="B68" s="73" t="s">
        <v>46</v>
      </c>
      <c r="C68" s="63" t="s">
        <v>29</v>
      </c>
      <c r="D68" s="74" t="s">
        <v>33</v>
      </c>
      <c r="E68" s="75" t="s">
        <v>53</v>
      </c>
      <c r="F68" s="57" t="s">
        <v>42</v>
      </c>
      <c r="G68" s="68">
        <v>8500000</v>
      </c>
      <c r="H68" s="68">
        <v>0.3</v>
      </c>
      <c r="I68" s="68"/>
      <c r="J68" s="76">
        <f>G68+H68+I68</f>
        <v>8500000.3000000007</v>
      </c>
    </row>
  </sheetData>
  <mergeCells count="5">
    <mergeCell ref="A3:H3"/>
    <mergeCell ref="A1:J1"/>
    <mergeCell ref="A2:J2"/>
    <mergeCell ref="A6:C6"/>
    <mergeCell ref="A14:C14"/>
  </mergeCells>
  <dataValidations count="2">
    <dataValidation type="list" allowBlank="1" showInputMessage="1" showErrorMessage="1" sqref="C68 C37 C40:C41 I60 C7:C30">
      <formula1>"GM,DGM,AGM,SPO,PO,SO,SO(IT),Officer,Officer(Cash),SSG-1,SSG-2"</formula1>
    </dataValidation>
    <dataValidation type="list" allowBlank="1" showInputMessage="1" showErrorMessage="1" sqref="D68 J60 D7:D30">
      <formula1>"House Building Advance (HBA) before 2013,House Building Advance (HBA) after 2013,Motor Car Advance(MC),Motor Cycle Advance (MCA),Computer Loan (CL)"</formula1>
    </dataValidation>
  </dataValidations>
  <pageMargins left="0.25" right="0.25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3"/>
  <sheetViews>
    <sheetView tabSelected="1" zoomScale="85" zoomScaleNormal="85" workbookViewId="0">
      <selection activeCell="J43" sqref="J43"/>
    </sheetView>
  </sheetViews>
  <sheetFormatPr defaultColWidth="8.85546875" defaultRowHeight="15"/>
  <cols>
    <col min="1" max="1" width="10.5703125" style="19" customWidth="1"/>
    <col min="2" max="2" width="37" style="19" bestFit="1" customWidth="1"/>
    <col min="3" max="3" width="14" style="89" customWidth="1"/>
    <col min="4" max="4" width="41.140625" style="19" bestFit="1" customWidth="1"/>
    <col min="5" max="5" width="17.42578125" style="19" customWidth="1"/>
    <col min="6" max="6" width="16.7109375" style="19" customWidth="1"/>
    <col min="7" max="7" width="16" style="19" customWidth="1"/>
    <col min="8" max="8" width="16.85546875" style="19" customWidth="1"/>
    <col min="9" max="9" width="8.28515625" style="19" customWidth="1"/>
    <col min="10" max="10" width="17.140625" style="19" customWidth="1"/>
    <col min="11" max="16384" width="8.85546875" style="19"/>
  </cols>
  <sheetData>
    <row r="1" spans="1:10" ht="18.7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</row>
    <row r="2" spans="1:10" ht="24.75" customHeight="1">
      <c r="A2" s="91" t="s">
        <v>16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ht="29.25" customHeight="1" thickBot="1">
      <c r="A3" s="92" t="s">
        <v>8</v>
      </c>
      <c r="B3" s="92"/>
      <c r="C3" s="92"/>
      <c r="D3" s="92"/>
      <c r="E3" s="92"/>
      <c r="F3" s="92"/>
      <c r="G3" s="92"/>
      <c r="H3" s="92"/>
      <c r="I3" s="18"/>
    </row>
    <row r="4" spans="1:10" s="83" customFormat="1" ht="41.25" customHeight="1">
      <c r="A4" s="20" t="s">
        <v>1</v>
      </c>
      <c r="B4" s="21" t="s">
        <v>2</v>
      </c>
      <c r="C4" s="21" t="s">
        <v>3</v>
      </c>
      <c r="D4" s="21" t="s">
        <v>4</v>
      </c>
      <c r="E4" s="21" t="s">
        <v>10</v>
      </c>
      <c r="F4" s="21" t="s">
        <v>5</v>
      </c>
      <c r="G4" s="21" t="s">
        <v>12</v>
      </c>
      <c r="H4" s="21" t="s">
        <v>13</v>
      </c>
      <c r="I4" s="22" t="s">
        <v>14</v>
      </c>
      <c r="J4" s="23" t="s">
        <v>11</v>
      </c>
    </row>
    <row r="5" spans="1:10" ht="15.75" thickBot="1">
      <c r="A5" s="24">
        <v>1</v>
      </c>
      <c r="B5" s="25">
        <v>2</v>
      </c>
      <c r="C5" s="26">
        <v>3</v>
      </c>
      <c r="D5" s="25">
        <v>4</v>
      </c>
      <c r="E5" s="25">
        <v>5</v>
      </c>
      <c r="F5" s="25">
        <v>6</v>
      </c>
      <c r="G5" s="25">
        <v>7</v>
      </c>
      <c r="H5" s="25">
        <v>8</v>
      </c>
      <c r="I5" s="27">
        <v>9</v>
      </c>
      <c r="J5" s="28">
        <v>10</v>
      </c>
    </row>
    <row r="6" spans="1:10">
      <c r="A6" s="93" t="s">
        <v>65</v>
      </c>
      <c r="B6" s="94"/>
      <c r="C6" s="94"/>
      <c r="D6" s="29"/>
      <c r="E6" s="29"/>
      <c r="F6" s="29"/>
      <c r="G6" s="29"/>
      <c r="H6" s="29"/>
      <c r="I6" s="30"/>
      <c r="J6" s="31"/>
    </row>
    <row r="7" spans="1:10" ht="24.95" customHeight="1">
      <c r="A7" s="10">
        <v>1343</v>
      </c>
      <c r="B7" s="32" t="s">
        <v>73</v>
      </c>
      <c r="C7" s="10" t="s">
        <v>29</v>
      </c>
      <c r="D7" s="84" t="s">
        <v>32</v>
      </c>
      <c r="E7" s="40">
        <v>1800000</v>
      </c>
      <c r="F7" s="15" t="s">
        <v>90</v>
      </c>
      <c r="G7" s="34">
        <v>418120</v>
      </c>
      <c r="H7" s="34">
        <v>1315433.75</v>
      </c>
      <c r="I7" s="34"/>
      <c r="J7" s="38">
        <f>G7+H7+I7</f>
        <v>1733553.75</v>
      </c>
    </row>
    <row r="8" spans="1:10" ht="24.95" customHeight="1">
      <c r="A8" s="10">
        <v>1343</v>
      </c>
      <c r="B8" s="32" t="s">
        <v>73</v>
      </c>
      <c r="C8" s="10" t="s">
        <v>29</v>
      </c>
      <c r="D8" s="84" t="s">
        <v>33</v>
      </c>
      <c r="E8" s="40">
        <v>3450000</v>
      </c>
      <c r="F8" s="15" t="s">
        <v>91</v>
      </c>
      <c r="G8" s="34">
        <v>2672500</v>
      </c>
      <c r="H8" s="34">
        <f>771586.83-7898.24</f>
        <v>763688.59</v>
      </c>
      <c r="I8" s="34"/>
      <c r="J8" s="38">
        <f>G8+H8+I8</f>
        <v>3436188.59</v>
      </c>
    </row>
    <row r="9" spans="1:10" ht="24.95" customHeight="1">
      <c r="A9" s="10">
        <v>2303</v>
      </c>
      <c r="B9" s="11" t="s">
        <v>17</v>
      </c>
      <c r="C9" s="10" t="s">
        <v>26</v>
      </c>
      <c r="D9" s="33" t="s">
        <v>33</v>
      </c>
      <c r="E9" s="40" t="s">
        <v>47</v>
      </c>
      <c r="F9" s="15" t="s">
        <v>34</v>
      </c>
      <c r="G9" s="36">
        <v>7185799</v>
      </c>
      <c r="H9" s="36">
        <f>977888.82+236467.97</f>
        <v>1214356.79</v>
      </c>
      <c r="I9" s="36"/>
      <c r="J9" s="35">
        <f t="shared" ref="J9:J17" si="0">G9+H9+I9</f>
        <v>8400155.7899999991</v>
      </c>
    </row>
    <row r="10" spans="1:10" ht="24.95" customHeight="1">
      <c r="A10" s="10">
        <v>1968</v>
      </c>
      <c r="B10" s="11" t="s">
        <v>18</v>
      </c>
      <c r="C10" s="10" t="s">
        <v>27</v>
      </c>
      <c r="D10" s="33" t="s">
        <v>32</v>
      </c>
      <c r="E10" s="40">
        <v>3500000</v>
      </c>
      <c r="F10" s="15" t="s">
        <v>35</v>
      </c>
      <c r="G10" s="36">
        <v>2054585</v>
      </c>
      <c r="H10" s="36">
        <f>1822012.05+52998.6</f>
        <v>1875010.6500000001</v>
      </c>
      <c r="I10" s="36"/>
      <c r="J10" s="35">
        <f t="shared" si="0"/>
        <v>3929595.6500000004</v>
      </c>
    </row>
    <row r="11" spans="1:10" ht="24.95" customHeight="1">
      <c r="A11" s="10">
        <v>1969</v>
      </c>
      <c r="B11" s="11" t="s">
        <v>18</v>
      </c>
      <c r="C11" s="10" t="s">
        <v>27</v>
      </c>
      <c r="D11" s="33" t="s">
        <v>33</v>
      </c>
      <c r="E11" s="40">
        <v>4500000</v>
      </c>
      <c r="F11" s="15" t="s">
        <v>36</v>
      </c>
      <c r="G11" s="36">
        <v>4013863</v>
      </c>
      <c r="H11" s="36">
        <f>740180.42+101277.58</f>
        <v>841458</v>
      </c>
      <c r="I11" s="36"/>
      <c r="J11" s="35">
        <f t="shared" si="0"/>
        <v>4855321</v>
      </c>
    </row>
    <row r="12" spans="1:10" ht="24.95" customHeight="1">
      <c r="A12" s="10">
        <v>1811</v>
      </c>
      <c r="B12" s="13" t="s">
        <v>19</v>
      </c>
      <c r="C12" s="10" t="s">
        <v>28</v>
      </c>
      <c r="D12" s="33" t="s">
        <v>32</v>
      </c>
      <c r="E12" s="39" t="s">
        <v>49</v>
      </c>
      <c r="F12" s="15" t="s">
        <v>76</v>
      </c>
      <c r="G12" s="36">
        <v>1079214</v>
      </c>
      <c r="H12" s="36">
        <f>307320.37+36981.67</f>
        <v>344302.04</v>
      </c>
      <c r="I12" s="36"/>
      <c r="J12" s="38">
        <f>G12+H12+I12</f>
        <v>1423516.04</v>
      </c>
    </row>
    <row r="13" spans="1:10" ht="24.95" customHeight="1">
      <c r="A13" s="10">
        <v>1811</v>
      </c>
      <c r="B13" s="13" t="s">
        <v>19</v>
      </c>
      <c r="C13" s="10" t="s">
        <v>28</v>
      </c>
      <c r="D13" s="33" t="s">
        <v>32</v>
      </c>
      <c r="E13" s="82" t="s">
        <v>49</v>
      </c>
      <c r="F13" s="15" t="s">
        <v>37</v>
      </c>
      <c r="G13" s="36">
        <v>0</v>
      </c>
      <c r="H13" s="36">
        <v>898326.16</v>
      </c>
      <c r="I13" s="36"/>
      <c r="J13" s="35">
        <f t="shared" si="0"/>
        <v>898326.16</v>
      </c>
    </row>
    <row r="14" spans="1:10" ht="24.95" customHeight="1">
      <c r="A14" s="10">
        <v>1812</v>
      </c>
      <c r="B14" s="13" t="s">
        <v>19</v>
      </c>
      <c r="C14" s="10" t="s">
        <v>28</v>
      </c>
      <c r="D14" s="33" t="s">
        <v>33</v>
      </c>
      <c r="E14" s="81" t="s">
        <v>50</v>
      </c>
      <c r="F14" s="15" t="s">
        <v>38</v>
      </c>
      <c r="G14" s="36">
        <v>2682316</v>
      </c>
      <c r="H14" s="36">
        <f>636630.69+91648.29</f>
        <v>728278.98</v>
      </c>
      <c r="I14" s="36"/>
      <c r="J14" s="35">
        <f t="shared" si="0"/>
        <v>3410594.98</v>
      </c>
    </row>
    <row r="15" spans="1:10" ht="24.95" customHeight="1">
      <c r="A15" s="10">
        <v>1952</v>
      </c>
      <c r="B15" s="11" t="s">
        <v>20</v>
      </c>
      <c r="C15" s="14" t="s">
        <v>30</v>
      </c>
      <c r="D15" s="33" t="s">
        <v>32</v>
      </c>
      <c r="E15" s="36">
        <v>2700000</v>
      </c>
      <c r="F15" s="37" t="s">
        <v>89</v>
      </c>
      <c r="G15" s="36">
        <v>0</v>
      </c>
      <c r="H15" s="36">
        <v>606142.99</v>
      </c>
      <c r="I15" s="36"/>
      <c r="J15" s="38">
        <f>G15+H15+I15</f>
        <v>606142.99</v>
      </c>
    </row>
    <row r="16" spans="1:10" ht="24.95" customHeight="1">
      <c r="A16" s="10">
        <v>1952</v>
      </c>
      <c r="B16" s="11" t="s">
        <v>20</v>
      </c>
      <c r="C16" s="14" t="s">
        <v>30</v>
      </c>
      <c r="D16" s="33" t="s">
        <v>32</v>
      </c>
      <c r="E16" s="36">
        <v>2700000</v>
      </c>
      <c r="F16" s="37" t="s">
        <v>39</v>
      </c>
      <c r="G16" s="36">
        <v>653464</v>
      </c>
      <c r="H16" s="36">
        <f>215841.74+22974.88</f>
        <v>238816.62</v>
      </c>
      <c r="I16" s="36"/>
      <c r="J16" s="35">
        <f t="shared" si="0"/>
        <v>892280.62</v>
      </c>
    </row>
    <row r="17" spans="1:10" ht="24.95" customHeight="1">
      <c r="A17" s="10">
        <v>1952</v>
      </c>
      <c r="B17" s="11" t="s">
        <v>20</v>
      </c>
      <c r="C17" s="14" t="s">
        <v>30</v>
      </c>
      <c r="D17" s="33" t="s">
        <v>33</v>
      </c>
      <c r="E17" s="36">
        <v>1290000</v>
      </c>
      <c r="F17" s="37" t="s">
        <v>40</v>
      </c>
      <c r="G17" s="36">
        <v>1705120</v>
      </c>
      <c r="H17" s="36">
        <f>327671.96+58497.45</f>
        <v>386169.41000000003</v>
      </c>
      <c r="I17" s="36"/>
      <c r="J17" s="35">
        <f t="shared" si="0"/>
        <v>2091289.4100000001</v>
      </c>
    </row>
    <row r="18" spans="1:10" ht="24.95" customHeight="1">
      <c r="A18" s="10">
        <v>1863</v>
      </c>
      <c r="B18" s="11" t="s">
        <v>21</v>
      </c>
      <c r="C18" s="14" t="s">
        <v>31</v>
      </c>
      <c r="D18" s="33" t="s">
        <v>32</v>
      </c>
      <c r="E18" s="39" t="s">
        <v>48</v>
      </c>
      <c r="F18" s="16" t="s">
        <v>88</v>
      </c>
      <c r="G18" s="36">
        <v>179890</v>
      </c>
      <c r="H18" s="36">
        <f>50702.19+6076.27</f>
        <v>56778.460000000006</v>
      </c>
      <c r="I18" s="36"/>
      <c r="J18" s="38">
        <f t="shared" ref="J18:J23" si="1">G18+H18+I18</f>
        <v>236668.46000000002</v>
      </c>
    </row>
    <row r="19" spans="1:10" ht="24.95" customHeight="1">
      <c r="A19" s="10">
        <v>1863</v>
      </c>
      <c r="B19" s="11" t="s">
        <v>21</v>
      </c>
      <c r="C19" s="14" t="s">
        <v>31</v>
      </c>
      <c r="D19" s="33" t="s">
        <v>32</v>
      </c>
      <c r="E19" s="39" t="s">
        <v>48</v>
      </c>
      <c r="F19" s="16" t="s">
        <v>41</v>
      </c>
      <c r="G19" s="36">
        <v>0</v>
      </c>
      <c r="H19" s="36">
        <v>235701.09</v>
      </c>
      <c r="I19" s="36"/>
      <c r="J19" s="38">
        <f t="shared" si="1"/>
        <v>235701.09</v>
      </c>
    </row>
    <row r="20" spans="1:10" ht="24.95" customHeight="1">
      <c r="A20" s="10">
        <v>1911</v>
      </c>
      <c r="B20" s="12" t="s">
        <v>22</v>
      </c>
      <c r="C20" s="14" t="s">
        <v>31</v>
      </c>
      <c r="D20" s="33" t="s">
        <v>32</v>
      </c>
      <c r="E20" s="39">
        <v>1700000</v>
      </c>
      <c r="F20" s="16" t="s">
        <v>86</v>
      </c>
      <c r="G20" s="36">
        <v>1182087</v>
      </c>
      <c r="H20" s="36">
        <f>1109378.76+1315.97</f>
        <v>1110694.73</v>
      </c>
      <c r="I20" s="36"/>
      <c r="J20" s="38">
        <f t="shared" si="1"/>
        <v>2292781.73</v>
      </c>
    </row>
    <row r="21" spans="1:10" ht="24.95" customHeight="1">
      <c r="A21" s="10">
        <v>1912</v>
      </c>
      <c r="B21" s="12" t="s">
        <v>22</v>
      </c>
      <c r="C21" s="14" t="s">
        <v>31</v>
      </c>
      <c r="D21" s="33" t="s">
        <v>33</v>
      </c>
      <c r="E21" s="39">
        <v>3000000</v>
      </c>
      <c r="F21" s="16" t="s">
        <v>87</v>
      </c>
      <c r="G21" s="36">
        <v>1114802</v>
      </c>
      <c r="H21" s="36">
        <f>388270.23+1241.2</f>
        <v>389511.43</v>
      </c>
      <c r="I21" s="36"/>
      <c r="J21" s="38">
        <f t="shared" si="1"/>
        <v>1504313.43</v>
      </c>
    </row>
    <row r="22" spans="1:10" ht="24.95" customHeight="1">
      <c r="A22" s="10">
        <v>1895</v>
      </c>
      <c r="B22" s="12" t="s">
        <v>23</v>
      </c>
      <c r="C22" s="14" t="s">
        <v>31</v>
      </c>
      <c r="D22" s="33" t="s">
        <v>32</v>
      </c>
      <c r="E22" s="39" t="s">
        <v>51</v>
      </c>
      <c r="F22" s="16" t="s">
        <v>44</v>
      </c>
      <c r="G22" s="36">
        <v>459723</v>
      </c>
      <c r="H22" s="36">
        <f>630339.87+16111.2</f>
        <v>646451.06999999995</v>
      </c>
      <c r="I22" s="36"/>
      <c r="J22" s="38">
        <f t="shared" si="1"/>
        <v>1106174.0699999998</v>
      </c>
    </row>
    <row r="23" spans="1:10" ht="24.95" customHeight="1">
      <c r="A23" s="10">
        <v>1896</v>
      </c>
      <c r="B23" s="12" t="s">
        <v>23</v>
      </c>
      <c r="C23" s="53" t="s">
        <v>31</v>
      </c>
      <c r="D23" s="33" t="s">
        <v>33</v>
      </c>
      <c r="E23" s="39" t="s">
        <v>52</v>
      </c>
      <c r="F23" s="16" t="s">
        <v>45</v>
      </c>
      <c r="G23" s="36">
        <v>1612228</v>
      </c>
      <c r="H23" s="36">
        <f>643307.93+55040.28</f>
        <v>698348.21000000008</v>
      </c>
      <c r="I23" s="36"/>
      <c r="J23" s="38">
        <f t="shared" si="1"/>
        <v>2310576.21</v>
      </c>
    </row>
    <row r="24" spans="1:10" ht="24.95" customHeight="1">
      <c r="A24" s="37"/>
      <c r="B24" s="42" t="s">
        <v>55</v>
      </c>
      <c r="C24" s="53" t="s">
        <v>29</v>
      </c>
      <c r="D24" s="84" t="s">
        <v>32</v>
      </c>
      <c r="E24" s="39">
        <v>1450000</v>
      </c>
      <c r="F24" s="37" t="s">
        <v>60</v>
      </c>
      <c r="G24" s="36">
        <v>256200</v>
      </c>
      <c r="H24" s="36">
        <f>220616.71+11156.39</f>
        <v>231773.09999999998</v>
      </c>
      <c r="I24" s="36"/>
      <c r="J24" s="38">
        <f>G24+H24+I24</f>
        <v>487973.1</v>
      </c>
    </row>
    <row r="25" spans="1:10" ht="24.95" customHeight="1">
      <c r="A25" s="37"/>
      <c r="B25" s="42" t="s">
        <v>55</v>
      </c>
      <c r="C25" s="53" t="s">
        <v>29</v>
      </c>
      <c r="D25" s="84" t="s">
        <v>32</v>
      </c>
      <c r="E25" s="39">
        <v>1400000</v>
      </c>
      <c r="F25" s="37" t="s">
        <v>61</v>
      </c>
      <c r="G25" s="36">
        <v>0</v>
      </c>
      <c r="H25" s="36">
        <v>1613917.05</v>
      </c>
      <c r="I25" s="36"/>
      <c r="J25" s="38">
        <f t="shared" ref="J25:J32" si="2">G25+H25+I25</f>
        <v>1613917.05</v>
      </c>
    </row>
    <row r="26" spans="1:10" ht="24.95" customHeight="1">
      <c r="A26" s="37"/>
      <c r="B26" s="85" t="s">
        <v>56</v>
      </c>
      <c r="C26" s="53" t="s">
        <v>28</v>
      </c>
      <c r="D26" s="84" t="s">
        <v>32</v>
      </c>
      <c r="E26" s="39">
        <v>3450000</v>
      </c>
      <c r="F26" s="37" t="s">
        <v>62</v>
      </c>
      <c r="G26" s="36">
        <v>430076.4</v>
      </c>
      <c r="H26" s="36">
        <f>39173.24+2997.33</f>
        <v>42170.57</v>
      </c>
      <c r="I26" s="36"/>
      <c r="J26" s="38">
        <f t="shared" si="2"/>
        <v>472246.97000000003</v>
      </c>
    </row>
    <row r="27" spans="1:10">
      <c r="A27" s="37"/>
      <c r="B27" s="85" t="s">
        <v>57</v>
      </c>
      <c r="C27" s="53" t="s">
        <v>27</v>
      </c>
      <c r="D27" s="84" t="s">
        <v>32</v>
      </c>
      <c r="E27" s="39">
        <v>720000</v>
      </c>
      <c r="F27" s="37" t="s">
        <v>63</v>
      </c>
      <c r="G27" s="36">
        <v>0</v>
      </c>
      <c r="H27" s="36">
        <v>224295.15</v>
      </c>
      <c r="I27" s="36"/>
      <c r="J27" s="38">
        <f t="shared" si="2"/>
        <v>224295.15</v>
      </c>
    </row>
    <row r="28" spans="1:10">
      <c r="A28" s="37"/>
      <c r="B28" s="37" t="s">
        <v>58</v>
      </c>
      <c r="C28" s="88" t="s">
        <v>59</v>
      </c>
      <c r="D28" s="86" t="s">
        <v>32</v>
      </c>
      <c r="E28" s="39">
        <v>1050000</v>
      </c>
      <c r="F28" s="37" t="s">
        <v>64</v>
      </c>
      <c r="G28" s="36">
        <v>0</v>
      </c>
      <c r="H28" s="36">
        <v>933894.74</v>
      </c>
      <c r="I28" s="36"/>
      <c r="J28" s="38">
        <f t="shared" si="2"/>
        <v>933894.74</v>
      </c>
    </row>
    <row r="29" spans="1:10">
      <c r="A29" s="10">
        <v>2303</v>
      </c>
      <c r="B29" s="11" t="s">
        <v>17</v>
      </c>
      <c r="C29" s="10" t="s">
        <v>26</v>
      </c>
      <c r="D29" s="33" t="s">
        <v>72</v>
      </c>
      <c r="E29" s="40">
        <v>85000</v>
      </c>
      <c r="F29" s="54" t="s">
        <v>67</v>
      </c>
      <c r="G29" s="36">
        <v>78220</v>
      </c>
      <c r="H29" s="36">
        <v>2342.25</v>
      </c>
      <c r="I29" s="36"/>
      <c r="J29" s="35">
        <f t="shared" si="2"/>
        <v>80562.25</v>
      </c>
    </row>
    <row r="30" spans="1:10">
      <c r="A30" s="10">
        <v>1968</v>
      </c>
      <c r="B30" s="11" t="s">
        <v>18</v>
      </c>
      <c r="C30" s="10" t="s">
        <v>27</v>
      </c>
      <c r="D30" s="33" t="s">
        <v>72</v>
      </c>
      <c r="E30" s="40">
        <v>85000</v>
      </c>
      <c r="F30" s="55" t="s">
        <v>68</v>
      </c>
      <c r="G30" s="36">
        <v>59400</v>
      </c>
      <c r="H30" s="36">
        <f>5864.68+1629.9</f>
        <v>7494.58</v>
      </c>
      <c r="I30" s="36"/>
      <c r="J30" s="35">
        <f t="shared" si="2"/>
        <v>66894.58</v>
      </c>
    </row>
    <row r="31" spans="1:10">
      <c r="A31" s="10">
        <v>1812</v>
      </c>
      <c r="B31" s="13" t="s">
        <v>19</v>
      </c>
      <c r="C31" s="10" t="s">
        <v>28</v>
      </c>
      <c r="D31" s="33" t="s">
        <v>72</v>
      </c>
      <c r="E31" s="39">
        <v>60000</v>
      </c>
      <c r="F31" s="54" t="s">
        <v>69</v>
      </c>
      <c r="G31" s="36">
        <v>-3800</v>
      </c>
      <c r="H31" s="36">
        <f>4705.95+55.3</f>
        <v>4761.25</v>
      </c>
      <c r="I31" s="36"/>
      <c r="J31" s="35">
        <f t="shared" si="2"/>
        <v>961.25</v>
      </c>
    </row>
    <row r="32" spans="1:10">
      <c r="A32" s="10">
        <v>1952</v>
      </c>
      <c r="B32" s="11" t="s">
        <v>20</v>
      </c>
      <c r="C32" s="14" t="s">
        <v>30</v>
      </c>
      <c r="D32" s="33" t="s">
        <v>72</v>
      </c>
      <c r="E32" s="36">
        <v>85000</v>
      </c>
      <c r="F32" s="54" t="s">
        <v>70</v>
      </c>
      <c r="G32" s="36">
        <v>34400</v>
      </c>
      <c r="H32" s="36">
        <f>9591.81+1327.94</f>
        <v>10919.75</v>
      </c>
      <c r="I32" s="36"/>
      <c r="J32" s="35">
        <f t="shared" si="2"/>
        <v>45319.75</v>
      </c>
    </row>
    <row r="33" spans="1:10">
      <c r="A33" s="10">
        <v>1896</v>
      </c>
      <c r="B33" s="12" t="s">
        <v>23</v>
      </c>
      <c r="C33" s="53" t="s">
        <v>31</v>
      </c>
      <c r="D33" s="33" t="s">
        <v>72</v>
      </c>
      <c r="E33" s="39">
        <v>85000</v>
      </c>
      <c r="F33" s="54" t="s">
        <v>71</v>
      </c>
      <c r="G33" s="36">
        <v>79500</v>
      </c>
      <c r="H33" s="36">
        <v>1983</v>
      </c>
      <c r="I33" s="36"/>
      <c r="J33" s="38">
        <f>G33+H33+I33</f>
        <v>81483</v>
      </c>
    </row>
    <row r="34" spans="1:10">
      <c r="A34" s="10">
        <v>1343</v>
      </c>
      <c r="B34" s="32" t="s">
        <v>73</v>
      </c>
      <c r="C34" s="10" t="s">
        <v>29</v>
      </c>
      <c r="D34" s="33" t="s">
        <v>74</v>
      </c>
      <c r="E34" s="40">
        <v>300000</v>
      </c>
      <c r="F34" s="59" t="s">
        <v>77</v>
      </c>
      <c r="G34" s="36">
        <v>168710</v>
      </c>
      <c r="H34" s="36">
        <f>18834.53+2728.55</f>
        <v>21563.079999999998</v>
      </c>
      <c r="I34" s="36"/>
      <c r="J34" s="35">
        <f t="shared" ref="J34:J42" si="3">G34+H34+I34</f>
        <v>190273.08</v>
      </c>
    </row>
    <row r="35" spans="1:10">
      <c r="A35" s="10">
        <v>2303</v>
      </c>
      <c r="B35" s="11" t="s">
        <v>17</v>
      </c>
      <c r="C35" s="10" t="s">
        <v>27</v>
      </c>
      <c r="D35" s="33" t="s">
        <v>74</v>
      </c>
      <c r="E35" s="40">
        <v>300000</v>
      </c>
      <c r="F35" s="60" t="s">
        <v>78</v>
      </c>
      <c r="G35" s="36">
        <v>281850</v>
      </c>
      <c r="H35" s="36">
        <v>8327.1200000000008</v>
      </c>
      <c r="I35" s="36"/>
      <c r="J35" s="35">
        <f t="shared" si="3"/>
        <v>290177.12</v>
      </c>
    </row>
    <row r="36" spans="1:10">
      <c r="A36" s="10">
        <v>1968</v>
      </c>
      <c r="B36" s="11" t="s">
        <v>18</v>
      </c>
      <c r="C36" s="10" t="s">
        <v>28</v>
      </c>
      <c r="D36" s="33" t="s">
        <v>74</v>
      </c>
      <c r="E36" s="40">
        <v>300000</v>
      </c>
      <c r="F36" s="61" t="s">
        <v>79</v>
      </c>
      <c r="G36" s="36">
        <v>248800</v>
      </c>
      <c r="H36" s="36">
        <f>21657.18+6517.02</f>
        <v>28174.2</v>
      </c>
      <c r="I36" s="36"/>
      <c r="J36" s="35">
        <f t="shared" si="3"/>
        <v>276974.2</v>
      </c>
    </row>
    <row r="37" spans="1:10">
      <c r="A37" s="10">
        <v>1811</v>
      </c>
      <c r="B37" s="13" t="s">
        <v>19</v>
      </c>
      <c r="C37" s="56" t="s">
        <v>27</v>
      </c>
      <c r="D37" s="33" t="s">
        <v>74</v>
      </c>
      <c r="E37" s="40">
        <v>300000</v>
      </c>
      <c r="F37" s="59" t="s">
        <v>80</v>
      </c>
      <c r="G37" s="36">
        <v>92496</v>
      </c>
      <c r="H37" s="36">
        <f>52518.65+3598.69</f>
        <v>56117.340000000004</v>
      </c>
      <c r="I37" s="36"/>
      <c r="J37" s="35">
        <f t="shared" si="3"/>
        <v>148613.34</v>
      </c>
    </row>
    <row r="38" spans="1:10">
      <c r="A38" s="10">
        <v>1952</v>
      </c>
      <c r="B38" s="11" t="s">
        <v>20</v>
      </c>
      <c r="C38" s="56" t="s">
        <v>30</v>
      </c>
      <c r="D38" s="33" t="s">
        <v>74</v>
      </c>
      <c r="E38" s="40">
        <v>300000</v>
      </c>
      <c r="F38" s="54" t="s">
        <v>81</v>
      </c>
      <c r="G38" s="36">
        <v>106271.99</v>
      </c>
      <c r="H38" s="36">
        <f>50227.99+4064.01</f>
        <v>54292</v>
      </c>
      <c r="I38" s="36"/>
      <c r="J38" s="35">
        <f t="shared" si="3"/>
        <v>160563.99</v>
      </c>
    </row>
    <row r="39" spans="1:10">
      <c r="A39" s="10">
        <v>1863</v>
      </c>
      <c r="B39" s="11" t="s">
        <v>21</v>
      </c>
      <c r="C39" s="56" t="s">
        <v>31</v>
      </c>
      <c r="D39" s="33" t="s">
        <v>74</v>
      </c>
      <c r="E39" s="40">
        <v>300000</v>
      </c>
      <c r="F39" s="62" t="s">
        <v>82</v>
      </c>
      <c r="G39" s="36">
        <v>92496</v>
      </c>
      <c r="H39" s="36">
        <f>52476.99+3598.69</f>
        <v>56075.68</v>
      </c>
      <c r="I39" s="36"/>
      <c r="J39" s="35">
        <f t="shared" si="3"/>
        <v>148571.68</v>
      </c>
    </row>
    <row r="40" spans="1:10">
      <c r="A40" s="10">
        <v>1911</v>
      </c>
      <c r="B40" s="12" t="s">
        <v>22</v>
      </c>
      <c r="C40" s="56" t="s">
        <v>31</v>
      </c>
      <c r="D40" s="33" t="s">
        <v>74</v>
      </c>
      <c r="E40" s="40">
        <v>300000</v>
      </c>
      <c r="F40" s="62" t="s">
        <v>83</v>
      </c>
      <c r="G40" s="36">
        <v>87943</v>
      </c>
      <c r="H40" s="36">
        <f>55130.9+99.4</f>
        <v>55230.3</v>
      </c>
      <c r="I40" s="36"/>
      <c r="J40" s="38">
        <f t="shared" si="3"/>
        <v>143173.29999999999</v>
      </c>
    </row>
    <row r="41" spans="1:10">
      <c r="A41" s="10">
        <v>1896</v>
      </c>
      <c r="B41" s="12" t="s">
        <v>23</v>
      </c>
      <c r="C41" s="53" t="s">
        <v>31</v>
      </c>
      <c r="D41" s="33" t="s">
        <v>74</v>
      </c>
      <c r="E41" s="40">
        <v>300000</v>
      </c>
      <c r="F41" s="54" t="s">
        <v>84</v>
      </c>
      <c r="G41" s="36">
        <v>92496</v>
      </c>
      <c r="H41" s="36">
        <f>52791.52+3598.69</f>
        <v>56390.21</v>
      </c>
      <c r="I41" s="36"/>
      <c r="J41" s="35">
        <f t="shared" si="3"/>
        <v>148886.21</v>
      </c>
    </row>
    <row r="42" spans="1:10">
      <c r="A42" s="63">
        <v>1892</v>
      </c>
      <c r="B42" s="64" t="s">
        <v>75</v>
      </c>
      <c r="C42" s="65" t="s">
        <v>31</v>
      </c>
      <c r="D42" s="66" t="s">
        <v>74</v>
      </c>
      <c r="E42" s="70">
        <v>300000</v>
      </c>
      <c r="F42" s="58" t="s">
        <v>85</v>
      </c>
      <c r="G42" s="68">
        <v>0</v>
      </c>
      <c r="H42" s="68">
        <v>1088.74</v>
      </c>
      <c r="I42" s="68"/>
      <c r="J42" s="72">
        <f t="shared" si="3"/>
        <v>1088.74</v>
      </c>
    </row>
    <row r="43" spans="1:10">
      <c r="J43" s="87"/>
    </row>
  </sheetData>
  <mergeCells count="4">
    <mergeCell ref="A1:J1"/>
    <mergeCell ref="A2:J2"/>
    <mergeCell ref="A3:H3"/>
    <mergeCell ref="A6:C6"/>
  </mergeCells>
  <dataValidations count="2">
    <dataValidation type="list" allowBlank="1" showInputMessage="1" showErrorMessage="1" sqref="D7:D42">
      <formula1>"House Building Advance (HBA) before 2013,House Building Advance (HBA) after 2013,Motor Car Advance(MC),Motor Cycle Advance (MCA),Computer Loan (CL)"</formula1>
    </dataValidation>
    <dataValidation type="list" allowBlank="1" showInputMessage="1" showErrorMessage="1" sqref="C7:C42">
      <formula1>"GM,DGM,AGM,SPO,PO,SO,SO(IT),Officer,Officer(Cash),SSG-1,SSG-2"</formula1>
    </dataValidation>
  </dataValidations>
  <pageMargins left="0.25" right="0.25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</vt:lpstr>
      <vt:lpstr>HBA Oct 2021</vt:lpstr>
      <vt:lpstr>OK HBA Oct 2021Rev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Chowdhury Dooty</dc:creator>
  <cp:lastModifiedBy>ITSD</cp:lastModifiedBy>
  <cp:lastPrinted>2021-12-08T08:03:33Z</cp:lastPrinted>
  <dcterms:created xsi:type="dcterms:W3CDTF">2021-11-11T10:29:39Z</dcterms:created>
  <dcterms:modified xsi:type="dcterms:W3CDTF">2021-12-08T11:27:08Z</dcterms:modified>
</cp:coreProperties>
</file>