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HBL Before13" sheetId="1" r:id="rId1"/>
    <sheet name="HBL After 13" sheetId="2" r:id="rId2"/>
    <sheet name="Motor" sheetId="3" r:id="rId3"/>
    <sheet name="Computer" sheetId="4" r:id="rId4"/>
  </sheets>
  <calcPr calcId="152511"/>
</workbook>
</file>

<file path=xl/calcChain.xml><?xml version="1.0" encoding="utf-8"?>
<calcChain xmlns="http://schemas.openxmlformats.org/spreadsheetml/2006/main">
  <c r="F59" i="3" l="1"/>
  <c r="H59" i="3" s="1"/>
  <c r="F58" i="3"/>
  <c r="H58" i="3" s="1"/>
  <c r="F57" i="3"/>
  <c r="H57" i="3" s="1"/>
  <c r="F56" i="3"/>
  <c r="H56" i="3" s="1"/>
  <c r="F55" i="3"/>
  <c r="H55" i="3" s="1"/>
  <c r="F46" i="4"/>
  <c r="H46" i="4" s="1"/>
  <c r="F45" i="4"/>
  <c r="H45" i="4" s="1"/>
  <c r="F44" i="4"/>
  <c r="H44" i="4" s="1"/>
  <c r="F43" i="4"/>
  <c r="H43" i="4" s="1"/>
  <c r="H54" i="3" l="1"/>
  <c r="H53" i="3"/>
  <c r="H52" i="3"/>
  <c r="H51" i="3"/>
  <c r="H50" i="3"/>
  <c r="H49" i="3"/>
  <c r="H48" i="3"/>
  <c r="H47" i="3"/>
  <c r="H46" i="3"/>
  <c r="H42" i="4"/>
  <c r="H41" i="4"/>
  <c r="H40" i="4"/>
  <c r="H39" i="4"/>
  <c r="H38" i="4"/>
  <c r="H37" i="4"/>
  <c r="H36" i="4"/>
  <c r="H35" i="4"/>
  <c r="H34" i="4"/>
  <c r="H33" i="4"/>
  <c r="F43" i="3" l="1"/>
  <c r="H43" i="3" s="1"/>
  <c r="F42" i="3"/>
  <c r="H42" i="3" s="1"/>
  <c r="F41" i="3"/>
  <c r="H41" i="3" s="1"/>
  <c r="F40" i="3"/>
  <c r="H40" i="3" s="1"/>
  <c r="F39" i="3"/>
  <c r="H39" i="3" s="1"/>
  <c r="F38" i="3"/>
  <c r="H38" i="3" s="1"/>
  <c r="F37" i="3"/>
  <c r="H37" i="3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H36" i="3" l="1"/>
  <c r="F35" i="3"/>
  <c r="H35" i="3" s="1"/>
  <c r="H34" i="3"/>
  <c r="F34" i="3"/>
  <c r="F33" i="3"/>
  <c r="H33" i="3" s="1"/>
  <c r="H24" i="4"/>
  <c r="H23" i="4"/>
  <c r="F22" i="4"/>
  <c r="H22" i="4" s="1"/>
  <c r="F21" i="4"/>
  <c r="H21" i="4" s="1"/>
  <c r="F22" i="1"/>
  <c r="H22" i="1" s="1"/>
  <c r="H15" i="2" l="1"/>
  <c r="H21" i="1"/>
  <c r="F10" i="4" l="1"/>
  <c r="H10" i="4" s="1"/>
  <c r="F17" i="3"/>
  <c r="H17" i="3" s="1"/>
  <c r="F9" i="4"/>
  <c r="H9" i="4" s="1"/>
  <c r="F16" i="3"/>
  <c r="H16" i="3" s="1"/>
  <c r="F5" i="2"/>
  <c r="H5" i="2" s="1"/>
  <c r="H8" i="4" l="1"/>
  <c r="H7" i="4"/>
  <c r="H6" i="4"/>
  <c r="H5" i="4"/>
  <c r="H4" i="4"/>
  <c r="H3" i="4"/>
  <c r="H2" i="4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<sst xmlns="http://schemas.openxmlformats.org/spreadsheetml/2006/main" count="468" uniqueCount="192">
  <si>
    <t>Employee ID</t>
  </si>
  <si>
    <t>Employee Name</t>
  </si>
  <si>
    <t>Total Disbursement Amt</t>
  </si>
  <si>
    <t>CBS Loan A/C Number</t>
  </si>
  <si>
    <t>Principal Bal.</t>
  </si>
  <si>
    <t>Interest Bal.</t>
  </si>
  <si>
    <t>Charge Bal.</t>
  </si>
  <si>
    <t>Total Balance</t>
  </si>
  <si>
    <t>MILAN KANTI DAS</t>
  </si>
  <si>
    <t>AJIT BARAN CHOUDHURY</t>
  </si>
  <si>
    <t>MRINAL KANTI BORUA</t>
  </si>
  <si>
    <t>JOYNAL ABEDIN</t>
  </si>
  <si>
    <t>MD. LOKMAN SHAH</t>
  </si>
  <si>
    <t>BULBUL AHMED</t>
  </si>
  <si>
    <t>SADHAN KANTI DAS</t>
  </si>
  <si>
    <t>MOHIUDDIN AHAMED</t>
  </si>
  <si>
    <t>ASHISH KUMAR GHOSH</t>
  </si>
  <si>
    <t>BANDANA DE</t>
  </si>
  <si>
    <t>Mohammad Manir</t>
  </si>
  <si>
    <t>MARIAM FERDOUS</t>
  </si>
  <si>
    <t>MD. JAYNAL ABEDIN</t>
  </si>
  <si>
    <t>AJIT KUMAR DAS</t>
  </si>
  <si>
    <t>GOLAM RASUL</t>
  </si>
  <si>
    <t>SARMILA SAHA</t>
  </si>
  <si>
    <t>Sourav Dey</t>
  </si>
  <si>
    <t>Omar Faruque</t>
  </si>
  <si>
    <t>MD ABSAR UDDIN</t>
  </si>
  <si>
    <t>Agrabad</t>
  </si>
  <si>
    <t>Amzad Mahmud</t>
  </si>
  <si>
    <t>8100000.00</t>
  </si>
  <si>
    <t>0750630000013</t>
  </si>
  <si>
    <t>300000.00</t>
  </si>
  <si>
    <t>0750640000016</t>
  </si>
  <si>
    <t>60000.00</t>
  </si>
  <si>
    <t>0750720000004</t>
  </si>
  <si>
    <t>Prabin Kumar Das</t>
  </si>
  <si>
    <t>0750640000018</t>
  </si>
  <si>
    <t>85000.00</t>
  </si>
  <si>
    <t>0750720000006</t>
  </si>
  <si>
    <t>CoxsBazar</t>
  </si>
  <si>
    <t>MR SARKAR MD ABU TAHER</t>
  </si>
  <si>
    <t>Mr. PARIMAL CHANDRA ROY</t>
  </si>
  <si>
    <t>MD. MASBAUL ISLAM</t>
  </si>
  <si>
    <t>MD. ABDUL AZIZ</t>
  </si>
  <si>
    <t>Md. Ayub Ali</t>
  </si>
  <si>
    <t>MR. MD NAZRUL ISLAM</t>
  </si>
  <si>
    <t>MR MD. ABDUS SAMAD</t>
  </si>
  <si>
    <t>Dinajpur</t>
  </si>
  <si>
    <t>Md. Abdul Monnaf</t>
  </si>
  <si>
    <t>MD. TOWHEEDUL ALOM</t>
  </si>
  <si>
    <t>LET. RAFIQUL ISLAM</t>
  </si>
  <si>
    <t>7,20,000</t>
  </si>
  <si>
    <t>SHAHANAJ ALAM</t>
  </si>
  <si>
    <t>Zahangir Kabir</t>
  </si>
  <si>
    <t>Md. Jahangir Hossain(AOG-1)</t>
  </si>
  <si>
    <t>0900630000004</t>
  </si>
  <si>
    <t>0900630000017</t>
  </si>
  <si>
    <t>Hemayetpur</t>
  </si>
  <si>
    <t>0900630000018</t>
  </si>
  <si>
    <t>Shamima Akter</t>
  </si>
  <si>
    <t>0900640000007</t>
  </si>
  <si>
    <t>0900640000014</t>
  </si>
  <si>
    <t>0900640000013</t>
  </si>
  <si>
    <t>HemayetPur</t>
  </si>
  <si>
    <t>Md. Mohiuddin</t>
  </si>
  <si>
    <t>0900720000007</t>
  </si>
  <si>
    <t>0900720000006</t>
  </si>
  <si>
    <t>Ganesh Kirtunia</t>
  </si>
  <si>
    <t>76,00,000</t>
  </si>
  <si>
    <t>0840630000019</t>
  </si>
  <si>
    <t>Kanchpur</t>
  </si>
  <si>
    <t>Sumon Chakborty</t>
  </si>
  <si>
    <t>Md. Rabiul Awal Sarkar</t>
  </si>
  <si>
    <t>Md. Elias</t>
  </si>
  <si>
    <t>0840640000023</t>
  </si>
  <si>
    <t>0840640000024</t>
  </si>
  <si>
    <t>0840640000025</t>
  </si>
  <si>
    <t>0840720000014</t>
  </si>
  <si>
    <t>0840720000013</t>
  </si>
  <si>
    <t>MD. GOLAM MOSTOFA</t>
  </si>
  <si>
    <t>Kazirhat</t>
  </si>
  <si>
    <t>MD NURUZZAMAN</t>
  </si>
  <si>
    <t>Bhishmadeb Roy</t>
  </si>
  <si>
    <t>MD. Jahangir Alam Jewel</t>
  </si>
  <si>
    <t>SHAIBAL BARUA</t>
  </si>
  <si>
    <t>ISHWAR CHANDRA CHAKMA</t>
  </si>
  <si>
    <t>0700630000023</t>
  </si>
  <si>
    <t>0700630000016</t>
  </si>
  <si>
    <t>Khatungonj</t>
  </si>
  <si>
    <t>SUBIR DUTTA</t>
  </si>
  <si>
    <t>BIMAL KANTI CHAKRABORTY</t>
  </si>
  <si>
    <t>MD KHALILUR RAHMAN</t>
  </si>
  <si>
    <t>MASUD MIAH</t>
  </si>
  <si>
    <t>53,27,061.00</t>
  </si>
  <si>
    <t>0700630000001</t>
  </si>
  <si>
    <t>18,00,000.00</t>
  </si>
  <si>
    <t>0700630000020</t>
  </si>
  <si>
    <t>0700630000021</t>
  </si>
  <si>
    <t>0700630000015</t>
  </si>
  <si>
    <t>MOHAMMAD NAYEEM SARKER</t>
  </si>
  <si>
    <t>SANJOY DUTTA</t>
  </si>
  <si>
    <t>0700720000013</t>
  </si>
  <si>
    <t>0700720000011</t>
  </si>
  <si>
    <t>0700720000014</t>
  </si>
  <si>
    <t>0700720000015</t>
  </si>
  <si>
    <t>0700720000007</t>
  </si>
  <si>
    <t>0700720000010</t>
  </si>
  <si>
    <t>0700640000022</t>
  </si>
  <si>
    <t>0700640000020</t>
  </si>
  <si>
    <t>0700640000018</t>
  </si>
  <si>
    <t>0700640000024</t>
  </si>
  <si>
    <t>0700640000025</t>
  </si>
  <si>
    <t>0700640000021</t>
  </si>
  <si>
    <t>0700640000016</t>
  </si>
  <si>
    <t>Md. Ashraf-Ul-Alam</t>
  </si>
  <si>
    <t>Syed Emtiajul Islam</t>
  </si>
  <si>
    <t>0830630000006</t>
  </si>
  <si>
    <t>0830630000007</t>
  </si>
  <si>
    <t>Moulovibazar</t>
  </si>
  <si>
    <t>Md.Amir Azam</t>
  </si>
  <si>
    <t>0830640000015</t>
  </si>
  <si>
    <t>0830640000014</t>
  </si>
  <si>
    <t>0830720000009</t>
  </si>
  <si>
    <t>0830720000008</t>
  </si>
  <si>
    <t>Md Abdus Salam</t>
  </si>
  <si>
    <t>Mohammad  Moniruzzaman</t>
  </si>
  <si>
    <t>Md Jahirul Islam</t>
  </si>
  <si>
    <t>0600630000038</t>
  </si>
  <si>
    <t>0600630000056</t>
  </si>
  <si>
    <t>0600630000061</t>
  </si>
  <si>
    <t>Mymensingh</t>
  </si>
  <si>
    <t>Md Nasir Uddin, AOG-2(Rtd)</t>
  </si>
  <si>
    <t>Md Nurul Islam Khan, AOG-2(Rtd)</t>
  </si>
  <si>
    <t>Md Abdus Salam, SSS</t>
  </si>
  <si>
    <t>Md Hamidur Rab Majumder(Rtd)</t>
  </si>
  <si>
    <t>Md Shamsul Haque</t>
  </si>
  <si>
    <t>Mostafa Rashed Musharof Akanda</t>
  </si>
  <si>
    <t>Md Mansur Mia</t>
  </si>
  <si>
    <t>0600630000011</t>
  </si>
  <si>
    <t>0600630000012</t>
  </si>
  <si>
    <t>0600630000015</t>
  </si>
  <si>
    <t>0600630000016</t>
  </si>
  <si>
    <t>0600630000017</t>
  </si>
  <si>
    <t>0600630000055</t>
  </si>
  <si>
    <t>0600630000059</t>
  </si>
  <si>
    <t>0600630000060</t>
  </si>
  <si>
    <t>Rafiqul Islam</t>
  </si>
  <si>
    <t>Anuva Rani Saha</t>
  </si>
  <si>
    <t>Kamrunnahar Rupa</t>
  </si>
  <si>
    <t>Md Shamiul Haque</t>
  </si>
  <si>
    <t>Jahanara Abedin</t>
  </si>
  <si>
    <t>0600720000005</t>
  </si>
  <si>
    <t>0600720000015</t>
  </si>
  <si>
    <t>0600720000016</t>
  </si>
  <si>
    <t>0600720000017</t>
  </si>
  <si>
    <t>0600720000018</t>
  </si>
  <si>
    <t>0600720000019</t>
  </si>
  <si>
    <t>0600720000020</t>
  </si>
  <si>
    <t>0600720000021</t>
  </si>
  <si>
    <t>0600720000022</t>
  </si>
  <si>
    <t>0600720000023</t>
  </si>
  <si>
    <t>0600640000053</t>
  </si>
  <si>
    <t>0600640000059</t>
  </si>
  <si>
    <t>0600640000061</t>
  </si>
  <si>
    <t>0600640000062</t>
  </si>
  <si>
    <t>0600640000063</t>
  </si>
  <si>
    <t>0600640000064</t>
  </si>
  <si>
    <t>0600640000065</t>
  </si>
  <si>
    <t>0600640000066</t>
  </si>
  <si>
    <t>0600640000067</t>
  </si>
  <si>
    <t>Mr Ripon Kumar Kundu</t>
  </si>
  <si>
    <t>Md. Jahangir Alam</t>
  </si>
  <si>
    <t>Md. Abdullah Al Mamun</t>
  </si>
  <si>
    <t>Md. Shah Masud</t>
  </si>
  <si>
    <t>0850720000004</t>
  </si>
  <si>
    <t>0850720000005</t>
  </si>
  <si>
    <t>0850720000007</t>
  </si>
  <si>
    <t>0850720000008</t>
  </si>
  <si>
    <t>Late</t>
  </si>
  <si>
    <t>Md. Azhar Ali</t>
  </si>
  <si>
    <t>0850640000003</t>
  </si>
  <si>
    <t>0850640000011</t>
  </si>
  <si>
    <t>0850640000012</t>
  </si>
  <si>
    <t>0850640000013</t>
  </si>
  <si>
    <t>0850640000014</t>
  </si>
  <si>
    <t>Naogaon</t>
  </si>
  <si>
    <t>0850630000004</t>
  </si>
  <si>
    <t>0850630000020</t>
  </si>
  <si>
    <t>0850630000021</t>
  </si>
  <si>
    <t>0850630000003</t>
  </si>
  <si>
    <t>0850630000019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</si>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</sst>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00000000"/>
    <numFmt numFmtId="165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Arial Narrow"/>
      <family val="2"/>
    </font>
    <font>
      <b/>
      <sz val="11"/>
      <color rgb="FF0070C0"/>
      <name val="Times New Roman"/>
      <family val="1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11"/>
      <color rgb="FF0070C0"/>
      <name val="Arial Narrow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8">
    <xf numFmtId="0" fontId="0" fillId="0" borderId="0" xfId="0"/>
    <xf numFmtId="0" fontId="7" fillId="0" borderId="4" xfId="0" applyFont="1" applyFill="1" applyBorder="1" applyAlignment="1">
      <alignment horizontal="left" vertical="top"/>
    </xf>
    <xf numFmtId="2" fontId="6" fillId="0" borderId="4" xfId="0" applyNumberFormat="1" applyFont="1" applyBorder="1"/>
    <xf numFmtId="2" fontId="6" fillId="0" borderId="4" xfId="0" applyNumberFormat="1" applyFont="1" applyBorder="1" applyAlignment="1">
      <alignment horizontal="right"/>
    </xf>
    <xf numFmtId="2" fontId="9" fillId="0" borderId="4" xfId="0" applyNumberFormat="1" applyFont="1" applyBorder="1" applyAlignment="1">
      <alignment vertical="center"/>
    </xf>
    <xf numFmtId="2" fontId="6" fillId="0" borderId="4" xfId="0" applyNumberFormat="1" applyFont="1" applyBorder="1" applyAlignment="1"/>
    <xf numFmtId="0" fontId="0" fillId="0" borderId="6" xfId="0" applyBorder="1"/>
    <xf numFmtId="2" fontId="0" fillId="0" borderId="6" xfId="0" applyNumberFormat="1" applyBorder="1"/>
    <xf numFmtId="0" fontId="10" fillId="0" borderId="6" xfId="0" applyFont="1" applyBorder="1" applyAlignment="1">
      <alignment vertical="center"/>
    </xf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1" fillId="3" borderId="4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4" fontId="0" fillId="0" borderId="4" xfId="0" applyNumberFormat="1" applyBorder="1" applyAlignment="1">
      <alignment horizontal="right" vertical="top"/>
    </xf>
    <xf numFmtId="4" fontId="0" fillId="0" borderId="4" xfId="0" applyNumberFormat="1" applyBorder="1" applyAlignment="1">
      <alignment vertical="top"/>
    </xf>
    <xf numFmtId="4" fontId="0" fillId="0" borderId="7" xfId="0" applyNumberFormat="1" applyBorder="1" applyAlignment="1">
      <alignment horizontal="right" vertical="top"/>
    </xf>
    <xf numFmtId="4" fontId="10" fillId="0" borderId="4" xfId="0" applyNumberFormat="1" applyFont="1" applyBorder="1" applyAlignment="1">
      <alignment horizontal="right" vertical="top"/>
    </xf>
    <xf numFmtId="4" fontId="11" fillId="0" borderId="4" xfId="0" applyNumberFormat="1" applyFont="1" applyBorder="1" applyAlignment="1">
      <alignment horizontal="right" vertical="top"/>
    </xf>
    <xf numFmtId="4" fontId="11" fillId="0" borderId="4" xfId="0" applyNumberFormat="1" applyFont="1" applyBorder="1" applyAlignment="1">
      <alignment vertical="top"/>
    </xf>
    <xf numFmtId="4" fontId="11" fillId="3" borderId="4" xfId="0" applyNumberFormat="1" applyFont="1" applyFill="1" applyBorder="1" applyAlignment="1">
      <alignment horizontal="right" vertical="top"/>
    </xf>
    <xf numFmtId="4" fontId="0" fillId="3" borderId="4" xfId="0" applyNumberFormat="1" applyFill="1" applyBorder="1" applyAlignment="1">
      <alignment horizontal="right" vertical="top"/>
    </xf>
    <xf numFmtId="4" fontId="0" fillId="3" borderId="7" xfId="0" applyNumberFormat="1" applyFill="1" applyBorder="1" applyAlignment="1">
      <alignment horizontal="right" vertical="top"/>
    </xf>
    <xf numFmtId="0" fontId="0" fillId="3" borderId="0" xfId="0" applyFill="1" applyAlignment="1">
      <alignment vertical="top"/>
    </xf>
    <xf numFmtId="4" fontId="0" fillId="3" borderId="4" xfId="0" applyNumberFormat="1" applyFill="1" applyBorder="1" applyAlignment="1">
      <alignment vertical="top"/>
    </xf>
    <xf numFmtId="4" fontId="0" fillId="3" borderId="4" xfId="0" applyNumberFormat="1" applyFont="1" applyFill="1" applyBorder="1" applyAlignment="1">
      <alignment horizontal="right" vertical="top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4" fontId="0" fillId="0" borderId="4" xfId="0" applyNumberFormat="1" applyBorder="1" applyAlignment="1">
      <alignment horizontal="right" vertical="center"/>
    </xf>
    <xf numFmtId="4" fontId="0" fillId="0" borderId="7" xfId="0" applyNumberFormat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4" fontId="0" fillId="0" borderId="6" xfId="0" applyNumberFormat="1" applyBorder="1" applyAlignment="1">
      <alignment horizontal="right" vertical="center"/>
    </xf>
    <xf numFmtId="4" fontId="0" fillId="0" borderId="9" xfId="0" applyNumberFormat="1" applyBorder="1" applyAlignment="1">
      <alignment horizontal="right" vertical="center"/>
    </xf>
    <xf numFmtId="4" fontId="10" fillId="0" borderId="6" xfId="0" applyNumberFormat="1" applyFont="1" applyBorder="1" applyAlignment="1">
      <alignment horizontal="right" vertical="center"/>
    </xf>
    <xf numFmtId="4" fontId="10" fillId="0" borderId="4" xfId="0" applyNumberFormat="1" applyFont="1" applyBorder="1" applyAlignment="1">
      <alignment horizontal="right" vertical="center"/>
    </xf>
    <xf numFmtId="4" fontId="0" fillId="0" borderId="4" xfId="0" applyNumberFormat="1" applyBorder="1"/>
    <xf numFmtId="2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vertical="top"/>
    </xf>
    <xf numFmtId="2" fontId="0" fillId="0" borderId="6" xfId="0" applyNumberFormat="1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4" xfId="0" applyNumberFormat="1" applyFont="1" applyFill="1" applyBorder="1" applyAlignment="1">
      <alignment horizontal="right" vertical="top" shrinkToFit="1"/>
    </xf>
    <xf numFmtId="49" fontId="0" fillId="0" borderId="4" xfId="0" applyNumberFormat="1" applyBorder="1" applyAlignment="1">
      <alignment horizontal="right"/>
    </xf>
    <xf numFmtId="1" fontId="0" fillId="0" borderId="6" xfId="0" applyNumberFormat="1" applyFont="1" applyBorder="1" applyAlignment="1">
      <alignment horizontal="right" vertical="top"/>
    </xf>
    <xf numFmtId="0" fontId="0" fillId="0" borderId="0" xfId="0" applyAlignment="1">
      <alignment horizontal="right"/>
    </xf>
    <xf numFmtId="4" fontId="12" fillId="0" borderId="4" xfId="0" applyNumberFormat="1" applyFont="1" applyBorder="1"/>
    <xf numFmtId="165" fontId="10" fillId="0" borderId="4" xfId="1" applyNumberFormat="1" applyFont="1" applyBorder="1" applyAlignment="1">
      <alignment vertical="center"/>
    </xf>
    <xf numFmtId="4" fontId="11" fillId="0" borderId="4" xfId="0" applyNumberFormat="1" applyFont="1" applyBorder="1"/>
    <xf numFmtId="2" fontId="13" fillId="0" borderId="4" xfId="0" applyNumberFormat="1" applyFont="1" applyBorder="1"/>
    <xf numFmtId="165" fontId="13" fillId="0" borderId="4" xfId="1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4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center"/>
    </xf>
    <xf numFmtId="0" fontId="0" fillId="0" borderId="0" xfId="0" applyAlignment="1">
      <alignment horizontal="left"/>
    </xf>
    <xf numFmtId="4" fontId="0" fillId="0" borderId="4" xfId="0" applyNumberFormat="1" applyBorder="1" applyAlignment="1">
      <alignment horizontal="right"/>
    </xf>
    <xf numFmtId="4" fontId="12" fillId="0" borderId="4" xfId="0" applyNumberFormat="1" applyFont="1" applyBorder="1" applyAlignment="1">
      <alignment horizontal="right"/>
    </xf>
    <xf numFmtId="165" fontId="10" fillId="0" borderId="4" xfId="1" applyNumberFormat="1" applyFont="1" applyBorder="1" applyAlignment="1">
      <alignment horizontal="right" vertical="center"/>
    </xf>
    <xf numFmtId="0" fontId="0" fillId="0" borderId="0" xfId="0" applyAlignment="1"/>
    <xf numFmtId="0" fontId="0" fillId="0" borderId="4" xfId="0" applyFill="1" applyBorder="1" applyAlignment="1">
      <alignment horizontal="left"/>
    </xf>
    <xf numFmtId="2" fontId="10" fillId="0" borderId="6" xfId="0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0" fillId="0" borderId="6" xfId="0" applyBorder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2" fontId="9" fillId="0" borderId="4" xfId="0" applyNumberFormat="1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top"/>
    </xf>
    <xf numFmtId="2" fontId="11" fillId="0" borderId="6" xfId="0" applyNumberFormat="1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0" fillId="0" borderId="4" xfId="0" applyBorder="1" applyAlignment="1">
      <alignment horizontal="left" vertical="top" wrapText="1"/>
    </xf>
    <xf numFmtId="2" fontId="6" fillId="0" borderId="4" xfId="0" applyNumberFormat="1" applyFont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6" xfId="0" applyNumberFormat="1" applyBorder="1" applyAlignment="1">
      <alignment horizontal="left" vertical="center"/>
    </xf>
    <xf numFmtId="2" fontId="0" fillId="0" borderId="6" xfId="0" applyNumberFormat="1" applyFont="1" applyBorder="1" applyAlignment="1">
      <alignment horizontal="left" vertical="top"/>
    </xf>
    <xf numFmtId="2" fontId="0" fillId="0" borderId="4" xfId="0" applyNumberFormat="1" applyFont="1" applyBorder="1" applyAlignment="1">
      <alignment horizontal="left" vertical="top"/>
    </xf>
    <xf numFmtId="0" fontId="4" fillId="2" borderId="2" xfId="0" applyFont="1" applyFill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/>
    </xf>
    <xf numFmtId="4" fontId="0" fillId="0" borderId="4" xfId="0" applyNumberFormat="1" applyBorder="1" applyAlignment="1">
      <alignment horizontal="left" vertical="top"/>
    </xf>
    <xf numFmtId="4" fontId="11" fillId="0" borderId="4" xfId="0" applyNumberFormat="1" applyFont="1" applyBorder="1" applyAlignment="1">
      <alignment horizontal="left" vertical="top"/>
    </xf>
    <xf numFmtId="4" fontId="11" fillId="3" borderId="4" xfId="0" applyNumberFormat="1" applyFont="1" applyFill="1" applyBorder="1" applyAlignment="1">
      <alignment horizontal="left" vertical="top"/>
    </xf>
    <xf numFmtId="4" fontId="0" fillId="3" borderId="4" xfId="0" applyNumberFormat="1" applyFill="1" applyBorder="1" applyAlignment="1">
      <alignment horizontal="left" vertical="top"/>
    </xf>
    <xf numFmtId="4" fontId="0" fillId="0" borderId="4" xfId="0" applyNumberFormat="1" applyFont="1" applyBorder="1" applyAlignment="1">
      <alignment horizontal="left"/>
    </xf>
    <xf numFmtId="4" fontId="11" fillId="0" borderId="4" xfId="0" applyNumberFormat="1" applyFont="1" applyBorder="1" applyAlignment="1">
      <alignment horizontal="left"/>
    </xf>
    <xf numFmtId="4" fontId="0" fillId="0" borderId="4" xfId="0" applyNumberFormat="1" applyBorder="1" applyAlignment="1">
      <alignment horizontal="left"/>
    </xf>
    <xf numFmtId="0" fontId="5" fillId="2" borderId="4" xfId="0" applyFont="1" applyFill="1" applyBorder="1" applyAlignment="1">
      <alignment vertical="center" wrapText="1"/>
    </xf>
    <xf numFmtId="4" fontId="10" fillId="0" borderId="4" xfId="0" applyNumberFormat="1" applyFont="1" applyBorder="1" applyAlignment="1">
      <alignment vertical="top"/>
    </xf>
    <xf numFmtId="2" fontId="11" fillId="0" borderId="6" xfId="0" applyNumberFormat="1" applyFont="1" applyBorder="1" applyAlignment="1">
      <alignment vertical="center"/>
    </xf>
    <xf numFmtId="2" fontId="0" fillId="0" borderId="6" xfId="0" applyNumberFormat="1" applyBorder="1" applyAlignment="1">
      <alignment horizontal="right"/>
    </xf>
    <xf numFmtId="2" fontId="0" fillId="0" borderId="6" xfId="0" applyNumberFormat="1" applyBorder="1" applyAlignment="1">
      <alignment horizontal="right" vertical="center"/>
    </xf>
    <xf numFmtId="2" fontId="0" fillId="0" borderId="6" xfId="0" applyNumberFormat="1" applyFont="1" applyBorder="1" applyAlignment="1">
      <alignment horizontal="right" vertical="top"/>
    </xf>
    <xf numFmtId="2" fontId="0" fillId="0" borderId="4" xfId="0" applyNumberFormat="1" applyFont="1" applyBorder="1" applyAlignment="1">
      <alignment horizontal="right" vertical="top"/>
    </xf>
    <xf numFmtId="2" fontId="13" fillId="0" borderId="4" xfId="0" applyNumberFormat="1" applyFont="1" applyBorder="1" applyAlignment="1">
      <alignment horizontal="right"/>
    </xf>
    <xf numFmtId="164" fontId="8" fillId="0" borderId="4" xfId="0" applyNumberFormat="1" applyFont="1" applyFill="1" applyBorder="1" applyAlignment="1">
      <alignment horizontal="left" vertical="top" shrinkToFit="1"/>
    </xf>
    <xf numFmtId="49" fontId="0" fillId="0" borderId="6" xfId="0" applyNumberFormat="1" applyBorder="1" applyAlignment="1">
      <alignment horizontal="left"/>
    </xf>
    <xf numFmtId="1" fontId="0" fillId="0" borderId="4" xfId="0" applyNumberFormat="1" applyBorder="1" applyAlignment="1">
      <alignment horizontal="left" vertical="top"/>
    </xf>
    <xf numFmtId="1" fontId="11" fillId="0" borderId="4" xfId="0" applyNumberFormat="1" applyFont="1" applyBorder="1" applyAlignment="1">
      <alignment horizontal="left" vertical="top"/>
    </xf>
    <xf numFmtId="1" fontId="11" fillId="3" borderId="4" xfId="0" applyNumberFormat="1" applyFont="1" applyFill="1" applyBorder="1" applyAlignment="1">
      <alignment horizontal="left" vertical="top"/>
    </xf>
    <xf numFmtId="1" fontId="0" fillId="3" borderId="4" xfId="0" applyNumberFormat="1" applyFill="1" applyBorder="1" applyAlignment="1">
      <alignment horizontal="left" vertical="top"/>
    </xf>
    <xf numFmtId="49" fontId="0" fillId="0" borderId="4" xfId="0" applyNumberFormat="1" applyBorder="1" applyAlignment="1">
      <alignment horizontal="left"/>
    </xf>
    <xf numFmtId="1" fontId="0" fillId="0" borderId="6" xfId="0" applyNumberFormat="1" applyFont="1" applyBorder="1" applyAlignment="1">
      <alignment horizontal="left" vertical="top"/>
    </xf>
    <xf numFmtId="0" fontId="0" fillId="0" borderId="4" xfId="0" quotePrefix="1" applyBorder="1" applyAlignment="1">
      <alignment horizontal="left"/>
    </xf>
    <xf numFmtId="0" fontId="11" fillId="0" borderId="4" xfId="0" quotePrefix="1" applyFont="1" applyBorder="1" applyAlignment="1">
      <alignment horizontal="left"/>
    </xf>
    <xf numFmtId="4" fontId="12" fillId="0" borderId="4" xfId="0" applyNumberFormat="1" applyFont="1" applyBorder="1" applyAlignment="1">
      <alignment horizontal="left"/>
    </xf>
    <xf numFmtId="0" fontId="4" fillId="2" borderId="2" xfId="0" applyFont="1" applyFill="1" applyBorder="1" applyAlignment="1">
      <alignment vertical="center" wrapText="1"/>
    </xf>
    <xf numFmtId="2" fontId="0" fillId="0" borderId="6" xfId="0" applyNumberFormat="1" applyBorder="1" applyAlignment="1">
      <alignment vertical="center"/>
    </xf>
    <xf numFmtId="2" fontId="0" fillId="0" borderId="6" xfId="0" applyNumberFormat="1" applyBorder="1" applyAlignment="1"/>
    <xf numFmtId="0" fontId="3" fillId="2" borderId="2" xfId="0" applyFont="1" applyFill="1" applyBorder="1" applyAlignment="1">
      <alignment vertical="center" wrapText="1"/>
    </xf>
    <xf numFmtId="2" fontId="0" fillId="0" borderId="4" xfId="0" applyNumberFormat="1" applyBorder="1" applyAlignment="1"/>
    <xf numFmtId="2" fontId="11" fillId="0" borderId="4" xfId="0" applyNumberFormat="1" applyFont="1" applyBorder="1" applyAlignment="1">
      <alignment horizontal="right"/>
    </xf>
    <xf numFmtId="0" fontId="11" fillId="0" borderId="6" xfId="0" applyFont="1" applyBorder="1" applyAlignment="1">
      <alignment vertical="center"/>
    </xf>
    <xf numFmtId="0" fontId="11" fillId="0" borderId="0" xfId="0" applyFont="1"/>
    <xf numFmtId="0" fontId="5" fillId="2" borderId="4" xfId="0" applyFont="1" applyFill="1" applyBorder="1" applyAlignment="1">
      <alignment horizontal="left" vertical="center" wrapText="1"/>
    </xf>
    <xf numFmtId="2" fontId="0" fillId="0" borderId="4" xfId="0" applyNumberFormat="1" applyBorder="1" applyAlignment="1">
      <alignment horizontal="right" vertical="center"/>
    </xf>
    <xf numFmtId="0" fontId="12" fillId="0" borderId="4" xfId="0" applyFon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1" fontId="0" fillId="0" borderId="6" xfId="0" applyNumberFormat="1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49" fontId="0" fillId="3" borderId="4" xfId="0" applyNumberFormat="1" applyFill="1" applyBorder="1" applyAlignment="1">
      <alignment horizontal="right"/>
    </xf>
    <xf numFmtId="49" fontId="0" fillId="0" borderId="6" xfId="0" applyNumberFormat="1" applyBorder="1" applyAlignment="1">
      <alignment horizontal="right" vertical="center"/>
    </xf>
    <xf numFmtId="0" fontId="0" fillId="0" borderId="4" xfId="0" quotePrefix="1" applyBorder="1" applyAlignment="1">
      <alignment horizontal="right"/>
    </xf>
    <xf numFmtId="0" fontId="11" fillId="0" borderId="4" xfId="0" quotePrefix="1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right" vertical="center"/>
    </xf>
    <xf numFmtId="165" fontId="0" fillId="0" borderId="4" xfId="1" applyNumberFormat="1" applyFont="1" applyBorder="1" applyAlignment="1">
      <alignment horizontal="right"/>
    </xf>
    <xf numFmtId="2" fontId="11" fillId="0" borderId="6" xfId="0" applyNumberFormat="1" applyFont="1" applyBorder="1" applyAlignment="1">
      <alignment horizontal="right"/>
    </xf>
    <xf numFmtId="0" fontId="11" fillId="0" borderId="6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0" xfId="0" applyFont="1" applyAlignment="1">
      <alignment horizontal="right"/>
    </xf>
    <xf numFmtId="0" fontId="0" fillId="0" borderId="6" xfId="0" applyBorder="1" applyAlignment="1">
      <alignment horizontal="left" vertical="top"/>
    </xf>
    <xf numFmtId="1" fontId="0" fillId="0" borderId="6" xfId="0" applyNumberFormat="1" applyBorder="1" applyAlignment="1">
      <alignment horizontal="left" vertical="top" wrapText="1"/>
    </xf>
    <xf numFmtId="2" fontId="10" fillId="0" borderId="4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4" fontId="0" fillId="0" borderId="4" xfId="0" applyNumberFormat="1" applyBorder="1" applyAlignment="1">
      <alignment vertical="center"/>
    </xf>
    <xf numFmtId="4" fontId="12" fillId="0" borderId="4" xfId="0" applyNumberFormat="1" applyFont="1" applyBorder="1" applyAlignment="1"/>
    <xf numFmtId="0" fontId="12" fillId="0" borderId="4" xfId="0" applyFont="1" applyBorder="1" applyAlignment="1"/>
    <xf numFmtId="4" fontId="0" fillId="0" borderId="4" xfId="0" applyNumberFormat="1" applyFont="1" applyBorder="1" applyAlignment="1">
      <alignment horizontal="right"/>
    </xf>
    <xf numFmtId="0" fontId="3" fillId="2" borderId="1" xfId="0" applyFont="1" applyFill="1" applyBorder="1" applyAlignment="1">
      <alignment vertical="center" wrapText="1"/>
    </xf>
    <xf numFmtId="0" fontId="0" fillId="3" borderId="6" xfId="0" applyFill="1" applyBorder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6" xfId="0" applyFill="1" applyBorder="1" applyAlignment="1">
      <alignment horizontal="left"/>
    </xf>
    <xf numFmtId="0" fontId="3" fillId="2" borderId="5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9" workbookViewId="0">
      <selection sqref="A1:XFD1"/>
    </sheetView>
  </sheetViews>
  <sheetFormatPr defaultRowHeight="15" x14ac:dyDescent="0.25"/>
  <cols>
    <col min="1" max="1" width="11.5703125" style="66" customWidth="1"/>
    <col min="2" max="2" width="31.5703125" bestFit="1" customWidth="1"/>
    <col min="3" max="3" width="23.5703125" style="66" customWidth="1"/>
    <col min="4" max="4" width="22" style="66" customWidth="1"/>
    <col min="5" max="5" width="19.5703125" customWidth="1"/>
    <col min="6" max="6" width="16.28515625" customWidth="1"/>
    <col min="7" max="7" width="14.42578125" customWidth="1"/>
    <col min="8" max="8" width="13.28515625" bestFit="1" customWidth="1"/>
    <col min="9" max="9" width="12.42578125" bestFit="1" customWidth="1"/>
  </cols>
  <sheetData>
    <row r="1" spans="1:9" s="66" customFormat="1" ht="28.5" x14ac:dyDescent="0.25">
      <c r="A1" s="55" t="s">
        <v>0</v>
      </c>
      <c r="B1" s="75" t="s">
        <v>1</v>
      </c>
      <c r="C1" s="88" t="s">
        <v>2</v>
      </c>
      <c r="D1" s="75" t="s">
        <v>3</v>
      </c>
      <c r="E1" s="75" t="s">
        <v>4</v>
      </c>
      <c r="F1" s="75" t="s">
        <v>5</v>
      </c>
      <c r="G1" s="155" t="s">
        <v>6</v>
      </c>
      <c r="H1" s="124" t="s">
        <v>7</v>
      </c>
      <c r="I1" s="156" t="s">
        <v>191</v>
      </c>
    </row>
    <row r="2" spans="1:9" ht="16.5" x14ac:dyDescent="0.3">
      <c r="A2" s="56"/>
      <c r="B2" s="1" t="s">
        <v>8</v>
      </c>
      <c r="C2" s="82">
        <v>3200000</v>
      </c>
      <c r="D2" s="105">
        <v>510630000002</v>
      </c>
      <c r="E2" s="3">
        <v>1355110</v>
      </c>
      <c r="F2" s="2">
        <v>1402514.52</v>
      </c>
      <c r="G2" s="2">
        <v>0</v>
      </c>
      <c r="H2" s="4">
        <v>2757624.52</v>
      </c>
      <c r="I2" t="s">
        <v>27</v>
      </c>
    </row>
    <row r="3" spans="1:9" ht="16.5" x14ac:dyDescent="0.3">
      <c r="A3" s="56"/>
      <c r="B3" s="1" t="s">
        <v>9</v>
      </c>
      <c r="C3" s="82">
        <v>3200000</v>
      </c>
      <c r="D3" s="105">
        <v>510630000010</v>
      </c>
      <c r="E3" s="3">
        <v>1979805.5</v>
      </c>
      <c r="F3" s="2">
        <v>180124.09999999998</v>
      </c>
      <c r="G3" s="2">
        <v>0</v>
      </c>
      <c r="H3" s="4">
        <v>2159929.6</v>
      </c>
      <c r="I3" t="s">
        <v>27</v>
      </c>
    </row>
    <row r="4" spans="1:9" ht="16.5" x14ac:dyDescent="0.3">
      <c r="A4" s="56"/>
      <c r="B4" s="1" t="s">
        <v>10</v>
      </c>
      <c r="C4" s="82">
        <v>1100000</v>
      </c>
      <c r="D4" s="105">
        <v>510630000017</v>
      </c>
      <c r="E4" s="3">
        <v>0</v>
      </c>
      <c r="F4" s="2">
        <v>554065.47</v>
      </c>
      <c r="G4" s="2">
        <v>0</v>
      </c>
      <c r="H4" s="4">
        <v>554065.47</v>
      </c>
      <c r="I4" t="s">
        <v>27</v>
      </c>
    </row>
    <row r="5" spans="1:9" ht="16.5" x14ac:dyDescent="0.3">
      <c r="A5" s="56">
        <v>1880</v>
      </c>
      <c r="B5" s="1" t="s">
        <v>11</v>
      </c>
      <c r="C5" s="82">
        <v>4600000</v>
      </c>
      <c r="D5" s="105">
        <v>510630000031</v>
      </c>
      <c r="E5" s="3">
        <v>3667010.41</v>
      </c>
      <c r="F5" s="2">
        <v>1904773.1199999999</v>
      </c>
      <c r="G5" s="2">
        <v>0</v>
      </c>
      <c r="H5" s="4">
        <v>5571783.5300000003</v>
      </c>
      <c r="I5" t="s">
        <v>27</v>
      </c>
    </row>
    <row r="6" spans="1:9" ht="16.5" x14ac:dyDescent="0.3">
      <c r="A6" s="56"/>
      <c r="B6" s="1" t="s">
        <v>12</v>
      </c>
      <c r="C6" s="82">
        <v>2200000</v>
      </c>
      <c r="D6" s="105">
        <v>510630000053</v>
      </c>
      <c r="E6" s="3">
        <v>293040</v>
      </c>
      <c r="F6" s="2">
        <v>1432281.73</v>
      </c>
      <c r="G6" s="2">
        <v>0</v>
      </c>
      <c r="H6" s="4">
        <v>1725321.73</v>
      </c>
      <c r="I6" t="s">
        <v>27</v>
      </c>
    </row>
    <row r="7" spans="1:9" ht="16.5" x14ac:dyDescent="0.3">
      <c r="A7" s="56">
        <v>2199</v>
      </c>
      <c r="B7" s="1" t="s">
        <v>13</v>
      </c>
      <c r="C7" s="82">
        <v>3000000</v>
      </c>
      <c r="D7" s="105">
        <v>510630000070</v>
      </c>
      <c r="E7" s="3">
        <v>1524000</v>
      </c>
      <c r="F7" s="2">
        <v>1273580.32</v>
      </c>
      <c r="G7" s="2">
        <v>0</v>
      </c>
      <c r="H7" s="4">
        <v>2797580.3200000003</v>
      </c>
      <c r="I7" t="s">
        <v>27</v>
      </c>
    </row>
    <row r="8" spans="1:9" ht="16.5" x14ac:dyDescent="0.3">
      <c r="A8" s="56">
        <v>1986</v>
      </c>
      <c r="B8" s="1" t="s">
        <v>14</v>
      </c>
      <c r="C8" s="82">
        <v>1250000</v>
      </c>
      <c r="D8" s="105">
        <v>510630000073</v>
      </c>
      <c r="E8" s="3">
        <v>334500</v>
      </c>
      <c r="F8" s="2">
        <v>663238.1</v>
      </c>
      <c r="G8" s="2">
        <v>0</v>
      </c>
      <c r="H8" s="4">
        <v>997738.1</v>
      </c>
      <c r="I8" t="s">
        <v>27</v>
      </c>
    </row>
    <row r="9" spans="1:9" ht="16.5" x14ac:dyDescent="0.3">
      <c r="A9" s="56">
        <v>1769</v>
      </c>
      <c r="B9" s="1" t="s">
        <v>15</v>
      </c>
      <c r="C9" s="82">
        <v>2476000</v>
      </c>
      <c r="D9" s="105">
        <v>510630000074</v>
      </c>
      <c r="E9" s="3">
        <v>510768</v>
      </c>
      <c r="F9" s="2">
        <v>1382466.35</v>
      </c>
      <c r="G9" s="2">
        <v>0</v>
      </c>
      <c r="H9" s="4">
        <v>1893234.35</v>
      </c>
      <c r="I9" t="s">
        <v>27</v>
      </c>
    </row>
    <row r="10" spans="1:9" ht="16.5" x14ac:dyDescent="0.3">
      <c r="A10" s="56">
        <v>1462</v>
      </c>
      <c r="B10" s="1" t="s">
        <v>16</v>
      </c>
      <c r="C10" s="82">
        <v>780000</v>
      </c>
      <c r="D10" s="105">
        <v>510630000076</v>
      </c>
      <c r="E10" s="3">
        <v>182220</v>
      </c>
      <c r="F10" s="2">
        <v>425177.39</v>
      </c>
      <c r="G10" s="2">
        <v>0</v>
      </c>
      <c r="H10" s="4">
        <v>607397.39</v>
      </c>
      <c r="I10" t="s">
        <v>27</v>
      </c>
    </row>
    <row r="11" spans="1:9" ht="16.5" x14ac:dyDescent="0.3">
      <c r="A11" s="56">
        <v>2083</v>
      </c>
      <c r="B11" s="1" t="s">
        <v>17</v>
      </c>
      <c r="C11" s="82">
        <v>5200000</v>
      </c>
      <c r="D11" s="105">
        <v>510630000077</v>
      </c>
      <c r="E11" s="3">
        <v>3946557</v>
      </c>
      <c r="F11" s="2">
        <v>1933492.0999999999</v>
      </c>
      <c r="G11" s="2">
        <v>0</v>
      </c>
      <c r="H11" s="4">
        <v>5880049.0999999996</v>
      </c>
      <c r="I11" t="s">
        <v>27</v>
      </c>
    </row>
    <row r="12" spans="1:9" ht="16.5" x14ac:dyDescent="0.3">
      <c r="A12" s="56">
        <v>2071</v>
      </c>
      <c r="B12" s="1" t="s">
        <v>18</v>
      </c>
      <c r="C12" s="82">
        <v>8500000</v>
      </c>
      <c r="D12" s="105">
        <v>510630000080</v>
      </c>
      <c r="E12" s="3">
        <v>6873353</v>
      </c>
      <c r="F12" s="2">
        <v>3051240.3499999996</v>
      </c>
      <c r="G12" s="2">
        <v>0</v>
      </c>
      <c r="H12" s="4">
        <v>9924593.3499999996</v>
      </c>
      <c r="I12" t="s">
        <v>27</v>
      </c>
    </row>
    <row r="13" spans="1:9" x14ac:dyDescent="0.25">
      <c r="A13" s="57">
        <v>2251</v>
      </c>
      <c r="B13" s="12" t="s">
        <v>48</v>
      </c>
      <c r="C13" s="90">
        <v>8300000</v>
      </c>
      <c r="D13" s="107">
        <v>630630000062</v>
      </c>
      <c r="E13" s="16">
        <v>8176852</v>
      </c>
      <c r="F13" s="16">
        <v>418721.72</v>
      </c>
      <c r="G13" s="18">
        <v>0</v>
      </c>
      <c r="H13" s="19">
        <v>8595573.7200000007</v>
      </c>
      <c r="I13" t="s">
        <v>47</v>
      </c>
    </row>
    <row r="14" spans="1:9" x14ac:dyDescent="0.25">
      <c r="A14" s="57">
        <v>1341</v>
      </c>
      <c r="B14" s="11" t="s">
        <v>40</v>
      </c>
      <c r="C14" s="90">
        <v>3200000</v>
      </c>
      <c r="D14" s="107">
        <v>630630000054</v>
      </c>
      <c r="E14" s="17">
        <v>2162093</v>
      </c>
      <c r="F14" s="17">
        <v>2198474.5499999998</v>
      </c>
      <c r="G14" s="18">
        <v>0</v>
      </c>
      <c r="H14" s="19">
        <v>4360567.55</v>
      </c>
      <c r="I14" s="43" t="s">
        <v>47</v>
      </c>
    </row>
    <row r="15" spans="1:9" x14ac:dyDescent="0.25">
      <c r="A15" s="58">
        <v>857</v>
      </c>
      <c r="B15" s="25" t="s">
        <v>49</v>
      </c>
      <c r="C15" s="93" t="s">
        <v>51</v>
      </c>
      <c r="D15" s="110">
        <v>630630000003</v>
      </c>
      <c r="E15" s="23">
        <v>0</v>
      </c>
      <c r="F15" s="26">
        <v>350546.13</v>
      </c>
      <c r="G15" s="18">
        <v>0</v>
      </c>
      <c r="H15" s="19">
        <v>350546.13</v>
      </c>
      <c r="I15" t="s">
        <v>47</v>
      </c>
    </row>
    <row r="16" spans="1:9" x14ac:dyDescent="0.25">
      <c r="A16" s="57">
        <v>1068</v>
      </c>
      <c r="B16" s="12" t="s">
        <v>43</v>
      </c>
      <c r="C16" s="90">
        <v>2100000</v>
      </c>
      <c r="D16" s="107">
        <v>630630000011</v>
      </c>
      <c r="E16" s="17">
        <v>1728163</v>
      </c>
      <c r="F16" s="17">
        <v>1387392.1657999998</v>
      </c>
      <c r="G16" s="18">
        <v>0</v>
      </c>
      <c r="H16" s="19">
        <v>3115555.1657999996</v>
      </c>
      <c r="I16" t="s">
        <v>47</v>
      </c>
    </row>
    <row r="17" spans="1:9" x14ac:dyDescent="0.25">
      <c r="A17" s="59">
        <v>1815</v>
      </c>
      <c r="B17" s="13" t="s">
        <v>44</v>
      </c>
      <c r="C17" s="91">
        <v>2100000</v>
      </c>
      <c r="D17" s="108">
        <v>630630000013</v>
      </c>
      <c r="E17" s="20">
        <v>1697559</v>
      </c>
      <c r="F17" s="21">
        <v>1409304.31</v>
      </c>
      <c r="G17" s="18">
        <v>0</v>
      </c>
      <c r="H17" s="19">
        <v>3106863.31</v>
      </c>
      <c r="I17" t="s">
        <v>47</v>
      </c>
    </row>
    <row r="18" spans="1:9" x14ac:dyDescent="0.25">
      <c r="A18" s="60">
        <v>1904</v>
      </c>
      <c r="B18" s="14" t="s">
        <v>45</v>
      </c>
      <c r="C18" s="92">
        <v>2200000</v>
      </c>
      <c r="D18" s="109">
        <v>630630000015</v>
      </c>
      <c r="E18" s="22">
        <v>1631239</v>
      </c>
      <c r="F18" s="21">
        <v>1218290.23</v>
      </c>
      <c r="G18" s="18">
        <v>0</v>
      </c>
      <c r="H18" s="19">
        <v>2849529.23</v>
      </c>
      <c r="I18" t="s">
        <v>47</v>
      </c>
    </row>
    <row r="19" spans="1:9" x14ac:dyDescent="0.25">
      <c r="A19" s="61">
        <v>1887</v>
      </c>
      <c r="B19" s="15" t="s">
        <v>46</v>
      </c>
      <c r="C19" s="93">
        <v>2800000</v>
      </c>
      <c r="D19" s="110">
        <v>630630000056</v>
      </c>
      <c r="E19" s="23">
        <v>2086734</v>
      </c>
      <c r="F19" s="17">
        <v>1694999.66</v>
      </c>
      <c r="G19" s="24">
        <v>1000</v>
      </c>
      <c r="H19" s="19">
        <v>3782733.66</v>
      </c>
      <c r="I19" t="s">
        <v>47</v>
      </c>
    </row>
    <row r="20" spans="1:9" x14ac:dyDescent="0.25">
      <c r="A20" s="62"/>
      <c r="B20" s="25" t="s">
        <v>50</v>
      </c>
      <c r="C20" s="150"/>
      <c r="D20" s="110">
        <v>630630000016</v>
      </c>
      <c r="E20" s="26">
        <v>494118</v>
      </c>
      <c r="F20" s="17">
        <v>110943.08</v>
      </c>
      <c r="G20" s="27">
        <v>0</v>
      </c>
      <c r="H20" s="19">
        <v>605061.07999999996</v>
      </c>
      <c r="I20" t="s">
        <v>47</v>
      </c>
    </row>
    <row r="21" spans="1:9" x14ac:dyDescent="0.25">
      <c r="A21" s="63">
        <v>1790</v>
      </c>
      <c r="B21" s="9" t="s">
        <v>54</v>
      </c>
      <c r="C21" s="74">
        <v>3500000</v>
      </c>
      <c r="D21" s="111" t="s">
        <v>58</v>
      </c>
      <c r="E21" s="10">
        <v>2491395</v>
      </c>
      <c r="F21" s="10">
        <v>2082155.89</v>
      </c>
      <c r="G21" s="10">
        <v>0</v>
      </c>
      <c r="H21" s="8">
        <f t="shared" ref="H21:H22" si="0">E21+F21+G21</f>
        <v>4573550.8899999997</v>
      </c>
      <c r="I21" t="s">
        <v>57</v>
      </c>
    </row>
    <row r="22" spans="1:9" x14ac:dyDescent="0.25">
      <c r="A22" s="64">
        <v>1699</v>
      </c>
      <c r="B22" s="39" t="s">
        <v>79</v>
      </c>
      <c r="C22" s="86">
        <v>2000000</v>
      </c>
      <c r="D22" s="112">
        <v>820630000007</v>
      </c>
      <c r="E22" s="41">
        <v>1706389</v>
      </c>
      <c r="F22" s="41">
        <f>1237584+61442.17</f>
        <v>1299026.17</v>
      </c>
      <c r="G22" s="41">
        <v>2500</v>
      </c>
      <c r="H22" s="40">
        <f t="shared" si="0"/>
        <v>3007915.17</v>
      </c>
      <c r="I22" t="s">
        <v>80</v>
      </c>
    </row>
    <row r="23" spans="1:9" x14ac:dyDescent="0.25">
      <c r="A23" s="65">
        <v>2155</v>
      </c>
      <c r="B23" s="53" t="s">
        <v>89</v>
      </c>
      <c r="C23" s="151" t="s">
        <v>93</v>
      </c>
      <c r="D23" s="114" t="s">
        <v>94</v>
      </c>
      <c r="E23" s="50">
        <v>2075439</v>
      </c>
      <c r="F23" s="48">
        <v>1761084.83</v>
      </c>
      <c r="G23" s="51"/>
      <c r="H23" s="52">
        <v>3836523.83</v>
      </c>
      <c r="I23" t="s">
        <v>88</v>
      </c>
    </row>
    <row r="24" spans="1:9" x14ac:dyDescent="0.25">
      <c r="A24" s="29">
        <v>1456</v>
      </c>
      <c r="B24" s="29" t="s">
        <v>90</v>
      </c>
      <c r="C24" s="152" t="s">
        <v>95</v>
      </c>
      <c r="D24" s="113" t="s">
        <v>96</v>
      </c>
      <c r="E24" s="37">
        <v>137782.5</v>
      </c>
      <c r="F24" s="48">
        <v>1180776.8999999999</v>
      </c>
      <c r="G24" s="10"/>
      <c r="H24" s="49">
        <v>1318559.3999999999</v>
      </c>
      <c r="I24" t="s">
        <v>88</v>
      </c>
    </row>
    <row r="25" spans="1:9" x14ac:dyDescent="0.25">
      <c r="A25" s="29">
        <v>1467</v>
      </c>
      <c r="B25" s="54" t="s">
        <v>91</v>
      </c>
      <c r="C25" s="94">
        <v>1100000</v>
      </c>
      <c r="D25" s="113" t="s">
        <v>97</v>
      </c>
      <c r="E25" s="37">
        <v>93300</v>
      </c>
      <c r="F25" s="48">
        <v>782784.30999999994</v>
      </c>
      <c r="G25" s="10"/>
      <c r="H25" s="49">
        <v>876084.30999999994</v>
      </c>
      <c r="I25" t="s">
        <v>88</v>
      </c>
    </row>
    <row r="26" spans="1:9" x14ac:dyDescent="0.25">
      <c r="A26" s="29">
        <v>1808</v>
      </c>
      <c r="B26" s="54" t="s">
        <v>92</v>
      </c>
      <c r="C26" s="94">
        <v>800000</v>
      </c>
      <c r="D26" s="113" t="s">
        <v>98</v>
      </c>
      <c r="E26" s="37">
        <v>136801</v>
      </c>
      <c r="F26" s="48">
        <v>582326.13</v>
      </c>
      <c r="G26" s="10"/>
      <c r="H26" s="49">
        <v>719127.13</v>
      </c>
      <c r="I26" t="s">
        <v>88</v>
      </c>
    </row>
    <row r="27" spans="1:9" x14ac:dyDescent="0.25">
      <c r="A27" s="63">
        <v>1017</v>
      </c>
      <c r="B27" s="9" t="s">
        <v>131</v>
      </c>
      <c r="C27" s="153">
        <v>1700000</v>
      </c>
      <c r="D27" s="111" t="s">
        <v>138</v>
      </c>
      <c r="E27" s="10">
        <v>548362.74</v>
      </c>
      <c r="F27" s="10">
        <v>799169.17</v>
      </c>
      <c r="G27" s="10"/>
      <c r="H27" s="8">
        <v>1347531.9100000001</v>
      </c>
      <c r="I27" t="s">
        <v>130</v>
      </c>
    </row>
    <row r="28" spans="1:9" x14ac:dyDescent="0.25">
      <c r="A28" s="63">
        <v>1676</v>
      </c>
      <c r="B28" s="9" t="s">
        <v>132</v>
      </c>
      <c r="C28" s="153">
        <v>1280000</v>
      </c>
      <c r="D28" s="111" t="s">
        <v>139</v>
      </c>
      <c r="E28" s="10">
        <v>819403.35</v>
      </c>
      <c r="F28" s="10">
        <v>1047273.25</v>
      </c>
      <c r="G28" s="10"/>
      <c r="H28" s="8">
        <v>1866676.6</v>
      </c>
      <c r="I28" t="s">
        <v>130</v>
      </c>
    </row>
    <row r="29" spans="1:9" x14ac:dyDescent="0.25">
      <c r="A29" s="63">
        <v>1893</v>
      </c>
      <c r="B29" s="9" t="s">
        <v>133</v>
      </c>
      <c r="C29" s="153">
        <v>1570000</v>
      </c>
      <c r="D29" s="111" t="s">
        <v>140</v>
      </c>
      <c r="E29" s="10">
        <v>1113720</v>
      </c>
      <c r="F29" s="10">
        <v>1044227.4299999999</v>
      </c>
      <c r="G29" s="10"/>
      <c r="H29" s="8">
        <v>2157947.4299999997</v>
      </c>
      <c r="I29" t="s">
        <v>130</v>
      </c>
    </row>
    <row r="30" spans="1:9" x14ac:dyDescent="0.25">
      <c r="A30" s="71">
        <v>1277</v>
      </c>
      <c r="B30" s="9" t="s">
        <v>134</v>
      </c>
      <c r="C30" s="153">
        <v>1850000</v>
      </c>
      <c r="D30" s="111" t="s">
        <v>141</v>
      </c>
      <c r="E30" s="10">
        <v>453338.52</v>
      </c>
      <c r="F30" s="10">
        <v>1232337.68</v>
      </c>
      <c r="G30" s="10"/>
      <c r="H30" s="8">
        <v>1685676.2</v>
      </c>
      <c r="I30" t="s">
        <v>130</v>
      </c>
    </row>
    <row r="31" spans="1:9" x14ac:dyDescent="0.25">
      <c r="A31" s="71">
        <v>1129</v>
      </c>
      <c r="B31" s="9" t="s">
        <v>135</v>
      </c>
      <c r="C31" s="153">
        <v>826000</v>
      </c>
      <c r="D31" s="111" t="s">
        <v>142</v>
      </c>
      <c r="E31" s="10">
        <v>108611.14</v>
      </c>
      <c r="F31" s="10">
        <v>477997.39999999997</v>
      </c>
      <c r="G31" s="10"/>
      <c r="H31" s="8">
        <v>586608.53999999992</v>
      </c>
      <c r="I31" t="s">
        <v>130</v>
      </c>
    </row>
    <row r="32" spans="1:9" x14ac:dyDescent="0.25">
      <c r="A32" s="63">
        <v>2074</v>
      </c>
      <c r="B32" s="9" t="s">
        <v>125</v>
      </c>
      <c r="C32" s="74">
        <v>1500000</v>
      </c>
      <c r="D32" s="111" t="s">
        <v>143</v>
      </c>
      <c r="E32" s="10">
        <v>1042000</v>
      </c>
      <c r="F32" s="10">
        <v>524444.88</v>
      </c>
      <c r="G32" s="10"/>
      <c r="H32" s="8">
        <v>1566444.88</v>
      </c>
      <c r="I32" t="s">
        <v>130</v>
      </c>
    </row>
    <row r="33" spans="1:9" x14ac:dyDescent="0.25">
      <c r="A33" s="63">
        <v>1865</v>
      </c>
      <c r="B33" s="9" t="s">
        <v>136</v>
      </c>
      <c r="C33" s="74">
        <v>300000</v>
      </c>
      <c r="D33" s="111" t="s">
        <v>144</v>
      </c>
      <c r="E33" s="10">
        <v>4120</v>
      </c>
      <c r="F33" s="10">
        <v>209031.47999999998</v>
      </c>
      <c r="G33" s="10"/>
      <c r="H33" s="8">
        <v>213151.47999999998</v>
      </c>
      <c r="I33" t="s">
        <v>130</v>
      </c>
    </row>
    <row r="34" spans="1:9" x14ac:dyDescent="0.25">
      <c r="A34" s="63">
        <v>1010</v>
      </c>
      <c r="B34" s="9" t="s">
        <v>137</v>
      </c>
      <c r="C34" s="74">
        <v>2150000</v>
      </c>
      <c r="D34" s="111" t="s">
        <v>145</v>
      </c>
      <c r="E34" s="10">
        <v>3998533.49</v>
      </c>
      <c r="F34" s="10">
        <v>2109642.16</v>
      </c>
      <c r="G34" s="10"/>
      <c r="H34" s="8">
        <v>6108175.6500000004</v>
      </c>
      <c r="I34" t="s">
        <v>130</v>
      </c>
    </row>
    <row r="35" spans="1:9" x14ac:dyDescent="0.25">
      <c r="A35" s="74" t="s">
        <v>178</v>
      </c>
      <c r="B35" s="6" t="s">
        <v>179</v>
      </c>
      <c r="C35" s="83">
        <v>2800000</v>
      </c>
      <c r="D35" s="113" t="s">
        <v>189</v>
      </c>
      <c r="E35" s="7">
        <v>2035573</v>
      </c>
      <c r="F35" s="7">
        <v>1863642.1299999994</v>
      </c>
      <c r="G35" s="7">
        <v>0</v>
      </c>
      <c r="H35" s="8">
        <v>3899215.1299999994</v>
      </c>
      <c r="I35" t="s">
        <v>185</v>
      </c>
    </row>
    <row r="36" spans="1:9" x14ac:dyDescent="0.25">
      <c r="A36" s="63">
        <v>2217</v>
      </c>
      <c r="B36" s="9" t="s">
        <v>171</v>
      </c>
      <c r="C36" s="83">
        <v>3500000</v>
      </c>
      <c r="D36" s="113" t="s">
        <v>190</v>
      </c>
      <c r="E36" s="10">
        <v>3916454.65</v>
      </c>
      <c r="F36" s="10">
        <v>510451.83999999997</v>
      </c>
      <c r="G36" s="10">
        <v>0</v>
      </c>
      <c r="H36" s="8">
        <v>4426906.49</v>
      </c>
      <c r="I36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8" sqref="F38"/>
    </sheetView>
  </sheetViews>
  <sheetFormatPr defaultRowHeight="15" x14ac:dyDescent="0.25"/>
  <cols>
    <col min="1" max="1" width="9.140625" style="66"/>
    <col min="2" max="2" width="33.5703125" style="66" customWidth="1"/>
    <col min="3" max="3" width="16.42578125" style="66" customWidth="1"/>
    <col min="4" max="4" width="19.42578125" style="66" customWidth="1"/>
    <col min="5" max="5" width="20.42578125" style="66" customWidth="1"/>
    <col min="6" max="6" width="16" style="66" customWidth="1"/>
    <col min="7" max="7" width="16.140625" style="47" customWidth="1"/>
    <col min="8" max="8" width="18.7109375" style="70" customWidth="1"/>
    <col min="9" max="9" width="13.140625" bestFit="1" customWidth="1"/>
  </cols>
  <sheetData>
    <row r="1" spans="1:9" s="157" customFormat="1" ht="49.5" x14ac:dyDescent="0.25">
      <c r="A1" s="55" t="s">
        <v>0</v>
      </c>
      <c r="B1" s="75" t="s">
        <v>1</v>
      </c>
      <c r="C1" s="88" t="s">
        <v>2</v>
      </c>
      <c r="D1" s="75" t="s">
        <v>3</v>
      </c>
      <c r="E1" s="75" t="s">
        <v>4</v>
      </c>
      <c r="F1" s="75" t="s">
        <v>5</v>
      </c>
      <c r="G1" s="155" t="s">
        <v>6</v>
      </c>
      <c r="H1" s="124" t="s">
        <v>7</v>
      </c>
      <c r="I1" s="156" t="s">
        <v>191</v>
      </c>
    </row>
    <row r="2" spans="1:9" ht="16.5" x14ac:dyDescent="0.3">
      <c r="A2" s="56">
        <v>1769</v>
      </c>
      <c r="B2" s="1" t="s">
        <v>15</v>
      </c>
      <c r="C2" s="82">
        <v>3500000</v>
      </c>
      <c r="D2" s="105">
        <v>510630000075</v>
      </c>
      <c r="E2" s="82">
        <v>2428892</v>
      </c>
      <c r="F2" s="82">
        <v>939488.71</v>
      </c>
      <c r="G2" s="3">
        <v>0</v>
      </c>
      <c r="H2" s="4">
        <v>3368380.71</v>
      </c>
      <c r="I2" t="s">
        <v>27</v>
      </c>
    </row>
    <row r="3" spans="1:9" ht="16.5" x14ac:dyDescent="0.3">
      <c r="A3" s="56">
        <v>2083</v>
      </c>
      <c r="B3" s="1" t="s">
        <v>17</v>
      </c>
      <c r="C3" s="82">
        <v>1650000</v>
      </c>
      <c r="D3" s="105">
        <v>510630000078</v>
      </c>
      <c r="E3" s="82">
        <v>1422794</v>
      </c>
      <c r="F3" s="82">
        <v>250269.56999999998</v>
      </c>
      <c r="G3" s="3">
        <v>0</v>
      </c>
      <c r="H3" s="4">
        <v>1673063.57</v>
      </c>
      <c r="I3" t="s">
        <v>27</v>
      </c>
    </row>
    <row r="4" spans="1:9" ht="16.5" x14ac:dyDescent="0.3">
      <c r="A4" s="56">
        <v>2319</v>
      </c>
      <c r="B4" s="1" t="s">
        <v>19</v>
      </c>
      <c r="C4" s="82">
        <v>8500000</v>
      </c>
      <c r="D4" s="105">
        <v>510630000079</v>
      </c>
      <c r="E4" s="82">
        <v>8058796</v>
      </c>
      <c r="F4" s="82">
        <v>1286032.92</v>
      </c>
      <c r="G4" s="3">
        <v>0</v>
      </c>
      <c r="H4" s="4">
        <v>9344828.9199999999</v>
      </c>
      <c r="I4" t="s">
        <v>27</v>
      </c>
    </row>
    <row r="5" spans="1:9" x14ac:dyDescent="0.25">
      <c r="A5" s="74">
        <v>2367</v>
      </c>
      <c r="B5" s="74" t="s">
        <v>28</v>
      </c>
      <c r="C5" s="89" t="s">
        <v>29</v>
      </c>
      <c r="D5" s="106" t="s">
        <v>30</v>
      </c>
      <c r="E5" s="83">
        <v>7976096</v>
      </c>
      <c r="F5" s="83">
        <f>572258.32+262169.22</f>
        <v>834427.53999999992</v>
      </c>
      <c r="G5" s="100">
        <v>0</v>
      </c>
      <c r="H5" s="8">
        <f>E5+F5+G5</f>
        <v>8810523.5399999991</v>
      </c>
      <c r="I5" t="s">
        <v>39</v>
      </c>
    </row>
    <row r="6" spans="1:9" x14ac:dyDescent="0.25">
      <c r="A6" s="57">
        <v>1341</v>
      </c>
      <c r="B6" s="81" t="s">
        <v>40</v>
      </c>
      <c r="C6" s="90">
        <v>3000000</v>
      </c>
      <c r="D6" s="107">
        <v>630630000055</v>
      </c>
      <c r="E6" s="90">
        <v>2092414</v>
      </c>
      <c r="F6" s="90">
        <v>533811.82000000007</v>
      </c>
      <c r="G6" s="18">
        <v>0</v>
      </c>
      <c r="H6" s="98">
        <v>2626225.8200000003</v>
      </c>
      <c r="I6" t="s">
        <v>47</v>
      </c>
    </row>
    <row r="7" spans="1:9" x14ac:dyDescent="0.25">
      <c r="A7" s="57">
        <v>2358</v>
      </c>
      <c r="B7" s="81" t="s">
        <v>41</v>
      </c>
      <c r="C7" s="90">
        <v>8000000</v>
      </c>
      <c r="D7" s="107">
        <v>630630000059</v>
      </c>
      <c r="E7" s="90">
        <v>8000000</v>
      </c>
      <c r="F7" s="90">
        <v>195597.42419999422</v>
      </c>
      <c r="G7" s="18">
        <v>0</v>
      </c>
      <c r="H7" s="98">
        <v>8195597.4241999947</v>
      </c>
      <c r="I7" t="s">
        <v>47</v>
      </c>
    </row>
    <row r="8" spans="1:9" x14ac:dyDescent="0.25">
      <c r="A8" s="57">
        <v>2520</v>
      </c>
      <c r="B8" s="57" t="s">
        <v>42</v>
      </c>
      <c r="C8" s="90">
        <v>8000000</v>
      </c>
      <c r="D8" s="107">
        <v>630630000060</v>
      </c>
      <c r="E8" s="90">
        <v>8000000</v>
      </c>
      <c r="F8" s="90">
        <v>216555.56</v>
      </c>
      <c r="G8" s="18">
        <v>0</v>
      </c>
      <c r="H8" s="98">
        <v>8216555.5599999996</v>
      </c>
      <c r="I8" t="s">
        <v>47</v>
      </c>
    </row>
    <row r="9" spans="1:9" x14ac:dyDescent="0.25">
      <c r="A9" s="57">
        <v>1068</v>
      </c>
      <c r="B9" s="59" t="s">
        <v>43</v>
      </c>
      <c r="C9" s="91">
        <v>1750000</v>
      </c>
      <c r="D9" s="108">
        <v>630630000028</v>
      </c>
      <c r="E9" s="91">
        <v>1138382</v>
      </c>
      <c r="F9" s="91">
        <v>294290.88</v>
      </c>
      <c r="G9" s="18">
        <v>0</v>
      </c>
      <c r="H9" s="98">
        <v>1432672.88</v>
      </c>
      <c r="I9" t="s">
        <v>47</v>
      </c>
    </row>
    <row r="10" spans="1:9" x14ac:dyDescent="0.25">
      <c r="A10" s="59">
        <v>1815</v>
      </c>
      <c r="B10" s="59" t="s">
        <v>44</v>
      </c>
      <c r="C10" s="91">
        <v>2235000</v>
      </c>
      <c r="D10" s="108">
        <v>630630000029</v>
      </c>
      <c r="E10" s="91">
        <v>1755038</v>
      </c>
      <c r="F10" s="91">
        <v>449127.77999999997</v>
      </c>
      <c r="G10" s="18">
        <v>0</v>
      </c>
      <c r="H10" s="98">
        <v>2204165.7799999998</v>
      </c>
      <c r="I10" t="s">
        <v>47</v>
      </c>
    </row>
    <row r="11" spans="1:9" x14ac:dyDescent="0.25">
      <c r="A11" s="60">
        <v>1904</v>
      </c>
      <c r="B11" s="60" t="s">
        <v>45</v>
      </c>
      <c r="C11" s="92">
        <v>2600000</v>
      </c>
      <c r="D11" s="109">
        <v>630630000030</v>
      </c>
      <c r="E11" s="92">
        <v>2369145</v>
      </c>
      <c r="F11" s="91">
        <v>609234.70000000007</v>
      </c>
      <c r="G11" s="18">
        <v>0</v>
      </c>
      <c r="H11" s="98">
        <v>2978379.7</v>
      </c>
      <c r="I11" t="s">
        <v>47</v>
      </c>
    </row>
    <row r="12" spans="1:9" x14ac:dyDescent="0.25">
      <c r="A12" s="61">
        <v>1887</v>
      </c>
      <c r="B12" s="61" t="s">
        <v>46</v>
      </c>
      <c r="C12" s="93">
        <v>2000000</v>
      </c>
      <c r="D12" s="110">
        <v>630630000057</v>
      </c>
      <c r="E12" s="93">
        <v>1809214</v>
      </c>
      <c r="F12" s="90">
        <v>425651.14</v>
      </c>
      <c r="G12" s="24">
        <v>0</v>
      </c>
      <c r="H12" s="98">
        <v>2234865.14</v>
      </c>
      <c r="I12" t="s">
        <v>47</v>
      </c>
    </row>
    <row r="13" spans="1:9" x14ac:dyDescent="0.25">
      <c r="A13" s="74">
        <v>2242</v>
      </c>
      <c r="B13" s="74" t="s">
        <v>53</v>
      </c>
      <c r="C13" s="74">
        <v>8300000</v>
      </c>
      <c r="D13" s="106" t="s">
        <v>55</v>
      </c>
      <c r="E13" s="83">
        <v>7258751</v>
      </c>
      <c r="F13" s="83">
        <v>2512475.36</v>
      </c>
      <c r="G13" s="100">
        <v>0</v>
      </c>
      <c r="H13" s="8">
        <v>9771226.3599999994</v>
      </c>
      <c r="I13" t="s">
        <v>57</v>
      </c>
    </row>
    <row r="14" spans="1:9" x14ac:dyDescent="0.25">
      <c r="A14" s="63">
        <v>1790</v>
      </c>
      <c r="B14" s="63" t="s">
        <v>54</v>
      </c>
      <c r="C14" s="74">
        <v>2300000</v>
      </c>
      <c r="D14" s="111" t="s">
        <v>56</v>
      </c>
      <c r="E14" s="84">
        <v>2108334</v>
      </c>
      <c r="F14" s="84">
        <v>504356.8</v>
      </c>
      <c r="G14" s="38">
        <v>0</v>
      </c>
      <c r="H14" s="8">
        <v>2612690.7999999998</v>
      </c>
      <c r="I14" t="s">
        <v>57</v>
      </c>
    </row>
    <row r="15" spans="1:9" x14ac:dyDescent="0.25">
      <c r="A15" s="74">
        <v>2450</v>
      </c>
      <c r="B15" s="74" t="s">
        <v>67</v>
      </c>
      <c r="C15" s="32" t="s">
        <v>68</v>
      </c>
      <c r="D15" s="89" t="s">
        <v>69</v>
      </c>
      <c r="E15" s="85">
        <v>7455264</v>
      </c>
      <c r="F15" s="85">
        <v>187093.97</v>
      </c>
      <c r="G15" s="101">
        <v>179318.1</v>
      </c>
      <c r="H15" s="8">
        <f>E15+F15+G15</f>
        <v>7821676.0699999994</v>
      </c>
      <c r="I15" t="s">
        <v>70</v>
      </c>
    </row>
    <row r="16" spans="1:9" x14ac:dyDescent="0.25">
      <c r="A16" s="64">
        <v>2357</v>
      </c>
      <c r="B16" s="64" t="s">
        <v>81</v>
      </c>
      <c r="C16" s="86">
        <v>4000000</v>
      </c>
      <c r="D16" s="112">
        <v>820630000011</v>
      </c>
      <c r="E16" s="86">
        <v>3792780</v>
      </c>
      <c r="F16" s="86">
        <v>736116.52</v>
      </c>
      <c r="G16" s="102"/>
      <c r="H16" s="40">
        <v>4528896.5199999996</v>
      </c>
      <c r="I16" t="s">
        <v>80</v>
      </c>
    </row>
    <row r="17" spans="1:9" x14ac:dyDescent="0.25">
      <c r="A17" s="64">
        <v>2330</v>
      </c>
      <c r="B17" s="64" t="s">
        <v>82</v>
      </c>
      <c r="C17" s="86">
        <v>3800000</v>
      </c>
      <c r="D17" s="112">
        <v>820630000012</v>
      </c>
      <c r="E17" s="87">
        <v>3800000</v>
      </c>
      <c r="F17" s="87">
        <v>10977.78</v>
      </c>
      <c r="G17" s="103"/>
      <c r="H17" s="40">
        <v>3810977.78</v>
      </c>
      <c r="I17" t="s">
        <v>80</v>
      </c>
    </row>
    <row r="18" spans="1:9" x14ac:dyDescent="0.25">
      <c r="A18" s="64">
        <v>1699</v>
      </c>
      <c r="B18" s="64" t="s">
        <v>79</v>
      </c>
      <c r="C18" s="86">
        <v>3100000</v>
      </c>
      <c r="D18" s="112">
        <v>820630000008</v>
      </c>
      <c r="E18" s="87">
        <v>2296000</v>
      </c>
      <c r="F18" s="87">
        <v>272895.53000000003</v>
      </c>
      <c r="G18" s="103">
        <v>2500</v>
      </c>
      <c r="H18" s="40">
        <v>2571395.5300000003</v>
      </c>
      <c r="I18" t="s">
        <v>80</v>
      </c>
    </row>
    <row r="19" spans="1:9" x14ac:dyDescent="0.25">
      <c r="A19" s="64">
        <v>2532</v>
      </c>
      <c r="B19" s="64" t="s">
        <v>83</v>
      </c>
      <c r="C19" s="86">
        <v>3100000</v>
      </c>
      <c r="D19" s="112">
        <v>820630000010</v>
      </c>
      <c r="E19" s="87">
        <v>0</v>
      </c>
      <c r="F19" s="87">
        <v>8800</v>
      </c>
      <c r="G19" s="103">
        <v>0</v>
      </c>
      <c r="H19" s="40">
        <v>8800</v>
      </c>
      <c r="I19" t="s">
        <v>80</v>
      </c>
    </row>
    <row r="20" spans="1:9" x14ac:dyDescent="0.25">
      <c r="A20" s="29">
        <v>2275</v>
      </c>
      <c r="B20" s="29" t="s">
        <v>84</v>
      </c>
      <c r="C20" s="94">
        <v>8000000</v>
      </c>
      <c r="D20" s="113" t="s">
        <v>86</v>
      </c>
      <c r="E20" s="96">
        <v>7754792</v>
      </c>
      <c r="F20" s="115">
        <v>666586.13</v>
      </c>
      <c r="G20" s="38"/>
      <c r="H20" s="49">
        <v>8421378.1300000008</v>
      </c>
      <c r="I20" t="s">
        <v>88</v>
      </c>
    </row>
    <row r="21" spans="1:9" x14ac:dyDescent="0.25">
      <c r="A21" s="29">
        <v>2178</v>
      </c>
      <c r="B21" s="65" t="s">
        <v>85</v>
      </c>
      <c r="C21" s="95">
        <v>5222000</v>
      </c>
      <c r="D21" s="114" t="s">
        <v>87</v>
      </c>
      <c r="E21" s="95">
        <v>4486000</v>
      </c>
      <c r="F21" s="115">
        <v>1575057.77</v>
      </c>
      <c r="G21" s="104"/>
      <c r="H21" s="52">
        <v>6061057.7699999996</v>
      </c>
      <c r="I21" t="s">
        <v>88</v>
      </c>
    </row>
    <row r="22" spans="1:9" x14ac:dyDescent="0.25">
      <c r="A22" s="32">
        <v>2405</v>
      </c>
      <c r="B22" s="32" t="s">
        <v>114</v>
      </c>
      <c r="C22" s="85">
        <v>7600000</v>
      </c>
      <c r="D22" s="89" t="s">
        <v>116</v>
      </c>
      <c r="E22" s="85">
        <v>7007470</v>
      </c>
      <c r="F22" s="85">
        <v>1079022.73</v>
      </c>
      <c r="G22" s="101">
        <v>0</v>
      </c>
      <c r="H22" s="99">
        <v>8086492.7300000004</v>
      </c>
      <c r="I22" t="s">
        <v>118</v>
      </c>
    </row>
    <row r="23" spans="1:9" x14ac:dyDescent="0.25">
      <c r="A23" s="32">
        <v>2523</v>
      </c>
      <c r="B23" s="32" t="s">
        <v>115</v>
      </c>
      <c r="C23" s="85">
        <v>3900000</v>
      </c>
      <c r="D23" s="89" t="s">
        <v>117</v>
      </c>
      <c r="E23" s="85">
        <v>3176000</v>
      </c>
      <c r="F23" s="85">
        <v>316152.77</v>
      </c>
      <c r="G23" s="101">
        <v>0</v>
      </c>
      <c r="H23" s="99">
        <v>3492152.77</v>
      </c>
      <c r="I23" t="s">
        <v>118</v>
      </c>
    </row>
    <row r="24" spans="1:9" x14ac:dyDescent="0.25">
      <c r="A24" s="63">
        <v>1893</v>
      </c>
      <c r="B24" s="63" t="s">
        <v>124</v>
      </c>
      <c r="C24" s="74">
        <v>665000</v>
      </c>
      <c r="D24" s="111" t="s">
        <v>127</v>
      </c>
      <c r="E24" s="84">
        <v>497420</v>
      </c>
      <c r="F24" s="84">
        <v>171276.97</v>
      </c>
      <c r="G24" s="38"/>
      <c r="H24" s="8">
        <v>668696.97</v>
      </c>
      <c r="I24" t="s">
        <v>130</v>
      </c>
    </row>
    <row r="25" spans="1:9" x14ac:dyDescent="0.25">
      <c r="A25" s="63">
        <v>2074</v>
      </c>
      <c r="B25" s="63" t="s">
        <v>125</v>
      </c>
      <c r="C25" s="74">
        <v>4500000</v>
      </c>
      <c r="D25" s="111" t="s">
        <v>128</v>
      </c>
      <c r="E25" s="84">
        <v>3326000</v>
      </c>
      <c r="F25" s="84">
        <v>1277611.7899999998</v>
      </c>
      <c r="G25" s="38"/>
      <c r="H25" s="8">
        <v>4603611.79</v>
      </c>
      <c r="I25" t="s">
        <v>130</v>
      </c>
    </row>
    <row r="26" spans="1:9" x14ac:dyDescent="0.25">
      <c r="A26" s="63">
        <v>2326</v>
      </c>
      <c r="B26" s="63" t="s">
        <v>126</v>
      </c>
      <c r="C26" s="74">
        <v>7600000</v>
      </c>
      <c r="D26" s="111" t="s">
        <v>129</v>
      </c>
      <c r="E26" s="84">
        <v>7169709</v>
      </c>
      <c r="F26" s="84">
        <v>1429278.8800000001</v>
      </c>
      <c r="G26" s="38"/>
      <c r="H26" s="8">
        <v>8598987.8800000008</v>
      </c>
      <c r="I26" t="s">
        <v>130</v>
      </c>
    </row>
    <row r="27" spans="1:9" x14ac:dyDescent="0.25">
      <c r="A27" s="74" t="s">
        <v>178</v>
      </c>
      <c r="B27" s="6" t="s">
        <v>179</v>
      </c>
      <c r="C27" s="83">
        <v>2700000</v>
      </c>
      <c r="D27" s="113" t="s">
        <v>186</v>
      </c>
      <c r="E27" s="84">
        <v>2378949</v>
      </c>
      <c r="F27" s="84">
        <v>730525.42000000016</v>
      </c>
      <c r="G27" s="10">
        <v>0</v>
      </c>
      <c r="H27" s="8">
        <v>3109474.42</v>
      </c>
      <c r="I27" t="s">
        <v>185</v>
      </c>
    </row>
    <row r="28" spans="1:9" x14ac:dyDescent="0.25">
      <c r="A28" s="63">
        <v>2217</v>
      </c>
      <c r="B28" s="9" t="s">
        <v>171</v>
      </c>
      <c r="C28" s="83">
        <v>1000000</v>
      </c>
      <c r="D28" s="113" t="s">
        <v>187</v>
      </c>
      <c r="E28" s="84">
        <v>951159.33</v>
      </c>
      <c r="F28" s="84">
        <v>132376.82</v>
      </c>
      <c r="G28" s="10">
        <v>0</v>
      </c>
      <c r="H28" s="8">
        <v>1083536.1499999999</v>
      </c>
      <c r="I28" t="s">
        <v>185</v>
      </c>
    </row>
    <row r="29" spans="1:9" x14ac:dyDescent="0.25">
      <c r="A29" s="63">
        <v>2267</v>
      </c>
      <c r="B29" s="9" t="s">
        <v>170</v>
      </c>
      <c r="C29" s="83">
        <v>7260000</v>
      </c>
      <c r="D29" s="113" t="s">
        <v>188</v>
      </c>
      <c r="E29" s="84">
        <v>6863758.9900000002</v>
      </c>
      <c r="F29" s="84">
        <v>917089.30000000028</v>
      </c>
      <c r="G29" s="10">
        <v>0</v>
      </c>
      <c r="H29" s="8">
        <v>7780848.290000001</v>
      </c>
      <c r="I29" t="s">
        <v>185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40" workbookViewId="0">
      <selection activeCell="B62" sqref="B62"/>
    </sheetView>
  </sheetViews>
  <sheetFormatPr defaultRowHeight="15" x14ac:dyDescent="0.25"/>
  <cols>
    <col min="1" max="1" width="9.140625" style="66"/>
    <col min="2" max="2" width="37.85546875" style="66" customWidth="1"/>
    <col min="3" max="3" width="18.140625" style="47" customWidth="1"/>
    <col min="4" max="4" width="19.28515625" style="47" customWidth="1"/>
    <col min="5" max="5" width="15.5703125" style="47" customWidth="1"/>
    <col min="6" max="6" width="17.85546875" style="47" customWidth="1"/>
    <col min="7" max="7" width="14.5703125" style="47" customWidth="1"/>
    <col min="8" max="8" width="18.5703125" style="47" customWidth="1"/>
    <col min="9" max="9" width="13.140625" style="47" bestFit="1" customWidth="1"/>
  </cols>
  <sheetData>
    <row r="1" spans="1:9" s="66" customFormat="1" ht="33" x14ac:dyDescent="0.25">
      <c r="A1" s="55" t="s">
        <v>0</v>
      </c>
      <c r="B1" s="75" t="s">
        <v>1</v>
      </c>
      <c r="C1" s="88" t="s">
        <v>2</v>
      </c>
      <c r="D1" s="75" t="s">
        <v>3</v>
      </c>
      <c r="E1" s="75" t="s">
        <v>4</v>
      </c>
      <c r="F1" s="75" t="s">
        <v>5</v>
      </c>
      <c r="G1" s="155" t="s">
        <v>6</v>
      </c>
      <c r="H1" s="124" t="s">
        <v>7</v>
      </c>
      <c r="I1" s="156" t="s">
        <v>191</v>
      </c>
    </row>
    <row r="2" spans="1:9" ht="16.5" x14ac:dyDescent="0.3">
      <c r="A2" s="56">
        <v>1880</v>
      </c>
      <c r="B2" s="1" t="s">
        <v>20</v>
      </c>
      <c r="C2" s="3">
        <v>300000</v>
      </c>
      <c r="D2" s="44">
        <v>510640000029</v>
      </c>
      <c r="E2" s="3">
        <v>106400</v>
      </c>
      <c r="F2" s="3">
        <v>56339.01</v>
      </c>
      <c r="G2" s="3">
        <v>0</v>
      </c>
      <c r="H2" s="76">
        <f t="shared" ref="H2:H17" si="0">E2+F2+G2</f>
        <v>162739.01</v>
      </c>
      <c r="I2" s="47" t="s">
        <v>27</v>
      </c>
    </row>
    <row r="3" spans="1:9" ht="16.5" x14ac:dyDescent="0.3">
      <c r="A3" s="56">
        <v>2190</v>
      </c>
      <c r="B3" s="1" t="s">
        <v>21</v>
      </c>
      <c r="C3" s="3">
        <v>300000</v>
      </c>
      <c r="D3" s="44">
        <v>510640000030</v>
      </c>
      <c r="E3" s="3">
        <v>106400</v>
      </c>
      <c r="F3" s="3">
        <v>56339.01</v>
      </c>
      <c r="G3" s="3">
        <v>0</v>
      </c>
      <c r="H3" s="76">
        <f t="shared" si="0"/>
        <v>162739.01</v>
      </c>
      <c r="I3" s="47" t="s">
        <v>27</v>
      </c>
    </row>
    <row r="4" spans="1:9" ht="16.5" x14ac:dyDescent="0.3">
      <c r="A4" s="56">
        <v>2100</v>
      </c>
      <c r="B4" s="1" t="s">
        <v>22</v>
      </c>
      <c r="C4" s="3">
        <v>300000</v>
      </c>
      <c r="D4" s="44">
        <v>510640000046</v>
      </c>
      <c r="E4" s="3">
        <v>133625</v>
      </c>
      <c r="F4" s="3">
        <v>51449.39</v>
      </c>
      <c r="G4" s="3">
        <v>0</v>
      </c>
      <c r="H4" s="76">
        <f t="shared" si="0"/>
        <v>185074.39</v>
      </c>
      <c r="I4" s="47" t="s">
        <v>27</v>
      </c>
    </row>
    <row r="5" spans="1:9" ht="16.5" x14ac:dyDescent="0.3">
      <c r="A5" s="56">
        <v>2492</v>
      </c>
      <c r="B5" s="1" t="s">
        <v>23</v>
      </c>
      <c r="C5" s="3">
        <v>300000</v>
      </c>
      <c r="D5" s="44">
        <v>510640000049</v>
      </c>
      <c r="E5" s="3">
        <v>166900</v>
      </c>
      <c r="F5" s="3">
        <v>44422.400000000001</v>
      </c>
      <c r="G5" s="3">
        <v>0</v>
      </c>
      <c r="H5" s="76">
        <f t="shared" si="0"/>
        <v>211322.4</v>
      </c>
      <c r="I5" s="47" t="s">
        <v>27</v>
      </c>
    </row>
    <row r="6" spans="1:9" ht="16.5" x14ac:dyDescent="0.3">
      <c r="A6" s="56">
        <v>1986</v>
      </c>
      <c r="B6" s="1" t="s">
        <v>14</v>
      </c>
      <c r="C6" s="3">
        <v>300000</v>
      </c>
      <c r="D6" s="44">
        <v>510640000052</v>
      </c>
      <c r="E6" s="3">
        <v>106900</v>
      </c>
      <c r="F6" s="3">
        <v>56201.33</v>
      </c>
      <c r="G6" s="3">
        <v>0</v>
      </c>
      <c r="H6" s="76">
        <f t="shared" si="0"/>
        <v>163101.33000000002</v>
      </c>
      <c r="I6" s="47" t="s">
        <v>27</v>
      </c>
    </row>
    <row r="7" spans="1:9" ht="16.5" x14ac:dyDescent="0.3">
      <c r="A7" s="56">
        <v>1769</v>
      </c>
      <c r="B7" s="1" t="s">
        <v>15</v>
      </c>
      <c r="C7" s="3">
        <v>300000</v>
      </c>
      <c r="D7" s="44">
        <v>510640000054</v>
      </c>
      <c r="E7" s="3">
        <v>169925</v>
      </c>
      <c r="F7" s="3">
        <v>44549.46</v>
      </c>
      <c r="G7" s="3">
        <v>0</v>
      </c>
      <c r="H7" s="76">
        <f t="shared" si="0"/>
        <v>214474.46</v>
      </c>
      <c r="I7" s="47" t="s">
        <v>27</v>
      </c>
    </row>
    <row r="8" spans="1:9" ht="16.5" x14ac:dyDescent="0.3">
      <c r="A8" s="56">
        <v>1462</v>
      </c>
      <c r="B8" s="1" t="s">
        <v>16</v>
      </c>
      <c r="C8" s="3">
        <v>300000</v>
      </c>
      <c r="D8" s="44">
        <v>510640000056</v>
      </c>
      <c r="E8" s="3">
        <v>106820</v>
      </c>
      <c r="F8" s="3">
        <v>56146.369999999995</v>
      </c>
      <c r="G8" s="3">
        <v>0</v>
      </c>
      <c r="H8" s="76">
        <f t="shared" si="0"/>
        <v>162966.37</v>
      </c>
      <c r="I8" s="47" t="s">
        <v>27</v>
      </c>
    </row>
    <row r="9" spans="1:9" ht="16.5" x14ac:dyDescent="0.3">
      <c r="A9" s="56">
        <v>2083</v>
      </c>
      <c r="B9" s="1" t="s">
        <v>17</v>
      </c>
      <c r="C9" s="3">
        <v>300000</v>
      </c>
      <c r="D9" s="44">
        <v>510640000058</v>
      </c>
      <c r="E9" s="3">
        <v>106900</v>
      </c>
      <c r="F9" s="3">
        <v>55913.03</v>
      </c>
      <c r="G9" s="3">
        <v>0</v>
      </c>
      <c r="H9" s="76">
        <f t="shared" si="0"/>
        <v>162813.03</v>
      </c>
      <c r="I9" s="47" t="s">
        <v>27</v>
      </c>
    </row>
    <row r="10" spans="1:9" ht="16.5" x14ac:dyDescent="0.3">
      <c r="A10" s="56">
        <v>2561</v>
      </c>
      <c r="B10" s="1" t="s">
        <v>24</v>
      </c>
      <c r="C10" s="3">
        <v>300000</v>
      </c>
      <c r="D10" s="44">
        <v>510640000059</v>
      </c>
      <c r="E10" s="3">
        <v>266725</v>
      </c>
      <c r="F10" s="3">
        <v>14794.620000000003</v>
      </c>
      <c r="G10" s="3">
        <v>0</v>
      </c>
      <c r="H10" s="76">
        <f t="shared" si="0"/>
        <v>281519.62</v>
      </c>
      <c r="I10" s="47" t="s">
        <v>27</v>
      </c>
    </row>
    <row r="11" spans="1:9" ht="16.5" x14ac:dyDescent="0.3">
      <c r="A11" s="56">
        <v>2199</v>
      </c>
      <c r="B11" s="1" t="s">
        <v>13</v>
      </c>
      <c r="C11" s="3">
        <v>300000</v>
      </c>
      <c r="D11" s="44">
        <v>510640000060</v>
      </c>
      <c r="E11" s="3">
        <v>266725</v>
      </c>
      <c r="F11" s="3">
        <v>13252.95</v>
      </c>
      <c r="G11" s="3">
        <v>0</v>
      </c>
      <c r="H11" s="76">
        <f t="shared" si="0"/>
        <v>279977.95</v>
      </c>
      <c r="I11" s="47" t="s">
        <v>27</v>
      </c>
    </row>
    <row r="12" spans="1:9" ht="16.5" x14ac:dyDescent="0.3">
      <c r="A12" s="56">
        <v>2614</v>
      </c>
      <c r="B12" s="1" t="s">
        <v>25</v>
      </c>
      <c r="C12" s="3">
        <v>300000</v>
      </c>
      <c r="D12" s="44">
        <v>510640000061</v>
      </c>
      <c r="E12" s="3">
        <v>272775</v>
      </c>
      <c r="F12" s="3">
        <v>11248.499999999998</v>
      </c>
      <c r="G12" s="3">
        <v>0</v>
      </c>
      <c r="H12" s="76">
        <f t="shared" si="0"/>
        <v>284023.5</v>
      </c>
      <c r="I12" s="47" t="s">
        <v>27</v>
      </c>
    </row>
    <row r="13" spans="1:9" ht="16.5" x14ac:dyDescent="0.3">
      <c r="A13" s="56">
        <v>2411</v>
      </c>
      <c r="B13" s="1" t="s">
        <v>26</v>
      </c>
      <c r="C13" s="3">
        <v>300000</v>
      </c>
      <c r="D13" s="44">
        <v>510640000062</v>
      </c>
      <c r="E13" s="3">
        <v>275800</v>
      </c>
      <c r="F13" s="3">
        <v>10189.039999999999</v>
      </c>
      <c r="G13" s="3">
        <v>0</v>
      </c>
      <c r="H13" s="76">
        <f t="shared" si="0"/>
        <v>285989.03999999998</v>
      </c>
      <c r="I13" s="47" t="s">
        <v>27</v>
      </c>
    </row>
    <row r="14" spans="1:9" ht="16.5" x14ac:dyDescent="0.3">
      <c r="A14" s="56">
        <v>2071</v>
      </c>
      <c r="B14" s="1" t="s">
        <v>18</v>
      </c>
      <c r="C14" s="3">
        <v>300000</v>
      </c>
      <c r="D14" s="44">
        <v>510640000064</v>
      </c>
      <c r="E14" s="3">
        <v>109425</v>
      </c>
      <c r="F14" s="3">
        <v>56564.81</v>
      </c>
      <c r="G14" s="3">
        <v>0</v>
      </c>
      <c r="H14" s="76">
        <f t="shared" si="0"/>
        <v>165989.81</v>
      </c>
      <c r="I14" s="47" t="s">
        <v>27</v>
      </c>
    </row>
    <row r="15" spans="1:9" ht="16.5" x14ac:dyDescent="0.3">
      <c r="A15" s="56">
        <v>2319</v>
      </c>
      <c r="B15" s="1" t="s">
        <v>19</v>
      </c>
      <c r="C15" s="3">
        <v>300000</v>
      </c>
      <c r="D15" s="44">
        <v>510640000065</v>
      </c>
      <c r="E15" s="3">
        <v>296975</v>
      </c>
      <c r="F15" s="3">
        <v>1665.3200000000002</v>
      </c>
      <c r="G15" s="3">
        <v>0</v>
      </c>
      <c r="H15" s="76">
        <f t="shared" si="0"/>
        <v>298640.32</v>
      </c>
      <c r="I15" s="47" t="s">
        <v>27</v>
      </c>
    </row>
    <row r="16" spans="1:9" x14ac:dyDescent="0.25">
      <c r="A16" s="74">
        <v>2367</v>
      </c>
      <c r="B16" s="74" t="s">
        <v>28</v>
      </c>
      <c r="C16" s="131" t="s">
        <v>31</v>
      </c>
      <c r="D16" s="127" t="s">
        <v>32</v>
      </c>
      <c r="E16" s="100">
        <v>103375</v>
      </c>
      <c r="F16" s="100">
        <f>53472.71+3948.23</f>
        <v>57420.94</v>
      </c>
      <c r="G16" s="100">
        <v>0</v>
      </c>
      <c r="H16" s="77">
        <f t="shared" si="0"/>
        <v>160795.94</v>
      </c>
      <c r="I16" s="47" t="s">
        <v>39</v>
      </c>
    </row>
    <row r="17" spans="1:9" x14ac:dyDescent="0.25">
      <c r="A17" s="74">
        <v>2498</v>
      </c>
      <c r="B17" s="63" t="s">
        <v>35</v>
      </c>
      <c r="C17" s="131" t="s">
        <v>31</v>
      </c>
      <c r="D17" s="127" t="s">
        <v>36</v>
      </c>
      <c r="E17" s="100">
        <v>154320</v>
      </c>
      <c r="F17" s="100">
        <f>39998.18+5670.53</f>
        <v>45668.71</v>
      </c>
      <c r="G17" s="100">
        <v>0</v>
      </c>
      <c r="H17" s="77">
        <f t="shared" si="0"/>
        <v>199988.71</v>
      </c>
      <c r="I17" s="47" t="s">
        <v>39</v>
      </c>
    </row>
    <row r="18" spans="1:9" x14ac:dyDescent="0.25">
      <c r="A18" s="141">
        <v>2251</v>
      </c>
      <c r="B18" s="32" t="s">
        <v>48</v>
      </c>
      <c r="C18" s="33">
        <v>300000</v>
      </c>
      <c r="D18" s="128">
        <v>630640000059</v>
      </c>
      <c r="E18" s="30">
        <v>127575</v>
      </c>
      <c r="F18" s="30">
        <v>53145.32</v>
      </c>
      <c r="G18" s="34">
        <v>500</v>
      </c>
      <c r="H18" s="35">
        <v>181220.32</v>
      </c>
      <c r="I18" s="47" t="s">
        <v>47</v>
      </c>
    </row>
    <row r="19" spans="1:9" x14ac:dyDescent="0.25">
      <c r="A19" s="142">
        <v>1341</v>
      </c>
      <c r="B19" s="28" t="s">
        <v>40</v>
      </c>
      <c r="C19" s="33">
        <v>300000</v>
      </c>
      <c r="D19" s="128">
        <v>630640000054</v>
      </c>
      <c r="E19" s="16">
        <v>102000</v>
      </c>
      <c r="F19" s="16">
        <v>54883.770000000004</v>
      </c>
      <c r="G19" s="34">
        <v>0</v>
      </c>
      <c r="H19" s="35">
        <v>156883.77000000002</v>
      </c>
      <c r="I19" s="47" t="s">
        <v>47</v>
      </c>
    </row>
    <row r="20" spans="1:9" x14ac:dyDescent="0.25">
      <c r="A20" s="57">
        <v>2358</v>
      </c>
      <c r="B20" s="28" t="s">
        <v>41</v>
      </c>
      <c r="C20" s="30">
        <v>300000</v>
      </c>
      <c r="D20" s="129">
        <v>630640000044</v>
      </c>
      <c r="E20" s="30">
        <v>101007</v>
      </c>
      <c r="F20" s="30">
        <v>61291.69</v>
      </c>
      <c r="G20" s="31">
        <v>0</v>
      </c>
      <c r="H20" s="36">
        <v>162298.69</v>
      </c>
      <c r="I20" s="47" t="s">
        <v>47</v>
      </c>
    </row>
    <row r="21" spans="1:9" x14ac:dyDescent="0.25">
      <c r="A21" s="57">
        <v>2489</v>
      </c>
      <c r="B21" s="29" t="s">
        <v>52</v>
      </c>
      <c r="C21" s="30">
        <v>300000</v>
      </c>
      <c r="D21" s="129">
        <v>630640000050</v>
      </c>
      <c r="E21" s="30">
        <v>157825</v>
      </c>
      <c r="F21" s="30">
        <v>47612.75</v>
      </c>
      <c r="G21" s="31">
        <v>0</v>
      </c>
      <c r="H21" s="36">
        <v>205437.75</v>
      </c>
      <c r="I21" s="47" t="s">
        <v>47</v>
      </c>
    </row>
    <row r="22" spans="1:9" x14ac:dyDescent="0.25">
      <c r="A22" s="57">
        <v>2520</v>
      </c>
      <c r="B22" s="29" t="s">
        <v>42</v>
      </c>
      <c r="C22" s="30">
        <v>300000</v>
      </c>
      <c r="D22" s="129">
        <v>630640000052</v>
      </c>
      <c r="E22" s="30">
        <v>159872</v>
      </c>
      <c r="F22" s="30">
        <v>72802.48</v>
      </c>
      <c r="G22" s="31">
        <v>0</v>
      </c>
      <c r="H22" s="36">
        <v>232674.47999999998</v>
      </c>
      <c r="I22" s="47" t="s">
        <v>47</v>
      </c>
    </row>
    <row r="23" spans="1:9" x14ac:dyDescent="0.25">
      <c r="A23" s="57">
        <v>1068</v>
      </c>
      <c r="B23" s="57" t="s">
        <v>43</v>
      </c>
      <c r="C23" s="30">
        <v>300000</v>
      </c>
      <c r="D23" s="129">
        <v>630640000034</v>
      </c>
      <c r="E23" s="67">
        <v>135000</v>
      </c>
      <c r="F23" s="30">
        <v>55221.98</v>
      </c>
      <c r="G23" s="31">
        <v>0</v>
      </c>
      <c r="H23" s="36">
        <v>190221.98</v>
      </c>
      <c r="I23" s="47" t="s">
        <v>47</v>
      </c>
    </row>
    <row r="24" spans="1:9" x14ac:dyDescent="0.25">
      <c r="A24" s="57">
        <v>1815</v>
      </c>
      <c r="B24" s="29" t="s">
        <v>44</v>
      </c>
      <c r="C24" s="30">
        <v>300000</v>
      </c>
      <c r="D24" s="129">
        <v>630640000036</v>
      </c>
      <c r="E24" s="30">
        <v>102000</v>
      </c>
      <c r="F24" s="67">
        <v>55189.140000000007</v>
      </c>
      <c r="G24" s="31">
        <v>0</v>
      </c>
      <c r="H24" s="36">
        <v>157189.14000000001</v>
      </c>
      <c r="I24" s="47" t="s">
        <v>47</v>
      </c>
    </row>
    <row r="25" spans="1:9" x14ac:dyDescent="0.25">
      <c r="A25" s="57">
        <v>1904</v>
      </c>
      <c r="B25" s="29" t="s">
        <v>45</v>
      </c>
      <c r="C25" s="30">
        <v>300000</v>
      </c>
      <c r="D25" s="129">
        <v>630640000037</v>
      </c>
      <c r="E25" s="30">
        <v>114000</v>
      </c>
      <c r="F25" s="30">
        <v>53309.240000000005</v>
      </c>
      <c r="G25" s="31">
        <v>0</v>
      </c>
      <c r="H25" s="36">
        <v>167309.24</v>
      </c>
      <c r="I25" s="47" t="s">
        <v>47</v>
      </c>
    </row>
    <row r="26" spans="1:9" x14ac:dyDescent="0.25">
      <c r="A26" s="57">
        <v>1887</v>
      </c>
      <c r="B26" s="29" t="s">
        <v>46</v>
      </c>
      <c r="C26" s="30">
        <v>300000</v>
      </c>
      <c r="D26" s="129">
        <v>630640000057</v>
      </c>
      <c r="E26" s="30">
        <v>102000</v>
      </c>
      <c r="F26" s="30">
        <v>55110.8</v>
      </c>
      <c r="G26" s="31">
        <v>0</v>
      </c>
      <c r="H26" s="36">
        <v>157110.79999999999</v>
      </c>
      <c r="I26" s="47" t="s">
        <v>47</v>
      </c>
    </row>
    <row r="27" spans="1:9" x14ac:dyDescent="0.25">
      <c r="A27" s="63">
        <v>2242</v>
      </c>
      <c r="B27" s="74" t="s">
        <v>53</v>
      </c>
      <c r="C27" s="134">
        <v>300000</v>
      </c>
      <c r="D27" s="130" t="s">
        <v>60</v>
      </c>
      <c r="E27" s="38">
        <v>0</v>
      </c>
      <c r="F27" s="38">
        <v>50946.98</v>
      </c>
      <c r="G27" s="38">
        <v>0</v>
      </c>
      <c r="H27" s="77">
        <v>50946.98</v>
      </c>
      <c r="I27" s="47" t="s">
        <v>63</v>
      </c>
    </row>
    <row r="28" spans="1:9" x14ac:dyDescent="0.25">
      <c r="A28" s="63">
        <v>2636</v>
      </c>
      <c r="B28" s="63" t="s">
        <v>59</v>
      </c>
      <c r="C28" s="134">
        <v>300000</v>
      </c>
      <c r="D28" s="130" t="s">
        <v>61</v>
      </c>
      <c r="E28" s="38">
        <v>293924</v>
      </c>
      <c r="F28" s="38">
        <v>1120.8399999999999</v>
      </c>
      <c r="G28" s="38">
        <v>0</v>
      </c>
      <c r="H28" s="77">
        <v>295044.84000000003</v>
      </c>
      <c r="I28" s="47" t="s">
        <v>63</v>
      </c>
    </row>
    <row r="29" spans="1:9" x14ac:dyDescent="0.25">
      <c r="A29" s="63">
        <v>1790</v>
      </c>
      <c r="B29" s="63" t="s">
        <v>54</v>
      </c>
      <c r="C29" s="134">
        <v>300000</v>
      </c>
      <c r="D29" s="130" t="s">
        <v>62</v>
      </c>
      <c r="E29" s="38">
        <v>109425</v>
      </c>
      <c r="F29" s="38">
        <v>56470.41</v>
      </c>
      <c r="G29" s="38">
        <v>0</v>
      </c>
      <c r="H29" s="77">
        <v>165895.41</v>
      </c>
      <c r="I29" s="47" t="s">
        <v>63</v>
      </c>
    </row>
    <row r="30" spans="1:9" x14ac:dyDescent="0.25">
      <c r="A30" s="63">
        <v>2423</v>
      </c>
      <c r="B30" s="63" t="s">
        <v>71</v>
      </c>
      <c r="C30" s="135">
        <v>300000</v>
      </c>
      <c r="D30" s="131" t="s">
        <v>74</v>
      </c>
      <c r="E30" s="125">
        <v>109425</v>
      </c>
      <c r="F30" s="125">
        <v>50161.36</v>
      </c>
      <c r="G30" s="125">
        <v>4152.6000000000004</v>
      </c>
      <c r="H30" s="77">
        <v>163738.96</v>
      </c>
      <c r="I30" s="47" t="s">
        <v>70</v>
      </c>
    </row>
    <row r="31" spans="1:9" x14ac:dyDescent="0.25">
      <c r="A31" s="63">
        <v>2395</v>
      </c>
      <c r="B31" s="63" t="s">
        <v>72</v>
      </c>
      <c r="C31" s="135">
        <v>125000</v>
      </c>
      <c r="D31" s="131" t="s">
        <v>75</v>
      </c>
      <c r="E31" s="125">
        <v>4398</v>
      </c>
      <c r="F31" s="125">
        <v>21112.71</v>
      </c>
      <c r="G31" s="125">
        <v>543.86</v>
      </c>
      <c r="H31" s="77">
        <v>26054.57</v>
      </c>
      <c r="I31" s="47" t="s">
        <v>70</v>
      </c>
    </row>
    <row r="32" spans="1:9" x14ac:dyDescent="0.25">
      <c r="A32" s="63">
        <v>2555</v>
      </c>
      <c r="B32" s="63" t="s">
        <v>73</v>
      </c>
      <c r="C32" s="135">
        <v>300000</v>
      </c>
      <c r="D32" s="131" t="s">
        <v>76</v>
      </c>
      <c r="E32" s="125">
        <v>242525</v>
      </c>
      <c r="F32" s="125">
        <v>16611.55</v>
      </c>
      <c r="G32" s="125">
        <v>8648.41</v>
      </c>
      <c r="H32" s="77">
        <v>267784.95999999996</v>
      </c>
      <c r="I32" s="47" t="s">
        <v>70</v>
      </c>
    </row>
    <row r="33" spans="1:9" x14ac:dyDescent="0.25">
      <c r="A33" s="64">
        <v>2357</v>
      </c>
      <c r="B33" s="64" t="s">
        <v>81</v>
      </c>
      <c r="C33" s="102">
        <v>300000</v>
      </c>
      <c r="D33" s="46">
        <v>820640000013</v>
      </c>
      <c r="E33" s="103">
        <v>275760</v>
      </c>
      <c r="F33" s="103">
        <f>208.33+9771.74</f>
        <v>9980.07</v>
      </c>
      <c r="G33" s="103"/>
      <c r="H33" s="78">
        <f t="shared" ref="H33:H43" si="1">E33+F33+G33</f>
        <v>285740.07</v>
      </c>
      <c r="I33" s="47" t="s">
        <v>80</v>
      </c>
    </row>
    <row r="34" spans="1:9" x14ac:dyDescent="0.25">
      <c r="A34" s="64">
        <v>2330</v>
      </c>
      <c r="B34" s="64" t="s">
        <v>82</v>
      </c>
      <c r="C34" s="102">
        <v>300000</v>
      </c>
      <c r="D34" s="46">
        <v>820640000012</v>
      </c>
      <c r="E34" s="103">
        <v>102000</v>
      </c>
      <c r="F34" s="103">
        <f>50947.87+3897.98</f>
        <v>54845.850000000006</v>
      </c>
      <c r="G34" s="103"/>
      <c r="H34" s="78">
        <f t="shared" si="1"/>
        <v>156845.85</v>
      </c>
      <c r="I34" s="47" t="s">
        <v>80</v>
      </c>
    </row>
    <row r="35" spans="1:9" x14ac:dyDescent="0.25">
      <c r="A35" s="64">
        <v>1699</v>
      </c>
      <c r="B35" s="64" t="s">
        <v>79</v>
      </c>
      <c r="C35" s="102">
        <v>272875</v>
      </c>
      <c r="D35" s="46">
        <v>820640000010</v>
      </c>
      <c r="E35" s="103">
        <v>128225</v>
      </c>
      <c r="F35" s="103">
        <f>51762.08+5123.51</f>
        <v>56885.590000000004</v>
      </c>
      <c r="G35" s="103">
        <v>150</v>
      </c>
      <c r="H35" s="78">
        <f t="shared" si="1"/>
        <v>185260.59</v>
      </c>
      <c r="I35" s="47" t="s">
        <v>80</v>
      </c>
    </row>
    <row r="36" spans="1:9" x14ac:dyDescent="0.25">
      <c r="A36" s="64">
        <v>2532</v>
      </c>
      <c r="B36" s="64" t="s">
        <v>83</v>
      </c>
      <c r="C36" s="102">
        <v>272875</v>
      </c>
      <c r="D36" s="46">
        <v>820640000011</v>
      </c>
      <c r="E36" s="103">
        <v>0</v>
      </c>
      <c r="F36" s="103">
        <v>320.77</v>
      </c>
      <c r="G36" s="103">
        <v>0</v>
      </c>
      <c r="H36" s="78">
        <f t="shared" si="1"/>
        <v>320.77</v>
      </c>
      <c r="I36" s="47" t="s">
        <v>80</v>
      </c>
    </row>
    <row r="37" spans="1:9" x14ac:dyDescent="0.25">
      <c r="A37" s="29">
        <v>2275</v>
      </c>
      <c r="B37" s="29" t="s">
        <v>84</v>
      </c>
      <c r="C37" s="136">
        <v>212275</v>
      </c>
      <c r="D37" s="132" t="s">
        <v>107</v>
      </c>
      <c r="E37" s="67">
        <v>100350</v>
      </c>
      <c r="F37" s="68">
        <f>51461.31+3846.05</f>
        <v>55307.360000000001</v>
      </c>
      <c r="G37" s="38"/>
      <c r="H37" s="69">
        <f t="shared" si="1"/>
        <v>155657.35999999999</v>
      </c>
      <c r="I37" s="47" t="s">
        <v>88</v>
      </c>
    </row>
    <row r="38" spans="1:9" x14ac:dyDescent="0.25">
      <c r="A38" s="29">
        <v>1456</v>
      </c>
      <c r="B38" s="29" t="s">
        <v>90</v>
      </c>
      <c r="C38" s="136">
        <v>215020</v>
      </c>
      <c r="D38" s="132" t="s">
        <v>108</v>
      </c>
      <c r="E38" s="67">
        <v>93620</v>
      </c>
      <c r="F38" s="68">
        <f>50567.59+3709.95</f>
        <v>54277.539999999994</v>
      </c>
      <c r="G38" s="38"/>
      <c r="H38" s="69">
        <f t="shared" si="1"/>
        <v>147897.53999999998</v>
      </c>
      <c r="I38" s="47" t="s">
        <v>88</v>
      </c>
    </row>
    <row r="39" spans="1:9" x14ac:dyDescent="0.25">
      <c r="A39" s="29">
        <v>2178</v>
      </c>
      <c r="B39" s="29" t="s">
        <v>85</v>
      </c>
      <c r="C39" s="136">
        <v>227400</v>
      </c>
      <c r="D39" s="132" t="s">
        <v>109</v>
      </c>
      <c r="E39" s="67">
        <v>88250</v>
      </c>
      <c r="F39" s="68">
        <f>54346.16+3526.74</f>
        <v>57872.9</v>
      </c>
      <c r="G39" s="38"/>
      <c r="H39" s="69">
        <f t="shared" si="1"/>
        <v>146122.9</v>
      </c>
      <c r="I39" s="47" t="s">
        <v>88</v>
      </c>
    </row>
    <row r="40" spans="1:9" x14ac:dyDescent="0.25">
      <c r="A40" s="29">
        <v>2515</v>
      </c>
      <c r="B40" s="29" t="s">
        <v>99</v>
      </c>
      <c r="C40" s="136">
        <v>242525</v>
      </c>
      <c r="D40" s="132" t="s">
        <v>110</v>
      </c>
      <c r="E40" s="67">
        <v>200175</v>
      </c>
      <c r="F40" s="68">
        <f>30744.26+7217.93</f>
        <v>37962.19</v>
      </c>
      <c r="G40" s="38"/>
      <c r="H40" s="69">
        <f t="shared" si="1"/>
        <v>238137.19</v>
      </c>
      <c r="I40" s="47" t="s">
        <v>88</v>
      </c>
    </row>
    <row r="41" spans="1:9" x14ac:dyDescent="0.25">
      <c r="A41" s="29">
        <v>2607</v>
      </c>
      <c r="B41" s="29" t="s">
        <v>100</v>
      </c>
      <c r="C41" s="136">
        <v>300000</v>
      </c>
      <c r="D41" s="132" t="s">
        <v>111</v>
      </c>
      <c r="E41" s="67">
        <v>266593</v>
      </c>
      <c r="F41" s="126">
        <f>911.61+9552.94</f>
        <v>10464.550000000001</v>
      </c>
      <c r="G41" s="38"/>
      <c r="H41" s="69">
        <f t="shared" si="1"/>
        <v>277057.55</v>
      </c>
      <c r="I41" s="47" t="s">
        <v>88</v>
      </c>
    </row>
    <row r="42" spans="1:9" x14ac:dyDescent="0.25">
      <c r="A42" s="29">
        <v>1467</v>
      </c>
      <c r="B42" s="29" t="s">
        <v>91</v>
      </c>
      <c r="C42" s="136">
        <v>215020</v>
      </c>
      <c r="D42" s="132" t="s">
        <v>112</v>
      </c>
      <c r="E42" s="67">
        <v>108795</v>
      </c>
      <c r="F42" s="68">
        <f>50835.32+4132.81</f>
        <v>54968.13</v>
      </c>
      <c r="G42" s="38"/>
      <c r="H42" s="69">
        <f t="shared" si="1"/>
        <v>163763.13</v>
      </c>
      <c r="I42" s="47" t="s">
        <v>88</v>
      </c>
    </row>
    <row r="43" spans="1:9" x14ac:dyDescent="0.25">
      <c r="A43" s="29">
        <v>1808</v>
      </c>
      <c r="B43" s="29" t="s">
        <v>92</v>
      </c>
      <c r="C43" s="136">
        <v>243175</v>
      </c>
      <c r="D43" s="132" t="s">
        <v>113</v>
      </c>
      <c r="E43" s="67">
        <v>110075</v>
      </c>
      <c r="F43" s="68">
        <f>52508.41+4174.53</f>
        <v>56682.94</v>
      </c>
      <c r="G43" s="38"/>
      <c r="H43" s="69">
        <f t="shared" si="1"/>
        <v>166757.94</v>
      </c>
      <c r="I43" s="47" t="s">
        <v>88</v>
      </c>
    </row>
    <row r="44" spans="1:9" x14ac:dyDescent="0.25">
      <c r="A44" s="32">
        <v>2405</v>
      </c>
      <c r="B44" s="32" t="s">
        <v>114</v>
      </c>
      <c r="C44" s="101">
        <v>300000</v>
      </c>
      <c r="D44" s="131" t="s">
        <v>120</v>
      </c>
      <c r="E44" s="101">
        <v>287852</v>
      </c>
      <c r="F44" s="101">
        <v>7054.02</v>
      </c>
      <c r="G44" s="101">
        <v>0</v>
      </c>
      <c r="H44" s="79">
        <v>294906.02</v>
      </c>
      <c r="I44" s="47" t="s">
        <v>118</v>
      </c>
    </row>
    <row r="45" spans="1:9" x14ac:dyDescent="0.25">
      <c r="A45" s="29">
        <v>2332</v>
      </c>
      <c r="B45" s="29" t="s">
        <v>119</v>
      </c>
      <c r="C45" s="101">
        <v>300000</v>
      </c>
      <c r="D45" s="131" t="s">
        <v>121</v>
      </c>
      <c r="E45" s="101">
        <v>93670</v>
      </c>
      <c r="F45" s="101">
        <v>60452.619999999995</v>
      </c>
      <c r="G45" s="125">
        <v>0</v>
      </c>
      <c r="H45" s="80">
        <v>154122.62</v>
      </c>
      <c r="I45" s="47" t="s">
        <v>118</v>
      </c>
    </row>
    <row r="46" spans="1:9" x14ac:dyDescent="0.25">
      <c r="A46" s="63">
        <v>1893</v>
      </c>
      <c r="B46" s="74" t="s">
        <v>124</v>
      </c>
      <c r="C46" s="134">
        <v>300000</v>
      </c>
      <c r="D46" s="45" t="s">
        <v>161</v>
      </c>
      <c r="E46" s="125">
        <v>195000</v>
      </c>
      <c r="F46" s="38">
        <v>46051.58</v>
      </c>
      <c r="G46" s="38"/>
      <c r="H46" s="77">
        <f t="shared" ref="H46:H59" si="2">E46+F46+G46</f>
        <v>241051.58000000002</v>
      </c>
      <c r="I46" s="47" t="s">
        <v>130</v>
      </c>
    </row>
    <row r="47" spans="1:9" x14ac:dyDescent="0.25">
      <c r="A47" s="63">
        <v>2074</v>
      </c>
      <c r="B47" s="63" t="s">
        <v>125</v>
      </c>
      <c r="C47" s="134">
        <v>300000</v>
      </c>
      <c r="D47" s="45" t="s">
        <v>162</v>
      </c>
      <c r="E47" s="38">
        <v>204000</v>
      </c>
      <c r="F47" s="38">
        <v>33777.979999999996</v>
      </c>
      <c r="G47" s="38"/>
      <c r="H47" s="77">
        <f t="shared" si="2"/>
        <v>237777.97999999998</v>
      </c>
      <c r="I47" s="47" t="s">
        <v>130</v>
      </c>
    </row>
    <row r="48" spans="1:9" x14ac:dyDescent="0.25">
      <c r="A48" s="63">
        <v>1865</v>
      </c>
      <c r="B48" s="63" t="s">
        <v>136</v>
      </c>
      <c r="C48" s="134">
        <v>300000</v>
      </c>
      <c r="D48" s="45" t="s">
        <v>163</v>
      </c>
      <c r="E48" s="38">
        <v>111000</v>
      </c>
      <c r="F48" s="38">
        <v>52962.81</v>
      </c>
      <c r="G48" s="38"/>
      <c r="H48" s="77">
        <f t="shared" si="2"/>
        <v>163962.81</v>
      </c>
      <c r="I48" s="47" t="s">
        <v>130</v>
      </c>
    </row>
    <row r="49" spans="1:9" x14ac:dyDescent="0.25">
      <c r="A49" s="63">
        <v>2469</v>
      </c>
      <c r="B49" s="63" t="s">
        <v>146</v>
      </c>
      <c r="C49" s="134">
        <v>300000</v>
      </c>
      <c r="D49" s="45" t="s">
        <v>164</v>
      </c>
      <c r="E49" s="38">
        <v>191100</v>
      </c>
      <c r="F49" s="38">
        <v>39617.230000000003</v>
      </c>
      <c r="G49" s="38"/>
      <c r="H49" s="77">
        <f t="shared" si="2"/>
        <v>230717.23</v>
      </c>
      <c r="I49" s="47" t="s">
        <v>130</v>
      </c>
    </row>
    <row r="50" spans="1:9" x14ac:dyDescent="0.25">
      <c r="A50" s="63">
        <v>1010</v>
      </c>
      <c r="B50" s="63" t="s">
        <v>137</v>
      </c>
      <c r="C50" s="134">
        <v>300000</v>
      </c>
      <c r="D50" s="45" t="s">
        <v>165</v>
      </c>
      <c r="E50" s="38">
        <v>156000</v>
      </c>
      <c r="F50" s="38">
        <v>56575.14</v>
      </c>
      <c r="G50" s="38"/>
      <c r="H50" s="77">
        <f t="shared" si="2"/>
        <v>212575.14</v>
      </c>
      <c r="I50" s="47" t="s">
        <v>130</v>
      </c>
    </row>
    <row r="51" spans="1:9" x14ac:dyDescent="0.25">
      <c r="A51" s="63">
        <v>2611</v>
      </c>
      <c r="B51" s="63" t="s">
        <v>149</v>
      </c>
      <c r="C51" s="134">
        <v>300000</v>
      </c>
      <c r="D51" s="45" t="s">
        <v>166</v>
      </c>
      <c r="E51" s="38">
        <v>249042</v>
      </c>
      <c r="F51" s="38">
        <v>10298.64</v>
      </c>
      <c r="G51" s="38"/>
      <c r="H51" s="77">
        <f t="shared" si="2"/>
        <v>259340.64</v>
      </c>
      <c r="I51" s="47" t="s">
        <v>130</v>
      </c>
    </row>
    <row r="52" spans="1:9" x14ac:dyDescent="0.25">
      <c r="A52" s="63">
        <v>2615</v>
      </c>
      <c r="B52" s="63" t="s">
        <v>150</v>
      </c>
      <c r="C52" s="134">
        <v>300000</v>
      </c>
      <c r="D52" s="45" t="s">
        <v>167</v>
      </c>
      <c r="E52" s="38">
        <v>249042</v>
      </c>
      <c r="F52" s="38">
        <v>10298.64</v>
      </c>
      <c r="G52" s="38"/>
      <c r="H52" s="77">
        <f t="shared" si="2"/>
        <v>259340.64</v>
      </c>
      <c r="I52" s="47" t="s">
        <v>130</v>
      </c>
    </row>
    <row r="53" spans="1:9" x14ac:dyDescent="0.25">
      <c r="A53" s="63">
        <v>2578</v>
      </c>
      <c r="B53" s="63" t="s">
        <v>147</v>
      </c>
      <c r="C53" s="134">
        <v>300000</v>
      </c>
      <c r="D53" s="45" t="s">
        <v>168</v>
      </c>
      <c r="E53" s="38">
        <v>271353</v>
      </c>
      <c r="F53" s="38">
        <v>10640.69</v>
      </c>
      <c r="G53" s="38"/>
      <c r="H53" s="77">
        <f t="shared" si="2"/>
        <v>281993.69</v>
      </c>
      <c r="I53" s="47" t="s">
        <v>130</v>
      </c>
    </row>
    <row r="54" spans="1:9" x14ac:dyDescent="0.25">
      <c r="A54" s="63">
        <v>2326</v>
      </c>
      <c r="B54" s="63" t="s">
        <v>126</v>
      </c>
      <c r="C54" s="134">
        <v>300000</v>
      </c>
      <c r="D54" s="45" t="s">
        <v>169</v>
      </c>
      <c r="E54" s="38">
        <v>105000</v>
      </c>
      <c r="F54" s="38">
        <v>54234.07</v>
      </c>
      <c r="G54" s="38"/>
      <c r="H54" s="77">
        <f t="shared" si="2"/>
        <v>159234.07</v>
      </c>
      <c r="I54" s="47" t="s">
        <v>130</v>
      </c>
    </row>
    <row r="55" spans="1:9" s="123" customFormat="1" x14ac:dyDescent="0.25">
      <c r="A55" s="138" t="s">
        <v>178</v>
      </c>
      <c r="B55" s="138" t="s">
        <v>179</v>
      </c>
      <c r="C55" s="137">
        <v>125000</v>
      </c>
      <c r="D55" s="133" t="s">
        <v>180</v>
      </c>
      <c r="E55" s="121">
        <v>9720</v>
      </c>
      <c r="F55" s="121">
        <f>25662.97+33.48+30.24+33.48+32.4+33.48+32.4+33.48+33.48+32.4+33.48</f>
        <v>25991.290000000005</v>
      </c>
      <c r="G55" s="121">
        <v>0</v>
      </c>
      <c r="H55" s="80">
        <f t="shared" si="2"/>
        <v>35711.290000000008</v>
      </c>
      <c r="I55" s="140" t="s">
        <v>185</v>
      </c>
    </row>
    <row r="56" spans="1:9" s="123" customFormat="1" x14ac:dyDescent="0.25">
      <c r="A56" s="139">
        <v>2217</v>
      </c>
      <c r="B56" s="139" t="s">
        <v>171</v>
      </c>
      <c r="C56" s="137">
        <v>300000</v>
      </c>
      <c r="D56" s="133" t="s">
        <v>181</v>
      </c>
      <c r="E56" s="121">
        <v>174437.67</v>
      </c>
      <c r="F56" s="121">
        <f>21170.56+686.08+609.77+664.77+633.86+654.99+630.01+642.76+632.28+601.72+610.28</f>
        <v>27537.08</v>
      </c>
      <c r="G56" s="121">
        <v>0</v>
      </c>
      <c r="H56" s="80">
        <f t="shared" si="2"/>
        <v>201974.75</v>
      </c>
      <c r="I56" s="140" t="s">
        <v>185</v>
      </c>
    </row>
    <row r="57" spans="1:9" s="123" customFormat="1" x14ac:dyDescent="0.25">
      <c r="A57" s="139">
        <v>2557</v>
      </c>
      <c r="B57" s="139" t="s">
        <v>172</v>
      </c>
      <c r="C57" s="137">
        <v>300000</v>
      </c>
      <c r="D57" s="133" t="s">
        <v>182</v>
      </c>
      <c r="E57" s="121">
        <v>243408</v>
      </c>
      <c r="F57" s="121">
        <f>16033.36+923.64+824.35+902.34+863.76+892.55+859.92+880.32+869.84+831.62+657.16+847.84</f>
        <v>25386.699999999993</v>
      </c>
      <c r="G57" s="121">
        <v>0</v>
      </c>
      <c r="H57" s="80">
        <f t="shared" si="2"/>
        <v>268794.7</v>
      </c>
      <c r="I57" s="140" t="s">
        <v>185</v>
      </c>
    </row>
    <row r="58" spans="1:9" s="123" customFormat="1" x14ac:dyDescent="0.25">
      <c r="A58" s="139">
        <v>2267</v>
      </c>
      <c r="B58" s="139" t="s">
        <v>170</v>
      </c>
      <c r="C58" s="137">
        <v>300000</v>
      </c>
      <c r="D58" s="133" t="s">
        <v>183</v>
      </c>
      <c r="E58" s="121">
        <v>187999.99</v>
      </c>
      <c r="F58" s="121">
        <f>32397.26+734.31+653.16+712.62+680+702.67+676.09+690.22+679.56+657.16-9.87</f>
        <v>38573.18</v>
      </c>
      <c r="G58" s="121">
        <v>0</v>
      </c>
      <c r="H58" s="80">
        <f t="shared" si="2"/>
        <v>226573.16999999998</v>
      </c>
      <c r="I58" s="140" t="s">
        <v>185</v>
      </c>
    </row>
    <row r="59" spans="1:9" s="123" customFormat="1" x14ac:dyDescent="0.25">
      <c r="A59" s="139">
        <v>2628</v>
      </c>
      <c r="B59" s="139" t="s">
        <v>173</v>
      </c>
      <c r="C59" s="137">
        <v>300000</v>
      </c>
      <c r="D59" s="133" t="s">
        <v>184</v>
      </c>
      <c r="E59" s="121">
        <v>274272</v>
      </c>
      <c r="F59" s="121">
        <f>1031.9+921.89+1010.1+967.84+1000.1+963.91+987.6+976.88+934.96+954.36</f>
        <v>9749.5400000000009</v>
      </c>
      <c r="G59" s="121">
        <v>0</v>
      </c>
      <c r="H59" s="80">
        <f t="shared" si="2"/>
        <v>284021.53999999998</v>
      </c>
      <c r="I59" s="140" t="s">
        <v>185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sqref="A1:XFD1"/>
    </sheetView>
  </sheetViews>
  <sheetFormatPr defaultRowHeight="15" x14ac:dyDescent="0.25"/>
  <cols>
    <col min="1" max="1" width="9.140625" style="66"/>
    <col min="2" max="2" width="31.5703125" style="66" bestFit="1" customWidth="1"/>
    <col min="3" max="3" width="16.28515625" style="47" customWidth="1"/>
    <col min="4" max="4" width="19.85546875" style="47" customWidth="1"/>
    <col min="5" max="5" width="16" style="47" customWidth="1"/>
    <col min="6" max="6" width="14.42578125" style="70" customWidth="1"/>
    <col min="7" max="7" width="9.140625" style="47"/>
    <col min="8" max="8" width="18.140625" style="70" customWidth="1"/>
    <col min="9" max="9" width="18.28515625" style="47" customWidth="1"/>
  </cols>
  <sheetData>
    <row r="1" spans="1:9" s="70" customFormat="1" ht="49.5" x14ac:dyDescent="0.25">
      <c r="A1" s="149" t="s">
        <v>0</v>
      </c>
      <c r="B1" s="119" t="s">
        <v>1</v>
      </c>
      <c r="C1" s="116" t="s">
        <v>2</v>
      </c>
      <c r="D1" s="119" t="s">
        <v>3</v>
      </c>
      <c r="E1" s="119" t="s">
        <v>4</v>
      </c>
      <c r="F1" s="119" t="s">
        <v>5</v>
      </c>
      <c r="G1" s="144" t="s">
        <v>6</v>
      </c>
      <c r="H1" s="97" t="s">
        <v>7</v>
      </c>
      <c r="I1" s="154" t="s">
        <v>191</v>
      </c>
    </row>
    <row r="2" spans="1:9" ht="16.5" x14ac:dyDescent="0.3">
      <c r="A2" s="56">
        <v>2492</v>
      </c>
      <c r="B2" s="1" t="s">
        <v>23</v>
      </c>
      <c r="C2" s="3">
        <v>65000</v>
      </c>
      <c r="D2" s="44">
        <v>510720000012</v>
      </c>
      <c r="E2" s="3">
        <v>16875</v>
      </c>
      <c r="F2" s="5">
        <v>10083.320000000002</v>
      </c>
      <c r="G2" s="3">
        <v>0</v>
      </c>
      <c r="H2" s="4">
        <f t="shared" ref="H2:H10" si="0">E2+F2+G2</f>
        <v>26958.32</v>
      </c>
      <c r="I2" s="47" t="s">
        <v>27</v>
      </c>
    </row>
    <row r="3" spans="1:9" ht="16.5" x14ac:dyDescent="0.3">
      <c r="A3" s="56">
        <v>2083</v>
      </c>
      <c r="B3" s="1" t="s">
        <v>17</v>
      </c>
      <c r="C3" s="3">
        <v>65000</v>
      </c>
      <c r="D3" s="44">
        <v>510720000019</v>
      </c>
      <c r="E3" s="3">
        <v>0</v>
      </c>
      <c r="F3" s="5">
        <v>2028.76</v>
      </c>
      <c r="G3" s="3">
        <v>0</v>
      </c>
      <c r="H3" s="4">
        <f t="shared" si="0"/>
        <v>2028.76</v>
      </c>
      <c r="I3" s="47" t="s">
        <v>27</v>
      </c>
    </row>
    <row r="4" spans="1:9" ht="16.5" x14ac:dyDescent="0.3">
      <c r="A4" s="56">
        <v>2561</v>
      </c>
      <c r="B4" s="1" t="s">
        <v>24</v>
      </c>
      <c r="C4" s="3">
        <v>85000</v>
      </c>
      <c r="D4" s="44">
        <v>510720000020</v>
      </c>
      <c r="E4" s="3">
        <v>67125</v>
      </c>
      <c r="F4" s="5">
        <v>3987.0199999999995</v>
      </c>
      <c r="G4" s="3">
        <v>0</v>
      </c>
      <c r="H4" s="4">
        <f t="shared" si="0"/>
        <v>71112.02</v>
      </c>
      <c r="I4" s="47" t="s">
        <v>27</v>
      </c>
    </row>
    <row r="5" spans="1:9" ht="16.5" x14ac:dyDescent="0.3">
      <c r="A5" s="56">
        <v>2411</v>
      </c>
      <c r="B5" s="1" t="s">
        <v>26</v>
      </c>
      <c r="C5" s="3">
        <v>85000</v>
      </c>
      <c r="D5" s="44">
        <v>510720000021</v>
      </c>
      <c r="E5" s="3">
        <v>67125</v>
      </c>
      <c r="F5" s="5">
        <v>3443.9599999999996</v>
      </c>
      <c r="G5" s="3">
        <v>0</v>
      </c>
      <c r="H5" s="4">
        <f t="shared" si="0"/>
        <v>70568.960000000006</v>
      </c>
      <c r="I5" s="47" t="s">
        <v>27</v>
      </c>
    </row>
    <row r="6" spans="1:9" ht="16.5" x14ac:dyDescent="0.3">
      <c r="A6" s="56">
        <v>2199</v>
      </c>
      <c r="B6" s="1" t="s">
        <v>13</v>
      </c>
      <c r="C6" s="3">
        <v>85000</v>
      </c>
      <c r="D6" s="44">
        <v>510720000022</v>
      </c>
      <c r="E6" s="3">
        <v>67272</v>
      </c>
      <c r="F6" s="5">
        <v>3327.7599999999998</v>
      </c>
      <c r="G6" s="3">
        <v>0</v>
      </c>
      <c r="H6" s="4">
        <f t="shared" si="0"/>
        <v>70599.759999999995</v>
      </c>
      <c r="I6" s="47" t="s">
        <v>27</v>
      </c>
    </row>
    <row r="7" spans="1:9" ht="16.5" x14ac:dyDescent="0.3">
      <c r="A7" s="56">
        <v>2614</v>
      </c>
      <c r="B7" s="1" t="s">
        <v>25</v>
      </c>
      <c r="C7" s="3">
        <v>85000</v>
      </c>
      <c r="D7" s="44">
        <v>510720000023</v>
      </c>
      <c r="E7" s="3">
        <v>70375</v>
      </c>
      <c r="F7" s="5">
        <v>3068.23</v>
      </c>
      <c r="G7" s="3">
        <v>0</v>
      </c>
      <c r="H7" s="4">
        <f t="shared" si="0"/>
        <v>73443.23</v>
      </c>
      <c r="I7" s="47" t="s">
        <v>27</v>
      </c>
    </row>
    <row r="8" spans="1:9" ht="16.5" x14ac:dyDescent="0.3">
      <c r="A8" s="56">
        <v>2319</v>
      </c>
      <c r="B8" s="1" t="s">
        <v>19</v>
      </c>
      <c r="C8" s="3">
        <v>85000</v>
      </c>
      <c r="D8" s="44">
        <v>510720000024</v>
      </c>
      <c r="E8" s="3">
        <v>62544</v>
      </c>
      <c r="F8" s="5">
        <v>4893.2899999999991</v>
      </c>
      <c r="G8" s="3">
        <v>0</v>
      </c>
      <c r="H8" s="4">
        <f t="shared" si="0"/>
        <v>67437.289999999994</v>
      </c>
      <c r="I8" s="47" t="s">
        <v>27</v>
      </c>
    </row>
    <row r="9" spans="1:9" x14ac:dyDescent="0.25">
      <c r="A9" s="74">
        <v>2367</v>
      </c>
      <c r="B9" s="74" t="s">
        <v>28</v>
      </c>
      <c r="C9" s="131" t="s">
        <v>33</v>
      </c>
      <c r="D9" s="127" t="s">
        <v>34</v>
      </c>
      <c r="E9" s="100">
        <v>0</v>
      </c>
      <c r="F9" s="118">
        <f>2482.39+45.09</f>
        <v>2527.48</v>
      </c>
      <c r="G9" s="100">
        <v>0</v>
      </c>
      <c r="H9" s="8">
        <f t="shared" si="0"/>
        <v>2527.48</v>
      </c>
      <c r="I9" s="47" t="s">
        <v>39</v>
      </c>
    </row>
    <row r="10" spans="1:9" x14ac:dyDescent="0.25">
      <c r="A10" s="63">
        <v>2498</v>
      </c>
      <c r="B10" s="63" t="s">
        <v>35</v>
      </c>
      <c r="C10" s="131" t="s">
        <v>37</v>
      </c>
      <c r="D10" s="127" t="s">
        <v>38</v>
      </c>
      <c r="E10" s="38">
        <v>36880</v>
      </c>
      <c r="F10" s="120">
        <f>6126.46+1487.77</f>
        <v>7614.23</v>
      </c>
      <c r="G10" s="38">
        <v>0</v>
      </c>
      <c r="H10" s="8">
        <f t="shared" si="0"/>
        <v>44494.229999999996</v>
      </c>
      <c r="I10" s="47" t="s">
        <v>39</v>
      </c>
    </row>
    <row r="11" spans="1:9" x14ac:dyDescent="0.25">
      <c r="A11" s="57">
        <v>2358</v>
      </c>
      <c r="B11" s="28" t="s">
        <v>41</v>
      </c>
      <c r="C11" s="30">
        <v>60000</v>
      </c>
      <c r="D11" s="129">
        <v>630720000011</v>
      </c>
      <c r="E11" s="30">
        <v>0</v>
      </c>
      <c r="F11" s="145">
        <v>2989.57</v>
      </c>
      <c r="G11" s="31">
        <v>0</v>
      </c>
      <c r="H11" s="143">
        <v>2989.5699999999997</v>
      </c>
      <c r="I11" s="47" t="s">
        <v>47</v>
      </c>
    </row>
    <row r="12" spans="1:9" x14ac:dyDescent="0.25">
      <c r="A12" s="57">
        <v>2489</v>
      </c>
      <c r="B12" s="29" t="s">
        <v>52</v>
      </c>
      <c r="C12" s="30">
        <v>85000</v>
      </c>
      <c r="D12" s="129">
        <v>630720000014</v>
      </c>
      <c r="E12" s="30">
        <v>11400</v>
      </c>
      <c r="F12" s="145">
        <v>9840.84</v>
      </c>
      <c r="G12" s="31">
        <v>0</v>
      </c>
      <c r="H12" s="143">
        <v>21240.84</v>
      </c>
      <c r="I12" s="47" t="s">
        <v>47</v>
      </c>
    </row>
    <row r="13" spans="1:9" x14ac:dyDescent="0.25">
      <c r="A13" s="57">
        <v>2520</v>
      </c>
      <c r="B13" s="29" t="s">
        <v>42</v>
      </c>
      <c r="C13" s="30">
        <v>85000</v>
      </c>
      <c r="D13" s="129">
        <v>630720000016</v>
      </c>
      <c r="E13" s="30">
        <v>30394</v>
      </c>
      <c r="F13" s="145">
        <v>16782.559999999998</v>
      </c>
      <c r="G13" s="31">
        <v>0</v>
      </c>
      <c r="H13" s="143">
        <v>47176.56</v>
      </c>
      <c r="I13" s="47" t="s">
        <v>47</v>
      </c>
    </row>
    <row r="14" spans="1:9" x14ac:dyDescent="0.25">
      <c r="A14" s="57">
        <v>1815</v>
      </c>
      <c r="B14" s="29" t="s">
        <v>44</v>
      </c>
      <c r="C14" s="30">
        <v>60000</v>
      </c>
      <c r="D14" s="129">
        <v>630720000003</v>
      </c>
      <c r="E14" s="30">
        <v>0</v>
      </c>
      <c r="F14" s="145">
        <v>1835.78</v>
      </c>
      <c r="G14" s="31">
        <v>0</v>
      </c>
      <c r="H14" s="143">
        <v>1835.7799999999997</v>
      </c>
      <c r="I14" s="47" t="s">
        <v>47</v>
      </c>
    </row>
    <row r="15" spans="1:9" x14ac:dyDescent="0.25">
      <c r="A15" s="57">
        <v>1904</v>
      </c>
      <c r="B15" s="29" t="s">
        <v>45</v>
      </c>
      <c r="C15" s="30">
        <v>60000</v>
      </c>
      <c r="D15" s="129">
        <v>630720000005</v>
      </c>
      <c r="E15" s="30">
        <v>0</v>
      </c>
      <c r="F15" s="145">
        <v>1835.78</v>
      </c>
      <c r="G15" s="31">
        <v>0</v>
      </c>
      <c r="H15" s="143">
        <v>1835.7799999999997</v>
      </c>
      <c r="I15" s="47" t="s">
        <v>47</v>
      </c>
    </row>
    <row r="16" spans="1:9" x14ac:dyDescent="0.25">
      <c r="A16" s="57">
        <v>1887</v>
      </c>
      <c r="B16" s="29" t="s">
        <v>46</v>
      </c>
      <c r="C16" s="30">
        <v>60000</v>
      </c>
      <c r="D16" s="129">
        <v>630720000019</v>
      </c>
      <c r="E16" s="30">
        <v>0</v>
      </c>
      <c r="F16" s="145">
        <v>1826.72</v>
      </c>
      <c r="G16" s="31">
        <v>0</v>
      </c>
      <c r="H16" s="143">
        <v>1826.7200000000003</v>
      </c>
      <c r="I16" s="47" t="s">
        <v>47</v>
      </c>
    </row>
    <row r="17" spans="1:9" x14ac:dyDescent="0.25">
      <c r="A17" s="63">
        <v>2452</v>
      </c>
      <c r="B17" s="63" t="s">
        <v>64</v>
      </c>
      <c r="C17" s="134">
        <v>85000</v>
      </c>
      <c r="D17" s="130" t="s">
        <v>65</v>
      </c>
      <c r="E17" s="38">
        <v>81800</v>
      </c>
      <c r="F17" s="120">
        <v>333.42</v>
      </c>
      <c r="G17" s="38">
        <v>0</v>
      </c>
      <c r="H17" s="8">
        <v>82133.42</v>
      </c>
      <c r="I17" s="47" t="s">
        <v>57</v>
      </c>
    </row>
    <row r="18" spans="1:9" x14ac:dyDescent="0.25">
      <c r="A18" s="63">
        <v>2636</v>
      </c>
      <c r="B18" s="63" t="s">
        <v>59</v>
      </c>
      <c r="C18" s="134">
        <v>85000</v>
      </c>
      <c r="D18" s="130" t="s">
        <v>66</v>
      </c>
      <c r="E18" s="38">
        <v>81800</v>
      </c>
      <c r="F18" s="120">
        <v>361.76</v>
      </c>
      <c r="G18" s="38">
        <v>0</v>
      </c>
      <c r="H18" s="8">
        <v>82161.759999999995</v>
      </c>
      <c r="I18" s="47" t="s">
        <v>57</v>
      </c>
    </row>
    <row r="19" spans="1:9" x14ac:dyDescent="0.25">
      <c r="A19" s="63">
        <v>2423</v>
      </c>
      <c r="B19" s="63" t="s">
        <v>71</v>
      </c>
      <c r="C19" s="135">
        <v>85000</v>
      </c>
      <c r="D19" s="131" t="s">
        <v>77</v>
      </c>
      <c r="E19" s="125">
        <v>75340</v>
      </c>
      <c r="F19" s="73">
        <v>0</v>
      </c>
      <c r="G19" s="125">
        <v>2263.08</v>
      </c>
      <c r="H19" s="8">
        <v>77603.08</v>
      </c>
      <c r="I19" s="47" t="s">
        <v>70</v>
      </c>
    </row>
    <row r="20" spans="1:9" x14ac:dyDescent="0.25">
      <c r="A20" s="63">
        <v>2555</v>
      </c>
      <c r="B20" s="63" t="s">
        <v>73</v>
      </c>
      <c r="C20" s="135">
        <v>85000</v>
      </c>
      <c r="D20" s="131" t="s">
        <v>78</v>
      </c>
      <c r="E20" s="125">
        <v>67290</v>
      </c>
      <c r="F20" s="73">
        <v>1191.3800000000001</v>
      </c>
      <c r="G20" s="125">
        <v>2515.81</v>
      </c>
      <c r="H20" s="8">
        <v>70997.19</v>
      </c>
      <c r="I20" s="47" t="s">
        <v>70</v>
      </c>
    </row>
    <row r="21" spans="1:9" x14ac:dyDescent="0.25">
      <c r="A21" s="64">
        <v>2357</v>
      </c>
      <c r="B21" s="64" t="s">
        <v>81</v>
      </c>
      <c r="C21" s="102">
        <v>85000</v>
      </c>
      <c r="D21" s="46">
        <v>820720000009</v>
      </c>
      <c r="E21" s="103">
        <v>72160</v>
      </c>
      <c r="F21" s="41">
        <f>23.61+2679.57</f>
        <v>2703.1800000000003</v>
      </c>
      <c r="G21" s="103"/>
      <c r="H21" s="42">
        <f t="shared" ref="H21:H24" si="1">E21+F21+G21</f>
        <v>74863.179999999993</v>
      </c>
      <c r="I21" s="47" t="s">
        <v>80</v>
      </c>
    </row>
    <row r="22" spans="1:9" x14ac:dyDescent="0.25">
      <c r="A22" s="64">
        <v>2330</v>
      </c>
      <c r="B22" s="64" t="s">
        <v>82</v>
      </c>
      <c r="C22" s="102">
        <v>60000</v>
      </c>
      <c r="D22" s="46">
        <v>820720000008</v>
      </c>
      <c r="E22" s="102">
        <v>0</v>
      </c>
      <c r="F22" s="40">
        <f>1693.83+41.75</f>
        <v>1735.58</v>
      </c>
      <c r="G22" s="103"/>
      <c r="H22" s="42">
        <f t="shared" si="1"/>
        <v>1735.58</v>
      </c>
      <c r="I22" s="47" t="s">
        <v>80</v>
      </c>
    </row>
    <row r="23" spans="1:9" x14ac:dyDescent="0.25">
      <c r="A23" s="64">
        <v>2532</v>
      </c>
      <c r="B23" s="64" t="s">
        <v>83</v>
      </c>
      <c r="C23" s="102">
        <v>85000</v>
      </c>
      <c r="D23" s="46">
        <v>820720000007</v>
      </c>
      <c r="E23" s="102">
        <v>0</v>
      </c>
      <c r="F23" s="41">
        <v>42.68</v>
      </c>
      <c r="G23" s="103"/>
      <c r="H23" s="42">
        <f t="shared" si="1"/>
        <v>42.68</v>
      </c>
      <c r="I23" s="47" t="s">
        <v>80</v>
      </c>
    </row>
    <row r="24" spans="1:9" x14ac:dyDescent="0.25">
      <c r="A24" s="64">
        <v>1699</v>
      </c>
      <c r="B24" s="64" t="s">
        <v>79</v>
      </c>
      <c r="C24" s="102">
        <v>85000</v>
      </c>
      <c r="D24" s="46">
        <v>820720000010</v>
      </c>
      <c r="E24" s="102">
        <v>79335</v>
      </c>
      <c r="F24" s="41">
        <v>1488.31</v>
      </c>
      <c r="G24" s="103"/>
      <c r="H24" s="42">
        <f t="shared" si="1"/>
        <v>80823.31</v>
      </c>
      <c r="I24" s="47" t="s">
        <v>80</v>
      </c>
    </row>
    <row r="25" spans="1:9" x14ac:dyDescent="0.25">
      <c r="A25" s="29">
        <v>2275</v>
      </c>
      <c r="B25" s="63" t="s">
        <v>84</v>
      </c>
      <c r="C25" s="148">
        <v>85000</v>
      </c>
      <c r="D25" s="132" t="s">
        <v>101</v>
      </c>
      <c r="E25" s="67">
        <v>62544</v>
      </c>
      <c r="F25" s="146">
        <f>2181.79+2354.62</f>
        <v>4536.41</v>
      </c>
      <c r="G25" s="38"/>
      <c r="H25" s="49">
        <f>E25+F25+G25</f>
        <v>67080.41</v>
      </c>
      <c r="I25" s="47" t="s">
        <v>88</v>
      </c>
    </row>
    <row r="26" spans="1:9" x14ac:dyDescent="0.25">
      <c r="A26" s="29">
        <v>1456</v>
      </c>
      <c r="B26" s="63" t="s">
        <v>90</v>
      </c>
      <c r="C26" s="148">
        <v>85000</v>
      </c>
      <c r="D26" s="132" t="s">
        <v>102</v>
      </c>
      <c r="E26" s="67">
        <v>57732</v>
      </c>
      <c r="F26" s="146">
        <f>2292.05+2239.49</f>
        <v>4531.54</v>
      </c>
      <c r="G26" s="38"/>
      <c r="H26" s="49">
        <f t="shared" ref="H26:H30" si="2">E26+F26+G26</f>
        <v>62263.54</v>
      </c>
      <c r="I26" s="47" t="s">
        <v>88</v>
      </c>
    </row>
    <row r="27" spans="1:9" x14ac:dyDescent="0.25">
      <c r="A27" s="29">
        <v>2515</v>
      </c>
      <c r="B27" s="29" t="s">
        <v>99</v>
      </c>
      <c r="C27" s="148">
        <v>56110</v>
      </c>
      <c r="D27" s="132" t="s">
        <v>103</v>
      </c>
      <c r="E27" s="67">
        <v>33640</v>
      </c>
      <c r="F27" s="146">
        <f>6959.75+1378.45</f>
        <v>8338.2000000000007</v>
      </c>
      <c r="G27" s="38"/>
      <c r="H27" s="49">
        <f t="shared" si="2"/>
        <v>41978.2</v>
      </c>
      <c r="I27" s="47" t="s">
        <v>88</v>
      </c>
    </row>
    <row r="28" spans="1:9" x14ac:dyDescent="0.25">
      <c r="A28" s="29">
        <v>2607</v>
      </c>
      <c r="B28" s="29" t="s">
        <v>100</v>
      </c>
      <c r="C28" s="148">
        <v>85000</v>
      </c>
      <c r="D28" s="132" t="s">
        <v>104</v>
      </c>
      <c r="E28" s="67">
        <v>67785</v>
      </c>
      <c r="F28" s="147">
        <f>268.92+2572.04</f>
        <v>2840.96</v>
      </c>
      <c r="G28" s="38"/>
      <c r="H28" s="49">
        <f t="shared" si="2"/>
        <v>70625.960000000006</v>
      </c>
      <c r="I28" s="47" t="s">
        <v>88</v>
      </c>
    </row>
    <row r="29" spans="1:9" x14ac:dyDescent="0.25">
      <c r="A29" s="29">
        <v>1467</v>
      </c>
      <c r="B29" s="29" t="s">
        <v>91</v>
      </c>
      <c r="C29" s="148">
        <v>39300</v>
      </c>
      <c r="D29" s="132" t="s">
        <v>105</v>
      </c>
      <c r="E29" s="38">
        <v>0</v>
      </c>
      <c r="F29" s="146">
        <f>5845.55+141.84</f>
        <v>5987.39</v>
      </c>
      <c r="G29" s="38"/>
      <c r="H29" s="49">
        <f t="shared" si="2"/>
        <v>5987.39</v>
      </c>
      <c r="I29" s="47" t="s">
        <v>88</v>
      </c>
    </row>
    <row r="30" spans="1:9" x14ac:dyDescent="0.25">
      <c r="A30" s="29">
        <v>1808</v>
      </c>
      <c r="B30" s="29" t="s">
        <v>92</v>
      </c>
      <c r="C30" s="148">
        <v>85000</v>
      </c>
      <c r="D30" s="132" t="s">
        <v>106</v>
      </c>
      <c r="E30" s="67">
        <v>60940</v>
      </c>
      <c r="F30" s="146">
        <f>3193.28+2300.43</f>
        <v>5493.71</v>
      </c>
      <c r="G30" s="38"/>
      <c r="H30" s="49">
        <f t="shared" si="2"/>
        <v>66433.710000000006</v>
      </c>
      <c r="I30" s="47" t="s">
        <v>88</v>
      </c>
    </row>
    <row r="31" spans="1:9" x14ac:dyDescent="0.25">
      <c r="A31" s="32">
        <v>2405</v>
      </c>
      <c r="B31" s="32" t="s">
        <v>114</v>
      </c>
      <c r="C31" s="101">
        <v>85000</v>
      </c>
      <c r="D31" s="131" t="s">
        <v>122</v>
      </c>
      <c r="E31" s="101">
        <v>78740</v>
      </c>
      <c r="F31" s="117">
        <v>1320.87</v>
      </c>
      <c r="G31" s="101">
        <v>0</v>
      </c>
      <c r="H31" s="99">
        <v>80060.87</v>
      </c>
      <c r="I31" s="47" t="s">
        <v>118</v>
      </c>
    </row>
    <row r="32" spans="1:9" x14ac:dyDescent="0.25">
      <c r="A32" s="29">
        <v>2332</v>
      </c>
      <c r="B32" s="29" t="s">
        <v>119</v>
      </c>
      <c r="C32" s="101">
        <v>85000</v>
      </c>
      <c r="D32" s="131" t="s">
        <v>123</v>
      </c>
      <c r="E32" s="101">
        <v>31935</v>
      </c>
      <c r="F32" s="117">
        <v>12957.29</v>
      </c>
      <c r="G32" s="125">
        <v>0</v>
      </c>
      <c r="H32" s="122">
        <v>44892.29</v>
      </c>
      <c r="I32" s="47" t="s">
        <v>118</v>
      </c>
    </row>
    <row r="33" spans="1:9" x14ac:dyDescent="0.25">
      <c r="A33" s="63">
        <v>1893</v>
      </c>
      <c r="B33" s="74" t="s">
        <v>124</v>
      </c>
      <c r="C33" s="134">
        <v>85000</v>
      </c>
      <c r="D33" s="127" t="s">
        <v>151</v>
      </c>
      <c r="E33" s="100">
        <v>0</v>
      </c>
      <c r="F33" s="118">
        <v>5734.38</v>
      </c>
      <c r="G33" s="100"/>
      <c r="H33" s="72">
        <f t="shared" ref="H33:H46" si="3">E33+F33+G33</f>
        <v>5734.38</v>
      </c>
      <c r="I33" s="47" t="s">
        <v>130</v>
      </c>
    </row>
    <row r="34" spans="1:9" x14ac:dyDescent="0.25">
      <c r="A34" s="63">
        <v>1865</v>
      </c>
      <c r="B34" s="63" t="s">
        <v>136</v>
      </c>
      <c r="C34" s="134">
        <v>85000</v>
      </c>
      <c r="D34" s="127" t="s">
        <v>152</v>
      </c>
      <c r="E34" s="38">
        <v>4230.08</v>
      </c>
      <c r="F34" s="120">
        <v>1995.81</v>
      </c>
      <c r="G34" s="38"/>
      <c r="H34" s="8">
        <f t="shared" si="3"/>
        <v>6225.8899999999994</v>
      </c>
      <c r="I34" s="47" t="s">
        <v>130</v>
      </c>
    </row>
    <row r="35" spans="1:9" x14ac:dyDescent="0.25">
      <c r="A35" s="63">
        <v>2469</v>
      </c>
      <c r="B35" s="63" t="s">
        <v>146</v>
      </c>
      <c r="C35" s="134">
        <v>85000</v>
      </c>
      <c r="D35" s="127" t="s">
        <v>153</v>
      </c>
      <c r="E35" s="38">
        <v>21000</v>
      </c>
      <c r="F35" s="120">
        <v>12340.5</v>
      </c>
      <c r="G35" s="38"/>
      <c r="H35" s="8">
        <f t="shared" si="3"/>
        <v>33340.5</v>
      </c>
      <c r="I35" s="47" t="s">
        <v>130</v>
      </c>
    </row>
    <row r="36" spans="1:9" x14ac:dyDescent="0.25">
      <c r="A36" s="63">
        <v>1010</v>
      </c>
      <c r="B36" s="63" t="s">
        <v>137</v>
      </c>
      <c r="C36" s="134">
        <v>85000</v>
      </c>
      <c r="D36" s="127" t="s">
        <v>154</v>
      </c>
      <c r="E36" s="38">
        <v>56415</v>
      </c>
      <c r="F36" s="120">
        <v>12773.02</v>
      </c>
      <c r="G36" s="38"/>
      <c r="H36" s="8">
        <f t="shared" si="3"/>
        <v>69188.02</v>
      </c>
      <c r="I36" s="47" t="s">
        <v>130</v>
      </c>
    </row>
    <row r="37" spans="1:9" x14ac:dyDescent="0.25">
      <c r="A37" s="63">
        <v>2074</v>
      </c>
      <c r="B37" s="63" t="s">
        <v>125</v>
      </c>
      <c r="C37" s="134">
        <v>85000</v>
      </c>
      <c r="D37" s="127" t="s">
        <v>155</v>
      </c>
      <c r="E37" s="38">
        <v>65740</v>
      </c>
      <c r="F37" s="120">
        <v>3633.24</v>
      </c>
      <c r="G37" s="38"/>
      <c r="H37" s="8">
        <f t="shared" si="3"/>
        <v>69373.240000000005</v>
      </c>
      <c r="I37" s="47" t="s">
        <v>130</v>
      </c>
    </row>
    <row r="38" spans="1:9" x14ac:dyDescent="0.25">
      <c r="A38" s="63">
        <v>2578</v>
      </c>
      <c r="B38" s="63" t="s">
        <v>147</v>
      </c>
      <c r="C38" s="134">
        <v>85000</v>
      </c>
      <c r="D38" s="127" t="s">
        <v>156</v>
      </c>
      <c r="E38" s="38">
        <v>70555</v>
      </c>
      <c r="F38" s="120">
        <v>2988.67</v>
      </c>
      <c r="G38" s="38"/>
      <c r="H38" s="8">
        <f t="shared" si="3"/>
        <v>73543.67</v>
      </c>
      <c r="I38" s="47" t="s">
        <v>130</v>
      </c>
    </row>
    <row r="39" spans="1:9" x14ac:dyDescent="0.25">
      <c r="A39" s="63">
        <v>2653</v>
      </c>
      <c r="B39" s="63" t="s">
        <v>148</v>
      </c>
      <c r="C39" s="134">
        <v>85000</v>
      </c>
      <c r="D39" s="127" t="s">
        <v>157</v>
      </c>
      <c r="E39" s="38">
        <v>51430</v>
      </c>
      <c r="F39" s="120">
        <v>2636.14</v>
      </c>
      <c r="G39" s="38"/>
      <c r="H39" s="8">
        <f t="shared" si="3"/>
        <v>54066.14</v>
      </c>
      <c r="I39" s="47" t="s">
        <v>130</v>
      </c>
    </row>
    <row r="40" spans="1:9" x14ac:dyDescent="0.25">
      <c r="A40" s="63">
        <v>2611</v>
      </c>
      <c r="B40" s="63" t="s">
        <v>149</v>
      </c>
      <c r="C40" s="134">
        <v>85000</v>
      </c>
      <c r="D40" s="127" t="s">
        <v>158</v>
      </c>
      <c r="E40" s="38">
        <v>70555</v>
      </c>
      <c r="F40" s="120">
        <v>2965.0499999999997</v>
      </c>
      <c r="G40" s="38"/>
      <c r="H40" s="8">
        <f t="shared" si="3"/>
        <v>73520.05</v>
      </c>
      <c r="I40" s="47" t="s">
        <v>130</v>
      </c>
    </row>
    <row r="41" spans="1:9" x14ac:dyDescent="0.25">
      <c r="A41" s="63">
        <v>2615</v>
      </c>
      <c r="B41" s="63" t="s">
        <v>150</v>
      </c>
      <c r="C41" s="134">
        <v>85000</v>
      </c>
      <c r="D41" s="127" t="s">
        <v>159</v>
      </c>
      <c r="E41" s="38">
        <v>62068</v>
      </c>
      <c r="F41" s="120">
        <v>2819.1</v>
      </c>
      <c r="G41" s="38"/>
      <c r="H41" s="8">
        <f t="shared" si="3"/>
        <v>64887.1</v>
      </c>
      <c r="I41" s="47" t="s">
        <v>130</v>
      </c>
    </row>
    <row r="42" spans="1:9" x14ac:dyDescent="0.25">
      <c r="A42" s="63">
        <v>2326</v>
      </c>
      <c r="B42" s="63" t="s">
        <v>126</v>
      </c>
      <c r="C42" s="134">
        <v>85000</v>
      </c>
      <c r="D42" s="127" t="s">
        <v>160</v>
      </c>
      <c r="E42" s="38">
        <v>0</v>
      </c>
      <c r="F42" s="120">
        <v>4281.8599999999997</v>
      </c>
      <c r="G42" s="38"/>
      <c r="H42" s="8">
        <f t="shared" si="3"/>
        <v>4281.8599999999997</v>
      </c>
      <c r="I42" s="47" t="s">
        <v>130</v>
      </c>
    </row>
    <row r="43" spans="1:9" x14ac:dyDescent="0.25">
      <c r="A43" s="63">
        <v>2217</v>
      </c>
      <c r="B43" s="9" t="s">
        <v>171</v>
      </c>
      <c r="C43" s="100">
        <v>85000</v>
      </c>
      <c r="D43" s="132" t="s">
        <v>174</v>
      </c>
      <c r="E43" s="38">
        <v>37733.15</v>
      </c>
      <c r="F43" s="120">
        <f>5443+159.79+140.86+152.34+144.11+148.91+142.77+144.64+140.97+132.87+133.27</f>
        <v>6883.5300000000007</v>
      </c>
      <c r="G43" s="38">
        <v>0</v>
      </c>
      <c r="H43" s="8">
        <f t="shared" si="3"/>
        <v>44616.68</v>
      </c>
      <c r="I43" s="47" t="s">
        <v>185</v>
      </c>
    </row>
    <row r="44" spans="1:9" x14ac:dyDescent="0.25">
      <c r="A44" s="63">
        <v>2557</v>
      </c>
      <c r="B44" s="9" t="s">
        <v>172</v>
      </c>
      <c r="C44" s="100">
        <v>85000</v>
      </c>
      <c r="D44" s="132" t="s">
        <v>175</v>
      </c>
      <c r="E44" s="38">
        <v>65200</v>
      </c>
      <c r="F44" s="120">
        <f>4530.46+254.4+226.31+246.95+235.67+243.52+234.33+239.24+235.58+224.42+227.88</f>
        <v>6898.76</v>
      </c>
      <c r="G44" s="38">
        <v>0</v>
      </c>
      <c r="H44" s="8">
        <f t="shared" si="3"/>
        <v>72098.759999999995</v>
      </c>
      <c r="I44" s="47" t="s">
        <v>185</v>
      </c>
    </row>
    <row r="45" spans="1:9" x14ac:dyDescent="0.25">
      <c r="A45" s="63">
        <v>2628</v>
      </c>
      <c r="B45" s="9" t="s">
        <v>173</v>
      </c>
      <c r="C45" s="100">
        <v>85000</v>
      </c>
      <c r="D45" s="132" t="s">
        <v>176</v>
      </c>
      <c r="E45" s="38">
        <v>75400</v>
      </c>
      <c r="F45" s="120">
        <f>226.13+278+287.27+276.05+281.04+275.71+261.29+263.98</f>
        <v>2149.4700000000003</v>
      </c>
      <c r="G45" s="38">
        <v>0</v>
      </c>
      <c r="H45" s="72">
        <f t="shared" si="3"/>
        <v>77549.47</v>
      </c>
      <c r="I45" s="47" t="s">
        <v>185</v>
      </c>
    </row>
    <row r="46" spans="1:9" x14ac:dyDescent="0.25">
      <c r="A46" s="63">
        <v>2267</v>
      </c>
      <c r="B46" s="9" t="s">
        <v>170</v>
      </c>
      <c r="C46" s="100">
        <v>85000</v>
      </c>
      <c r="D46" s="132" t="s">
        <v>177</v>
      </c>
      <c r="E46" s="38">
        <v>77150</v>
      </c>
      <c r="F46" s="120">
        <f>262.53+286.67+281.44+267.63+270.97</f>
        <v>1369.24</v>
      </c>
      <c r="G46" s="38">
        <v>0</v>
      </c>
      <c r="H46" s="72">
        <f t="shared" si="3"/>
        <v>78519.240000000005</v>
      </c>
      <c r="I46" s="47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HBL Before13</vt:lpstr>
      <vt:lpstr>HBL After 13</vt:lpstr>
      <vt:lpstr>Motor</vt:lpstr>
      <vt:lpstr>Computer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2021-12-12T05:08:26Z</dcterms:modified>
</cp:coreProperties>
</file>