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ixtium\Documents\GitStuff\AWSDeepracer\March 2023\Waypoints Model\"/>
    </mc:Choice>
  </mc:AlternateContent>
  <xr:revisionPtr revIDLastSave="0" documentId="13_ncr:1_{5F07567E-61DD-4B6C-9436-FD2BD1773469}" xr6:coauthVersionLast="47" xr6:coauthVersionMax="47" xr10:uidLastSave="{00000000-0000-0000-0000-000000000000}"/>
  <bookViews>
    <workbookView xWindow="13404" yWindow="0" windowWidth="9636" windowHeight="12360" xr2:uid="{00000000-000D-0000-FFFF-FFFF00000000}"/>
  </bookViews>
  <sheets>
    <sheet name="Data" sheetId="1" r:id="rId1"/>
    <sheet name="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9" i="1" l="1"/>
  <c r="K99" i="1" s="1"/>
  <c r="K100" i="1"/>
  <c r="K101" i="1"/>
  <c r="K102" i="1"/>
  <c r="K103" i="1"/>
  <c r="K104" i="1"/>
  <c r="K105" i="1"/>
  <c r="K106" i="1"/>
  <c r="K107" i="1"/>
  <c r="K98" i="1"/>
  <c r="A107" i="1"/>
  <c r="C107" i="1"/>
  <c r="D107" i="1"/>
  <c r="J107" i="1"/>
  <c r="A100" i="1"/>
  <c r="C100" i="1"/>
  <c r="D100" i="1"/>
  <c r="J100" i="1"/>
  <c r="A101" i="1"/>
  <c r="A102" i="1" s="1"/>
  <c r="A103" i="1" s="1"/>
  <c r="A104" i="1" s="1"/>
  <c r="A105" i="1" s="1"/>
  <c r="A106" i="1" s="1"/>
  <c r="D101" i="1"/>
  <c r="D102" i="1" s="1"/>
  <c r="J101" i="1"/>
  <c r="J102" i="1"/>
  <c r="J103" i="1"/>
  <c r="J104" i="1"/>
  <c r="J105" i="1"/>
  <c r="J106" i="1"/>
  <c r="A99" i="1"/>
  <c r="D99" i="1"/>
  <c r="C99" i="1" s="1"/>
  <c r="J99" i="1"/>
  <c r="C98" i="1"/>
  <c r="J98" i="1"/>
  <c r="H88" i="1"/>
  <c r="D95" i="1"/>
  <c r="C95" i="1" s="1"/>
  <c r="J95" i="1"/>
  <c r="K95" i="1"/>
  <c r="D96" i="1"/>
  <c r="C96" i="1" s="1"/>
  <c r="J96" i="1"/>
  <c r="K96" i="1"/>
  <c r="C88" i="1"/>
  <c r="C89" i="1"/>
  <c r="C90" i="1"/>
  <c r="C91" i="1"/>
  <c r="C92" i="1"/>
  <c r="C93" i="1"/>
  <c r="C94" i="1"/>
  <c r="C87" i="1"/>
  <c r="D89" i="1"/>
  <c r="J89" i="1"/>
  <c r="K89" i="1"/>
  <c r="D90" i="1"/>
  <c r="D91" i="1" s="1"/>
  <c r="J90" i="1"/>
  <c r="K90" i="1"/>
  <c r="J91" i="1"/>
  <c r="K91" i="1"/>
  <c r="J92" i="1"/>
  <c r="K92" i="1"/>
  <c r="J93" i="1"/>
  <c r="K93" i="1"/>
  <c r="J94" i="1"/>
  <c r="K94" i="1"/>
  <c r="D88" i="1"/>
  <c r="K88" i="1"/>
  <c r="J88" i="1"/>
  <c r="K87" i="1"/>
  <c r="J87" i="1"/>
  <c r="D85" i="1"/>
  <c r="C85" i="1"/>
  <c r="K85" i="1"/>
  <c r="J85" i="1"/>
  <c r="D103" i="1" l="1"/>
  <c r="C102" i="1"/>
  <c r="C101" i="1"/>
  <c r="D92" i="1"/>
  <c r="J84" i="1"/>
  <c r="K84" i="1"/>
  <c r="C84" i="1"/>
  <c r="K83" i="1"/>
  <c r="J83" i="1"/>
  <c r="C83" i="1"/>
  <c r="C103" i="1" l="1"/>
  <c r="D104" i="1"/>
  <c r="D93" i="1"/>
  <c r="K82" i="1"/>
  <c r="J82" i="1"/>
  <c r="C82" i="1"/>
  <c r="H82" i="1"/>
  <c r="K81" i="1"/>
  <c r="J81" i="1"/>
  <c r="C81" i="1"/>
  <c r="C80" i="1"/>
  <c r="J80" i="1"/>
  <c r="K80" i="1"/>
  <c r="J77" i="1"/>
  <c r="K77" i="1"/>
  <c r="J78" i="1"/>
  <c r="K78" i="1"/>
  <c r="C78" i="1"/>
  <c r="C77" i="1"/>
  <c r="C71" i="1"/>
  <c r="C72" i="1"/>
  <c r="C73" i="1"/>
  <c r="C74" i="1"/>
  <c r="C75" i="1"/>
  <c r="C76" i="1"/>
  <c r="C70" i="1"/>
  <c r="I76" i="1"/>
  <c r="K76" i="1"/>
  <c r="J76" i="1"/>
  <c r="K75" i="1"/>
  <c r="J75" i="1"/>
  <c r="K74" i="1"/>
  <c r="I73" i="1"/>
  <c r="K73" i="1" s="1"/>
  <c r="J73" i="1"/>
  <c r="K72" i="1"/>
  <c r="J72" i="1"/>
  <c r="J71" i="1"/>
  <c r="K71" i="1"/>
  <c r="I70" i="1"/>
  <c r="J70" i="1" s="1"/>
  <c r="H70" i="1"/>
  <c r="D67" i="1"/>
  <c r="K67" i="1"/>
  <c r="J67" i="1"/>
  <c r="J66" i="1"/>
  <c r="K66" i="1"/>
  <c r="K63" i="1"/>
  <c r="J63" i="1"/>
  <c r="D62" i="1"/>
  <c r="J62" i="1"/>
  <c r="K62" i="1"/>
  <c r="J61" i="1"/>
  <c r="K61" i="1"/>
  <c r="D61" i="1"/>
  <c r="D66" i="1"/>
  <c r="K65" i="1"/>
  <c r="J65" i="1"/>
  <c r="D65" i="1"/>
  <c r="J60" i="1"/>
  <c r="K60" i="1"/>
  <c r="D60" i="1"/>
  <c r="K59" i="1"/>
  <c r="J59" i="1"/>
  <c r="D59" i="1"/>
  <c r="K51" i="1"/>
  <c r="J51" i="1"/>
  <c r="E51" i="1"/>
  <c r="F51" i="1" s="1"/>
  <c r="K50" i="1"/>
  <c r="J50" i="1"/>
  <c r="E50" i="1"/>
  <c r="F50" i="1" s="1"/>
  <c r="K49" i="1"/>
  <c r="J49" i="1"/>
  <c r="E49" i="1"/>
  <c r="F49" i="1" s="1"/>
  <c r="D57" i="1"/>
  <c r="D56" i="1"/>
  <c r="K57" i="1"/>
  <c r="J57" i="1"/>
  <c r="K56" i="1"/>
  <c r="J56" i="1"/>
  <c r="K48" i="1"/>
  <c r="J48" i="1"/>
  <c r="E48" i="1"/>
  <c r="F48" i="1" s="1"/>
  <c r="K47" i="1"/>
  <c r="J47" i="1"/>
  <c r="E47" i="1"/>
  <c r="F47" i="1" s="1"/>
  <c r="K46" i="1"/>
  <c r="J46" i="1"/>
  <c r="E46" i="1"/>
  <c r="F46" i="1" s="1"/>
  <c r="K45" i="1"/>
  <c r="J45" i="1"/>
  <c r="E45" i="1"/>
  <c r="F45" i="1" s="1"/>
  <c r="K55" i="1"/>
  <c r="J55" i="1"/>
  <c r="D55" i="1"/>
  <c r="K44" i="1"/>
  <c r="J44" i="1"/>
  <c r="E44" i="1"/>
  <c r="F44" i="1" s="1"/>
  <c r="K54" i="1"/>
  <c r="J54" i="1"/>
  <c r="D54" i="1"/>
  <c r="J43" i="1"/>
  <c r="K43" i="1"/>
  <c r="E43" i="1"/>
  <c r="F43" i="1" s="1"/>
  <c r="H42" i="1"/>
  <c r="K42" i="1" s="1"/>
  <c r="E42" i="1"/>
  <c r="F42" i="1" s="1"/>
  <c r="H41" i="1"/>
  <c r="J41" i="1" s="1"/>
  <c r="K41" i="1"/>
  <c r="E41" i="1"/>
  <c r="F41" i="1" s="1"/>
  <c r="I40" i="1"/>
  <c r="K40" i="1" s="1"/>
  <c r="E40" i="1"/>
  <c r="F40" i="1" s="1"/>
  <c r="J39" i="1"/>
  <c r="I39" i="1"/>
  <c r="K39" i="1" s="1"/>
  <c r="E39" i="1"/>
  <c r="F39" i="1" s="1"/>
  <c r="I38" i="1"/>
  <c r="K38" i="1" s="1"/>
  <c r="E38" i="1"/>
  <c r="F38" i="1" s="1"/>
  <c r="I37" i="1"/>
  <c r="J37" i="1" s="1"/>
  <c r="E37" i="1"/>
  <c r="F37" i="1" s="1"/>
  <c r="I36" i="1"/>
  <c r="J36" i="1" s="1"/>
  <c r="K36" i="1"/>
  <c r="E36" i="1"/>
  <c r="F36" i="1" s="1"/>
  <c r="I35" i="1"/>
  <c r="J35" i="1" s="1"/>
  <c r="K35" i="1"/>
  <c r="E35" i="1"/>
  <c r="F35" i="1" s="1"/>
  <c r="J34" i="1"/>
  <c r="I34" i="1"/>
  <c r="K34" i="1" s="1"/>
  <c r="E34" i="1"/>
  <c r="F34" i="1" s="1"/>
  <c r="I33" i="1"/>
  <c r="K33" i="1" s="1"/>
  <c r="E33" i="1"/>
  <c r="F33" i="1" s="1"/>
  <c r="I32" i="1"/>
  <c r="K32" i="1" s="1"/>
  <c r="E32" i="1"/>
  <c r="F32" i="1" s="1"/>
  <c r="E31" i="1"/>
  <c r="F31" i="1" s="1"/>
  <c r="I31" i="1"/>
  <c r="J31" i="1" s="1"/>
  <c r="K30" i="1"/>
  <c r="J30" i="1"/>
  <c r="E30" i="1"/>
  <c r="F30" i="1" s="1"/>
  <c r="E29" i="1"/>
  <c r="F29" i="1" s="1"/>
  <c r="J29" i="1"/>
  <c r="K29" i="1"/>
  <c r="I28" i="1"/>
  <c r="J28" i="1" s="1"/>
  <c r="E28" i="1"/>
  <c r="F28" i="1" s="1"/>
  <c r="H27" i="1"/>
  <c r="J27" i="1" s="1"/>
  <c r="E27" i="1"/>
  <c r="F27" i="1" s="1"/>
  <c r="J26" i="1"/>
  <c r="K26" i="1"/>
  <c r="E26" i="1"/>
  <c r="F26" i="1" s="1"/>
  <c r="K25" i="1"/>
  <c r="J25" i="1"/>
  <c r="E25" i="1"/>
  <c r="F25" i="1" s="1"/>
  <c r="I23" i="1"/>
  <c r="J23" i="1" s="1"/>
  <c r="E23" i="1"/>
  <c r="F23" i="1" s="1"/>
  <c r="J22" i="1"/>
  <c r="K22" i="1"/>
  <c r="E22" i="1"/>
  <c r="F22" i="1" s="1"/>
  <c r="K21" i="1"/>
  <c r="J21" i="1"/>
  <c r="E21" i="1"/>
  <c r="F21" i="1" s="1"/>
  <c r="K20" i="1"/>
  <c r="J20" i="1"/>
  <c r="E20" i="1"/>
  <c r="F20" i="1" s="1"/>
  <c r="J19" i="1"/>
  <c r="K19" i="1"/>
  <c r="E19" i="1"/>
  <c r="F19" i="1" s="1"/>
  <c r="H18" i="1"/>
  <c r="J18" i="1" s="1"/>
  <c r="E18" i="1"/>
  <c r="F18" i="1" s="1"/>
  <c r="H17" i="1"/>
  <c r="J17" i="1" s="1"/>
  <c r="E17" i="1"/>
  <c r="F17" i="1" s="1"/>
  <c r="H16" i="1"/>
  <c r="K16" i="1" s="1"/>
  <c r="E16" i="1"/>
  <c r="F16" i="1" s="1"/>
  <c r="H15" i="1"/>
  <c r="K15" i="1" s="1"/>
  <c r="E15" i="1"/>
  <c r="F15" i="1" s="1"/>
  <c r="H14" i="1"/>
  <c r="K14" i="1" s="1"/>
  <c r="E14" i="1"/>
  <c r="F14" i="1" s="1"/>
  <c r="E13" i="1"/>
  <c r="F13" i="1" s="1"/>
  <c r="H13" i="1"/>
  <c r="K13" i="1" s="1"/>
  <c r="H12" i="1"/>
  <c r="K12" i="1" s="1"/>
  <c r="E12" i="1"/>
  <c r="F12" i="1" s="1"/>
  <c r="H11" i="1"/>
  <c r="K11" i="1" s="1"/>
  <c r="F11" i="1"/>
  <c r="K6" i="1"/>
  <c r="K5" i="1"/>
  <c r="H10" i="1"/>
  <c r="J10" i="1" s="1"/>
  <c r="E10" i="1"/>
  <c r="F10" i="1" s="1"/>
  <c r="H9" i="1"/>
  <c r="K9" i="1" s="1"/>
  <c r="E9" i="1"/>
  <c r="F9" i="1" s="1"/>
  <c r="H8" i="1"/>
  <c r="K8" i="1" s="1"/>
  <c r="E8" i="1"/>
  <c r="F8" i="1" s="1"/>
  <c r="G7" i="1"/>
  <c r="H7" i="1"/>
  <c r="I7" i="1"/>
  <c r="L7" i="1"/>
  <c r="E7" i="1"/>
  <c r="F7" i="1" s="1"/>
  <c r="D105" i="1" l="1"/>
  <c r="C104" i="1"/>
  <c r="D94" i="1"/>
  <c r="J74" i="1"/>
  <c r="K70" i="1"/>
  <c r="K27" i="1"/>
  <c r="K37" i="1"/>
  <c r="K31" i="1"/>
  <c r="J38" i="1"/>
  <c r="J32" i="1"/>
  <c r="J42" i="1"/>
  <c r="J40" i="1"/>
  <c r="J33" i="1"/>
  <c r="K28" i="1"/>
  <c r="J16" i="1"/>
  <c r="J14" i="1"/>
  <c r="K18" i="1"/>
  <c r="K7" i="1"/>
  <c r="K23" i="1"/>
  <c r="K17" i="1"/>
  <c r="J12" i="1"/>
  <c r="K10" i="1"/>
  <c r="J13" i="1"/>
  <c r="J15" i="1"/>
  <c r="J11" i="1"/>
  <c r="J6" i="1"/>
  <c r="J7" i="1" s="1"/>
  <c r="J8" i="1"/>
  <c r="J9" i="1"/>
  <c r="E6" i="1"/>
  <c r="F6" i="1" s="1"/>
  <c r="E5" i="1"/>
  <c r="F5" i="1" s="1"/>
  <c r="J5" i="1"/>
  <c r="D106" i="1" l="1"/>
  <c r="C106" i="1" s="1"/>
  <c r="C105" i="1"/>
</calcChain>
</file>

<file path=xl/sharedStrings.xml><?xml version="1.0" encoding="utf-8"?>
<sst xmlns="http://schemas.openxmlformats.org/spreadsheetml/2006/main" count="210" uniqueCount="86">
  <si>
    <t>Model Name</t>
  </si>
  <si>
    <t>Weighting</t>
  </si>
  <si>
    <t>Time</t>
  </si>
  <si>
    <t>Off Tracks</t>
  </si>
  <si>
    <t>WaypointModel-RacingLineWeightIs5-CounterClockWise-240min-clone</t>
  </si>
  <si>
    <t>ms</t>
  </si>
  <si>
    <t>s</t>
  </si>
  <si>
    <t>m</t>
  </si>
  <si>
    <t>Racing Line</t>
  </si>
  <si>
    <t>Speed</t>
  </si>
  <si>
    <t>Training
Time</t>
  </si>
  <si>
    <t>WaypointModel-RacingLineWeightIs7-CounterClockWise-250min-clone</t>
  </si>
  <si>
    <t>WaypointModel-RacingLineWeightIs7-CounterClockWise-260min-clone</t>
  </si>
  <si>
    <t>WaypointModel-RacingLineWeightIs6-CounterClockWise-270min-clone</t>
  </si>
  <si>
    <t>WaypointModel-RacingLineWeightIs6-CounterClockWise-280min-clone</t>
  </si>
  <si>
    <t>WaypointModel-RacingLineWeightIs7-CounterClockWise-290min-clone</t>
  </si>
  <si>
    <t>WaypointModel-RacingLineWeightIs5-CounterClockWise-300min-clone</t>
  </si>
  <si>
    <t>WaypointModel-RacingLineWeightIs8-CounterClockWise-310min-clone</t>
  </si>
  <si>
    <t>#</t>
  </si>
  <si>
    <t>WaypointModel-RacingLineWeightIs7-CounterClockWise-330min-clone</t>
  </si>
  <si>
    <t>WaypointModel-RacingLineWeightIs5-CounterClockWise-340min-clone</t>
  </si>
  <si>
    <t>WaypointModel-RacingLineWeightIs1-CounterClockWise-350min-clone</t>
  </si>
  <si>
    <t>my_reward_function_2.py</t>
  </si>
  <si>
    <t>WaypointModel-RacingLineWeightIs5-CounterClockWise-400min-clone</t>
  </si>
  <si>
    <t>WaypointModel-RacingLineWeightIs5-CounterClockWise-430min-clone</t>
  </si>
  <si>
    <t>WaypointModel-RacingLineWeightIs6-ClockWise-100min</t>
  </si>
  <si>
    <t>WaypointModel-RacingLineWeightIs6-ClockWise-120min-clone</t>
  </si>
  <si>
    <t>WaypointModel-RacingLineWeightIs5-ClockWise-130min-clone</t>
  </si>
  <si>
    <t>WaypointModel-RacingLineWeightIs6-ClockWise-180min-clone-clone</t>
  </si>
  <si>
    <t>WaypointModel-RacingLineWeightIs3-ClockWise-210min-clone</t>
  </si>
  <si>
    <t>sixtium</t>
  </si>
  <si>
    <t>WaypointModel-RacingLineWeightIs5-ClockWise-10min</t>
  </si>
  <si>
    <t>WaypointModel-RacingLineWeightIs6-ClockWise-20min-clone</t>
  </si>
  <si>
    <t>JamieMathew</t>
  </si>
  <si>
    <t>WaypointModel-RacingLineWeightIs6-ClockWise-30min-clone</t>
  </si>
  <si>
    <t>WaypointModel-RacingLineWeightIs6-ClockWise-40min-clone</t>
  </si>
  <si>
    <t>WaypointModel-RacingLineWeightIs6-ClockWise-50min-clone</t>
  </si>
  <si>
    <t>WaypointModel-RacingLineWeightIs6-ClockWise-60min-clone</t>
  </si>
  <si>
    <t>WaypointModel-RacingLineWeightIs7-ClockWise-70min-clone</t>
  </si>
  <si>
    <t>WaypointModel-RacingLineWeightIs5-ClockWise-80min-clone</t>
  </si>
  <si>
    <t>WaypointModel-RacingLineWeightIs5-ClockWise-90min-clone</t>
  </si>
  <si>
    <t>WaypointModel-RacingLineWeightIs8-ClockWise-120min-clone</t>
  </si>
  <si>
    <t>WaypointModel-RacingLineWeightIs8-ClockWise-150min-clone-clone</t>
  </si>
  <si>
    <t>WaypointModel-RacingLineWeightIs8-ClockWise-180min-clone-clone</t>
  </si>
  <si>
    <t>WaypointModel-RacingLineWeightIs5-ClockWise-240min-clone</t>
  </si>
  <si>
    <t>WaypointModel-RacingLineWeightIs6-ClockWise-270min-clone</t>
  </si>
  <si>
    <t>WaypointModel-RacingLineWeightIs9-ClockWise-300min-clone</t>
  </si>
  <si>
    <t>WaypointModel-RacingLineWeightIs9-ClockWise-330min-clone</t>
  </si>
  <si>
    <t>WaypointModel-RacingLineWeightIs7-ClockWise-400min-clone</t>
  </si>
  <si>
    <t>research_model_v2</t>
  </si>
  <si>
    <t>FastAroundTrackSquared-3h</t>
  </si>
  <si>
    <t>N/A</t>
  </si>
  <si>
    <t>WaypointModel-RacingLineWeightIs7-ClockWise-430min-clone</t>
  </si>
  <si>
    <t>AlexHamilton</t>
  </si>
  <si>
    <t>FastAroundTrackSquared-5h-clone</t>
  </si>
  <si>
    <t>WaypointModel-RacingLineWeightIs7-ClockWise-500min-clone</t>
  </si>
  <si>
    <t>WaypointModel-RacingLineWeightIs8-ClockWise-530min-clone</t>
  </si>
  <si>
    <t>WaypointModel-RacingLineWeightIs8-ClockWise-600min-clone</t>
  </si>
  <si>
    <t>WaypointModel-RacingLineWeightIs7-ClockWise-630min-clone</t>
  </si>
  <si>
    <t>FastAroundTrackSquared-7h-clone-clone</t>
  </si>
  <si>
    <t>FastAroundTrackSquared-10h-clone-clone-clone</t>
  </si>
  <si>
    <t>WaypointModel-RacingLineWeightIs9-ClockWise-700min-clone</t>
  </si>
  <si>
    <t>WaypointModel-RacingLineWeightIs4-ClockWise-730min-clone</t>
  </si>
  <si>
    <t>research_model_v3</t>
  </si>
  <si>
    <t>YourLocalPasonite</t>
  </si>
  <si>
    <t>myrewardfunction3-3h</t>
  </si>
  <si>
    <t>myrewardfunction3-6h-clone</t>
  </si>
  <si>
    <t>research_model_v4</t>
  </si>
  <si>
    <t>myrewardfunction3-8h-clone-clone</t>
  </si>
  <si>
    <t>NotChatGPT3</t>
  </si>
  <si>
    <t>3h</t>
  </si>
  <si>
    <t>6h</t>
  </si>
  <si>
    <t>research_model_v5</t>
  </si>
  <si>
    <t>myrewardfunction3-9h-clone-clone</t>
  </si>
  <si>
    <t>research_model_v6</t>
  </si>
  <si>
    <t>myrewardfunction6-10h-clone-clone-clone</t>
  </si>
  <si>
    <t>ProcessingModel</t>
  </si>
  <si>
    <t>jay_model</t>
  </si>
  <si>
    <t>8h</t>
  </si>
  <si>
    <t>chat_gpt_3_model</t>
  </si>
  <si>
    <t>speed_model</t>
  </si>
  <si>
    <t>speed_model_v2</t>
  </si>
  <si>
    <t>SuperMinimalist</t>
  </si>
  <si>
    <t>super_minimalist</t>
  </si>
  <si>
    <t>speed_model_v3</t>
  </si>
  <si>
    <t>NumbericNumbers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</si>
</sst>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000716"/>
      <name val="Roboto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textRotation="90"/>
    </xf>
    <xf numFmtId="47" fontId="1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Data!$B$4</c:f>
              <c:strCache>
                <c:ptCount val="1"/>
                <c:pt idx="0">
                  <c:v>sixtium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Data!$D$5:$D$23</c:f>
              <c:numCache>
                <c:formatCode>General</c:formatCode>
                <c:ptCount val="19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  <c:pt idx="4">
                  <c:v>280</c:v>
                </c:pt>
                <c:pt idx="5">
                  <c:v>290</c:v>
                </c:pt>
                <c:pt idx="6">
                  <c:v>300</c:v>
                </c:pt>
                <c:pt idx="7">
                  <c:v>310</c:v>
                </c:pt>
                <c:pt idx="8">
                  <c:v>330</c:v>
                </c:pt>
                <c:pt idx="9">
                  <c:v>340</c:v>
                </c:pt>
                <c:pt idx="10">
                  <c:v>340</c:v>
                </c:pt>
                <c:pt idx="11">
                  <c:v>350</c:v>
                </c:pt>
                <c:pt idx="12">
                  <c:v>400</c:v>
                </c:pt>
                <c:pt idx="13">
                  <c:v>430</c:v>
                </c:pt>
                <c:pt idx="14">
                  <c:v>530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660</c:v>
                </c:pt>
              </c:numCache>
            </c:numRef>
          </c:xVal>
          <c:yVal>
            <c:numRef>
              <c:f>Data!$K$5:$K$23</c:f>
              <c:numCache>
                <c:formatCode>General</c:formatCode>
                <c:ptCount val="19"/>
                <c:pt idx="0">
                  <c:v>255.52799999999999</c:v>
                </c:pt>
                <c:pt idx="1">
                  <c:v>251.92400000000001</c:v>
                </c:pt>
                <c:pt idx="2">
                  <c:v>251.92400000000001</c:v>
                </c:pt>
                <c:pt idx="3">
                  <c:v>245.113</c:v>
                </c:pt>
                <c:pt idx="4">
                  <c:v>245.113</c:v>
                </c:pt>
                <c:pt idx="5">
                  <c:v>245.113</c:v>
                </c:pt>
                <c:pt idx="6">
                  <c:v>245.113</c:v>
                </c:pt>
                <c:pt idx="7">
                  <c:v>245.113</c:v>
                </c:pt>
                <c:pt idx="8">
                  <c:v>245.113</c:v>
                </c:pt>
                <c:pt idx="9">
                  <c:v>245.113</c:v>
                </c:pt>
                <c:pt idx="10">
                  <c:v>245.113</c:v>
                </c:pt>
                <c:pt idx="11">
                  <c:v>245.113</c:v>
                </c:pt>
                <c:pt idx="12">
                  <c:v>245.113</c:v>
                </c:pt>
                <c:pt idx="13">
                  <c:v>245.113</c:v>
                </c:pt>
                <c:pt idx="14">
                  <c:v>236.13499999999999</c:v>
                </c:pt>
                <c:pt idx="15">
                  <c:v>236.13499999999999</c:v>
                </c:pt>
                <c:pt idx="16">
                  <c:v>236.13499999999999</c:v>
                </c:pt>
                <c:pt idx="17">
                  <c:v>235.202</c:v>
                </c:pt>
                <c:pt idx="18">
                  <c:v>234.06800000000001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0-4030-BB8D-F13AADCDDB4E}"/>
            </c:ext>
          </c:extLst>
        </c:ser>
        <c:ser>
          <c:idx val="1"/>
          <c:order val="1"/>
          <c:tx>
            <c:strRef>
              <c:f>Data!$B$24</c:f>
              <c:strCache>
                <c:ptCount val="1"/>
                <c:pt idx="0">
                  <c:v>JamieMathew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Data!$D$25:$D$51</c:f>
              <c:numCache>
                <c:formatCode>General</c:formatCode>
                <c:ptCount val="2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80</c:v>
                </c:pt>
                <c:pt idx="9">
                  <c:v>90</c:v>
                </c:pt>
                <c:pt idx="10">
                  <c:v>120</c:v>
                </c:pt>
                <c:pt idx="11">
                  <c:v>150</c:v>
                </c:pt>
                <c:pt idx="12">
                  <c:v>180</c:v>
                </c:pt>
                <c:pt idx="13">
                  <c:v>180</c:v>
                </c:pt>
                <c:pt idx="14">
                  <c:v>240</c:v>
                </c:pt>
                <c:pt idx="15">
                  <c:v>270</c:v>
                </c:pt>
                <c:pt idx="16">
                  <c:v>300</c:v>
                </c:pt>
                <c:pt idx="17">
                  <c:v>330</c:v>
                </c:pt>
                <c:pt idx="18">
                  <c:v>400</c:v>
                </c:pt>
                <c:pt idx="19">
                  <c:v>430</c:v>
                </c:pt>
                <c:pt idx="20">
                  <c:v>500</c:v>
                </c:pt>
                <c:pt idx="21">
                  <c:v>500</c:v>
                </c:pt>
                <c:pt idx="22">
                  <c:v>530</c:v>
                </c:pt>
                <c:pt idx="23">
                  <c:v>600</c:v>
                </c:pt>
                <c:pt idx="24">
                  <c:v>630</c:v>
                </c:pt>
                <c:pt idx="25">
                  <c:v>700</c:v>
                </c:pt>
                <c:pt idx="26">
                  <c:v>730</c:v>
                </c:pt>
              </c:numCache>
            </c:numRef>
          </c:xVal>
          <c:yVal>
            <c:numRef>
              <c:f>Data!$K$25:$K$51</c:f>
              <c:numCache>
                <c:formatCode>General</c:formatCode>
                <c:ptCount val="27"/>
                <c:pt idx="0">
                  <c:v>571.46100000000001</c:v>
                </c:pt>
                <c:pt idx="1">
                  <c:v>504.14499999999998</c:v>
                </c:pt>
                <c:pt idx="2">
                  <c:v>361.13799999999998</c:v>
                </c:pt>
                <c:pt idx="3">
                  <c:v>357.13</c:v>
                </c:pt>
                <c:pt idx="4">
                  <c:v>356.32299999999998</c:v>
                </c:pt>
                <c:pt idx="5">
                  <c:v>356.32299999999998</c:v>
                </c:pt>
                <c:pt idx="6">
                  <c:v>353.99</c:v>
                </c:pt>
                <c:pt idx="7">
                  <c:v>353.99</c:v>
                </c:pt>
                <c:pt idx="8">
                  <c:v>353.99</c:v>
                </c:pt>
                <c:pt idx="9">
                  <c:v>353.99</c:v>
                </c:pt>
                <c:pt idx="10">
                  <c:v>281.94</c:v>
                </c:pt>
                <c:pt idx="11">
                  <c:v>250.012</c:v>
                </c:pt>
                <c:pt idx="12">
                  <c:v>250.012</c:v>
                </c:pt>
                <c:pt idx="13">
                  <c:v>250.012</c:v>
                </c:pt>
                <c:pt idx="14">
                  <c:v>250.012</c:v>
                </c:pt>
                <c:pt idx="15">
                  <c:v>250.012</c:v>
                </c:pt>
                <c:pt idx="16">
                  <c:v>243.124</c:v>
                </c:pt>
                <c:pt idx="17">
                  <c:v>243.124</c:v>
                </c:pt>
                <c:pt idx="18">
                  <c:v>220.524</c:v>
                </c:pt>
                <c:pt idx="19">
                  <c:v>220.524</c:v>
                </c:pt>
                <c:pt idx="20">
                  <c:v>220.524</c:v>
                </c:pt>
                <c:pt idx="21">
                  <c:v>220.524</c:v>
                </c:pt>
                <c:pt idx="22">
                  <c:v>215.99100000000001</c:v>
                </c:pt>
                <c:pt idx="23">
                  <c:v>215.99100000000001</c:v>
                </c:pt>
                <c:pt idx="24">
                  <c:v>215.99100000000001</c:v>
                </c:pt>
                <c:pt idx="25">
                  <c:v>215.99100000000001</c:v>
                </c:pt>
                <c:pt idx="26">
                  <c:v>215.99100000000001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F0-4030-BB8D-F13AADCDDB4E}"/>
            </c:ext>
          </c:extLst>
        </c:ser>
        <c:ser>
          <c:idx val="2"/>
          <c:order val="2"/>
          <c:tx>
            <c:strRef>
              <c:f>Data!$B$53</c:f>
              <c:strCache>
                <c:ptCount val="1"/>
                <c:pt idx="0">
                  <c:v>AlexHamilton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Data!$D$54:$D$58</c:f>
              <c:numCache>
                <c:formatCode>General</c:formatCode>
                <c:ptCount val="5"/>
                <c:pt idx="0">
                  <c:v>180</c:v>
                </c:pt>
                <c:pt idx="1">
                  <c:v>300</c:v>
                </c:pt>
                <c:pt idx="2">
                  <c:v>420</c:v>
                </c:pt>
                <c:pt idx="3">
                  <c:v>600</c:v>
                </c:pt>
              </c:numCache>
            </c:numRef>
          </c:xVal>
          <c:yVal>
            <c:numRef>
              <c:f>Data!$K$54:$K$58</c:f>
              <c:numCache>
                <c:formatCode>General</c:formatCode>
                <c:ptCount val="5"/>
                <c:pt idx="0">
                  <c:v>237.12799999999999</c:v>
                </c:pt>
                <c:pt idx="1">
                  <c:v>230.19300000000001</c:v>
                </c:pt>
                <c:pt idx="2">
                  <c:v>230.19300000000001</c:v>
                </c:pt>
                <c:pt idx="3">
                  <c:v>230.19300000000001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F0-4030-BB8D-F13AADCDDB4E}"/>
            </c:ext>
          </c:extLst>
        </c:ser>
        <c:ser>
          <c:idx val="3"/>
          <c:order val="3"/>
          <c:tx>
            <c:v>YourLocalPasonite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Data!$D$59:$D$63</c:f>
              <c:numCache>
                <c:formatCode>General</c:formatCode>
                <c:ptCount val="5"/>
                <c:pt idx="0">
                  <c:v>180</c:v>
                </c:pt>
                <c:pt idx="1">
                  <c:v>360</c:v>
                </c:pt>
                <c:pt idx="2">
                  <c:v>480</c:v>
                </c:pt>
                <c:pt idx="3">
                  <c:v>540</c:v>
                </c:pt>
                <c:pt idx="4">
                  <c:v>600</c:v>
                </c:pt>
              </c:numCache>
            </c:numRef>
          </c:xVal>
          <c:yVal>
            <c:numRef>
              <c:f>Data!$K$59:$K$63</c:f>
              <c:numCache>
                <c:formatCode>General</c:formatCode>
                <c:ptCount val="5"/>
                <c:pt idx="0">
                  <c:v>230.13800000000001</c:v>
                </c:pt>
                <c:pt idx="1">
                  <c:v>227.922</c:v>
                </c:pt>
                <c:pt idx="2">
                  <c:v>221.66</c:v>
                </c:pt>
                <c:pt idx="3">
                  <c:v>221.45599999999999</c:v>
                </c:pt>
                <c:pt idx="4">
                  <c:v>221.45599999999999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F0-4030-BB8D-F13AADCDDB4E}"/>
            </c:ext>
          </c:extLst>
        </c:ser>
        <c:ser>
          <c:idx val="4"/>
          <c:order val="4"/>
          <c:tx>
            <c:strRef>
              <c:f>Data!$B$64</c:f>
              <c:strCache>
                <c:ptCount val="1"/>
                <c:pt idx="0">
                  <c:v>NotChatGPT3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Data!$D$65:$D$68</c:f>
              <c:numCache>
                <c:formatCode>General</c:formatCode>
                <c:ptCount val="4"/>
                <c:pt idx="0">
                  <c:v>180</c:v>
                </c:pt>
                <c:pt idx="1">
                  <c:v>360</c:v>
                </c:pt>
                <c:pt idx="2">
                  <c:v>480</c:v>
                </c:pt>
              </c:numCache>
            </c:numRef>
          </c:xVal>
          <c:yVal>
            <c:numRef>
              <c:f>Data!$K$65:$K$68</c:f>
              <c:numCache>
                <c:formatCode>General</c:formatCode>
                <c:ptCount val="4"/>
                <c:pt idx="0">
                  <c:v>237.59399999999999</c:v>
                </c:pt>
                <c:pt idx="1">
                  <c:v>215.797</c:v>
                </c:pt>
                <c:pt idx="2">
                  <c:v>218.99100000000001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F0-4030-BB8D-F13AADCDDB4E}"/>
            </c:ext>
          </c:extLst>
        </c:ser>
        <c:ser>
          <c:idx val="5"/>
          <c:order val="5"/>
          <c:tx>
            <c:strRef>
              <c:f>Data!$B$69</c:f>
              <c:strCache>
                <c:ptCount val="1"/>
                <c:pt idx="0">
                  <c:v>ProcessingModel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Data!$D$70:$D$78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120</c:v>
                </c:pt>
              </c:numCache>
            </c:numRef>
          </c:xVal>
          <c:yVal>
            <c:numRef>
              <c:f>Data!$K$70:$K$78</c:f>
              <c:numCache>
                <c:formatCode>General</c:formatCode>
                <c:ptCount val="9"/>
                <c:pt idx="0">
                  <c:v>487.05200000000002</c:v>
                </c:pt>
                <c:pt idx="1">
                  <c:v>393.27199999999999</c:v>
                </c:pt>
                <c:pt idx="2">
                  <c:v>393.45600000000002</c:v>
                </c:pt>
                <c:pt idx="3">
                  <c:v>296.01299999999998</c:v>
                </c:pt>
                <c:pt idx="4">
                  <c:v>293.40300000000002</c:v>
                </c:pt>
                <c:pt idx="5">
                  <c:v>293.33699999999999</c:v>
                </c:pt>
                <c:pt idx="6">
                  <c:v>293.06099999999998</c:v>
                </c:pt>
                <c:pt idx="7">
                  <c:v>293.935</c:v>
                </c:pt>
                <c:pt idx="8">
                  <c:v>250.666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F0-4030-BB8D-F13AADCDDB4E}"/>
            </c:ext>
          </c:extLst>
        </c:ser>
        <c:ser>
          <c:idx val="6"/>
          <c:order val="6"/>
          <c:tx>
            <c:strRef>
              <c:f>Data!$B$79</c:f>
              <c:strCache>
                <c:ptCount val="1"/>
                <c:pt idx="0">
                  <c:v>speed_model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Data!$D$80:$D$85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300</c:v>
                </c:pt>
              </c:numCache>
            </c:numRef>
          </c:xVal>
          <c:yVal>
            <c:numRef>
              <c:f>Data!$K$80:$K$85</c:f>
              <c:numCache>
                <c:formatCode>General</c:formatCode>
                <c:ptCount val="6"/>
                <c:pt idx="0">
                  <c:v>315.60000000000002</c:v>
                </c:pt>
                <c:pt idx="1">
                  <c:v>258.67399999999998</c:v>
                </c:pt>
                <c:pt idx="2">
                  <c:v>244.392</c:v>
                </c:pt>
                <c:pt idx="3">
                  <c:v>218.392</c:v>
                </c:pt>
                <c:pt idx="4">
                  <c:v>211.875</c:v>
                </c:pt>
                <c:pt idx="5">
                  <c:v>193.79499999999999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F0-4030-BB8D-F13AADCDDB4E}"/>
            </c:ext>
          </c:extLst>
        </c:ser>
        <c:ser>
          <c:idx val="7"/>
          <c:order val="7"/>
          <c:tx>
            <c:strRef>
              <c:f>Data!$B$86</c:f>
              <c:strCache>
                <c:ptCount val="1"/>
                <c:pt idx="0">
                  <c:v>SuperMinimalist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Data!$D$87:$D$96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xVal>
          <c:yVal>
            <c:numRef>
              <c:f>Data!$K$87:$K$96</c:f>
              <c:numCache>
                <c:formatCode>General</c:formatCode>
                <c:ptCount val="10"/>
                <c:pt idx="0">
                  <c:v>238.98599999999999</c:v>
                </c:pt>
                <c:pt idx="1">
                  <c:v>240.32900000000001</c:v>
                </c:pt>
                <c:pt idx="2">
                  <c:v>219.66</c:v>
                </c:pt>
                <c:pt idx="3">
                  <c:v>215.863</c:v>
                </c:pt>
                <c:pt idx="4">
                  <c:v>214.47399999999999</c:v>
                </c:pt>
                <c:pt idx="5">
                  <c:v>215.131</c:v>
                </c:pt>
                <c:pt idx="6">
                  <c:v>216.14500000000001</c:v>
                </c:pt>
                <c:pt idx="7">
                  <c:v>221.39099999999999</c:v>
                </c:pt>
                <c:pt idx="8">
                  <c:v>215.86699999999999</c:v>
                </c:pt>
                <c:pt idx="9">
                  <c:v>218.45699999999999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F0-4030-BB8D-F13AADCDDB4E}"/>
            </c:ext>
          </c:extLst>
        </c:ser>
        <c:ser>
          <c:idx val="8"/>
          <c:order val="8"/>
          <c:tx>
            <c:strRef>
              <c:f>Data!$B$97</c:f>
              <c:strCache>
                <c:ptCount val="1"/>
                <c:pt idx="0">
                  <c:v>NumbericNumbers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Data!$D$98:$D$107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xVal>
          <c:yVal>
            <c:numRef>
              <c:f>Data!$K$98:$K$107</c:f>
              <c:numCache>
                <c:formatCode>General</c:formatCode>
                <c:ptCount val="10"/>
                <c:pt idx="0">
                  <c:v>220.52699999999999</c:v>
                </c:pt>
                <c:pt idx="1">
                  <c:v>221.05699999999999</c:v>
                </c:pt>
                <c:pt idx="2">
                  <c:v>202.59299999999999</c:v>
                </c:pt>
                <c:pt idx="3">
                  <c:v>218.72499999999999</c:v>
                </c:pt>
                <c:pt idx="4">
                  <c:v>212.85900000000001</c:v>
                </c:pt>
                <c:pt idx="5">
                  <c:v>207.32599999999999</c:v>
                </c:pt>
                <c:pt idx="6">
                  <c:v>206.86</c:v>
                </c:pt>
                <c:pt idx="7">
                  <c:v>205.61199999999999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1F0-4030-BB8D-F13AADCDD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690863"/>
        <c:axId val="809691695"/>
      </c:scatterChart>
      <c:valAx>
        <c:axId val="8096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691695"/>
        <c:crosses val="autoZero"/>
        <c:crossBetween val="midCat"/>
      </c:valAx>
      <c:valAx>
        <c:axId val="809691695"/>
        <c:scaling>
          <c:orientation val="minMax"/>
          <c:max val="260"/>
          <c:min val="19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690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EC507B4-8312-41E8-AEDE-5BED817F33AD}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36CCE6-69A0-CDBA-757C-8C003C8069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7"/>
  <sheetViews>
    <sheetView tabSelected="1" topLeftCell="C81" zoomScaleNormal="100" workbookViewId="0">
      <selection activeCell="L106" sqref="L106"/>
    </sheetView>
  </sheetViews>
  <sheetFormatPr defaultRowHeight="14.4" x14ac:dyDescent="0.3"/>
  <cols>
    <col min="1" max="1" width="4.109375" bestFit="1" customWidth="1"/>
    <col min="2" max="2" width="3" bestFit="1" customWidth="1"/>
    <col min="3" max="3" width="64" bestFit="1" customWidth="1"/>
    <col min="4" max="4" width="7.88671875" bestFit="1" customWidth="1"/>
    <col min="5" max="5" width="10.5546875" bestFit="1" customWidth="1"/>
    <col min="6" max="6" width="6.33203125" bestFit="1" customWidth="1"/>
    <col min="7" max="7" width="2.6640625" bestFit="1" customWidth="1"/>
    <col min="8" max="8" width="3" bestFit="1" customWidth="1"/>
    <col min="9" max="9" width="4" bestFit="1" customWidth="1"/>
    <col min="10" max="10" width="8.109375" bestFit="1" customWidth="1"/>
    <col min="11" max="11" width="8.109375" customWidth="1"/>
  </cols>
  <sheetData>
    <row r="1" spans="1:12" x14ac:dyDescent="0.3">
      <c r="B1" s="7" t="s">
        <v>18</v>
      </c>
      <c r="C1" s="6" t="s">
        <v>0</v>
      </c>
      <c r="D1" s="8" t="s">
        <v>10</v>
      </c>
      <c r="E1" s="6" t="s">
        <v>1</v>
      </c>
      <c r="F1" s="6"/>
      <c r="G1" s="6" t="s">
        <v>2</v>
      </c>
      <c r="H1" s="6"/>
      <c r="I1" s="6"/>
      <c r="J1" s="6"/>
      <c r="K1" s="6"/>
      <c r="L1" s="6" t="s">
        <v>3</v>
      </c>
    </row>
    <row r="2" spans="1:12" ht="14.4" customHeight="1" x14ac:dyDescent="0.3">
      <c r="B2" s="7"/>
      <c r="C2" s="6"/>
      <c r="D2" s="6"/>
      <c r="E2" s="6" t="s">
        <v>8</v>
      </c>
      <c r="F2" s="6" t="s">
        <v>9</v>
      </c>
      <c r="G2" s="6" t="s">
        <v>7</v>
      </c>
      <c r="H2" s="6" t="s">
        <v>6</v>
      </c>
      <c r="I2" s="6" t="s">
        <v>5</v>
      </c>
      <c r="J2" s="6" t="s">
        <v>2</v>
      </c>
      <c r="K2" s="6"/>
      <c r="L2" s="6"/>
    </row>
    <row r="3" spans="1:12" x14ac:dyDescent="0.3">
      <c r="B3" s="7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3">
      <c r="B4" s="7" t="s">
        <v>30</v>
      </c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s="2" customFormat="1" x14ac:dyDescent="0.3">
      <c r="A5" s="9"/>
      <c r="B5" s="2">
        <v>6</v>
      </c>
      <c r="C5" s="2" t="s">
        <v>4</v>
      </c>
      <c r="D5" s="2">
        <v>240</v>
      </c>
      <c r="E5" s="3" t="str">
        <f t="shared" ref="E5:E10" si="0">RIGHT(LEFT(C5,33),1)</f>
        <v>5</v>
      </c>
      <c r="F5" s="2">
        <f>10-E5</f>
        <v>5</v>
      </c>
      <c r="G5" s="2">
        <v>4</v>
      </c>
      <c r="H5" s="2">
        <v>15</v>
      </c>
      <c r="I5" s="2">
        <v>528</v>
      </c>
      <c r="J5" s="2" t="str">
        <f>_xlfn.TEXTJOIN("",FALSE,G5,":",H5,".",I5)</f>
        <v>4:15.528</v>
      </c>
      <c r="K5" s="2">
        <f>(G5*60)+(H5)+(I5/1000)</f>
        <v>255.52799999999999</v>
      </c>
      <c r="L5" s="2">
        <v>13</v>
      </c>
    </row>
    <row r="6" spans="1:12" s="2" customFormat="1" x14ac:dyDescent="0.3">
      <c r="A6" s="9"/>
      <c r="B6" s="2">
        <v>7</v>
      </c>
      <c r="C6" s="2" t="s">
        <v>11</v>
      </c>
      <c r="D6" s="2">
        <v>250</v>
      </c>
      <c r="E6" s="3" t="str">
        <f t="shared" si="0"/>
        <v>7</v>
      </c>
      <c r="F6" s="2">
        <f>10-E6</f>
        <v>3</v>
      </c>
      <c r="G6" s="2">
        <v>4</v>
      </c>
      <c r="H6" s="2">
        <v>11</v>
      </c>
      <c r="I6" s="2">
        <v>924</v>
      </c>
      <c r="J6" s="2" t="str">
        <f t="shared" ref="J6:J9" si="1">_xlfn.TEXTJOIN("",FALSE,G6,":",H6,".",I6)</f>
        <v>4:11.924</v>
      </c>
      <c r="K6" s="2">
        <f t="shared" ref="K6:K10" si="2">(G6*60)+(H6)+(I6/1000)</f>
        <v>251.92400000000001</v>
      </c>
      <c r="L6" s="2">
        <v>12</v>
      </c>
    </row>
    <row r="7" spans="1:12" x14ac:dyDescent="0.3">
      <c r="A7" s="9"/>
      <c r="B7">
        <v>8</v>
      </c>
      <c r="C7" t="s">
        <v>12</v>
      </c>
      <c r="D7">
        <v>260</v>
      </c>
      <c r="E7" s="1" t="str">
        <f t="shared" si="0"/>
        <v>7</v>
      </c>
      <c r="F7">
        <f t="shared" ref="F7:F31" si="3">10-E7</f>
        <v>3</v>
      </c>
      <c r="G7">
        <f t="shared" ref="G7:L7" si="4">G6</f>
        <v>4</v>
      </c>
      <c r="H7">
        <f t="shared" si="4"/>
        <v>11</v>
      </c>
      <c r="I7">
        <f t="shared" si="4"/>
        <v>924</v>
      </c>
      <c r="J7" t="str">
        <f t="shared" si="4"/>
        <v>4:11.924</v>
      </c>
      <c r="K7">
        <f t="shared" si="2"/>
        <v>251.92400000000001</v>
      </c>
      <c r="L7">
        <f t="shared" si="4"/>
        <v>12</v>
      </c>
    </row>
    <row r="8" spans="1:12" s="2" customFormat="1" x14ac:dyDescent="0.3">
      <c r="A8" s="9"/>
      <c r="B8" s="2">
        <v>9</v>
      </c>
      <c r="C8" s="2" t="s">
        <v>13</v>
      </c>
      <c r="D8" s="2">
        <v>270</v>
      </c>
      <c r="E8" s="3" t="str">
        <f t="shared" si="0"/>
        <v>6</v>
      </c>
      <c r="F8" s="2">
        <f t="shared" si="3"/>
        <v>4</v>
      </c>
      <c r="G8" s="2">
        <v>4</v>
      </c>
      <c r="H8" s="2" t="str">
        <f t="shared" ref="H8:H18" si="5">"05"</f>
        <v>05</v>
      </c>
      <c r="I8" s="2">
        <v>113</v>
      </c>
      <c r="J8" s="2" t="str">
        <f t="shared" si="1"/>
        <v>4:05.113</v>
      </c>
      <c r="K8" s="2">
        <f t="shared" si="2"/>
        <v>245.113</v>
      </c>
      <c r="L8" s="2">
        <v>10</v>
      </c>
    </row>
    <row r="9" spans="1:12" x14ac:dyDescent="0.3">
      <c r="A9" s="9"/>
      <c r="B9">
        <v>10</v>
      </c>
      <c r="C9" t="s">
        <v>14</v>
      </c>
      <c r="D9">
        <v>280</v>
      </c>
      <c r="E9" s="1" t="str">
        <f t="shared" si="0"/>
        <v>6</v>
      </c>
      <c r="F9">
        <f t="shared" si="3"/>
        <v>4</v>
      </c>
      <c r="G9">
        <v>4</v>
      </c>
      <c r="H9" t="str">
        <f t="shared" si="5"/>
        <v>05</v>
      </c>
      <c r="I9">
        <v>113</v>
      </c>
      <c r="J9" t="str">
        <f t="shared" si="1"/>
        <v>4:05.113</v>
      </c>
      <c r="K9">
        <f t="shared" si="2"/>
        <v>245.113</v>
      </c>
      <c r="L9">
        <v>10</v>
      </c>
    </row>
    <row r="10" spans="1:12" x14ac:dyDescent="0.3">
      <c r="A10" s="9"/>
      <c r="B10">
        <v>11</v>
      </c>
      <c r="C10" t="s">
        <v>15</v>
      </c>
      <c r="D10">
        <v>290</v>
      </c>
      <c r="E10" s="1" t="str">
        <f t="shared" si="0"/>
        <v>7</v>
      </c>
      <c r="F10">
        <f t="shared" si="3"/>
        <v>3</v>
      </c>
      <c r="G10">
        <v>4</v>
      </c>
      <c r="H10" t="str">
        <f t="shared" si="5"/>
        <v>05</v>
      </c>
      <c r="I10">
        <v>113</v>
      </c>
      <c r="J10" t="str">
        <f t="shared" ref="J10" si="6">_xlfn.TEXTJOIN("",FALSE,G10,":",H10,".",I10)</f>
        <v>4:05.113</v>
      </c>
      <c r="K10">
        <f t="shared" si="2"/>
        <v>245.113</v>
      </c>
      <c r="L10">
        <v>10</v>
      </c>
    </row>
    <row r="11" spans="1:12" x14ac:dyDescent="0.3">
      <c r="A11" s="9"/>
      <c r="B11">
        <v>12</v>
      </c>
      <c r="C11" t="s">
        <v>16</v>
      </c>
      <c r="D11">
        <v>300</v>
      </c>
      <c r="E11" s="1">
        <v>5</v>
      </c>
      <c r="F11">
        <f t="shared" si="3"/>
        <v>5</v>
      </c>
      <c r="G11">
        <v>4</v>
      </c>
      <c r="H11" t="str">
        <f t="shared" si="5"/>
        <v>05</v>
      </c>
      <c r="I11">
        <v>113</v>
      </c>
      <c r="J11" t="str">
        <f t="shared" ref="J11:J14" si="7">_xlfn.TEXTJOIN("",FALSE,G11,":",H11,".",I11)</f>
        <v>4:05.113</v>
      </c>
      <c r="K11">
        <f t="shared" ref="K11:K14" si="8">(G11*60)+(H11)+(I11/1000)</f>
        <v>245.113</v>
      </c>
      <c r="L11">
        <v>10</v>
      </c>
    </row>
    <row r="12" spans="1:12" x14ac:dyDescent="0.3">
      <c r="A12" s="9"/>
      <c r="B12">
        <v>13</v>
      </c>
      <c r="C12" t="s">
        <v>17</v>
      </c>
      <c r="D12">
        <v>310</v>
      </c>
      <c r="E12" s="1" t="str">
        <f t="shared" ref="E12:E23" si="9">RIGHT(LEFT(C12,33),1)</f>
        <v>8</v>
      </c>
      <c r="F12">
        <f t="shared" si="3"/>
        <v>2</v>
      </c>
      <c r="G12">
        <v>4</v>
      </c>
      <c r="H12" t="str">
        <f t="shared" si="5"/>
        <v>05</v>
      </c>
      <c r="I12">
        <v>113</v>
      </c>
      <c r="J12" t="str">
        <f t="shared" si="7"/>
        <v>4:05.113</v>
      </c>
      <c r="K12">
        <f t="shared" si="8"/>
        <v>245.113</v>
      </c>
      <c r="L12">
        <v>10</v>
      </c>
    </row>
    <row r="13" spans="1:12" x14ac:dyDescent="0.3">
      <c r="A13" s="9"/>
      <c r="B13">
        <v>14</v>
      </c>
      <c r="C13" t="s">
        <v>19</v>
      </c>
      <c r="D13">
        <v>330</v>
      </c>
      <c r="E13" s="1" t="str">
        <f t="shared" si="9"/>
        <v>7</v>
      </c>
      <c r="F13">
        <f t="shared" si="3"/>
        <v>3</v>
      </c>
      <c r="G13">
        <v>4</v>
      </c>
      <c r="H13" t="str">
        <f t="shared" si="5"/>
        <v>05</v>
      </c>
      <c r="I13">
        <v>113</v>
      </c>
      <c r="J13" t="str">
        <f t="shared" si="7"/>
        <v>4:05.113</v>
      </c>
      <c r="K13">
        <f t="shared" si="8"/>
        <v>245.113</v>
      </c>
      <c r="L13">
        <v>10</v>
      </c>
    </row>
    <row r="14" spans="1:12" x14ac:dyDescent="0.3">
      <c r="A14" s="9"/>
      <c r="B14">
        <v>15</v>
      </c>
      <c r="C14" t="s">
        <v>20</v>
      </c>
      <c r="D14">
        <v>340</v>
      </c>
      <c r="E14" s="1" t="str">
        <f t="shared" si="9"/>
        <v>5</v>
      </c>
      <c r="F14">
        <f t="shared" si="3"/>
        <v>5</v>
      </c>
      <c r="G14">
        <v>4</v>
      </c>
      <c r="H14" t="str">
        <f t="shared" si="5"/>
        <v>05</v>
      </c>
      <c r="I14">
        <v>113</v>
      </c>
      <c r="J14" t="str">
        <f t="shared" si="7"/>
        <v>4:05.113</v>
      </c>
      <c r="K14">
        <f t="shared" si="8"/>
        <v>245.113</v>
      </c>
      <c r="L14">
        <v>10</v>
      </c>
    </row>
    <row r="15" spans="1:12" x14ac:dyDescent="0.3">
      <c r="A15" s="9"/>
      <c r="B15">
        <v>16</v>
      </c>
      <c r="C15" t="s">
        <v>20</v>
      </c>
      <c r="D15">
        <v>340</v>
      </c>
      <c r="E15" s="1" t="str">
        <f t="shared" si="9"/>
        <v>5</v>
      </c>
      <c r="F15">
        <f t="shared" si="3"/>
        <v>5</v>
      </c>
      <c r="G15">
        <v>4</v>
      </c>
      <c r="H15" t="str">
        <f t="shared" si="5"/>
        <v>05</v>
      </c>
      <c r="I15">
        <v>113</v>
      </c>
      <c r="J15" t="str">
        <f t="shared" ref="J15" si="10">_xlfn.TEXTJOIN("",FALSE,G15,":",H15,".",I15)</f>
        <v>4:05.113</v>
      </c>
      <c r="K15">
        <f t="shared" ref="K15" si="11">(G15*60)+(H15)+(I15/1000)</f>
        <v>245.113</v>
      </c>
      <c r="L15">
        <v>10</v>
      </c>
    </row>
    <row r="16" spans="1:12" x14ac:dyDescent="0.3">
      <c r="A16" s="9"/>
      <c r="B16">
        <v>17</v>
      </c>
      <c r="C16" t="s">
        <v>21</v>
      </c>
      <c r="D16">
        <v>350</v>
      </c>
      <c r="E16" s="1" t="str">
        <f t="shared" si="9"/>
        <v>1</v>
      </c>
      <c r="F16">
        <f t="shared" si="3"/>
        <v>9</v>
      </c>
      <c r="G16">
        <v>4</v>
      </c>
      <c r="H16" t="str">
        <f t="shared" si="5"/>
        <v>05</v>
      </c>
      <c r="I16">
        <v>113</v>
      </c>
      <c r="J16" t="str">
        <f t="shared" ref="J16" si="12">_xlfn.TEXTJOIN("",FALSE,G16,":",H16,".",I16)</f>
        <v>4:05.113</v>
      </c>
      <c r="K16">
        <f t="shared" ref="K16" si="13">(G16*60)+(H16)+(I16/1000)</f>
        <v>245.113</v>
      </c>
      <c r="L16">
        <v>10</v>
      </c>
    </row>
    <row r="17" spans="1:12" ht="14.4" customHeight="1" x14ac:dyDescent="0.3">
      <c r="A17" s="9" t="s">
        <v>22</v>
      </c>
      <c r="B17">
        <v>18</v>
      </c>
      <c r="C17" t="s">
        <v>23</v>
      </c>
      <c r="D17">
        <v>400</v>
      </c>
      <c r="E17" s="1" t="str">
        <f t="shared" si="9"/>
        <v>5</v>
      </c>
      <c r="F17">
        <f t="shared" si="3"/>
        <v>5</v>
      </c>
      <c r="G17">
        <v>4</v>
      </c>
      <c r="H17" t="str">
        <f t="shared" si="5"/>
        <v>05</v>
      </c>
      <c r="I17">
        <v>113</v>
      </c>
      <c r="J17" t="str">
        <f t="shared" ref="J17" si="14">_xlfn.TEXTJOIN("",FALSE,G17,":",H17,".",I17)</f>
        <v>4:05.113</v>
      </c>
      <c r="K17">
        <f t="shared" ref="K17" si="15">(G17*60)+(H17)+(I17/1000)</f>
        <v>245.113</v>
      </c>
      <c r="L17">
        <v>10</v>
      </c>
    </row>
    <row r="18" spans="1:12" x14ac:dyDescent="0.3">
      <c r="A18" s="9"/>
      <c r="B18">
        <v>19</v>
      </c>
      <c r="C18" t="s">
        <v>24</v>
      </c>
      <c r="D18">
        <v>430</v>
      </c>
      <c r="E18" s="1" t="str">
        <f t="shared" si="9"/>
        <v>5</v>
      </c>
      <c r="F18">
        <f t="shared" si="3"/>
        <v>5</v>
      </c>
      <c r="G18">
        <v>4</v>
      </c>
      <c r="H18" t="str">
        <f t="shared" si="5"/>
        <v>05</v>
      </c>
      <c r="I18">
        <v>113</v>
      </c>
      <c r="J18" t="str">
        <f t="shared" ref="J18" si="16">_xlfn.TEXTJOIN("",FALSE,G18,":",H18,".",I18)</f>
        <v>4:05.113</v>
      </c>
      <c r="K18">
        <f t="shared" ref="K18" si="17">(G18*60)+(H18)+(I18/1000)</f>
        <v>245.113</v>
      </c>
      <c r="L18">
        <v>10</v>
      </c>
    </row>
    <row r="19" spans="1:12" x14ac:dyDescent="0.3">
      <c r="A19" s="9"/>
      <c r="B19" s="2">
        <v>20</v>
      </c>
      <c r="C19" s="2" t="s">
        <v>25</v>
      </c>
      <c r="D19" s="2">
        <v>530</v>
      </c>
      <c r="E19" s="3" t="str">
        <f t="shared" si="9"/>
        <v>6</v>
      </c>
      <c r="F19" s="2">
        <f t="shared" si="3"/>
        <v>4</v>
      </c>
      <c r="G19" s="2">
        <v>3</v>
      </c>
      <c r="H19" s="2">
        <v>56</v>
      </c>
      <c r="I19" s="2">
        <v>135</v>
      </c>
      <c r="J19" s="2" t="str">
        <f t="shared" ref="J19" si="18">_xlfn.TEXTJOIN("",FALSE,G19,":",H19,".",I19)</f>
        <v>3:56.135</v>
      </c>
      <c r="K19" s="2">
        <f t="shared" ref="K19" si="19">(G19*60)+(H19)+(I19/1000)</f>
        <v>236.13499999999999</v>
      </c>
      <c r="L19" s="2">
        <v>6</v>
      </c>
    </row>
    <row r="20" spans="1:12" x14ac:dyDescent="0.3">
      <c r="A20" s="9"/>
      <c r="B20">
        <v>21</v>
      </c>
      <c r="C20" t="s">
        <v>26</v>
      </c>
      <c r="D20">
        <v>550</v>
      </c>
      <c r="E20" s="1" t="str">
        <f t="shared" si="9"/>
        <v>6</v>
      </c>
      <c r="F20">
        <f t="shared" si="3"/>
        <v>4</v>
      </c>
      <c r="G20">
        <v>3</v>
      </c>
      <c r="H20">
        <v>56</v>
      </c>
      <c r="I20">
        <v>135</v>
      </c>
      <c r="J20" t="str">
        <f t="shared" ref="J20" si="20">_xlfn.TEXTJOIN("",FALSE,G20,":",H20,".",I20)</f>
        <v>3:56.135</v>
      </c>
      <c r="K20">
        <f t="shared" ref="K20" si="21">(G20*60)+(H20)+(I20/1000)</f>
        <v>236.13499999999999</v>
      </c>
      <c r="L20">
        <v>6</v>
      </c>
    </row>
    <row r="21" spans="1:12" x14ac:dyDescent="0.3">
      <c r="A21" s="9"/>
      <c r="B21">
        <v>22</v>
      </c>
      <c r="C21" t="s">
        <v>27</v>
      </c>
      <c r="D21">
        <v>600</v>
      </c>
      <c r="E21" s="1" t="str">
        <f t="shared" si="9"/>
        <v>5</v>
      </c>
      <c r="F21">
        <f t="shared" si="3"/>
        <v>5</v>
      </c>
      <c r="G21">
        <v>3</v>
      </c>
      <c r="H21">
        <v>56</v>
      </c>
      <c r="I21">
        <v>135</v>
      </c>
      <c r="J21" t="str">
        <f t="shared" ref="J21" si="22">_xlfn.TEXTJOIN("",FALSE,G21,":",H21,".",I21)</f>
        <v>3:56.135</v>
      </c>
      <c r="K21">
        <f t="shared" ref="K21" si="23">(G21*60)+(H21)+(I21/1000)</f>
        <v>236.13499999999999</v>
      </c>
      <c r="L21">
        <v>6</v>
      </c>
    </row>
    <row r="22" spans="1:12" x14ac:dyDescent="0.3">
      <c r="A22" s="9"/>
      <c r="B22">
        <v>23</v>
      </c>
      <c r="C22" t="s">
        <v>28</v>
      </c>
      <c r="D22">
        <v>650</v>
      </c>
      <c r="E22" s="1" t="str">
        <f t="shared" si="9"/>
        <v>6</v>
      </c>
      <c r="F22">
        <f t="shared" si="3"/>
        <v>4</v>
      </c>
      <c r="G22">
        <v>3</v>
      </c>
      <c r="H22">
        <v>55</v>
      </c>
      <c r="I22">
        <v>202</v>
      </c>
      <c r="J22" t="str">
        <f t="shared" ref="J22" si="24">_xlfn.TEXTJOIN("",FALSE,G22,":",H22,".",I22)</f>
        <v>3:55.202</v>
      </c>
      <c r="K22">
        <f t="shared" ref="K22" si="25">(G22*60)+(H22)+(I22/1000)</f>
        <v>235.202</v>
      </c>
      <c r="L22">
        <v>6</v>
      </c>
    </row>
    <row r="23" spans="1:12" x14ac:dyDescent="0.3">
      <c r="A23" s="9"/>
      <c r="B23">
        <v>24</v>
      </c>
      <c r="C23" t="s">
        <v>29</v>
      </c>
      <c r="D23">
        <v>660</v>
      </c>
      <c r="E23" s="1" t="str">
        <f t="shared" si="9"/>
        <v>3</v>
      </c>
      <c r="F23">
        <f t="shared" si="3"/>
        <v>7</v>
      </c>
      <c r="G23">
        <v>3</v>
      </c>
      <c r="H23">
        <v>54</v>
      </c>
      <c r="I23" t="str">
        <f>"068"</f>
        <v>068</v>
      </c>
      <c r="J23" t="str">
        <f t="shared" ref="J23:J26" si="26">_xlfn.TEXTJOIN("",FALSE,G23,":",H23,".",I23)</f>
        <v>3:54.068</v>
      </c>
      <c r="K23">
        <f t="shared" ref="K23:K26" si="27">(G23*60)+(H23)+(I23/1000)</f>
        <v>234.06800000000001</v>
      </c>
      <c r="L23">
        <v>5</v>
      </c>
    </row>
    <row r="24" spans="1:12" x14ac:dyDescent="0.3">
      <c r="A24" s="4"/>
      <c r="B24" s="7" t="s">
        <v>33</v>
      </c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3">
      <c r="A25" s="9" t="s">
        <v>22</v>
      </c>
      <c r="B25" s="2">
        <v>1</v>
      </c>
      <c r="C25" s="2" t="s">
        <v>31</v>
      </c>
      <c r="D25" s="2">
        <v>10</v>
      </c>
      <c r="E25" s="3" t="str">
        <f t="shared" ref="E25:E51" si="28">RIGHT(LEFT(C25,33),1)</f>
        <v>5</v>
      </c>
      <c r="F25" s="2">
        <f t="shared" si="3"/>
        <v>5</v>
      </c>
      <c r="G25" s="2">
        <v>9</v>
      </c>
      <c r="H25" s="2">
        <v>31</v>
      </c>
      <c r="I25" s="2">
        <v>461</v>
      </c>
      <c r="J25" s="2" t="str">
        <f t="shared" si="26"/>
        <v>9:31.461</v>
      </c>
      <c r="K25" s="2">
        <f t="shared" si="27"/>
        <v>571.46100000000001</v>
      </c>
      <c r="L25" s="2">
        <v>100</v>
      </c>
    </row>
    <row r="26" spans="1:12" x14ac:dyDescent="0.3">
      <c r="A26" s="9"/>
      <c r="B26" s="2">
        <v>2</v>
      </c>
      <c r="C26" s="2" t="s">
        <v>32</v>
      </c>
      <c r="D26" s="2">
        <v>20</v>
      </c>
      <c r="E26" s="3" t="str">
        <f t="shared" si="28"/>
        <v>6</v>
      </c>
      <c r="F26" s="2">
        <f t="shared" si="3"/>
        <v>4</v>
      </c>
      <c r="G26" s="2">
        <v>8</v>
      </c>
      <c r="H26" s="2">
        <v>24</v>
      </c>
      <c r="I26" s="2">
        <v>145</v>
      </c>
      <c r="J26" s="2" t="str">
        <f t="shared" si="26"/>
        <v>8:24.145</v>
      </c>
      <c r="K26" s="2">
        <f t="shared" si="27"/>
        <v>504.14499999999998</v>
      </c>
      <c r="L26" s="2">
        <v>79</v>
      </c>
    </row>
    <row r="27" spans="1:12" x14ac:dyDescent="0.3">
      <c r="A27" s="9"/>
      <c r="B27" s="2">
        <v>3</v>
      </c>
      <c r="C27" s="2" t="s">
        <v>34</v>
      </c>
      <c r="D27" s="2">
        <v>30</v>
      </c>
      <c r="E27" s="3" t="str">
        <f t="shared" si="28"/>
        <v>6</v>
      </c>
      <c r="F27" s="2">
        <f t="shared" si="3"/>
        <v>4</v>
      </c>
      <c r="G27" s="2">
        <v>6</v>
      </c>
      <c r="H27" s="2" t="str">
        <f>"01"</f>
        <v>01</v>
      </c>
      <c r="I27" s="2">
        <v>138</v>
      </c>
      <c r="J27" s="2" t="str">
        <f t="shared" ref="J27" si="29">_xlfn.TEXTJOIN("",FALSE,G27,":",H27,".",I27)</f>
        <v>6:01.138</v>
      </c>
      <c r="K27" s="2">
        <f t="shared" ref="K27" si="30">(G27*60)+(H27)+(I27/1000)</f>
        <v>361.13799999999998</v>
      </c>
      <c r="L27" s="2">
        <v>41</v>
      </c>
    </row>
    <row r="28" spans="1:12" x14ac:dyDescent="0.3">
      <c r="A28" s="9"/>
      <c r="B28" s="2">
        <v>4</v>
      </c>
      <c r="C28" s="2" t="s">
        <v>35</v>
      </c>
      <c r="D28" s="2">
        <v>40</v>
      </c>
      <c r="E28" s="3" t="str">
        <f t="shared" si="28"/>
        <v>6</v>
      </c>
      <c r="F28" s="2">
        <f t="shared" si="3"/>
        <v>4</v>
      </c>
      <c r="G28" s="2">
        <v>5</v>
      </c>
      <c r="H28" s="2">
        <v>57</v>
      </c>
      <c r="I28" s="2" t="str">
        <f>"130"</f>
        <v>130</v>
      </c>
      <c r="J28" s="2" t="str">
        <f t="shared" ref="J28" si="31">_xlfn.TEXTJOIN("",FALSE,G28,":",H28,".",I28)</f>
        <v>5:57.130</v>
      </c>
      <c r="K28" s="2">
        <f t="shared" ref="K28" si="32">(G28*60)+(H28)+(I28/1000)</f>
        <v>357.13</v>
      </c>
      <c r="L28" s="2">
        <v>40</v>
      </c>
    </row>
    <row r="29" spans="1:12" x14ac:dyDescent="0.3">
      <c r="A29" s="9"/>
      <c r="B29" s="2">
        <v>5</v>
      </c>
      <c r="C29" s="2" t="s">
        <v>36</v>
      </c>
      <c r="D29" s="2">
        <v>50</v>
      </c>
      <c r="E29" s="3" t="str">
        <f t="shared" si="28"/>
        <v>6</v>
      </c>
      <c r="F29" s="2">
        <f t="shared" si="3"/>
        <v>4</v>
      </c>
      <c r="G29" s="2">
        <v>5</v>
      </c>
      <c r="H29" s="2">
        <v>56</v>
      </c>
      <c r="I29" s="2">
        <v>323</v>
      </c>
      <c r="J29" s="2" t="str">
        <f t="shared" ref="J29" si="33">_xlfn.TEXTJOIN("",FALSE,G29,":",H29,".",I29)</f>
        <v>5:56.323</v>
      </c>
      <c r="K29" s="2">
        <f t="shared" ref="K29" si="34">(G29*60)+(H29)+(I29/1000)</f>
        <v>356.32299999999998</v>
      </c>
      <c r="L29" s="2">
        <v>40</v>
      </c>
    </row>
    <row r="30" spans="1:12" x14ac:dyDescent="0.3">
      <c r="A30" s="9"/>
      <c r="B30">
        <v>6</v>
      </c>
      <c r="C30" t="s">
        <v>37</v>
      </c>
      <c r="D30">
        <v>60</v>
      </c>
      <c r="E30" s="1" t="str">
        <f t="shared" si="28"/>
        <v>6</v>
      </c>
      <c r="F30">
        <f t="shared" si="3"/>
        <v>4</v>
      </c>
      <c r="G30">
        <v>5</v>
      </c>
      <c r="H30">
        <v>56</v>
      </c>
      <c r="I30">
        <v>323</v>
      </c>
      <c r="J30" t="str">
        <f t="shared" ref="J30" si="35">_xlfn.TEXTJOIN("",FALSE,G30,":",H30,".",I30)</f>
        <v>5:56.323</v>
      </c>
      <c r="K30">
        <f t="shared" ref="K30" si="36">(G30*60)+(H30)+(I30/1000)</f>
        <v>356.32299999999998</v>
      </c>
      <c r="L30">
        <v>40</v>
      </c>
    </row>
    <row r="31" spans="1:12" x14ac:dyDescent="0.3">
      <c r="A31" s="9"/>
      <c r="B31" s="2">
        <v>7</v>
      </c>
      <c r="C31" s="2" t="s">
        <v>38</v>
      </c>
      <c r="D31" s="2">
        <v>70</v>
      </c>
      <c r="E31" s="3" t="str">
        <f t="shared" si="28"/>
        <v>7</v>
      </c>
      <c r="F31" s="2">
        <f t="shared" si="3"/>
        <v>3</v>
      </c>
      <c r="G31" s="2">
        <v>5</v>
      </c>
      <c r="H31" s="2">
        <v>53</v>
      </c>
      <c r="I31" s="2" t="str">
        <f>"990"</f>
        <v>990</v>
      </c>
      <c r="J31" s="2" t="str">
        <f t="shared" ref="J31" si="37">_xlfn.TEXTJOIN("",FALSE,G31,":",H31,".",I31)</f>
        <v>5:53.990</v>
      </c>
      <c r="K31" s="2">
        <f t="shared" ref="K31" si="38">(G31*60)+(H31)+(I31/1000)</f>
        <v>353.99</v>
      </c>
      <c r="L31" s="2">
        <v>39</v>
      </c>
    </row>
    <row r="32" spans="1:12" x14ac:dyDescent="0.3">
      <c r="A32" s="4"/>
      <c r="B32">
        <v>8</v>
      </c>
      <c r="C32" t="s">
        <v>39</v>
      </c>
      <c r="D32">
        <v>80</v>
      </c>
      <c r="E32" s="1" t="str">
        <f t="shared" si="28"/>
        <v>5</v>
      </c>
      <c r="F32">
        <f t="shared" ref="F32:F51" si="39">10-E32</f>
        <v>5</v>
      </c>
      <c r="G32">
        <v>5</v>
      </c>
      <c r="H32">
        <v>53</v>
      </c>
      <c r="I32" t="str">
        <f>"990"</f>
        <v>990</v>
      </c>
      <c r="J32" t="str">
        <f t="shared" ref="J32" si="40">_xlfn.TEXTJOIN("",FALSE,G32,":",H32,".",I32)</f>
        <v>5:53.990</v>
      </c>
      <c r="K32">
        <f t="shared" ref="K32" si="41">(G32*60)+(H32)+(I32/1000)</f>
        <v>353.99</v>
      </c>
      <c r="L32">
        <v>39</v>
      </c>
    </row>
    <row r="33" spans="2:12" x14ac:dyDescent="0.3">
      <c r="B33">
        <v>9</v>
      </c>
      <c r="C33" t="s">
        <v>39</v>
      </c>
      <c r="D33">
        <v>80</v>
      </c>
      <c r="E33" s="1" t="str">
        <f t="shared" si="28"/>
        <v>5</v>
      </c>
      <c r="F33">
        <f t="shared" si="39"/>
        <v>5</v>
      </c>
      <c r="G33">
        <v>5</v>
      </c>
      <c r="H33">
        <v>53</v>
      </c>
      <c r="I33" t="str">
        <f>"990"</f>
        <v>990</v>
      </c>
      <c r="J33" t="str">
        <f t="shared" ref="J33" si="42">_xlfn.TEXTJOIN("",FALSE,G33,":",H33,".",I33)</f>
        <v>5:53.990</v>
      </c>
      <c r="K33">
        <f t="shared" ref="K33" si="43">(G33*60)+(H33)+(I33/1000)</f>
        <v>353.99</v>
      </c>
      <c r="L33">
        <v>39</v>
      </c>
    </row>
    <row r="34" spans="2:12" x14ac:dyDescent="0.3">
      <c r="B34">
        <v>10</v>
      </c>
      <c r="C34" t="s">
        <v>40</v>
      </c>
      <c r="D34">
        <v>90</v>
      </c>
      <c r="E34" s="1" t="str">
        <f t="shared" si="28"/>
        <v>5</v>
      </c>
      <c r="F34">
        <f t="shared" si="39"/>
        <v>5</v>
      </c>
      <c r="G34">
        <v>5</v>
      </c>
      <c r="H34">
        <v>53</v>
      </c>
      <c r="I34" t="str">
        <f>"990"</f>
        <v>990</v>
      </c>
      <c r="J34" t="str">
        <f t="shared" ref="J34:J36" si="44">_xlfn.TEXTJOIN("",FALSE,G34,":",H34,".",I34)</f>
        <v>5:53.990</v>
      </c>
      <c r="K34">
        <f t="shared" ref="K34:K36" si="45">(G34*60)+(H34)+(I34/1000)</f>
        <v>353.99</v>
      </c>
      <c r="L34">
        <v>39</v>
      </c>
    </row>
    <row r="35" spans="2:12" x14ac:dyDescent="0.3">
      <c r="B35" s="2">
        <v>11</v>
      </c>
      <c r="C35" s="2" t="s">
        <v>41</v>
      </c>
      <c r="D35" s="2">
        <v>120</v>
      </c>
      <c r="E35" s="3" t="str">
        <f t="shared" si="28"/>
        <v>8</v>
      </c>
      <c r="F35" s="2">
        <f t="shared" si="39"/>
        <v>2</v>
      </c>
      <c r="G35" s="2">
        <v>4</v>
      </c>
      <c r="H35" s="2">
        <v>41</v>
      </c>
      <c r="I35" s="2" t="str">
        <f>"940"</f>
        <v>940</v>
      </c>
      <c r="J35" s="2" t="str">
        <f t="shared" si="44"/>
        <v>4:41.940</v>
      </c>
      <c r="K35" s="2">
        <f t="shared" si="45"/>
        <v>281.94</v>
      </c>
      <c r="L35" s="2">
        <v>22</v>
      </c>
    </row>
    <row r="36" spans="2:12" x14ac:dyDescent="0.3">
      <c r="B36">
        <v>12</v>
      </c>
      <c r="C36" t="s">
        <v>42</v>
      </c>
      <c r="D36">
        <v>150</v>
      </c>
      <c r="E36" s="1" t="str">
        <f t="shared" si="28"/>
        <v>8</v>
      </c>
      <c r="F36">
        <f t="shared" si="39"/>
        <v>2</v>
      </c>
      <c r="G36">
        <v>4</v>
      </c>
      <c r="H36">
        <v>10</v>
      </c>
      <c r="I36" t="str">
        <f>"012"</f>
        <v>012</v>
      </c>
      <c r="J36" t="str">
        <f t="shared" si="44"/>
        <v>4:10.012</v>
      </c>
      <c r="K36">
        <f t="shared" si="45"/>
        <v>250.012</v>
      </c>
      <c r="L36">
        <v>15</v>
      </c>
    </row>
    <row r="37" spans="2:12" x14ac:dyDescent="0.3">
      <c r="B37">
        <v>13</v>
      </c>
      <c r="C37" t="s">
        <v>43</v>
      </c>
      <c r="D37">
        <v>180</v>
      </c>
      <c r="E37" s="1" t="str">
        <f t="shared" si="28"/>
        <v>8</v>
      </c>
      <c r="F37">
        <f t="shared" si="39"/>
        <v>2</v>
      </c>
      <c r="G37">
        <v>4</v>
      </c>
      <c r="H37">
        <v>10</v>
      </c>
      <c r="I37" t="str">
        <f>"012"</f>
        <v>012</v>
      </c>
      <c r="J37" t="str">
        <f t="shared" ref="J37" si="46">_xlfn.TEXTJOIN("",FALSE,G37,":",H37,".",I37)</f>
        <v>4:10.012</v>
      </c>
      <c r="K37">
        <f t="shared" ref="K37" si="47">(G37*60)+(H37)+(I37/1000)</f>
        <v>250.012</v>
      </c>
      <c r="L37">
        <v>15</v>
      </c>
    </row>
    <row r="38" spans="2:12" x14ac:dyDescent="0.3">
      <c r="B38">
        <v>14</v>
      </c>
      <c r="C38" t="s">
        <v>43</v>
      </c>
      <c r="D38">
        <v>180</v>
      </c>
      <c r="E38" s="1" t="str">
        <f t="shared" si="28"/>
        <v>8</v>
      </c>
      <c r="F38">
        <f t="shared" si="39"/>
        <v>2</v>
      </c>
      <c r="G38">
        <v>4</v>
      </c>
      <c r="H38">
        <v>10</v>
      </c>
      <c r="I38" t="str">
        <f>"012"</f>
        <v>012</v>
      </c>
      <c r="J38" t="str">
        <f t="shared" ref="J38" si="48">_xlfn.TEXTJOIN("",FALSE,G38,":",H38,".",I38)</f>
        <v>4:10.012</v>
      </c>
      <c r="K38">
        <f t="shared" ref="K38" si="49">(G38*60)+(H38)+(I38/1000)</f>
        <v>250.012</v>
      </c>
      <c r="L38">
        <v>15</v>
      </c>
    </row>
    <row r="39" spans="2:12" x14ac:dyDescent="0.3">
      <c r="B39">
        <v>15</v>
      </c>
      <c r="C39" t="s">
        <v>44</v>
      </c>
      <c r="D39">
        <v>240</v>
      </c>
      <c r="E39" s="1" t="str">
        <f t="shared" si="28"/>
        <v>5</v>
      </c>
      <c r="F39">
        <f t="shared" si="39"/>
        <v>5</v>
      </c>
      <c r="G39">
        <v>4</v>
      </c>
      <c r="H39">
        <v>10</v>
      </c>
      <c r="I39" t="str">
        <f>"012"</f>
        <v>012</v>
      </c>
      <c r="J39" t="str">
        <f t="shared" ref="J39" si="50">_xlfn.TEXTJOIN("",FALSE,G39,":",H39,".",I39)</f>
        <v>4:10.012</v>
      </c>
      <c r="K39">
        <f t="shared" ref="K39" si="51">(G39*60)+(H39)+(I39/1000)</f>
        <v>250.012</v>
      </c>
      <c r="L39">
        <v>15</v>
      </c>
    </row>
    <row r="40" spans="2:12" x14ac:dyDescent="0.3">
      <c r="B40">
        <v>16</v>
      </c>
      <c r="C40" t="s">
        <v>45</v>
      </c>
      <c r="D40">
        <v>270</v>
      </c>
      <c r="E40" s="1" t="str">
        <f t="shared" si="28"/>
        <v>6</v>
      </c>
      <c r="F40">
        <f t="shared" si="39"/>
        <v>4</v>
      </c>
      <c r="G40">
        <v>4</v>
      </c>
      <c r="H40">
        <v>10</v>
      </c>
      <c r="I40" t="str">
        <f>"012"</f>
        <v>012</v>
      </c>
      <c r="J40" t="str">
        <f t="shared" ref="J40" si="52">_xlfn.TEXTJOIN("",FALSE,G40,":",H40,".",I40)</f>
        <v>4:10.012</v>
      </c>
      <c r="K40">
        <f t="shared" ref="K40" si="53">(G40*60)+(H40)+(I40/1000)</f>
        <v>250.012</v>
      </c>
      <c r="L40">
        <v>15</v>
      </c>
    </row>
    <row r="41" spans="2:12" x14ac:dyDescent="0.3">
      <c r="B41" s="2">
        <v>17</v>
      </c>
      <c r="C41" s="2" t="s">
        <v>46</v>
      </c>
      <c r="D41" s="2">
        <v>300</v>
      </c>
      <c r="E41" s="3" t="str">
        <f t="shared" si="28"/>
        <v>9</v>
      </c>
      <c r="F41" s="2">
        <f t="shared" si="39"/>
        <v>1</v>
      </c>
      <c r="G41" s="2">
        <v>4</v>
      </c>
      <c r="H41" s="2" t="str">
        <f>"03"</f>
        <v>03</v>
      </c>
      <c r="I41" s="2">
        <v>124</v>
      </c>
      <c r="J41" s="2" t="str">
        <f t="shared" ref="J41" si="54">_xlfn.TEXTJOIN("",FALSE,G41,":",H41,".",I41)</f>
        <v>4:03.124</v>
      </c>
      <c r="K41" s="2">
        <f t="shared" ref="K41" si="55">(G41*60)+(H41)+(I41/1000)</f>
        <v>243.124</v>
      </c>
      <c r="L41" s="2">
        <v>15</v>
      </c>
    </row>
    <row r="42" spans="2:12" x14ac:dyDescent="0.3">
      <c r="B42">
        <v>18</v>
      </c>
      <c r="C42" t="s">
        <v>47</v>
      </c>
      <c r="D42">
        <v>330</v>
      </c>
      <c r="E42" s="1" t="str">
        <f t="shared" si="28"/>
        <v>9</v>
      </c>
      <c r="F42">
        <f t="shared" si="39"/>
        <v>1</v>
      </c>
      <c r="G42">
        <v>4</v>
      </c>
      <c r="H42" t="str">
        <f>"03"</f>
        <v>03</v>
      </c>
      <c r="I42">
        <v>124</v>
      </c>
      <c r="J42" t="str">
        <f t="shared" ref="J42" si="56">_xlfn.TEXTJOIN("",FALSE,G42,":",H42,".",I42)</f>
        <v>4:03.124</v>
      </c>
      <c r="K42">
        <f t="shared" ref="K42" si="57">(G42*60)+(H42)+(I42/1000)</f>
        <v>243.124</v>
      </c>
      <c r="L42">
        <v>15</v>
      </c>
    </row>
    <row r="43" spans="2:12" x14ac:dyDescent="0.3">
      <c r="B43" s="2">
        <v>19</v>
      </c>
      <c r="C43" s="2" t="s">
        <v>48</v>
      </c>
      <c r="D43" s="2">
        <v>400</v>
      </c>
      <c r="E43" s="3" t="str">
        <f t="shared" si="28"/>
        <v>7</v>
      </c>
      <c r="F43" s="2">
        <f t="shared" si="39"/>
        <v>3</v>
      </c>
      <c r="G43" s="2">
        <v>3</v>
      </c>
      <c r="H43" s="2">
        <v>40</v>
      </c>
      <c r="I43" s="2">
        <v>524</v>
      </c>
      <c r="J43" s="2" t="str">
        <f t="shared" ref="J43" si="58">_xlfn.TEXTJOIN("",FALSE,G43,":",H43,".",I43)</f>
        <v>3:40.524</v>
      </c>
      <c r="K43" s="2">
        <f t="shared" ref="K43" si="59">(G43*60)+(H43)+(I43/1000)</f>
        <v>220.524</v>
      </c>
      <c r="L43" s="2">
        <v>8</v>
      </c>
    </row>
    <row r="44" spans="2:12" x14ac:dyDescent="0.3">
      <c r="B44">
        <v>19</v>
      </c>
      <c r="C44" t="s">
        <v>52</v>
      </c>
      <c r="D44">
        <v>430</v>
      </c>
      <c r="E44" s="1" t="str">
        <f t="shared" si="28"/>
        <v>7</v>
      </c>
      <c r="F44">
        <f t="shared" si="39"/>
        <v>3</v>
      </c>
      <c r="G44">
        <v>3</v>
      </c>
      <c r="H44">
        <v>40</v>
      </c>
      <c r="I44">
        <v>524</v>
      </c>
      <c r="J44" t="str">
        <f t="shared" ref="J44" si="60">_xlfn.TEXTJOIN("",FALSE,G44,":",H44,".",I44)</f>
        <v>3:40.524</v>
      </c>
      <c r="K44">
        <f t="shared" ref="K44" si="61">(G44*60)+(H44)+(I44/1000)</f>
        <v>220.524</v>
      </c>
      <c r="L44">
        <v>8</v>
      </c>
    </row>
    <row r="45" spans="2:12" x14ac:dyDescent="0.3">
      <c r="B45">
        <v>21</v>
      </c>
      <c r="C45" t="s">
        <v>55</v>
      </c>
      <c r="D45">
        <v>500</v>
      </c>
      <c r="E45" s="1" t="str">
        <f t="shared" si="28"/>
        <v>7</v>
      </c>
      <c r="F45">
        <f t="shared" si="39"/>
        <v>3</v>
      </c>
      <c r="G45">
        <v>3</v>
      </c>
      <c r="H45">
        <v>40</v>
      </c>
      <c r="I45">
        <v>524</v>
      </c>
      <c r="J45" t="str">
        <f t="shared" ref="J45" si="62">_xlfn.TEXTJOIN("",FALSE,G45,":",H45,".",I45)</f>
        <v>3:40.524</v>
      </c>
      <c r="K45">
        <f t="shared" ref="K45" si="63">(G45*60)+(H45)+(I45/1000)</f>
        <v>220.524</v>
      </c>
      <c r="L45">
        <v>8</v>
      </c>
    </row>
    <row r="46" spans="2:12" x14ac:dyDescent="0.3">
      <c r="B46">
        <v>22</v>
      </c>
      <c r="C46" t="s">
        <v>55</v>
      </c>
      <c r="D46">
        <v>500</v>
      </c>
      <c r="E46" s="1" t="str">
        <f t="shared" si="28"/>
        <v>7</v>
      </c>
      <c r="F46">
        <f t="shared" si="39"/>
        <v>3</v>
      </c>
      <c r="G46">
        <v>3</v>
      </c>
      <c r="H46">
        <v>40</v>
      </c>
      <c r="I46">
        <v>524</v>
      </c>
      <c r="J46" t="str">
        <f t="shared" ref="J46" si="64">_xlfn.TEXTJOIN("",FALSE,G46,":",H46,".",I46)</f>
        <v>3:40.524</v>
      </c>
      <c r="K46">
        <f t="shared" ref="K46" si="65">(G46*60)+(H46)+(I46/1000)</f>
        <v>220.524</v>
      </c>
      <c r="L46">
        <v>8</v>
      </c>
    </row>
    <row r="47" spans="2:12" x14ac:dyDescent="0.3">
      <c r="B47" s="2">
        <v>23</v>
      </c>
      <c r="C47" s="2" t="s">
        <v>56</v>
      </c>
      <c r="D47" s="2">
        <v>530</v>
      </c>
      <c r="E47" s="3" t="str">
        <f t="shared" si="28"/>
        <v>8</v>
      </c>
      <c r="F47" s="2">
        <f t="shared" si="39"/>
        <v>2</v>
      </c>
      <c r="G47" s="2">
        <v>3</v>
      </c>
      <c r="H47" s="2">
        <v>35</v>
      </c>
      <c r="I47" s="2">
        <v>991</v>
      </c>
      <c r="J47" s="2" t="str">
        <f t="shared" ref="J47" si="66">_xlfn.TEXTJOIN("",FALSE,G47,":",H47,".",I47)</f>
        <v>3:35.991</v>
      </c>
      <c r="K47" s="2">
        <f t="shared" ref="K47" si="67">(G47*60)+(H47)+(I47/1000)</f>
        <v>215.99100000000001</v>
      </c>
      <c r="L47" s="2">
        <v>6</v>
      </c>
    </row>
    <row r="48" spans="2:12" x14ac:dyDescent="0.3">
      <c r="B48">
        <v>24</v>
      </c>
      <c r="C48" t="s">
        <v>57</v>
      </c>
      <c r="D48">
        <v>600</v>
      </c>
      <c r="E48" s="1" t="str">
        <f t="shared" si="28"/>
        <v>8</v>
      </c>
      <c r="F48">
        <f t="shared" si="39"/>
        <v>2</v>
      </c>
      <c r="G48">
        <v>3</v>
      </c>
      <c r="H48">
        <v>35</v>
      </c>
      <c r="I48">
        <v>991</v>
      </c>
      <c r="J48" t="str">
        <f t="shared" ref="J48" si="68">_xlfn.TEXTJOIN("",FALSE,G48,":",H48,".",I48)</f>
        <v>3:35.991</v>
      </c>
      <c r="K48">
        <f t="shared" ref="K48" si="69">(G48*60)+(H48)+(I48/1000)</f>
        <v>215.99100000000001</v>
      </c>
      <c r="L48">
        <v>6</v>
      </c>
    </row>
    <row r="49" spans="1:12" x14ac:dyDescent="0.3">
      <c r="B49">
        <v>25</v>
      </c>
      <c r="C49" t="s">
        <v>58</v>
      </c>
      <c r="D49">
        <v>630</v>
      </c>
      <c r="E49" s="1" t="str">
        <f t="shared" si="28"/>
        <v>7</v>
      </c>
      <c r="F49">
        <f t="shared" si="39"/>
        <v>3</v>
      </c>
      <c r="G49">
        <v>3</v>
      </c>
      <c r="H49">
        <v>35</v>
      </c>
      <c r="I49">
        <v>991</v>
      </c>
      <c r="J49" t="str">
        <f t="shared" ref="J49" si="70">_xlfn.TEXTJOIN("",FALSE,G49,":",H49,".",I49)</f>
        <v>3:35.991</v>
      </c>
      <c r="K49">
        <f t="shared" ref="K49" si="71">(G49*60)+(H49)+(I49/1000)</f>
        <v>215.99100000000001</v>
      </c>
      <c r="L49">
        <v>6</v>
      </c>
    </row>
    <row r="50" spans="1:12" x14ac:dyDescent="0.3">
      <c r="B50">
        <v>26</v>
      </c>
      <c r="C50" t="s">
        <v>61</v>
      </c>
      <c r="D50">
        <v>700</v>
      </c>
      <c r="E50" s="1" t="str">
        <f t="shared" si="28"/>
        <v>9</v>
      </c>
      <c r="F50">
        <f t="shared" si="39"/>
        <v>1</v>
      </c>
      <c r="G50">
        <v>3</v>
      </c>
      <c r="H50">
        <v>35</v>
      </c>
      <c r="I50">
        <v>991</v>
      </c>
      <c r="J50" t="str">
        <f t="shared" ref="J50" si="72">_xlfn.TEXTJOIN("",FALSE,G50,":",H50,".",I50)</f>
        <v>3:35.991</v>
      </c>
      <c r="K50">
        <f t="shared" ref="K50" si="73">(G50*60)+(H50)+(I50/1000)</f>
        <v>215.99100000000001</v>
      </c>
      <c r="L50">
        <v>6</v>
      </c>
    </row>
    <row r="51" spans="1:12" x14ac:dyDescent="0.3">
      <c r="B51">
        <v>27</v>
      </c>
      <c r="C51" t="s">
        <v>62</v>
      </c>
      <c r="D51">
        <v>730</v>
      </c>
      <c r="E51" s="1" t="str">
        <f t="shared" si="28"/>
        <v>4</v>
      </c>
      <c r="F51">
        <f t="shared" si="39"/>
        <v>6</v>
      </c>
      <c r="G51">
        <v>3</v>
      </c>
      <c r="H51">
        <v>35</v>
      </c>
      <c r="I51">
        <v>991</v>
      </c>
      <c r="J51" t="str">
        <f t="shared" ref="J51" si="74">_xlfn.TEXTJOIN("",FALSE,G51,":",H51,".",I51)</f>
        <v>3:35.991</v>
      </c>
      <c r="K51">
        <f t="shared" ref="K51" si="75">(G51*60)+(H51)+(I51/1000)</f>
        <v>215.99100000000001</v>
      </c>
      <c r="L51">
        <v>6</v>
      </c>
    </row>
    <row r="53" spans="1:12" x14ac:dyDescent="0.3">
      <c r="B53" s="7" t="s">
        <v>53</v>
      </c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1:12" x14ac:dyDescent="0.3">
      <c r="A54" t="s">
        <v>49</v>
      </c>
      <c r="B54">
        <v>1</v>
      </c>
      <c r="C54" t="s">
        <v>50</v>
      </c>
      <c r="D54">
        <f>3*60</f>
        <v>180</v>
      </c>
      <c r="E54" t="s">
        <v>51</v>
      </c>
      <c r="F54" t="s">
        <v>51</v>
      </c>
      <c r="G54">
        <v>3</v>
      </c>
      <c r="H54">
        <v>57</v>
      </c>
      <c r="I54">
        <v>128</v>
      </c>
      <c r="J54" t="str">
        <f t="shared" ref="J54" si="76">_xlfn.TEXTJOIN("",FALSE,G54,":",H54,".",I54)</f>
        <v>3:57.128</v>
      </c>
      <c r="K54">
        <f t="shared" ref="K54" si="77">(G54*60)+(H54)+(I54/1000)</f>
        <v>237.12799999999999</v>
      </c>
      <c r="L54">
        <v>2</v>
      </c>
    </row>
    <row r="55" spans="1:12" x14ac:dyDescent="0.3">
      <c r="B55">
        <v>2</v>
      </c>
      <c r="C55" t="s">
        <v>54</v>
      </c>
      <c r="D55">
        <f>60*5</f>
        <v>300</v>
      </c>
      <c r="E55" t="s">
        <v>51</v>
      </c>
      <c r="F55" t="s">
        <v>51</v>
      </c>
      <c r="G55">
        <v>3</v>
      </c>
      <c r="H55">
        <v>50</v>
      </c>
      <c r="I55">
        <v>193</v>
      </c>
      <c r="J55" t="str">
        <f t="shared" ref="J55" si="78">_xlfn.TEXTJOIN("",FALSE,G55,":",H55,".",I55)</f>
        <v>3:50.193</v>
      </c>
      <c r="K55">
        <f t="shared" ref="K55" si="79">(G55*60)+(H55)+(I55/1000)</f>
        <v>230.19300000000001</v>
      </c>
      <c r="L55">
        <v>1</v>
      </c>
    </row>
    <row r="56" spans="1:12" x14ac:dyDescent="0.3">
      <c r="B56">
        <v>3</v>
      </c>
      <c r="C56" t="s">
        <v>59</v>
      </c>
      <c r="D56">
        <f>60*7</f>
        <v>420</v>
      </c>
      <c r="E56" t="s">
        <v>51</v>
      </c>
      <c r="F56" t="s">
        <v>51</v>
      </c>
      <c r="G56">
        <v>3</v>
      </c>
      <c r="H56">
        <v>50</v>
      </c>
      <c r="I56">
        <v>193</v>
      </c>
      <c r="J56" t="str">
        <f t="shared" ref="J56" si="80">_xlfn.TEXTJOIN("",FALSE,G56,":",H56,".",I56)</f>
        <v>3:50.193</v>
      </c>
      <c r="K56">
        <f t="shared" ref="K56" si="81">(G56*60)+(H56)+(I56/1000)</f>
        <v>230.19300000000001</v>
      </c>
      <c r="L56">
        <v>1</v>
      </c>
    </row>
    <row r="57" spans="1:12" x14ac:dyDescent="0.3">
      <c r="B57">
        <v>4</v>
      </c>
      <c r="C57" t="s">
        <v>60</v>
      </c>
      <c r="D57">
        <f>60*10</f>
        <v>600</v>
      </c>
      <c r="E57" t="s">
        <v>51</v>
      </c>
      <c r="F57" t="s">
        <v>51</v>
      </c>
      <c r="G57">
        <v>3</v>
      </c>
      <c r="H57">
        <v>50</v>
      </c>
      <c r="I57">
        <v>193</v>
      </c>
      <c r="J57" t="str">
        <f t="shared" ref="J57" si="82">_xlfn.TEXTJOIN("",FALSE,G57,":",H57,".",I57)</f>
        <v>3:50.193</v>
      </c>
      <c r="K57">
        <f t="shared" ref="K57" si="83">(G57*60)+(H57)+(I57/1000)</f>
        <v>230.19300000000001</v>
      </c>
      <c r="L57">
        <v>1</v>
      </c>
    </row>
    <row r="58" spans="1:12" x14ac:dyDescent="0.3">
      <c r="B58" s="7" t="s">
        <v>64</v>
      </c>
      <c r="C58" s="7"/>
      <c r="D58" s="7"/>
      <c r="E58" s="7"/>
      <c r="F58" s="7"/>
      <c r="G58" s="7"/>
      <c r="H58" s="7"/>
      <c r="I58" s="7"/>
      <c r="J58" s="7"/>
      <c r="K58" s="7"/>
      <c r="L58" s="7"/>
    </row>
    <row r="59" spans="1:12" x14ac:dyDescent="0.3">
      <c r="A59" t="s">
        <v>63</v>
      </c>
      <c r="B59">
        <v>1</v>
      </c>
      <c r="C59" t="s">
        <v>65</v>
      </c>
      <c r="D59">
        <f>3*60</f>
        <v>180</v>
      </c>
      <c r="E59" t="s">
        <v>51</v>
      </c>
      <c r="F59" t="s">
        <v>51</v>
      </c>
      <c r="G59">
        <v>3</v>
      </c>
      <c r="H59">
        <v>50</v>
      </c>
      <c r="I59">
        <v>138</v>
      </c>
      <c r="J59" t="str">
        <f t="shared" ref="J59:J62" si="84">_xlfn.TEXTJOIN("",FALSE,G59,":",H59,".",I59)</f>
        <v>3:50.138</v>
      </c>
      <c r="K59">
        <f t="shared" ref="K59:K62" si="85">(G59*60)+(H59)+(I59/1000)</f>
        <v>230.13800000000001</v>
      </c>
      <c r="L59">
        <v>3</v>
      </c>
    </row>
    <row r="60" spans="1:12" x14ac:dyDescent="0.3">
      <c r="A60" t="s">
        <v>63</v>
      </c>
      <c r="B60">
        <v>2</v>
      </c>
      <c r="C60" t="s">
        <v>66</v>
      </c>
      <c r="D60">
        <f>6*60</f>
        <v>360</v>
      </c>
      <c r="E60" t="s">
        <v>51</v>
      </c>
      <c r="F60" t="s">
        <v>51</v>
      </c>
      <c r="G60">
        <v>3</v>
      </c>
      <c r="H60">
        <v>47</v>
      </c>
      <c r="I60">
        <v>922</v>
      </c>
      <c r="J60" t="str">
        <f t="shared" si="84"/>
        <v>3:47.922</v>
      </c>
      <c r="K60">
        <f t="shared" si="85"/>
        <v>227.922</v>
      </c>
      <c r="L60">
        <v>1</v>
      </c>
    </row>
    <row r="61" spans="1:12" x14ac:dyDescent="0.3">
      <c r="A61" t="s">
        <v>67</v>
      </c>
      <c r="B61">
        <v>3</v>
      </c>
      <c r="C61" t="s">
        <v>68</v>
      </c>
      <c r="D61">
        <f>8*60</f>
        <v>480</v>
      </c>
      <c r="E61" t="s">
        <v>51</v>
      </c>
      <c r="F61" t="s">
        <v>51</v>
      </c>
      <c r="G61">
        <v>3</v>
      </c>
      <c r="H61">
        <v>41</v>
      </c>
      <c r="I61">
        <v>660</v>
      </c>
      <c r="J61" t="str">
        <f t="shared" si="84"/>
        <v>3:41.660</v>
      </c>
      <c r="K61">
        <f t="shared" si="85"/>
        <v>221.66</v>
      </c>
      <c r="L61">
        <v>0</v>
      </c>
    </row>
    <row r="62" spans="1:12" x14ac:dyDescent="0.3">
      <c r="A62" t="s">
        <v>72</v>
      </c>
      <c r="B62">
        <v>4</v>
      </c>
      <c r="C62" t="s">
        <v>73</v>
      </c>
      <c r="D62">
        <f>9*60</f>
        <v>540</v>
      </c>
      <c r="E62" t="s">
        <v>51</v>
      </c>
      <c r="F62" t="s">
        <v>51</v>
      </c>
      <c r="G62">
        <v>3</v>
      </c>
      <c r="H62">
        <v>41</v>
      </c>
      <c r="I62">
        <v>456</v>
      </c>
      <c r="J62" t="str">
        <f t="shared" si="84"/>
        <v>3:41.456</v>
      </c>
      <c r="K62">
        <f t="shared" si="85"/>
        <v>221.45599999999999</v>
      </c>
      <c r="L62">
        <v>0</v>
      </c>
    </row>
    <row r="63" spans="1:12" x14ac:dyDescent="0.3">
      <c r="A63" t="s">
        <v>74</v>
      </c>
      <c r="B63">
        <v>5</v>
      </c>
      <c r="C63" t="s">
        <v>75</v>
      </c>
      <c r="D63">
        <v>600</v>
      </c>
      <c r="E63" t="s">
        <v>51</v>
      </c>
      <c r="F63" t="s">
        <v>51</v>
      </c>
      <c r="G63">
        <v>3</v>
      </c>
      <c r="H63">
        <v>41</v>
      </c>
      <c r="I63">
        <v>456</v>
      </c>
      <c r="J63" t="str">
        <f t="shared" ref="J63" si="86">_xlfn.TEXTJOIN("",FALSE,G63,":",H63,".",I63)</f>
        <v>3:41.456</v>
      </c>
      <c r="K63">
        <f t="shared" ref="K63" si="87">(G63*60)+(H63)+(I63/1000)</f>
        <v>221.45599999999999</v>
      </c>
      <c r="L63">
        <v>0</v>
      </c>
    </row>
    <row r="64" spans="1:12" x14ac:dyDescent="0.3">
      <c r="B64" s="7" t="s">
        <v>69</v>
      </c>
      <c r="C64" s="7"/>
      <c r="D64" s="7"/>
      <c r="E64" s="7"/>
      <c r="F64" s="7"/>
      <c r="G64" s="7"/>
      <c r="H64" s="7"/>
      <c r="I64" s="7"/>
      <c r="J64" s="7"/>
      <c r="K64" s="7"/>
      <c r="L64" s="7"/>
    </row>
    <row r="65" spans="1:13" x14ac:dyDescent="0.3">
      <c r="A65" t="s">
        <v>79</v>
      </c>
      <c r="B65">
        <v>1</v>
      </c>
      <c r="C65" t="s">
        <v>70</v>
      </c>
      <c r="D65">
        <f>3*60</f>
        <v>180</v>
      </c>
      <c r="E65" t="s">
        <v>51</v>
      </c>
      <c r="F65" t="s">
        <v>51</v>
      </c>
      <c r="G65">
        <v>3</v>
      </c>
      <c r="H65">
        <v>57</v>
      </c>
      <c r="I65">
        <v>594</v>
      </c>
      <c r="J65" t="str">
        <f t="shared" ref="J65:J66" si="88">_xlfn.TEXTJOIN("",FALSE,G65,":",H65,".",I65)</f>
        <v>3:57.594</v>
      </c>
      <c r="K65">
        <f t="shared" ref="K65:K66" si="89">(G65*60)+(H65)+(I65/1000)</f>
        <v>237.59399999999999</v>
      </c>
      <c r="L65">
        <v>6</v>
      </c>
    </row>
    <row r="66" spans="1:13" x14ac:dyDescent="0.3">
      <c r="A66" t="s">
        <v>79</v>
      </c>
      <c r="B66">
        <v>2</v>
      </c>
      <c r="C66" t="s">
        <v>71</v>
      </c>
      <c r="D66">
        <f>6*60</f>
        <v>360</v>
      </c>
      <c r="E66" t="s">
        <v>51</v>
      </c>
      <c r="F66" t="s">
        <v>51</v>
      </c>
      <c r="G66">
        <v>3</v>
      </c>
      <c r="H66">
        <v>35</v>
      </c>
      <c r="I66">
        <v>797</v>
      </c>
      <c r="J66" t="str">
        <f t="shared" si="88"/>
        <v>3:35.797</v>
      </c>
      <c r="K66">
        <f t="shared" si="89"/>
        <v>215.797</v>
      </c>
      <c r="L66">
        <v>1</v>
      </c>
    </row>
    <row r="67" spans="1:13" x14ac:dyDescent="0.3">
      <c r="A67" t="s">
        <v>79</v>
      </c>
      <c r="B67">
        <v>3</v>
      </c>
      <c r="C67" t="s">
        <v>78</v>
      </c>
      <c r="D67">
        <f>8*60</f>
        <v>480</v>
      </c>
      <c r="E67" t="s">
        <v>51</v>
      </c>
      <c r="F67" t="s">
        <v>51</v>
      </c>
      <c r="G67">
        <v>3</v>
      </c>
      <c r="H67">
        <v>38</v>
      </c>
      <c r="I67">
        <v>991</v>
      </c>
      <c r="J67" t="str">
        <f t="shared" ref="J67" si="90">_xlfn.TEXTJOIN("",FALSE,G67,":",H67,".",I67)</f>
        <v>3:38.991</v>
      </c>
      <c r="K67">
        <f t="shared" ref="K67" si="91">(G67*60)+(H67)+(I67/1000)</f>
        <v>218.99100000000001</v>
      </c>
      <c r="L67">
        <v>1</v>
      </c>
      <c r="M67" s="5"/>
    </row>
    <row r="69" spans="1:13" x14ac:dyDescent="0.3">
      <c r="B69" s="7" t="s">
        <v>76</v>
      </c>
      <c r="C69" s="7"/>
      <c r="D69" s="7"/>
      <c r="E69" s="7"/>
      <c r="F69" s="7"/>
      <c r="G69" s="7"/>
      <c r="H69" s="7"/>
      <c r="I69" s="7"/>
      <c r="J69" s="7"/>
      <c r="K69" s="7"/>
      <c r="L69" s="7"/>
    </row>
    <row r="70" spans="1:13" x14ac:dyDescent="0.3">
      <c r="A70" t="s">
        <v>77</v>
      </c>
      <c r="B70">
        <v>1</v>
      </c>
      <c r="C70" t="str">
        <f>_xlfn.TEXTJOIN("",FALSE,"JayModel-Clockwise-",D70,"min")</f>
        <v>JayModel-Clockwise-10min</v>
      </c>
      <c r="D70">
        <v>10</v>
      </c>
      <c r="E70" t="s">
        <v>51</v>
      </c>
      <c r="F70" t="s">
        <v>51</v>
      </c>
      <c r="G70">
        <v>8</v>
      </c>
      <c r="H70" t="str">
        <f>"07"</f>
        <v>07</v>
      </c>
      <c r="I70" t="str">
        <f>"052"</f>
        <v>052</v>
      </c>
      <c r="J70" t="str">
        <f t="shared" ref="J70" si="92">_xlfn.TEXTJOIN("",FALSE,G70,":",H70,".",I70)</f>
        <v>8:07.052</v>
      </c>
      <c r="K70">
        <f t="shared" ref="K70" si="93">(G70*60)+(H70)+(I70/1000)</f>
        <v>487.05200000000002</v>
      </c>
    </row>
    <row r="71" spans="1:13" x14ac:dyDescent="0.3">
      <c r="A71" t="s">
        <v>77</v>
      </c>
      <c r="B71">
        <v>2</v>
      </c>
      <c r="C71" t="str">
        <f t="shared" ref="C71:C78" si="94">_xlfn.TEXTJOIN("",FALSE,"JayModel-Clockwise-",D71,"min")</f>
        <v>JayModel-Clockwise-20min</v>
      </c>
      <c r="D71">
        <v>20</v>
      </c>
      <c r="E71" t="s">
        <v>51</v>
      </c>
      <c r="F71" t="s">
        <v>51</v>
      </c>
      <c r="G71">
        <v>6</v>
      </c>
      <c r="H71">
        <v>33</v>
      </c>
      <c r="I71">
        <v>272</v>
      </c>
      <c r="J71" t="str">
        <f t="shared" ref="J71" si="95">_xlfn.TEXTJOIN("",FALSE,G71,":",H71,".",I71)</f>
        <v>6:33.272</v>
      </c>
      <c r="K71">
        <f t="shared" ref="K71" si="96">(G71*60)+(H71)+(I71/1000)</f>
        <v>393.27199999999999</v>
      </c>
    </row>
    <row r="72" spans="1:13" x14ac:dyDescent="0.3">
      <c r="A72" t="s">
        <v>77</v>
      </c>
      <c r="B72">
        <v>3</v>
      </c>
      <c r="C72" t="str">
        <f t="shared" si="94"/>
        <v>JayModel-Clockwise-30min</v>
      </c>
      <c r="D72">
        <v>30</v>
      </c>
      <c r="E72" t="s">
        <v>51</v>
      </c>
      <c r="F72" t="s">
        <v>51</v>
      </c>
      <c r="G72">
        <v>6</v>
      </c>
      <c r="H72">
        <v>33</v>
      </c>
      <c r="I72">
        <v>456</v>
      </c>
      <c r="J72" t="str">
        <f t="shared" ref="J72" si="97">_xlfn.TEXTJOIN("",FALSE,G72,":",H72,".",I72)</f>
        <v>6:33.456</v>
      </c>
      <c r="K72">
        <f t="shared" ref="K72" si="98">(G72*60)+(H72)+(I72/1000)</f>
        <v>393.45600000000002</v>
      </c>
    </row>
    <row r="73" spans="1:13" x14ac:dyDescent="0.3">
      <c r="A73" t="s">
        <v>77</v>
      </c>
      <c r="B73">
        <v>4</v>
      </c>
      <c r="C73" t="str">
        <f t="shared" si="94"/>
        <v>JayModel-Clockwise-40min</v>
      </c>
      <c r="D73">
        <v>40</v>
      </c>
      <c r="E73" t="s">
        <v>51</v>
      </c>
      <c r="F73" t="s">
        <v>51</v>
      </c>
      <c r="G73">
        <v>4</v>
      </c>
      <c r="H73">
        <v>56</v>
      </c>
      <c r="I73" t="str">
        <f>"013"</f>
        <v>013</v>
      </c>
      <c r="J73" t="str">
        <f t="shared" ref="J73" si="99">_xlfn.TEXTJOIN("",FALSE,G73,":",H73,".",I73)</f>
        <v>4:56.013</v>
      </c>
      <c r="K73">
        <f t="shared" ref="K73" si="100">(G73*60)+(H73)+(I73/1000)</f>
        <v>296.01299999999998</v>
      </c>
    </row>
    <row r="74" spans="1:13" x14ac:dyDescent="0.3">
      <c r="A74" t="s">
        <v>77</v>
      </c>
      <c r="B74">
        <v>5</v>
      </c>
      <c r="C74" t="str">
        <f t="shared" si="94"/>
        <v>JayModel-Clockwise-50min</v>
      </c>
      <c r="D74">
        <v>50</v>
      </c>
      <c r="E74" t="s">
        <v>51</v>
      </c>
      <c r="F74" t="s">
        <v>51</v>
      </c>
      <c r="G74">
        <v>4</v>
      </c>
      <c r="H74">
        <v>53</v>
      </c>
      <c r="I74">
        <v>403</v>
      </c>
      <c r="J74" t="str">
        <f t="shared" ref="J74" si="101">_xlfn.TEXTJOIN("",FALSE,G74,":",H74,".",I74)</f>
        <v>4:53.403</v>
      </c>
      <c r="K74">
        <f t="shared" ref="K74" si="102">(G74*60)+(H74)+(I74/1000)</f>
        <v>293.40300000000002</v>
      </c>
    </row>
    <row r="75" spans="1:13" x14ac:dyDescent="0.3">
      <c r="A75" t="s">
        <v>77</v>
      </c>
      <c r="B75">
        <v>6</v>
      </c>
      <c r="C75" t="str">
        <f t="shared" si="94"/>
        <v>JayModel-Clockwise-60min</v>
      </c>
      <c r="D75">
        <v>60</v>
      </c>
      <c r="E75" t="s">
        <v>51</v>
      </c>
      <c r="F75" t="s">
        <v>51</v>
      </c>
      <c r="G75">
        <v>4</v>
      </c>
      <c r="H75">
        <v>53</v>
      </c>
      <c r="I75">
        <v>337</v>
      </c>
      <c r="J75" t="str">
        <f t="shared" ref="J75" si="103">_xlfn.TEXTJOIN("",FALSE,G75,":",H75,".",I75)</f>
        <v>4:53.337</v>
      </c>
      <c r="K75">
        <f t="shared" ref="K75" si="104">(G75*60)+(H75)+(I75/1000)</f>
        <v>293.33699999999999</v>
      </c>
    </row>
    <row r="76" spans="1:13" x14ac:dyDescent="0.3">
      <c r="A76" t="s">
        <v>77</v>
      </c>
      <c r="B76">
        <v>7</v>
      </c>
      <c r="C76" t="str">
        <f t="shared" si="94"/>
        <v>JayModel-Clockwise-70min</v>
      </c>
      <c r="D76">
        <v>70</v>
      </c>
      <c r="E76" t="s">
        <v>51</v>
      </c>
      <c r="F76" t="s">
        <v>51</v>
      </c>
      <c r="G76">
        <v>4</v>
      </c>
      <c r="H76">
        <v>53</v>
      </c>
      <c r="I76" t="str">
        <f>"061"</f>
        <v>061</v>
      </c>
      <c r="J76" t="str">
        <f t="shared" ref="J76" si="105">_xlfn.TEXTJOIN("",FALSE,G76,":",H76,".",I76)</f>
        <v>4:53.061</v>
      </c>
      <c r="K76">
        <f t="shared" ref="K76" si="106">(G76*60)+(H76)+(I76/1000)</f>
        <v>293.06099999999998</v>
      </c>
    </row>
    <row r="77" spans="1:13" x14ac:dyDescent="0.3">
      <c r="A77" t="s">
        <v>77</v>
      </c>
      <c r="B77">
        <v>8</v>
      </c>
      <c r="C77" t="str">
        <f t="shared" si="94"/>
        <v>JayModel-Clockwise-80min</v>
      </c>
      <c r="D77">
        <v>80</v>
      </c>
      <c r="E77" t="s">
        <v>51</v>
      </c>
      <c r="F77" t="s">
        <v>51</v>
      </c>
      <c r="G77">
        <v>4</v>
      </c>
      <c r="H77">
        <v>53</v>
      </c>
      <c r="I77">
        <v>935</v>
      </c>
      <c r="J77" t="str">
        <f t="shared" ref="J77:J78" si="107">_xlfn.TEXTJOIN("",FALSE,G77,":",H77,".",I77)</f>
        <v>4:53.935</v>
      </c>
      <c r="K77">
        <f t="shared" ref="K77:K78" si="108">(G77*60)+(H77)+(I77/1000)</f>
        <v>293.935</v>
      </c>
    </row>
    <row r="78" spans="1:13" x14ac:dyDescent="0.3">
      <c r="A78" t="s">
        <v>77</v>
      </c>
      <c r="B78">
        <v>9</v>
      </c>
      <c r="C78" t="str">
        <f t="shared" si="94"/>
        <v>JayModel-Clockwise-120min</v>
      </c>
      <c r="D78">
        <v>120</v>
      </c>
      <c r="E78" t="s">
        <v>51</v>
      </c>
      <c r="F78" t="s">
        <v>51</v>
      </c>
      <c r="G78">
        <v>4</v>
      </c>
      <c r="H78">
        <v>10</v>
      </c>
      <c r="I78">
        <v>666</v>
      </c>
      <c r="J78" t="str">
        <f t="shared" si="107"/>
        <v>4:10.666</v>
      </c>
      <c r="K78">
        <f t="shared" si="108"/>
        <v>250.666</v>
      </c>
    </row>
    <row r="79" spans="1:13" x14ac:dyDescent="0.3">
      <c r="B79" s="7" t="s">
        <v>80</v>
      </c>
      <c r="C79" s="7"/>
      <c r="D79" s="7"/>
      <c r="E79" s="7"/>
      <c r="F79" s="7"/>
      <c r="G79" s="7"/>
      <c r="H79" s="7"/>
      <c r="I79" s="7"/>
      <c r="J79" s="7"/>
      <c r="K79" s="7"/>
      <c r="L79" s="7"/>
    </row>
    <row r="80" spans="1:13" x14ac:dyDescent="0.3">
      <c r="A80" t="s">
        <v>80</v>
      </c>
      <c r="B80">
        <v>1</v>
      </c>
      <c r="C80" t="str">
        <f>_xlfn.TEXTJOIN("",FALSE,"Speed-Model-v1-Clockwise-",D80,"min")</f>
        <v>Speed-Model-v1-Clockwise-30min</v>
      </c>
      <c r="D80">
        <v>30</v>
      </c>
      <c r="E80" t="s">
        <v>51</v>
      </c>
      <c r="F80" t="s">
        <v>51</v>
      </c>
      <c r="G80">
        <v>5</v>
      </c>
      <c r="H80">
        <v>15</v>
      </c>
      <c r="I80">
        <v>600</v>
      </c>
      <c r="J80" t="str">
        <f t="shared" ref="J80" si="109">_xlfn.TEXTJOIN("",FALSE,G80,":",H80,".",I80)</f>
        <v>5:15.600</v>
      </c>
      <c r="K80">
        <f t="shared" ref="K80" si="110">(G80*60)+(H80)+(I80/1000)</f>
        <v>315.60000000000002</v>
      </c>
      <c r="L80">
        <v>27</v>
      </c>
    </row>
    <row r="81" spans="1:12" x14ac:dyDescent="0.3">
      <c r="A81" t="s">
        <v>80</v>
      </c>
      <c r="B81">
        <v>2</v>
      </c>
      <c r="C81" t="str">
        <f>_xlfn.TEXTJOIN("",FALSE,"Speed-Model-v1-Clockwise-",D81,"min")</f>
        <v>Speed-Model-v1-Clockwise-60min</v>
      </c>
      <c r="D81">
        <v>60</v>
      </c>
      <c r="E81" t="s">
        <v>51</v>
      </c>
      <c r="F81" t="s">
        <v>51</v>
      </c>
      <c r="G81">
        <v>4</v>
      </c>
      <c r="H81">
        <v>18</v>
      </c>
      <c r="I81">
        <v>674</v>
      </c>
      <c r="J81" t="str">
        <f t="shared" ref="J81" si="111">_xlfn.TEXTJOIN("",FALSE,G81,":",H81,".",I81)</f>
        <v>4:18.674</v>
      </c>
      <c r="K81">
        <f t="shared" ref="K81" si="112">(G81*60)+(H81)+(I81/1000)</f>
        <v>258.67399999999998</v>
      </c>
      <c r="L81">
        <v>27</v>
      </c>
    </row>
    <row r="82" spans="1:12" x14ac:dyDescent="0.3">
      <c r="A82" t="s">
        <v>80</v>
      </c>
      <c r="B82">
        <v>3</v>
      </c>
      <c r="C82" t="str">
        <f>_xlfn.TEXTJOIN("",FALSE,"Speed-Model-v1-Clockwise-",D82,"min")</f>
        <v>Speed-Model-v1-Clockwise-90min</v>
      </c>
      <c r="D82">
        <v>90</v>
      </c>
      <c r="E82" t="s">
        <v>51</v>
      </c>
      <c r="F82" t="s">
        <v>51</v>
      </c>
      <c r="G82">
        <v>4</v>
      </c>
      <c r="H82" t="str">
        <f>"04"</f>
        <v>04</v>
      </c>
      <c r="I82">
        <v>392</v>
      </c>
      <c r="J82" t="str">
        <f t="shared" ref="J82" si="113">_xlfn.TEXTJOIN("",FALSE,G82,":",H82,".",I82)</f>
        <v>4:04.392</v>
      </c>
      <c r="K82">
        <f t="shared" ref="K82" si="114">(G82*60)+(H82)+(I82/1000)</f>
        <v>244.392</v>
      </c>
      <c r="L82">
        <v>12</v>
      </c>
    </row>
    <row r="83" spans="1:12" x14ac:dyDescent="0.3">
      <c r="A83" t="s">
        <v>80</v>
      </c>
      <c r="B83">
        <v>4</v>
      </c>
      <c r="C83" t="str">
        <f>_xlfn.TEXTJOIN("",FALSE,"Speed-Model-v1-Clockwise-",D83,"min")</f>
        <v>Speed-Model-v1-Clockwise-120min</v>
      </c>
      <c r="D83">
        <v>120</v>
      </c>
      <c r="E83" t="s">
        <v>51</v>
      </c>
      <c r="F83" t="s">
        <v>51</v>
      </c>
      <c r="G83">
        <v>3</v>
      </c>
      <c r="H83">
        <v>38</v>
      </c>
      <c r="I83">
        <v>392</v>
      </c>
      <c r="J83" t="str">
        <f t="shared" ref="J83:J84" si="115">_xlfn.TEXTJOIN("",FALSE,G83,":",H83,".",I83)</f>
        <v>3:38.392</v>
      </c>
      <c r="K83">
        <f t="shared" ref="K83:K84" si="116">(G83*60)+(H83)+(I83/1000)</f>
        <v>218.392</v>
      </c>
      <c r="L83">
        <v>7</v>
      </c>
    </row>
    <row r="84" spans="1:12" x14ac:dyDescent="0.3">
      <c r="A84" t="s">
        <v>81</v>
      </c>
      <c r="B84">
        <v>6</v>
      </c>
      <c r="C84" t="str">
        <f>_xlfn.TEXTJOIN("",FALSE,"Speed-Model-v3-Clockwise-",D84,"min")</f>
        <v>Speed-Model-v3-Clockwise-150min</v>
      </c>
      <c r="D84">
        <v>150</v>
      </c>
      <c r="E84" t="s">
        <v>51</v>
      </c>
      <c r="F84" t="s">
        <v>51</v>
      </c>
      <c r="G84">
        <v>3</v>
      </c>
      <c r="H84">
        <v>31</v>
      </c>
      <c r="I84">
        <v>875</v>
      </c>
      <c r="J84" t="str">
        <f t="shared" si="115"/>
        <v>3:31.875</v>
      </c>
      <c r="K84">
        <f t="shared" si="116"/>
        <v>211.875</v>
      </c>
      <c r="L84">
        <v>5</v>
      </c>
    </row>
    <row r="85" spans="1:12" x14ac:dyDescent="0.3">
      <c r="A85" t="s">
        <v>81</v>
      </c>
      <c r="B85">
        <v>16</v>
      </c>
      <c r="C85" t="str">
        <f>_xlfn.TEXTJOIN("",FALSE,"Speed-Model-v3-Clockwise-final")</f>
        <v>Speed-Model-v3-Clockwise-final</v>
      </c>
      <c r="D85">
        <f>150+150</f>
        <v>300</v>
      </c>
      <c r="E85" t="s">
        <v>51</v>
      </c>
      <c r="F85" t="s">
        <v>51</v>
      </c>
      <c r="G85">
        <v>3</v>
      </c>
      <c r="H85">
        <v>13</v>
      </c>
      <c r="I85">
        <v>795</v>
      </c>
      <c r="J85" t="str">
        <f t="shared" ref="J85" si="117">_xlfn.TEXTJOIN("",FALSE,G85,":",H85,".",I85)</f>
        <v>3:13.795</v>
      </c>
      <c r="K85">
        <f t="shared" ref="K85" si="118">(G85*60)+(H85)+(I85/1000)</f>
        <v>193.79499999999999</v>
      </c>
      <c r="L85">
        <v>1</v>
      </c>
    </row>
    <row r="86" spans="1:12" x14ac:dyDescent="0.3">
      <c r="B86" s="7" t="s">
        <v>82</v>
      </c>
      <c r="C86" s="7"/>
      <c r="D86" s="7"/>
      <c r="E86" s="7"/>
      <c r="F86" s="7"/>
      <c r="G86" s="7"/>
      <c r="H86" s="7"/>
      <c r="I86" s="7"/>
      <c r="J86" s="7"/>
      <c r="K86" s="7"/>
      <c r="L86" s="7"/>
    </row>
    <row r="87" spans="1:12" x14ac:dyDescent="0.3">
      <c r="A87" t="s">
        <v>83</v>
      </c>
      <c r="B87">
        <v>1</v>
      </c>
      <c r="C87" t="str">
        <f>_xlfn.TEXTJOIN("",FALSE,"super-minimalist-",D87/60,"h")</f>
        <v>super-minimalist-1h</v>
      </c>
      <c r="D87">
        <v>60</v>
      </c>
      <c r="E87" t="s">
        <v>51</v>
      </c>
      <c r="F87" t="s">
        <v>51</v>
      </c>
      <c r="G87">
        <v>3</v>
      </c>
      <c r="H87">
        <v>58</v>
      </c>
      <c r="I87">
        <v>986</v>
      </c>
      <c r="J87" t="str">
        <f t="shared" ref="J87" si="119">_xlfn.TEXTJOIN("",FALSE,G87,":",H87,".",I87)</f>
        <v>3:58.986</v>
      </c>
      <c r="K87">
        <f t="shared" ref="K87" si="120">(G87*60)+(H87)+(I87/1000)</f>
        <v>238.98599999999999</v>
      </c>
      <c r="L87">
        <v>7</v>
      </c>
    </row>
    <row r="88" spans="1:12" x14ac:dyDescent="0.3">
      <c r="A88" t="s">
        <v>83</v>
      </c>
      <c r="B88">
        <v>2</v>
      </c>
      <c r="C88" t="str">
        <f t="shared" ref="C88:C96" si="121">_xlfn.TEXTJOIN("",FALSE,"super-minimalist-",D88/60,"h")</f>
        <v>super-minimalist-2h</v>
      </c>
      <c r="D88">
        <f>D87+60</f>
        <v>120</v>
      </c>
      <c r="E88" t="s">
        <v>51</v>
      </c>
      <c r="F88" t="s">
        <v>51</v>
      </c>
      <c r="G88">
        <v>4</v>
      </c>
      <c r="H88" t="str">
        <f>"00"</f>
        <v>00</v>
      </c>
      <c r="I88">
        <v>329</v>
      </c>
      <c r="J88" t="str">
        <f t="shared" ref="J88" si="122">_xlfn.TEXTJOIN("",FALSE,G88,":",H88,".",I88)</f>
        <v>4:00.329</v>
      </c>
      <c r="K88">
        <f t="shared" ref="K88" si="123">(G88*60)+(H88)+(I88/1000)</f>
        <v>240.32900000000001</v>
      </c>
      <c r="L88">
        <v>7</v>
      </c>
    </row>
    <row r="89" spans="1:12" x14ac:dyDescent="0.3">
      <c r="A89" t="s">
        <v>83</v>
      </c>
      <c r="B89">
        <v>3</v>
      </c>
      <c r="C89" t="str">
        <f t="shared" si="121"/>
        <v>super-minimalist-3h</v>
      </c>
      <c r="D89">
        <f t="shared" ref="D89:D94" si="124">D88+60</f>
        <v>180</v>
      </c>
      <c r="E89" t="s">
        <v>51</v>
      </c>
      <c r="F89" t="s">
        <v>51</v>
      </c>
      <c r="G89">
        <v>3</v>
      </c>
      <c r="H89">
        <v>39</v>
      </c>
      <c r="I89">
        <v>660</v>
      </c>
      <c r="J89" t="str">
        <f t="shared" ref="J89:J94" si="125">_xlfn.TEXTJOIN("",FALSE,G89,":",H89,".",I89)</f>
        <v>3:39.660</v>
      </c>
      <c r="K89">
        <f t="shared" ref="K89:K94" si="126">(G89*60)+(H89)+(I89/1000)</f>
        <v>219.66</v>
      </c>
      <c r="L89">
        <v>3</v>
      </c>
    </row>
    <row r="90" spans="1:12" x14ac:dyDescent="0.3">
      <c r="A90" t="s">
        <v>83</v>
      </c>
      <c r="B90">
        <v>4</v>
      </c>
      <c r="C90" t="str">
        <f t="shared" si="121"/>
        <v>super-minimalist-4h</v>
      </c>
      <c r="D90">
        <f t="shared" si="124"/>
        <v>240</v>
      </c>
      <c r="E90" t="s">
        <v>51</v>
      </c>
      <c r="F90" t="s">
        <v>51</v>
      </c>
      <c r="G90">
        <v>3</v>
      </c>
      <c r="H90">
        <v>35</v>
      </c>
      <c r="I90">
        <v>863</v>
      </c>
      <c r="J90" t="str">
        <f t="shared" si="125"/>
        <v>3:35.863</v>
      </c>
      <c r="K90">
        <f t="shared" si="126"/>
        <v>215.863</v>
      </c>
      <c r="L90">
        <v>2</v>
      </c>
    </row>
    <row r="91" spans="1:12" x14ac:dyDescent="0.3">
      <c r="A91" t="s">
        <v>83</v>
      </c>
      <c r="B91">
        <v>5</v>
      </c>
      <c r="C91" t="str">
        <f t="shared" si="121"/>
        <v>super-minimalist-5h</v>
      </c>
      <c r="D91">
        <f t="shared" si="124"/>
        <v>300</v>
      </c>
      <c r="E91" t="s">
        <v>51</v>
      </c>
      <c r="F91" t="s">
        <v>51</v>
      </c>
      <c r="G91">
        <v>3</v>
      </c>
      <c r="H91">
        <v>34</v>
      </c>
      <c r="I91">
        <v>474</v>
      </c>
      <c r="J91" t="str">
        <f t="shared" si="125"/>
        <v>3:34.474</v>
      </c>
      <c r="K91">
        <f t="shared" si="126"/>
        <v>214.47399999999999</v>
      </c>
      <c r="L91">
        <v>2</v>
      </c>
    </row>
    <row r="92" spans="1:12" x14ac:dyDescent="0.3">
      <c r="A92" t="s">
        <v>83</v>
      </c>
      <c r="B92">
        <v>6</v>
      </c>
      <c r="C92" t="str">
        <f t="shared" si="121"/>
        <v>super-minimalist-6h</v>
      </c>
      <c r="D92">
        <f t="shared" si="124"/>
        <v>360</v>
      </c>
      <c r="E92" t="s">
        <v>51</v>
      </c>
      <c r="F92" t="s">
        <v>51</v>
      </c>
      <c r="G92">
        <v>3</v>
      </c>
      <c r="H92">
        <v>35</v>
      </c>
      <c r="I92">
        <v>131</v>
      </c>
      <c r="J92" t="str">
        <f t="shared" si="125"/>
        <v>3:35.131</v>
      </c>
      <c r="K92">
        <f t="shared" si="126"/>
        <v>215.131</v>
      </c>
      <c r="L92">
        <v>2</v>
      </c>
    </row>
    <row r="93" spans="1:12" x14ac:dyDescent="0.3">
      <c r="A93" t="s">
        <v>83</v>
      </c>
      <c r="B93">
        <v>7</v>
      </c>
      <c r="C93" t="str">
        <f t="shared" si="121"/>
        <v>super-minimalist-7h</v>
      </c>
      <c r="D93">
        <f t="shared" si="124"/>
        <v>420</v>
      </c>
      <c r="E93" t="s">
        <v>51</v>
      </c>
      <c r="F93" t="s">
        <v>51</v>
      </c>
      <c r="G93">
        <v>3</v>
      </c>
      <c r="H93">
        <v>36</v>
      </c>
      <c r="I93">
        <v>145</v>
      </c>
      <c r="J93" t="str">
        <f t="shared" si="125"/>
        <v>3:36.145</v>
      </c>
      <c r="K93">
        <f t="shared" si="126"/>
        <v>216.14500000000001</v>
      </c>
      <c r="L93">
        <v>2</v>
      </c>
    </row>
    <row r="94" spans="1:12" x14ac:dyDescent="0.3">
      <c r="A94" t="s">
        <v>83</v>
      </c>
      <c r="B94">
        <v>8</v>
      </c>
      <c r="C94" t="str">
        <f t="shared" si="121"/>
        <v>super-minimalist-8h</v>
      </c>
      <c r="D94">
        <f t="shared" si="124"/>
        <v>480</v>
      </c>
      <c r="E94" t="s">
        <v>51</v>
      </c>
      <c r="F94" t="s">
        <v>51</v>
      </c>
      <c r="G94">
        <v>3</v>
      </c>
      <c r="H94">
        <v>41</v>
      </c>
      <c r="I94">
        <v>391</v>
      </c>
      <c r="J94" t="str">
        <f t="shared" si="125"/>
        <v>3:41.391</v>
      </c>
      <c r="K94">
        <f t="shared" si="126"/>
        <v>221.39099999999999</v>
      </c>
      <c r="L94">
        <v>2</v>
      </c>
    </row>
    <row r="95" spans="1:12" x14ac:dyDescent="0.3">
      <c r="A95" t="s">
        <v>83</v>
      </c>
      <c r="B95">
        <v>9</v>
      </c>
      <c r="C95" t="str">
        <f t="shared" si="121"/>
        <v>super-minimalist-9h</v>
      </c>
      <c r="D95">
        <f t="shared" ref="D95:D96" si="127">D94+60</f>
        <v>540</v>
      </c>
      <c r="E95" t="s">
        <v>51</v>
      </c>
      <c r="F95" t="s">
        <v>51</v>
      </c>
      <c r="G95">
        <v>3</v>
      </c>
      <c r="H95">
        <v>35</v>
      </c>
      <c r="I95">
        <v>867</v>
      </c>
      <c r="J95" t="str">
        <f t="shared" ref="J95:J96" si="128">_xlfn.TEXTJOIN("",FALSE,G95,":",H95,".",I95)</f>
        <v>3:35.867</v>
      </c>
      <c r="K95">
        <f t="shared" ref="K95:K96" si="129">(G95*60)+(H95)+(I95/1000)</f>
        <v>215.86699999999999</v>
      </c>
      <c r="L95">
        <v>2</v>
      </c>
    </row>
    <row r="96" spans="1:12" x14ac:dyDescent="0.3">
      <c r="A96" t="s">
        <v>83</v>
      </c>
      <c r="B96">
        <v>10</v>
      </c>
      <c r="C96" t="str">
        <f t="shared" si="121"/>
        <v>super-minimalist-10h</v>
      </c>
      <c r="D96">
        <f t="shared" si="127"/>
        <v>600</v>
      </c>
      <c r="E96" t="s">
        <v>51</v>
      </c>
      <c r="F96" t="s">
        <v>51</v>
      </c>
      <c r="G96">
        <v>3</v>
      </c>
      <c r="H96">
        <v>38</v>
      </c>
      <c r="I96">
        <v>457</v>
      </c>
      <c r="J96" t="str">
        <f t="shared" si="128"/>
        <v>3:38.457</v>
      </c>
      <c r="K96">
        <f t="shared" si="129"/>
        <v>218.45699999999999</v>
      </c>
    </row>
    <row r="97" spans="1:12" x14ac:dyDescent="0.3">
      <c r="B97" s="7" t="s">
        <v>85</v>
      </c>
      <c r="C97" s="7"/>
      <c r="D97" s="7"/>
      <c r="E97" s="7"/>
      <c r="F97" s="7"/>
      <c r="G97" s="7"/>
      <c r="H97" s="7"/>
      <c r="I97" s="7"/>
      <c r="J97" s="7"/>
      <c r="K97" s="7"/>
      <c r="L97" s="7"/>
    </row>
    <row r="98" spans="1:12" x14ac:dyDescent="0.3">
      <c r="A98" t="s">
        <v>84</v>
      </c>
      <c r="B98">
        <v>1</v>
      </c>
      <c r="C98" t="str">
        <f>_xlfn.TEXTJOIN("",FALSE,"speed-model-v3-",D98/60,"h")</f>
        <v>speed-model-v3-1h</v>
      </c>
      <c r="D98">
        <v>60</v>
      </c>
      <c r="E98" t="s">
        <v>51</v>
      </c>
      <c r="F98" t="s">
        <v>51</v>
      </c>
      <c r="G98">
        <v>3</v>
      </c>
      <c r="H98">
        <v>40</v>
      </c>
      <c r="I98">
        <v>527</v>
      </c>
      <c r="J98" t="str">
        <f t="shared" ref="J98" si="130">_xlfn.TEXTJOIN("",FALSE,G98,":",H98,".",I98)</f>
        <v>3:40.527</v>
      </c>
      <c r="K98">
        <f>IF((G98*60)+(H98)+(I98/1000)=0, "", (G98*60)+(H98)+(I98/1000))</f>
        <v>220.52699999999999</v>
      </c>
      <c r="L98">
        <v>5</v>
      </c>
    </row>
    <row r="99" spans="1:12" x14ac:dyDescent="0.3">
      <c r="A99" t="str">
        <f>A98</f>
        <v>speed_model_v3</v>
      </c>
      <c r="B99">
        <v>2</v>
      </c>
      <c r="C99" t="str">
        <f>_xlfn.TEXTJOIN("",FALSE,"speed-model-v3-",D99/60,"h")</f>
        <v>speed-model-v3-2h</v>
      </c>
      <c r="D99">
        <f>D98+60</f>
        <v>120</v>
      </c>
      <c r="E99" t="s">
        <v>51</v>
      </c>
      <c r="F99" t="s">
        <v>51</v>
      </c>
      <c r="G99">
        <v>3</v>
      </c>
      <c r="H99">
        <v>41</v>
      </c>
      <c r="I99" t="str">
        <f>"057"</f>
        <v>057</v>
      </c>
      <c r="J99" t="str">
        <f t="shared" ref="J99" si="131">_xlfn.TEXTJOIN("",FALSE,G99,":",H99,".",I99)</f>
        <v>3:41.057</v>
      </c>
      <c r="K99">
        <f t="shared" ref="K99:K107" si="132">IF((G99*60)+(H99)+(I99/1000)=0, "", (G99*60)+(H99)+(I99/1000))</f>
        <v>221.05699999999999</v>
      </c>
      <c r="L99">
        <v>5</v>
      </c>
    </row>
    <row r="100" spans="1:12" x14ac:dyDescent="0.3">
      <c r="A100" t="str">
        <f t="shared" ref="A100:A106" si="133">A99</f>
        <v>speed_model_v3</v>
      </c>
      <c r="B100">
        <v>3</v>
      </c>
      <c r="C100" t="str">
        <f t="shared" ref="C100:C106" si="134">_xlfn.TEXTJOIN("",FALSE,"speed-model-v3-",D100/60,"h")</f>
        <v>speed-model-v3-3h</v>
      </c>
      <c r="D100">
        <f t="shared" ref="D100:D106" si="135">D99+60</f>
        <v>180</v>
      </c>
      <c r="E100" t="s">
        <v>51</v>
      </c>
      <c r="F100" t="s">
        <v>51</v>
      </c>
      <c r="G100">
        <v>3</v>
      </c>
      <c r="H100">
        <v>22</v>
      </c>
      <c r="I100">
        <v>593</v>
      </c>
      <c r="J100" t="str">
        <f t="shared" ref="J100:J107" si="136">_xlfn.TEXTJOIN("",FALSE,G100,":",H100,".",I100)</f>
        <v>3:22.593</v>
      </c>
      <c r="K100">
        <f t="shared" si="132"/>
        <v>202.59299999999999</v>
      </c>
      <c r="L100">
        <v>0</v>
      </c>
    </row>
    <row r="101" spans="1:12" x14ac:dyDescent="0.3">
      <c r="A101" t="str">
        <f t="shared" si="133"/>
        <v>speed_model_v3</v>
      </c>
      <c r="B101">
        <v>4</v>
      </c>
      <c r="C101" t="str">
        <f t="shared" si="134"/>
        <v>speed-model-v3-4h</v>
      </c>
      <c r="D101">
        <f t="shared" si="135"/>
        <v>240</v>
      </c>
      <c r="E101" t="s">
        <v>51</v>
      </c>
      <c r="F101" t="s">
        <v>51</v>
      </c>
      <c r="G101">
        <v>3</v>
      </c>
      <c r="H101">
        <v>38</v>
      </c>
      <c r="I101">
        <v>725</v>
      </c>
      <c r="J101" t="str">
        <f t="shared" si="136"/>
        <v>3:38.725</v>
      </c>
      <c r="K101">
        <f t="shared" si="132"/>
        <v>218.72499999999999</v>
      </c>
      <c r="L101">
        <v>0</v>
      </c>
    </row>
    <row r="102" spans="1:12" x14ac:dyDescent="0.3">
      <c r="A102" t="str">
        <f t="shared" si="133"/>
        <v>speed_model_v3</v>
      </c>
      <c r="B102">
        <v>5</v>
      </c>
      <c r="C102" t="str">
        <f t="shared" si="134"/>
        <v>speed-model-v3-5h</v>
      </c>
      <c r="D102">
        <f t="shared" si="135"/>
        <v>300</v>
      </c>
      <c r="E102" t="s">
        <v>51</v>
      </c>
      <c r="F102" t="s">
        <v>51</v>
      </c>
      <c r="G102">
        <v>3</v>
      </c>
      <c r="H102">
        <v>32</v>
      </c>
      <c r="I102">
        <v>859</v>
      </c>
      <c r="J102" t="str">
        <f t="shared" si="136"/>
        <v>3:32.859</v>
      </c>
      <c r="K102">
        <f t="shared" si="132"/>
        <v>212.85900000000001</v>
      </c>
      <c r="L102">
        <v>0</v>
      </c>
    </row>
    <row r="103" spans="1:12" x14ac:dyDescent="0.3">
      <c r="A103" t="str">
        <f t="shared" si="133"/>
        <v>speed_model_v3</v>
      </c>
      <c r="B103">
        <v>6</v>
      </c>
      <c r="C103" t="str">
        <f t="shared" si="134"/>
        <v>speed-model-v3-6h</v>
      </c>
      <c r="D103">
        <f t="shared" si="135"/>
        <v>360</v>
      </c>
      <c r="E103" t="s">
        <v>51</v>
      </c>
      <c r="F103" t="s">
        <v>51</v>
      </c>
      <c r="G103">
        <v>3</v>
      </c>
      <c r="H103">
        <v>27</v>
      </c>
      <c r="I103">
        <v>326</v>
      </c>
      <c r="J103" t="str">
        <f t="shared" si="136"/>
        <v>3:27.326</v>
      </c>
      <c r="K103">
        <f t="shared" si="132"/>
        <v>207.32599999999999</v>
      </c>
      <c r="L103">
        <v>0</v>
      </c>
    </row>
    <row r="104" spans="1:12" x14ac:dyDescent="0.3">
      <c r="A104" t="str">
        <f t="shared" si="133"/>
        <v>speed_model_v3</v>
      </c>
      <c r="B104">
        <v>7</v>
      </c>
      <c r="C104" t="str">
        <f t="shared" si="134"/>
        <v>speed-model-v3-7h</v>
      </c>
      <c r="D104">
        <f t="shared" si="135"/>
        <v>420</v>
      </c>
      <c r="E104" t="s">
        <v>51</v>
      </c>
      <c r="F104" t="s">
        <v>51</v>
      </c>
      <c r="G104">
        <v>3</v>
      </c>
      <c r="H104">
        <v>26</v>
      </c>
      <c r="I104">
        <v>860</v>
      </c>
      <c r="J104" t="str">
        <f t="shared" si="136"/>
        <v>3:26.860</v>
      </c>
      <c r="K104">
        <f t="shared" si="132"/>
        <v>206.86</v>
      </c>
      <c r="L104">
        <v>0</v>
      </c>
    </row>
    <row r="105" spans="1:12" x14ac:dyDescent="0.3">
      <c r="A105" t="str">
        <f t="shared" si="133"/>
        <v>speed_model_v3</v>
      </c>
      <c r="B105">
        <v>8</v>
      </c>
      <c r="C105" t="str">
        <f t="shared" si="134"/>
        <v>speed-model-v3-8h</v>
      </c>
      <c r="D105">
        <f t="shared" si="135"/>
        <v>480</v>
      </c>
      <c r="E105" t="s">
        <v>51</v>
      </c>
      <c r="F105" t="s">
        <v>51</v>
      </c>
      <c r="G105">
        <v>3</v>
      </c>
      <c r="H105">
        <v>25</v>
      </c>
      <c r="I105">
        <v>612</v>
      </c>
      <c r="J105" t="str">
        <f t="shared" si="136"/>
        <v>3:25.612</v>
      </c>
      <c r="K105">
        <f t="shared" si="132"/>
        <v>205.61199999999999</v>
      </c>
      <c r="L105">
        <v>0</v>
      </c>
    </row>
    <row r="106" spans="1:12" x14ac:dyDescent="0.3">
      <c r="A106" t="str">
        <f t="shared" si="133"/>
        <v>speed_model_v3</v>
      </c>
      <c r="B106">
        <v>9</v>
      </c>
      <c r="C106" t="str">
        <f t="shared" si="134"/>
        <v>speed-model-v3-9h</v>
      </c>
      <c r="D106">
        <f t="shared" si="135"/>
        <v>540</v>
      </c>
      <c r="E106" t="s">
        <v>51</v>
      </c>
      <c r="F106" t="s">
        <v>51</v>
      </c>
      <c r="J106" t="str">
        <f t="shared" si="136"/>
        <v>:.</v>
      </c>
      <c r="K106" t="str">
        <f t="shared" si="132"/>
        <v/>
      </c>
    </row>
    <row r="107" spans="1:12" x14ac:dyDescent="0.3">
      <c r="A107" t="str">
        <f>A106</f>
        <v>speed_model_v3</v>
      </c>
      <c r="B107">
        <v>10</v>
      </c>
      <c r="C107" t="str">
        <f>_xlfn.TEXTJOIN("",FALSE,"speed-model-v3-",D107/60,"h")</f>
        <v>speed-model-v3-10h</v>
      </c>
      <c r="D107">
        <f>D106+60</f>
        <v>600</v>
      </c>
      <c r="E107" t="s">
        <v>51</v>
      </c>
      <c r="F107" t="s">
        <v>51</v>
      </c>
      <c r="J107" t="str">
        <f t="shared" si="136"/>
        <v>:.</v>
      </c>
      <c r="K107" t="str">
        <f t="shared" si="132"/>
        <v/>
      </c>
    </row>
  </sheetData>
  <mergeCells count="24">
    <mergeCell ref="B97:L97"/>
    <mergeCell ref="L1:L3"/>
    <mergeCell ref="B86:L86"/>
    <mergeCell ref="A17:A23"/>
    <mergeCell ref="B4:L4"/>
    <mergeCell ref="B24:L24"/>
    <mergeCell ref="A25:A31"/>
    <mergeCell ref="B53:L53"/>
    <mergeCell ref="A5:A16"/>
    <mergeCell ref="B79:L79"/>
    <mergeCell ref="B58:L58"/>
    <mergeCell ref="B64:L64"/>
    <mergeCell ref="B69:L69"/>
    <mergeCell ref="C1:C3"/>
    <mergeCell ref="G1:K1"/>
    <mergeCell ref="J2:K3"/>
    <mergeCell ref="B1:B3"/>
    <mergeCell ref="G2:G3"/>
    <mergeCell ref="H2:H3"/>
    <mergeCell ref="I2:I3"/>
    <mergeCell ref="D1:D3"/>
    <mergeCell ref="E2:E3"/>
    <mergeCell ref="F2:F3"/>
    <mergeCell ref="E1:F1"/>
  </mergeCells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Sixtium</dc:creator>
  <cp:lastModifiedBy>Sixtium</cp:lastModifiedBy>
  <dcterms:created xsi:type="dcterms:W3CDTF">2015-06-05T18:17:20Z</dcterms:created>
  <dcterms:modified xsi:type="dcterms:W3CDTF">2023-03-15T00:22:08Z</dcterms:modified>
</cp:coreProperties>
</file>