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3272" windowHeight="74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F3" i="1"/>
  <c r="N3" i="1"/>
  <c r="S3" i="1" s="1"/>
  <c r="J14" i="1"/>
  <c r="F14" i="1"/>
  <c r="B17" i="1"/>
  <c r="K6" i="1"/>
  <c r="J6" i="1"/>
  <c r="F6" i="1"/>
  <c r="J15" i="1"/>
  <c r="P15" i="1" s="1"/>
  <c r="U15" i="1" s="1"/>
  <c r="F15" i="1"/>
  <c r="J13" i="1"/>
  <c r="F13" i="1"/>
  <c r="B12" i="1"/>
  <c r="G6" i="1"/>
  <c r="K12" i="1"/>
  <c r="Q12" i="1" s="1"/>
  <c r="V12" i="1" s="1"/>
  <c r="G12" i="1"/>
  <c r="O12" i="1" s="1"/>
  <c r="T12" i="1" s="1"/>
  <c r="J12" i="1"/>
  <c r="I12" i="1"/>
  <c r="N12" i="1"/>
  <c r="S12" i="1" s="1"/>
  <c r="O6" i="1"/>
  <c r="T6" i="1" s="1"/>
  <c r="Q6" i="1"/>
  <c r="V6" i="1" s="1"/>
  <c r="O10" i="1"/>
  <c r="T10" i="1" s="1"/>
  <c r="P10" i="1"/>
  <c r="U10" i="1" s="1"/>
  <c r="Q10" i="1"/>
  <c r="V10" i="1" s="1"/>
  <c r="O11" i="1"/>
  <c r="T11" i="1" s="1"/>
  <c r="P11" i="1"/>
  <c r="U11" i="1" s="1"/>
  <c r="Q11" i="1"/>
  <c r="V11" i="1" s="1"/>
  <c r="O13" i="1"/>
  <c r="T13" i="1" s="1"/>
  <c r="P13" i="1"/>
  <c r="U13" i="1" s="1"/>
  <c r="Q13" i="1"/>
  <c r="V13" i="1" s="1"/>
  <c r="O14" i="1"/>
  <c r="T14" i="1" s="1"/>
  <c r="P14" i="1"/>
  <c r="U14" i="1" s="1"/>
  <c r="Q14" i="1"/>
  <c r="V14" i="1" s="1"/>
  <c r="O15" i="1"/>
  <c r="T15" i="1" s="1"/>
  <c r="Q15" i="1"/>
  <c r="V15" i="1" s="1"/>
  <c r="J16" i="1"/>
  <c r="P16" i="1" s="1"/>
  <c r="U16" i="1" s="1"/>
  <c r="O16" i="1"/>
  <c r="T16" i="1" s="1"/>
  <c r="Q16" i="1"/>
  <c r="V16" i="1" s="1"/>
  <c r="J17" i="1"/>
  <c r="O17" i="1"/>
  <c r="T17" i="1" s="1"/>
  <c r="P17" i="1"/>
  <c r="U17" i="1" s="1"/>
  <c r="Q17" i="1"/>
  <c r="V17" i="1" s="1"/>
  <c r="J18" i="1"/>
  <c r="O18" i="1"/>
  <c r="T18" i="1" s="1"/>
  <c r="P18" i="1"/>
  <c r="Q18" i="1"/>
  <c r="V18" i="1" s="1"/>
  <c r="U18" i="1"/>
  <c r="J19" i="1"/>
  <c r="P19" i="1" s="1"/>
  <c r="U19" i="1" s="1"/>
  <c r="O19" i="1"/>
  <c r="Q19" i="1"/>
  <c r="T19" i="1"/>
  <c r="V19" i="1"/>
  <c r="J20" i="1"/>
  <c r="P20" i="1" s="1"/>
  <c r="U20" i="1" s="1"/>
  <c r="O20" i="1"/>
  <c r="T20" i="1" s="1"/>
  <c r="Q20" i="1"/>
  <c r="V20" i="1" s="1"/>
  <c r="J21" i="1"/>
  <c r="O21" i="1"/>
  <c r="P21" i="1"/>
  <c r="U21" i="1" s="1"/>
  <c r="Q21" i="1"/>
  <c r="V21" i="1" s="1"/>
  <c r="T21" i="1"/>
  <c r="J22" i="1"/>
  <c r="O22" i="1"/>
  <c r="T22" i="1" s="1"/>
  <c r="P22" i="1"/>
  <c r="Q22" i="1"/>
  <c r="V22" i="1" s="1"/>
  <c r="U22" i="1"/>
  <c r="J23" i="1"/>
  <c r="P23" i="1" s="1"/>
  <c r="U23" i="1" s="1"/>
  <c r="O23" i="1"/>
  <c r="T23" i="1" s="1"/>
  <c r="Q23" i="1"/>
  <c r="V23" i="1"/>
  <c r="P6" i="1"/>
  <c r="U6" i="1" s="1"/>
  <c r="N6" i="1"/>
  <c r="S6" i="1" s="1"/>
  <c r="Q3" i="1"/>
  <c r="V3" i="1" s="1"/>
  <c r="P3" i="1"/>
  <c r="U3" i="1" s="1"/>
  <c r="O3" i="1"/>
  <c r="T3" i="1" s="1"/>
  <c r="P12" i="1" l="1"/>
  <c r="U12" i="1" s="1"/>
  <c r="R12" i="1" s="1"/>
  <c r="L12" i="1" s="1"/>
  <c r="D12" i="1" s="1"/>
  <c r="R6" i="1"/>
  <c r="L6" i="1" s="1"/>
  <c r="D6" i="1" s="1"/>
  <c r="R3" i="1"/>
  <c r="L3" i="1" s="1"/>
  <c r="D3" i="1" s="1"/>
  <c r="N10" i="1" l="1"/>
  <c r="S10" i="1" s="1"/>
  <c r="R10" i="1" s="1"/>
  <c r="L10" i="1" s="1"/>
  <c r="D10" i="1" s="1"/>
  <c r="N11" i="1" l="1"/>
  <c r="S11" i="1" s="1"/>
  <c r="R11" i="1" s="1"/>
  <c r="L11" i="1" s="1"/>
  <c r="D11" i="1" s="1"/>
  <c r="N13" i="1" l="1"/>
  <c r="S13" i="1" s="1"/>
  <c r="R13" i="1" s="1"/>
  <c r="L13" i="1" s="1"/>
  <c r="D13" i="1" s="1"/>
  <c r="B13" i="1" s="1"/>
  <c r="N14" i="1" l="1"/>
  <c r="S14" i="1" s="1"/>
  <c r="R14" i="1" s="1"/>
  <c r="L14" i="1" s="1"/>
  <c r="D14" i="1" s="1"/>
  <c r="B14" i="1" s="1"/>
  <c r="F16" i="1" l="1"/>
  <c r="N15" i="1"/>
  <c r="S15" i="1" s="1"/>
  <c r="R15" i="1" s="1"/>
  <c r="L15" i="1" s="1"/>
  <c r="D15" i="1" s="1"/>
  <c r="B15" i="1" s="1"/>
  <c r="N16" i="1" l="1"/>
  <c r="S16" i="1" s="1"/>
  <c r="R16" i="1" s="1"/>
  <c r="L16" i="1" s="1"/>
  <c r="D16" i="1" s="1"/>
  <c r="F17" i="1"/>
  <c r="N17" i="1" l="1"/>
  <c r="S17" i="1" s="1"/>
  <c r="R17" i="1" s="1"/>
  <c r="L17" i="1" s="1"/>
  <c r="D17" i="1" s="1"/>
  <c r="F18" i="1"/>
  <c r="N18" i="1" l="1"/>
  <c r="S18" i="1" s="1"/>
  <c r="R18" i="1" s="1"/>
  <c r="L18" i="1" s="1"/>
  <c r="D18" i="1" s="1"/>
  <c r="F19" i="1"/>
  <c r="F20" i="1" l="1"/>
  <c r="N19" i="1"/>
  <c r="S19" i="1" s="1"/>
  <c r="R19" i="1" s="1"/>
  <c r="L19" i="1" s="1"/>
  <c r="D19" i="1" s="1"/>
  <c r="F21" i="1" l="1"/>
  <c r="N20" i="1"/>
  <c r="S20" i="1" s="1"/>
  <c r="R20" i="1" s="1"/>
  <c r="L20" i="1" s="1"/>
  <c r="D20" i="1" s="1"/>
  <c r="F22" i="1" l="1"/>
  <c r="N21" i="1"/>
  <c r="S21" i="1" s="1"/>
  <c r="R21" i="1" s="1"/>
  <c r="L21" i="1" s="1"/>
  <c r="D21" i="1" s="1"/>
  <c r="N22" i="1" l="1"/>
  <c r="S22" i="1" s="1"/>
  <c r="R22" i="1" s="1"/>
  <c r="L22" i="1" s="1"/>
  <c r="D22" i="1" s="1"/>
  <c r="F23" i="1"/>
  <c r="N23" i="1" s="1"/>
  <c r="S23" i="1" s="1"/>
  <c r="R23" i="1" s="1"/>
  <c r="L23" i="1" s="1"/>
  <c r="D23" i="1" s="1"/>
</calcChain>
</file>

<file path=xl/sharedStrings.xml><?xml version="1.0" encoding="utf-8"?>
<sst xmlns="http://schemas.openxmlformats.org/spreadsheetml/2006/main" count="30" uniqueCount="24">
  <si>
    <t>theta 1</t>
  </si>
  <si>
    <t>phi 1</t>
  </si>
  <si>
    <t>theta 2</t>
  </si>
  <si>
    <t>phi 2</t>
  </si>
  <si>
    <t>theta 0</t>
  </si>
  <si>
    <t>rad theta 1</t>
  </si>
  <si>
    <t>rad phi 1</t>
  </si>
  <si>
    <t>time</t>
  </si>
  <si>
    <t>Hc1</t>
  </si>
  <si>
    <t>Zn1</t>
  </si>
  <si>
    <t>Hc2</t>
  </si>
  <si>
    <t>Zn2</t>
  </si>
  <si>
    <t>lunar dist</t>
  </si>
  <si>
    <t>GMT</t>
  </si>
  <si>
    <t>Lat</t>
  </si>
  <si>
    <t>Long</t>
  </si>
  <si>
    <t>14:03:03</t>
  </si>
  <si>
    <t>rad theta 2</t>
  </si>
  <si>
    <t>rad phi 2</t>
  </si>
  <si>
    <t>22 29 30</t>
  </si>
  <si>
    <t>L&amp;C</t>
  </si>
  <si>
    <t>calc</t>
  </si>
  <si>
    <t>meas</t>
  </si>
  <si>
    <t>8 0 10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</si>
</sst>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9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Sheet1!$B$25:$B$28</c:f>
              <c:numCache>
                <c:formatCode>General</c:formatCode>
                <c:ptCount val="4"/>
                <c:pt idx="0" formatCode="0.000">
                  <c:v>74.599999999999994</c:v>
                </c:pt>
                <c:pt idx="1">
                  <c:v>74.478999999999999</c:v>
                </c:pt>
                <c:pt idx="2">
                  <c:v>74.236000000000004</c:v>
                </c:pt>
                <c:pt idx="3" formatCode="0.000">
                  <c:v>74.2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Sheet1!$C$25:$C$28</c:f>
              <c:numCache>
                <c:formatCode>General</c:formatCode>
                <c:ptCount val="4"/>
                <c:pt idx="0">
                  <c:v>74.433999999999997</c:v>
                </c:pt>
                <c:pt idx="1">
                  <c:v>74.168000000000006</c:v>
                </c:pt>
                <c:pt idx="2">
                  <c:v>74.085999999999999</c:v>
                </c:pt>
                <c:pt idx="3">
                  <c:v>74.052000000000007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792"/>
        <c:axId val="155849088"/>
      </c:lineChart>
      <c:catAx>
        <c:axId val="1165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49088"/>
        <c:crosses val="autoZero"/>
        <c:auto val="1"/>
        <c:lblAlgn val="ctr"/>
        <c:lblOffset val="100"/>
        <c:noMultiLvlLbl val="0"/>
      </c:catAx>
      <c:valAx>
        <c:axId val="155849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657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21</xdr:row>
      <xdr:rowOff>9525</xdr:rowOff>
    </xdr:from>
    <xdr:to>
      <xdr:col>12</xdr:col>
      <xdr:colOff>333375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tabSelected="1" topLeftCell="C1" workbookViewId="0">
      <selection activeCell="R3" sqref="R3"/>
    </sheetView>
  </sheetViews>
  <sheetFormatPr defaultRowHeight="14.4" x14ac:dyDescent="0.3"/>
  <cols>
    <col min="19" max="19" width="10.44140625" customWidth="1"/>
    <col min="20" max="20" width="12.109375" customWidth="1"/>
    <col min="21" max="21" width="10.5546875" customWidth="1"/>
    <col min="22" max="22" width="10.88671875" customWidth="1"/>
  </cols>
  <sheetData>
    <row r="1" spans="1:23" x14ac:dyDescent="0.3">
      <c r="A1" s="4">
        <v>41353</v>
      </c>
      <c r="B1">
        <v>2013</v>
      </c>
    </row>
    <row r="2" spans="1:23" x14ac:dyDescent="0.3">
      <c r="A2" t="s">
        <v>13</v>
      </c>
      <c r="B2" t="s">
        <v>14</v>
      </c>
      <c r="C2" t="s">
        <v>15</v>
      </c>
      <c r="D2" t="s">
        <v>12</v>
      </c>
      <c r="E2" t="s">
        <v>8</v>
      </c>
      <c r="F2" t="s">
        <v>8</v>
      </c>
      <c r="G2" t="s">
        <v>9</v>
      </c>
      <c r="I2" t="s">
        <v>10</v>
      </c>
      <c r="J2" t="s">
        <v>10</v>
      </c>
      <c r="K2" t="s">
        <v>11</v>
      </c>
      <c r="L2" t="s">
        <v>12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17</v>
      </c>
      <c r="V2" t="s">
        <v>18</v>
      </c>
      <c r="W2" t="s">
        <v>7</v>
      </c>
    </row>
    <row r="3" spans="1:23" x14ac:dyDescent="0.3">
      <c r="A3" s="3" t="s">
        <v>16</v>
      </c>
      <c r="B3">
        <v>38</v>
      </c>
      <c r="C3">
        <v>31</v>
      </c>
      <c r="D3" s="1">
        <f>L3-0.535</f>
        <v>74.47773861086597</v>
      </c>
      <c r="E3">
        <v>29</v>
      </c>
      <c r="F3">
        <f>40.9+1.8-0.1</f>
        <v>42.599999999999994</v>
      </c>
      <c r="G3" s="5">
        <v>84.2</v>
      </c>
      <c r="I3">
        <v>52</v>
      </c>
      <c r="J3">
        <f>88+0.8-35.6</f>
        <v>53.199999999999996</v>
      </c>
      <c r="K3">
        <v>189.3</v>
      </c>
      <c r="L3" s="1">
        <f>R3</f>
        <v>75.012738610865966</v>
      </c>
      <c r="N3" s="1">
        <f>E3 + F3/60</f>
        <v>29.71</v>
      </c>
      <c r="O3" s="1">
        <f>G3</f>
        <v>84.2</v>
      </c>
      <c r="P3" s="1">
        <f>I3+J3/60</f>
        <v>52.886666666666663</v>
      </c>
      <c r="Q3" s="1">
        <f>K3</f>
        <v>189.3</v>
      </c>
      <c r="R3" s="1">
        <f>57.3*ACOS(SIN(S3)*SIN(U3)+(COS(S3)*COS(T3)*COS(U3)*COS(V3))+(COS(S3)*SIN(T3)*COS(U3)*SIN(V3)))</f>
        <v>75.012738610865966</v>
      </c>
      <c r="S3">
        <f>N3*2*PI()/360</f>
        <v>0.51853732076751535</v>
      </c>
      <c r="T3">
        <f t="shared" ref="T3:V3" si="0">O3*2*PI()/360</f>
        <v>1.4695672301792253</v>
      </c>
      <c r="U3">
        <f t="shared" si="0"/>
        <v>0.92304646373806765</v>
      </c>
      <c r="V3">
        <f t="shared" si="0"/>
        <v>3.3039082740252659</v>
      </c>
    </row>
    <row r="4" spans="1:23" x14ac:dyDescent="0.3">
      <c r="A4" s="3"/>
      <c r="D4" s="1"/>
      <c r="G4" s="5"/>
      <c r="L4" s="1"/>
      <c r="N4" s="1"/>
      <c r="O4" s="1"/>
      <c r="P4" s="1"/>
      <c r="Q4" s="1"/>
      <c r="R4" s="1"/>
    </row>
    <row r="5" spans="1:23" x14ac:dyDescent="0.3">
      <c r="A5" s="3"/>
      <c r="D5" s="1"/>
      <c r="G5" s="5"/>
      <c r="L5" s="1"/>
      <c r="N5" s="1"/>
      <c r="O5" s="1"/>
      <c r="P5" s="1"/>
      <c r="Q5" s="1"/>
      <c r="R5" s="1"/>
    </row>
    <row r="6" spans="1:23" s="6" customFormat="1" x14ac:dyDescent="0.3">
      <c r="A6" s="3" t="s">
        <v>16</v>
      </c>
      <c r="B6">
        <v>91</v>
      </c>
      <c r="C6">
        <v>57</v>
      </c>
      <c r="D6" s="1">
        <f>L6</f>
        <v>74.70297637720779</v>
      </c>
      <c r="E6">
        <v>36</v>
      </c>
      <c r="F6">
        <f>23.2+1.4-0.1</f>
        <v>24.499999999999996</v>
      </c>
      <c r="G6" s="5">
        <f>89.3</f>
        <v>89.3</v>
      </c>
      <c r="H6"/>
      <c r="I6">
        <v>50</v>
      </c>
      <c r="J6">
        <f>108.4</f>
        <v>108.4</v>
      </c>
      <c r="K6">
        <f>202.8</f>
        <v>202.8</v>
      </c>
      <c r="L6" s="1">
        <f>R6</f>
        <v>74.70297637720779</v>
      </c>
      <c r="M6"/>
      <c r="N6" s="1">
        <f>E6 + F6/60</f>
        <v>36.408333333333331</v>
      </c>
      <c r="O6" s="1">
        <f>G6-0.26</f>
        <v>89.039999999999992</v>
      </c>
      <c r="P6" s="1">
        <f>I6+J6/60</f>
        <v>51.806666666666665</v>
      </c>
      <c r="Q6" s="1">
        <f>K6+0.26</f>
        <v>203.06</v>
      </c>
      <c r="R6" s="1">
        <f>57.3*ACOS(SIN(S6)*SIN(U6)+(COS(S6)*COS(T6)*COS(U6)*COS(V6))+(COS(S6)*SIN(T6)*COS(U6)*SIN(V6)))</f>
        <v>74.70297637720779</v>
      </c>
      <c r="S6">
        <f>N6*2*PI()/360</f>
        <v>0.63544529183026877</v>
      </c>
      <c r="T6">
        <f t="shared" ref="T6" si="1">O6*2*PI()/360</f>
        <v>1.5540411659757507</v>
      </c>
      <c r="U6">
        <f t="shared" ref="U6" si="2">P6*2*PI()/360</f>
        <v>0.90419690781652895</v>
      </c>
      <c r="V6">
        <f t="shared" ref="V6" si="3">Q6*2*PI()/360</f>
        <v>3.5440655790996858</v>
      </c>
    </row>
    <row r="7" spans="1:23" s="6" customFormat="1" x14ac:dyDescent="0.3">
      <c r="A7" s="3"/>
      <c r="B7"/>
      <c r="C7"/>
      <c r="D7" s="1"/>
      <c r="E7"/>
      <c r="F7"/>
      <c r="G7" s="5"/>
      <c r="H7"/>
      <c r="I7"/>
      <c r="J7"/>
      <c r="K7"/>
      <c r="L7" s="1"/>
      <c r="M7"/>
      <c r="N7" s="1"/>
      <c r="O7" s="1"/>
      <c r="P7" s="1"/>
      <c r="Q7" s="1"/>
      <c r="R7" s="1"/>
      <c r="S7"/>
      <c r="T7"/>
      <c r="U7"/>
      <c r="V7"/>
    </row>
    <row r="8" spans="1:23" s="6" customFormat="1" x14ac:dyDescent="0.3">
      <c r="A8" s="3"/>
      <c r="B8"/>
      <c r="C8"/>
      <c r="D8" s="1"/>
      <c r="E8"/>
      <c r="F8"/>
      <c r="G8" s="5"/>
      <c r="H8"/>
      <c r="I8"/>
      <c r="J8"/>
      <c r="K8"/>
      <c r="L8" s="1"/>
      <c r="M8"/>
      <c r="N8" s="1"/>
      <c r="O8" s="1"/>
      <c r="P8" s="1"/>
      <c r="Q8" s="1"/>
      <c r="R8" s="1"/>
      <c r="S8"/>
      <c r="T8"/>
      <c r="U8"/>
      <c r="V8"/>
    </row>
    <row r="9" spans="1:23" s="6" customFormat="1" x14ac:dyDescent="0.3">
      <c r="A9" s="3"/>
      <c r="B9"/>
      <c r="C9"/>
      <c r="D9" s="1"/>
      <c r="E9"/>
      <c r="F9"/>
      <c r="G9" s="5"/>
      <c r="H9"/>
      <c r="I9"/>
      <c r="J9"/>
      <c r="K9"/>
      <c r="L9" s="1"/>
      <c r="M9"/>
      <c r="N9" s="1"/>
      <c r="O9" s="1"/>
      <c r="P9" s="1"/>
      <c r="Q9" s="1"/>
      <c r="R9" s="1"/>
      <c r="S9"/>
      <c r="T9"/>
      <c r="U9"/>
      <c r="V9"/>
    </row>
    <row r="10" spans="1:23" x14ac:dyDescent="0.3">
      <c r="A10" s="3" t="s">
        <v>16</v>
      </c>
      <c r="D10" s="1">
        <f t="shared" ref="D10:D23" si="4">L10</f>
        <v>74.107470264451152</v>
      </c>
      <c r="E10">
        <v>45</v>
      </c>
      <c r="F10">
        <v>5.3</v>
      </c>
      <c r="G10" s="5">
        <v>96.6</v>
      </c>
      <c r="I10">
        <v>47</v>
      </c>
      <c r="J10">
        <v>41.1</v>
      </c>
      <c r="K10">
        <v>218.3</v>
      </c>
      <c r="L10" s="1">
        <f t="shared" ref="L10:L23" si="5">R10</f>
        <v>74.107470264451152</v>
      </c>
      <c r="N10" s="1">
        <f t="shared" ref="N10:N23" si="6">E10 + F10/60</f>
        <v>45.088333333333331</v>
      </c>
      <c r="O10" s="1">
        <f t="shared" ref="O10:O23" si="7">G10</f>
        <v>96.6</v>
      </c>
      <c r="P10" s="1">
        <f t="shared" ref="P10:P23" si="8">I10+J10/60</f>
        <v>47.685000000000002</v>
      </c>
      <c r="Q10" s="1">
        <f t="shared" ref="Q10:Q23" si="9">K10</f>
        <v>218.3</v>
      </c>
      <c r="R10" s="1">
        <f t="shared" ref="R10:R23" si="10">57.3*ACOS(SIN(S10)*SIN(U10)+(COS(S10)*COS(T10)*COS(U10)*COS(V10))+(COS(S10)*SIN(T10)*COS(U10)*SIN(V10)))</f>
        <v>74.107470264451152</v>
      </c>
      <c r="S10">
        <f t="shared" ref="S10:S23" si="11">N10*2*PI()/360</f>
        <v>0.78693987090337658</v>
      </c>
      <c r="T10">
        <f t="shared" ref="T10:T23" si="12">O10*2*PI()/360</f>
        <v>1.6859880574265222</v>
      </c>
      <c r="U10">
        <f t="shared" ref="U10:U23" si="13">P10*2*PI()/360</f>
        <v>0.832260253813496</v>
      </c>
      <c r="V10">
        <f t="shared" ref="V10:V23" si="14">Q10*2*PI()/360</f>
        <v>3.8100537571036215</v>
      </c>
    </row>
    <row r="11" spans="1:23" x14ac:dyDescent="0.3">
      <c r="A11" s="3" t="s">
        <v>19</v>
      </c>
      <c r="B11" t="s">
        <v>21</v>
      </c>
      <c r="C11" t="s">
        <v>20</v>
      </c>
      <c r="D11" s="1">
        <f t="shared" si="4"/>
        <v>87.879049426190136</v>
      </c>
      <c r="E11">
        <v>11</v>
      </c>
      <c r="F11">
        <v>37.9</v>
      </c>
      <c r="G11" s="5">
        <v>231.3</v>
      </c>
      <c r="I11">
        <v>55</v>
      </c>
      <c r="J11">
        <v>2.9</v>
      </c>
      <c r="K11">
        <v>128.1</v>
      </c>
      <c r="L11" s="1">
        <f t="shared" si="5"/>
        <v>87.879049426190136</v>
      </c>
      <c r="N11" s="1">
        <f t="shared" si="6"/>
        <v>11.631666666666666</v>
      </c>
      <c r="O11" s="1">
        <f t="shared" si="7"/>
        <v>231.3</v>
      </c>
      <c r="P11" s="1">
        <f t="shared" si="8"/>
        <v>55.048333333333332</v>
      </c>
      <c r="Q11" s="1">
        <f t="shared" si="9"/>
        <v>128.1</v>
      </c>
      <c r="R11" s="1">
        <f t="shared" si="10"/>
        <v>87.879049426190136</v>
      </c>
      <c r="S11">
        <f t="shared" si="11"/>
        <v>0.20301088082780708</v>
      </c>
      <c r="T11">
        <f t="shared" si="12"/>
        <v>4.0369465598628844</v>
      </c>
      <c r="U11">
        <f t="shared" si="13"/>
        <v>0.96077466440201187</v>
      </c>
      <c r="V11">
        <f t="shared" si="14"/>
        <v>2.235766771804736</v>
      </c>
    </row>
    <row r="12" spans="1:23" x14ac:dyDescent="0.3">
      <c r="B12">
        <f>75.119-0.5</f>
        <v>74.619</v>
      </c>
      <c r="C12">
        <v>74.478999999999999</v>
      </c>
      <c r="D12" s="1">
        <f t="shared" ref="D12" si="15">L12</f>
        <v>87.749868696869754</v>
      </c>
      <c r="E12">
        <v>11</v>
      </c>
      <c r="F12">
        <v>37.9</v>
      </c>
      <c r="G12" s="5">
        <f>231.3-0.27</f>
        <v>231.03</v>
      </c>
      <c r="I12">
        <f>54</f>
        <v>54</v>
      </c>
      <c r="J12">
        <f>62.9-34.2</f>
        <v>28.699999999999996</v>
      </c>
      <c r="K12">
        <f>128.1+0.27</f>
        <v>128.37</v>
      </c>
      <c r="L12" s="1">
        <f t="shared" ref="L12" si="16">R12</f>
        <v>87.749868696869754</v>
      </c>
      <c r="N12" s="1">
        <f t="shared" ref="N12" si="17">E12 + F12/60</f>
        <v>11.631666666666666</v>
      </c>
      <c r="O12" s="1">
        <f t="shared" ref="O12" si="18">G12</f>
        <v>231.03</v>
      </c>
      <c r="P12" s="1">
        <f t="shared" ref="P12" si="19">I12+J12/60</f>
        <v>54.478333333333332</v>
      </c>
      <c r="Q12" s="1">
        <f t="shared" ref="Q12" si="20">K12</f>
        <v>128.37</v>
      </c>
      <c r="R12" s="1">
        <f t="shared" ref="R12" si="21">57.3*ACOS(SIN(S12)*SIN(U12)+(COS(S12)*COS(T12)*COS(U12)*COS(V12))+(COS(S12)*SIN(T12)*COS(U12)*SIN(V12)))</f>
        <v>87.749868696869754</v>
      </c>
      <c r="S12">
        <f t="shared" ref="S12" si="22">N12*2*PI()/360</f>
        <v>0.20301088082780708</v>
      </c>
      <c r="T12">
        <f t="shared" ref="T12" si="23">O12*2*PI()/360</f>
        <v>4.0322341708825</v>
      </c>
      <c r="U12">
        <f t="shared" ref="U12" si="24">P12*2*PI()/360</f>
        <v>0.95082628766564403</v>
      </c>
      <c r="V12">
        <f t="shared" ref="V12" si="25">Q12*2*PI()/360</f>
        <v>2.2404791607851209</v>
      </c>
    </row>
    <row r="13" spans="1:23" x14ac:dyDescent="0.3">
      <c r="B13" s="1">
        <f>D13-0.535</f>
        <v>74.08627783228107</v>
      </c>
      <c r="C13">
        <v>74.236000000000004</v>
      </c>
      <c r="D13" s="1">
        <f t="shared" si="4"/>
        <v>74.621277832281066</v>
      </c>
      <c r="E13">
        <v>43</v>
      </c>
      <c r="F13">
        <f>22.5+1.1-0.1</f>
        <v>23.5</v>
      </c>
      <c r="G13" s="5">
        <v>95.1</v>
      </c>
      <c r="I13">
        <v>48</v>
      </c>
      <c r="J13">
        <f>39+0.9-39.5</f>
        <v>0.39999999999999858</v>
      </c>
      <c r="K13">
        <v>215.4</v>
      </c>
      <c r="L13" s="1">
        <f t="shared" si="5"/>
        <v>74.621277832281066</v>
      </c>
      <c r="N13" s="1">
        <f t="shared" si="6"/>
        <v>43.391666666666666</v>
      </c>
      <c r="O13" s="1">
        <f t="shared" si="7"/>
        <v>95.1</v>
      </c>
      <c r="P13" s="1">
        <f t="shared" si="8"/>
        <v>48.006666666666668</v>
      </c>
      <c r="Q13" s="1">
        <f t="shared" si="9"/>
        <v>215.4</v>
      </c>
      <c r="R13" s="1">
        <f t="shared" si="10"/>
        <v>74.621277832281066</v>
      </c>
      <c r="S13">
        <f t="shared" si="11"/>
        <v>0.75732745126120604</v>
      </c>
      <c r="T13">
        <f t="shared" si="12"/>
        <v>1.6598081186466074</v>
      </c>
      <c r="U13">
        <f t="shared" si="13"/>
        <v>0.83787439624074445</v>
      </c>
      <c r="V13">
        <f t="shared" si="14"/>
        <v>3.759439208795786</v>
      </c>
    </row>
    <row r="14" spans="1:23" x14ac:dyDescent="0.3">
      <c r="B14" s="1">
        <f>D14-0.535</f>
        <v>73.505986410057531</v>
      </c>
      <c r="C14" s="1">
        <v>74.2</v>
      </c>
      <c r="D14" s="1">
        <f t="shared" si="4"/>
        <v>74.040986410057528</v>
      </c>
      <c r="E14">
        <v>45</v>
      </c>
      <c r="F14">
        <f>20.3+1-0.1</f>
        <v>21.2</v>
      </c>
      <c r="G14" s="5">
        <v>96.9</v>
      </c>
      <c r="I14">
        <v>47</v>
      </c>
      <c r="J14">
        <f>32.3+0.9-0.1</f>
        <v>33.099999999999994</v>
      </c>
      <c r="K14">
        <v>218.7</v>
      </c>
      <c r="L14" s="1">
        <f t="shared" si="5"/>
        <v>74.040986410057528</v>
      </c>
      <c r="N14" s="1">
        <f t="shared" si="6"/>
        <v>45.353333333333332</v>
      </c>
      <c r="O14" s="1">
        <f t="shared" si="7"/>
        <v>96.9</v>
      </c>
      <c r="P14" s="1">
        <f t="shared" si="8"/>
        <v>47.551666666666669</v>
      </c>
      <c r="Q14" s="1">
        <f t="shared" si="9"/>
        <v>218.7</v>
      </c>
      <c r="R14" s="1">
        <f t="shared" si="10"/>
        <v>74.040986410057528</v>
      </c>
      <c r="S14">
        <f t="shared" si="11"/>
        <v>0.79156499342116149</v>
      </c>
      <c r="T14">
        <f t="shared" si="12"/>
        <v>1.6912240451825054</v>
      </c>
      <c r="U14">
        <f t="shared" si="13"/>
        <v>0.82993314814417019</v>
      </c>
      <c r="V14">
        <f t="shared" si="14"/>
        <v>3.8170350741115984</v>
      </c>
    </row>
    <row r="15" spans="1:23" x14ac:dyDescent="0.3">
      <c r="B15" s="1">
        <f>D15-0.535</f>
        <v>74.433596167855768</v>
      </c>
      <c r="C15" s="1">
        <v>74.599999999999994</v>
      </c>
      <c r="D15" s="1">
        <f t="shared" si="4"/>
        <v>74.968596167855765</v>
      </c>
      <c r="E15">
        <v>33</v>
      </c>
      <c r="F15">
        <f>4.5+1.5-0.1</f>
        <v>5.9</v>
      </c>
      <c r="G15" s="5">
        <v>86.7</v>
      </c>
      <c r="I15">
        <v>52</v>
      </c>
      <c r="J15">
        <f>48.5+0.8-36.1</f>
        <v>13.199999999999996</v>
      </c>
      <c r="K15">
        <v>196.3</v>
      </c>
      <c r="L15" s="1">
        <f t="shared" si="5"/>
        <v>74.968596167855765</v>
      </c>
      <c r="N15" s="1">
        <f t="shared" si="6"/>
        <v>33.098333333333336</v>
      </c>
      <c r="O15" s="1">
        <f t="shared" si="7"/>
        <v>86.7</v>
      </c>
      <c r="P15" s="1">
        <f t="shared" si="8"/>
        <v>52.22</v>
      </c>
      <c r="Q15" s="1">
        <f t="shared" si="9"/>
        <v>196.3</v>
      </c>
      <c r="R15" s="1">
        <f t="shared" si="10"/>
        <v>74.968596167855765</v>
      </c>
      <c r="S15">
        <f t="shared" si="11"/>
        <v>0.5776748935892565</v>
      </c>
      <c r="T15">
        <f t="shared" si="12"/>
        <v>1.5132004614790837</v>
      </c>
      <c r="U15">
        <f t="shared" si="13"/>
        <v>0.9114109353914388</v>
      </c>
      <c r="V15">
        <f t="shared" si="14"/>
        <v>3.4260813216648689</v>
      </c>
    </row>
    <row r="16" spans="1:23" x14ac:dyDescent="0.3">
      <c r="D16" s="1">
        <f t="shared" si="4"/>
        <v>75.462025740558076</v>
      </c>
      <c r="E16">
        <v>36</v>
      </c>
      <c r="F16">
        <f t="shared" ref="F16:F23" si="26">F15-14.5</f>
        <v>-8.6</v>
      </c>
      <c r="G16" s="5">
        <v>89.3</v>
      </c>
      <c r="I16">
        <v>50</v>
      </c>
      <c r="J16">
        <f t="shared" ref="J16:J23" si="27">108.4-52.4</f>
        <v>56.000000000000007</v>
      </c>
      <c r="K16">
        <v>202.8</v>
      </c>
      <c r="L16" s="1">
        <f t="shared" si="5"/>
        <v>75.462025740558076</v>
      </c>
      <c r="N16" s="1">
        <f t="shared" si="6"/>
        <v>35.856666666666669</v>
      </c>
      <c r="O16" s="1">
        <f t="shared" si="7"/>
        <v>89.3</v>
      </c>
      <c r="P16" s="1">
        <f t="shared" si="8"/>
        <v>50.93333333333333</v>
      </c>
      <c r="Q16" s="1">
        <f t="shared" si="9"/>
        <v>202.8</v>
      </c>
      <c r="R16" s="1">
        <f t="shared" si="10"/>
        <v>75.462025740558076</v>
      </c>
      <c r="S16">
        <f t="shared" si="11"/>
        <v>0.6258168921234335</v>
      </c>
      <c r="T16">
        <f t="shared" si="12"/>
        <v>1.5585790220309361</v>
      </c>
      <c r="U16">
        <f t="shared" si="13"/>
        <v>0.88895436568244512</v>
      </c>
      <c r="V16">
        <f t="shared" si="14"/>
        <v>3.5395277230445004</v>
      </c>
    </row>
    <row r="17" spans="1:35" s="6" customFormat="1" x14ac:dyDescent="0.3">
      <c r="A17" t="s">
        <v>23</v>
      </c>
      <c r="B17">
        <f>C17-0.535</f>
        <v>74.168000000000006</v>
      </c>
      <c r="C17">
        <v>74.703000000000003</v>
      </c>
      <c r="D17" s="1">
        <f t="shared" si="4"/>
        <v>75.655946447368322</v>
      </c>
      <c r="E17">
        <v>36</v>
      </c>
      <c r="F17">
        <f t="shared" si="26"/>
        <v>-23.1</v>
      </c>
      <c r="G17" s="5">
        <v>89.3</v>
      </c>
      <c r="H17"/>
      <c r="I17">
        <v>50</v>
      </c>
      <c r="J17">
        <f t="shared" si="27"/>
        <v>56.000000000000007</v>
      </c>
      <c r="K17">
        <v>202.8</v>
      </c>
      <c r="L17" s="1">
        <f t="shared" si="5"/>
        <v>75.655946447368322</v>
      </c>
      <c r="M17"/>
      <c r="N17" s="1">
        <f t="shared" si="6"/>
        <v>35.615000000000002</v>
      </c>
      <c r="O17" s="1">
        <f t="shared" si="7"/>
        <v>89.3</v>
      </c>
      <c r="P17" s="1">
        <f t="shared" si="8"/>
        <v>50.93333333333333</v>
      </c>
      <c r="Q17" s="1">
        <f t="shared" si="9"/>
        <v>202.8</v>
      </c>
      <c r="R17" s="1">
        <f t="shared" si="10"/>
        <v>75.655946447368322</v>
      </c>
      <c r="S17">
        <f t="shared" si="11"/>
        <v>0.62159901309778043</v>
      </c>
      <c r="T17">
        <f t="shared" si="12"/>
        <v>1.5585790220309361</v>
      </c>
      <c r="U17">
        <f t="shared" si="13"/>
        <v>0.88895436568244512</v>
      </c>
      <c r="V17">
        <f t="shared" si="14"/>
        <v>3.5395277230445004</v>
      </c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D18" s="1">
        <f t="shared" si="4"/>
        <v>75.849959964428379</v>
      </c>
      <c r="E18">
        <v>36</v>
      </c>
      <c r="F18">
        <f t="shared" si="26"/>
        <v>-37.6</v>
      </c>
      <c r="G18" s="5">
        <v>89.3</v>
      </c>
      <c r="I18">
        <v>50</v>
      </c>
      <c r="J18">
        <f t="shared" si="27"/>
        <v>56.000000000000007</v>
      </c>
      <c r="K18">
        <v>202.8</v>
      </c>
      <c r="L18" s="1">
        <f t="shared" si="5"/>
        <v>75.849959964428379</v>
      </c>
      <c r="N18" s="1">
        <f t="shared" si="6"/>
        <v>35.373333333333335</v>
      </c>
      <c r="O18" s="1">
        <f t="shared" si="7"/>
        <v>89.3</v>
      </c>
      <c r="P18" s="1">
        <f t="shared" si="8"/>
        <v>50.93333333333333</v>
      </c>
      <c r="Q18" s="1">
        <f t="shared" si="9"/>
        <v>202.8</v>
      </c>
      <c r="R18" s="1">
        <f t="shared" si="10"/>
        <v>75.849959964428379</v>
      </c>
      <c r="S18">
        <f t="shared" si="11"/>
        <v>0.61738113407212758</v>
      </c>
      <c r="T18">
        <f t="shared" si="12"/>
        <v>1.5585790220309361</v>
      </c>
      <c r="U18">
        <f t="shared" si="13"/>
        <v>0.88895436568244512</v>
      </c>
      <c r="V18">
        <f t="shared" si="14"/>
        <v>3.5395277230445004</v>
      </c>
    </row>
    <row r="19" spans="1:35" x14ac:dyDescent="0.3">
      <c r="D19" s="1">
        <f t="shared" si="4"/>
        <v>76.044064826810171</v>
      </c>
      <c r="E19">
        <v>36</v>
      </c>
      <c r="F19">
        <f t="shared" si="26"/>
        <v>-52.1</v>
      </c>
      <c r="G19" s="5">
        <v>89.3</v>
      </c>
      <c r="I19">
        <v>50</v>
      </c>
      <c r="J19">
        <f t="shared" si="27"/>
        <v>56.000000000000007</v>
      </c>
      <c r="K19">
        <v>202.8</v>
      </c>
      <c r="L19" s="1">
        <f t="shared" si="5"/>
        <v>76.044064826810171</v>
      </c>
      <c r="N19" s="1">
        <f t="shared" si="6"/>
        <v>35.131666666666668</v>
      </c>
      <c r="O19" s="1">
        <f t="shared" si="7"/>
        <v>89.3</v>
      </c>
      <c r="P19" s="1">
        <f t="shared" si="8"/>
        <v>50.93333333333333</v>
      </c>
      <c r="Q19" s="1">
        <f t="shared" si="9"/>
        <v>202.8</v>
      </c>
      <c r="R19" s="1">
        <f t="shared" si="10"/>
        <v>76.044064826810171</v>
      </c>
      <c r="S19">
        <f t="shared" si="11"/>
        <v>0.61316325504647451</v>
      </c>
      <c r="T19">
        <f t="shared" si="12"/>
        <v>1.5585790220309361</v>
      </c>
      <c r="U19">
        <f t="shared" si="13"/>
        <v>0.88895436568244512</v>
      </c>
      <c r="V19">
        <f t="shared" si="14"/>
        <v>3.5395277230445004</v>
      </c>
    </row>
    <row r="20" spans="1:35" x14ac:dyDescent="0.3">
      <c r="D20" s="1">
        <f t="shared" si="4"/>
        <v>76.238259578079763</v>
      </c>
      <c r="E20">
        <v>36</v>
      </c>
      <c r="F20">
        <f t="shared" si="26"/>
        <v>-66.599999999999994</v>
      </c>
      <c r="G20" s="5">
        <v>89.3</v>
      </c>
      <c r="I20">
        <v>50</v>
      </c>
      <c r="J20">
        <f t="shared" si="27"/>
        <v>56.000000000000007</v>
      </c>
      <c r="K20">
        <v>202.8</v>
      </c>
      <c r="L20" s="1">
        <f t="shared" si="5"/>
        <v>76.238259578079763</v>
      </c>
      <c r="N20" s="1">
        <f t="shared" si="6"/>
        <v>34.89</v>
      </c>
      <c r="O20" s="1">
        <f t="shared" si="7"/>
        <v>89.3</v>
      </c>
      <c r="P20" s="1">
        <f t="shared" si="8"/>
        <v>50.93333333333333</v>
      </c>
      <c r="Q20" s="1">
        <f t="shared" si="9"/>
        <v>202.8</v>
      </c>
      <c r="R20" s="1">
        <f t="shared" si="10"/>
        <v>76.238259578079763</v>
      </c>
      <c r="S20">
        <f t="shared" si="11"/>
        <v>0.60894537602082166</v>
      </c>
      <c r="T20">
        <f t="shared" si="12"/>
        <v>1.5585790220309361</v>
      </c>
      <c r="U20">
        <f t="shared" si="13"/>
        <v>0.88895436568244512</v>
      </c>
      <c r="V20">
        <f t="shared" si="14"/>
        <v>3.5395277230445004</v>
      </c>
    </row>
    <row r="21" spans="1:35" x14ac:dyDescent="0.3">
      <c r="D21" s="1">
        <f t="shared" si="4"/>
        <v>76.432542770152324</v>
      </c>
      <c r="E21">
        <v>36</v>
      </c>
      <c r="F21">
        <f t="shared" si="26"/>
        <v>-81.099999999999994</v>
      </c>
      <c r="G21" s="5">
        <v>89.3</v>
      </c>
      <c r="I21">
        <v>50</v>
      </c>
      <c r="J21">
        <f t="shared" si="27"/>
        <v>56.000000000000007</v>
      </c>
      <c r="K21">
        <v>202.8</v>
      </c>
      <c r="L21" s="1">
        <f t="shared" si="5"/>
        <v>76.432542770152324</v>
      </c>
      <c r="N21" s="1">
        <f t="shared" si="6"/>
        <v>34.648333333333333</v>
      </c>
      <c r="O21" s="1">
        <f t="shared" si="7"/>
        <v>89.3</v>
      </c>
      <c r="P21" s="1">
        <f t="shared" si="8"/>
        <v>50.93333333333333</v>
      </c>
      <c r="Q21" s="1">
        <f t="shared" si="9"/>
        <v>202.8</v>
      </c>
      <c r="R21" s="1">
        <f t="shared" si="10"/>
        <v>76.432542770152324</v>
      </c>
      <c r="S21">
        <f t="shared" si="11"/>
        <v>0.60472749699516859</v>
      </c>
      <c r="T21">
        <f t="shared" si="12"/>
        <v>1.5585790220309361</v>
      </c>
      <c r="U21">
        <f t="shared" si="13"/>
        <v>0.88895436568244512</v>
      </c>
      <c r="V21">
        <f t="shared" si="14"/>
        <v>3.5395277230445004</v>
      </c>
    </row>
    <row r="22" spans="1:35" x14ac:dyDescent="0.3">
      <c r="D22" s="1">
        <f t="shared" si="4"/>
        <v>76.626912963148115</v>
      </c>
      <c r="E22">
        <v>36</v>
      </c>
      <c r="F22">
        <f t="shared" si="26"/>
        <v>-95.6</v>
      </c>
      <c r="G22" s="5">
        <v>89.3</v>
      </c>
      <c r="I22">
        <v>50</v>
      </c>
      <c r="J22">
        <f t="shared" si="27"/>
        <v>56.000000000000007</v>
      </c>
      <c r="K22">
        <v>202.8</v>
      </c>
      <c r="L22" s="1">
        <f t="shared" si="5"/>
        <v>76.626912963148115</v>
      </c>
      <c r="N22" s="1">
        <f t="shared" si="6"/>
        <v>34.406666666666666</v>
      </c>
      <c r="O22" s="1">
        <f t="shared" si="7"/>
        <v>89.3</v>
      </c>
      <c r="P22" s="1">
        <f t="shared" si="8"/>
        <v>50.93333333333333</v>
      </c>
      <c r="Q22" s="1">
        <f t="shared" si="9"/>
        <v>202.8</v>
      </c>
      <c r="R22" s="1">
        <f t="shared" si="10"/>
        <v>76.626912963148115</v>
      </c>
      <c r="S22">
        <f t="shared" si="11"/>
        <v>0.60050961796951563</v>
      </c>
      <c r="T22">
        <f t="shared" si="12"/>
        <v>1.5585790220309361</v>
      </c>
      <c r="U22">
        <f t="shared" si="13"/>
        <v>0.88895436568244512</v>
      </c>
      <c r="V22">
        <f t="shared" si="14"/>
        <v>3.5395277230445004</v>
      </c>
    </row>
    <row r="23" spans="1:35" x14ac:dyDescent="0.3">
      <c r="D23" s="1">
        <f t="shared" si="4"/>
        <v>76.821368725249783</v>
      </c>
      <c r="E23">
        <v>36</v>
      </c>
      <c r="F23">
        <f t="shared" si="26"/>
        <v>-110.1</v>
      </c>
      <c r="G23" s="5">
        <v>89.3</v>
      </c>
      <c r="I23">
        <v>50</v>
      </c>
      <c r="J23">
        <f t="shared" si="27"/>
        <v>56.000000000000007</v>
      </c>
      <c r="K23">
        <v>202.8</v>
      </c>
      <c r="L23" s="1">
        <f t="shared" si="5"/>
        <v>76.821368725249783</v>
      </c>
      <c r="N23" s="1">
        <f t="shared" si="6"/>
        <v>34.164999999999999</v>
      </c>
      <c r="O23" s="1">
        <f t="shared" si="7"/>
        <v>89.3</v>
      </c>
      <c r="P23" s="1">
        <f t="shared" si="8"/>
        <v>50.93333333333333</v>
      </c>
      <c r="Q23" s="1">
        <f t="shared" si="9"/>
        <v>202.8</v>
      </c>
      <c r="R23" s="1">
        <f t="shared" si="10"/>
        <v>76.821368725249783</v>
      </c>
      <c r="S23">
        <f t="shared" si="11"/>
        <v>0.59629173894386267</v>
      </c>
      <c r="T23">
        <f t="shared" si="12"/>
        <v>1.5585790220309361</v>
      </c>
      <c r="U23">
        <f t="shared" si="13"/>
        <v>0.88895436568244512</v>
      </c>
      <c r="V23">
        <f t="shared" si="14"/>
        <v>3.5395277230445004</v>
      </c>
    </row>
    <row r="24" spans="1:35" x14ac:dyDescent="0.3">
      <c r="B24" t="s">
        <v>22</v>
      </c>
      <c r="C24" t="s">
        <v>21</v>
      </c>
    </row>
    <row r="25" spans="1:35" x14ac:dyDescent="0.3">
      <c r="A25" s="2">
        <v>0.32097222222222221</v>
      </c>
      <c r="B25" s="1">
        <v>74.599999999999994</v>
      </c>
      <c r="C25">
        <v>74.433999999999997</v>
      </c>
    </row>
    <row r="26" spans="1:35" x14ac:dyDescent="0.3">
      <c r="A26" s="2">
        <v>0.33344907407407409</v>
      </c>
      <c r="B26">
        <v>74.478999999999999</v>
      </c>
      <c r="C26">
        <v>74.168000000000006</v>
      </c>
    </row>
    <row r="27" spans="1:35" x14ac:dyDescent="0.3">
      <c r="A27" s="2">
        <v>0.35831018518518515</v>
      </c>
      <c r="B27">
        <v>74.236000000000004</v>
      </c>
      <c r="C27">
        <v>74.085999999999999</v>
      </c>
    </row>
    <row r="28" spans="1:35" x14ac:dyDescent="0.3">
      <c r="A28" s="2">
        <v>0.36532407407407402</v>
      </c>
      <c r="B28" s="1">
        <v>74.2</v>
      </c>
      <c r="C28">
        <v>74.052000000000007</v>
      </c>
    </row>
  </sheetData>
  <pageMargins left="0.7" right="0.7" top="0.75" bottom="0.75" header="0.3" footer="0.3"/>
  <pageSetup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Jablonski, Daniel G.</dc:creator>
  <cp:lastModifiedBy>jablodg1</cp:lastModifiedBy>
  <cp:lastPrinted>2013-03-30T05:03:12Z</cp:lastPrinted>
  <dcterms:created xsi:type="dcterms:W3CDTF">2013-03-26T23:47:25Z</dcterms:created>
  <dcterms:modified xsi:type="dcterms:W3CDTF">2015-04-07T19:08:02Z</dcterms:modified>
</cp:coreProperties>
</file>