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Hopkins\Fall 2018\mod_nav\mod08\"/>
    </mc:Choice>
  </mc:AlternateContent>
  <bookViews>
    <workbookView xWindow="0" yWindow="0" windowWidth="12870" windowHeight="7185" activeTab="2"/>
  </bookViews>
  <sheets>
    <sheet name="Book Example" sheetId="2" r:id="rId1"/>
    <sheet name="Prob1" sheetId="1" r:id="rId2"/>
    <sheet name="Prob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6" i="4"/>
  <c r="D15" i="4"/>
  <c r="AE15" i="4" l="1"/>
  <c r="AD15" i="4"/>
  <c r="AC15" i="4"/>
  <c r="AE11" i="4"/>
  <c r="AD11" i="4"/>
  <c r="AC11" i="4"/>
  <c r="Z15" i="4"/>
  <c r="Y15" i="4"/>
  <c r="Z11" i="4"/>
  <c r="Y11" i="4"/>
  <c r="X11" i="4"/>
  <c r="U15" i="4"/>
  <c r="T15" i="4"/>
  <c r="U11" i="4"/>
  <c r="T11" i="4"/>
  <c r="S11" i="4"/>
  <c r="F23" i="4"/>
  <c r="E23" i="4"/>
  <c r="D23" i="4"/>
  <c r="I15" i="4" s="1"/>
  <c r="F19" i="4"/>
  <c r="E19" i="4"/>
  <c r="D19" i="4"/>
  <c r="F15" i="4"/>
  <c r="F24" i="4" s="1"/>
  <c r="E15" i="4"/>
  <c r="E24" i="4" s="1"/>
  <c r="D24" i="4"/>
  <c r="F14" i="4"/>
  <c r="E14" i="4"/>
  <c r="D14" i="4"/>
  <c r="P11" i="4"/>
  <c r="O11" i="4"/>
  <c r="N11" i="4"/>
  <c r="K11" i="4"/>
  <c r="J11" i="4"/>
  <c r="I11" i="4"/>
  <c r="I5" i="4"/>
  <c r="F5" i="4"/>
  <c r="E5" i="4"/>
  <c r="D5" i="4"/>
  <c r="I4" i="4"/>
  <c r="I3" i="4"/>
  <c r="F3" i="4"/>
  <c r="E3" i="4"/>
  <c r="D3" i="4"/>
  <c r="X15" i="4" l="1"/>
  <c r="S15" i="4"/>
  <c r="J12" i="4"/>
  <c r="J13" i="4"/>
  <c r="N15" i="4"/>
  <c r="F16" i="4"/>
  <c r="F20" i="4" s="1"/>
  <c r="D20" i="4"/>
  <c r="I13" i="4"/>
  <c r="I12" i="4"/>
  <c r="K12" i="4"/>
  <c r="K13" i="4"/>
  <c r="E16" i="4"/>
  <c r="E20" i="4" s="1"/>
  <c r="O15" i="4"/>
  <c r="J15" i="4"/>
  <c r="P15" i="4"/>
  <c r="K15" i="4"/>
  <c r="P15" i="1"/>
  <c r="O15" i="1"/>
  <c r="N15" i="1"/>
  <c r="P11" i="1"/>
  <c r="O11" i="1"/>
  <c r="N11" i="1"/>
  <c r="N10" i="2"/>
  <c r="P13" i="2" s="1"/>
  <c r="N9" i="2"/>
  <c r="P15" i="2"/>
  <c r="O15" i="2"/>
  <c r="N15" i="2"/>
  <c r="N13" i="2"/>
  <c r="P12" i="2"/>
  <c r="P14" i="2" s="1"/>
  <c r="O12" i="2"/>
  <c r="O14" i="2" s="1"/>
  <c r="N12" i="2"/>
  <c r="N14" i="2" s="1"/>
  <c r="P11" i="2"/>
  <c r="O11" i="2"/>
  <c r="N11" i="2"/>
  <c r="K18" i="1"/>
  <c r="J18" i="1"/>
  <c r="I23" i="2"/>
  <c r="I22" i="2"/>
  <c r="I18" i="2"/>
  <c r="J18" i="2"/>
  <c r="K18" i="2"/>
  <c r="K19" i="2" s="1"/>
  <c r="K20" i="2" s="1"/>
  <c r="K12" i="2"/>
  <c r="I19" i="2"/>
  <c r="J19" i="2"/>
  <c r="J20" i="2" s="1"/>
  <c r="K15" i="2"/>
  <c r="J15" i="2"/>
  <c r="J14" i="2"/>
  <c r="K14" i="2"/>
  <c r="I20" i="2"/>
  <c r="I14" i="2"/>
  <c r="K15" i="1"/>
  <c r="J15" i="1"/>
  <c r="I15" i="1"/>
  <c r="K13" i="1"/>
  <c r="J13" i="1"/>
  <c r="I13" i="1"/>
  <c r="K12" i="1"/>
  <c r="K14" i="1" s="1"/>
  <c r="J12" i="1"/>
  <c r="J14" i="1" s="1"/>
  <c r="I12" i="1"/>
  <c r="I14" i="1" s="1"/>
  <c r="K11" i="1"/>
  <c r="J11" i="1"/>
  <c r="I11" i="1"/>
  <c r="K21" i="2"/>
  <c r="J21" i="2"/>
  <c r="K16" i="2"/>
  <c r="I15" i="2"/>
  <c r="F20" i="1"/>
  <c r="E20" i="1"/>
  <c r="D20" i="1"/>
  <c r="E20" i="2"/>
  <c r="F20" i="2"/>
  <c r="D20" i="2"/>
  <c r="F16" i="1"/>
  <c r="E16" i="1"/>
  <c r="D16" i="1"/>
  <c r="E16" i="2"/>
  <c r="D16" i="2"/>
  <c r="F16" i="2"/>
  <c r="F23" i="2"/>
  <c r="E23" i="2"/>
  <c r="D23" i="2"/>
  <c r="F19" i="2"/>
  <c r="E19" i="2"/>
  <c r="D19" i="2"/>
  <c r="F15" i="2"/>
  <c r="F24" i="2" s="1"/>
  <c r="E15" i="2"/>
  <c r="E24" i="2" s="1"/>
  <c r="D15" i="2"/>
  <c r="D24" i="2" s="1"/>
  <c r="F14" i="2"/>
  <c r="E14" i="2"/>
  <c r="D14" i="2"/>
  <c r="K11" i="2"/>
  <c r="J11" i="2"/>
  <c r="I11" i="2"/>
  <c r="I5" i="2"/>
  <c r="F5" i="2"/>
  <c r="E5" i="2"/>
  <c r="D5" i="2"/>
  <c r="I4" i="2"/>
  <c r="I3" i="2"/>
  <c r="F3" i="2"/>
  <c r="E3" i="2"/>
  <c r="D3" i="2"/>
  <c r="K14" i="4" l="1"/>
  <c r="K16" i="4" s="1"/>
  <c r="K17" i="4" s="1"/>
  <c r="K21" i="4" s="1"/>
  <c r="I14" i="4"/>
  <c r="I16" i="4" s="1"/>
  <c r="J14" i="4"/>
  <c r="O13" i="2"/>
  <c r="N16" i="2"/>
  <c r="N17" i="2" s="1"/>
  <c r="N21" i="2" s="1"/>
  <c r="O16" i="2"/>
  <c r="O17" i="2" s="1"/>
  <c r="O21" i="2" s="1"/>
  <c r="P16" i="2"/>
  <c r="P17" i="2" s="1"/>
  <c r="I25" i="2"/>
  <c r="J16" i="1"/>
  <c r="K16" i="1"/>
  <c r="K17" i="1" s="1"/>
  <c r="K21" i="1" s="1"/>
  <c r="J17" i="1"/>
  <c r="J21" i="1" s="1"/>
  <c r="I16" i="1"/>
  <c r="K13" i="2"/>
  <c r="I13" i="2"/>
  <c r="I12" i="2"/>
  <c r="J13" i="2"/>
  <c r="J12" i="2"/>
  <c r="E23" i="1"/>
  <c r="F23" i="1"/>
  <c r="D23" i="1"/>
  <c r="E19" i="1"/>
  <c r="F19" i="1"/>
  <c r="D19" i="1"/>
  <c r="I4" i="1"/>
  <c r="I5" i="1"/>
  <c r="I3" i="1"/>
  <c r="E15" i="1"/>
  <c r="E24" i="1" s="1"/>
  <c r="F15" i="1"/>
  <c r="F24" i="1" s="1"/>
  <c r="D15" i="1"/>
  <c r="F5" i="1"/>
  <c r="E5" i="1"/>
  <c r="D5" i="1"/>
  <c r="F3" i="1"/>
  <c r="E3" i="1"/>
  <c r="D3" i="1"/>
  <c r="E14" i="1"/>
  <c r="F14" i="1"/>
  <c r="D14" i="1"/>
  <c r="K18" i="4" l="1"/>
  <c r="K19" i="4" s="1"/>
  <c r="K20" i="4" s="1"/>
  <c r="I17" i="4"/>
  <c r="I21" i="4" s="1"/>
  <c r="J16" i="4"/>
  <c r="P21" i="2"/>
  <c r="P18" i="2"/>
  <c r="P19" i="2" s="1"/>
  <c r="P20" i="2" s="1"/>
  <c r="O18" i="2"/>
  <c r="O19" i="2" s="1"/>
  <c r="O20" i="2" s="1"/>
  <c r="N18" i="2"/>
  <c r="N19" i="2" s="1"/>
  <c r="N20" i="2" s="1"/>
  <c r="J19" i="1"/>
  <c r="J20" i="1" s="1"/>
  <c r="K19" i="1"/>
  <c r="K20" i="1" s="1"/>
  <c r="I17" i="1"/>
  <c r="K17" i="2"/>
  <c r="I21" i="1" l="1"/>
  <c r="I18" i="1"/>
  <c r="I19" i="1" s="1"/>
  <c r="I20" i="1" s="1"/>
  <c r="I23" i="1" s="1"/>
  <c r="J17" i="4"/>
  <c r="J21" i="4" s="1"/>
  <c r="I18" i="4"/>
  <c r="I19" i="4" s="1"/>
  <c r="I20" i="4" s="1"/>
  <c r="N22" i="2"/>
  <c r="N24" i="2"/>
  <c r="N23" i="2"/>
  <c r="N25" i="2"/>
  <c r="N26" i="2"/>
  <c r="J16" i="2"/>
  <c r="I16" i="2"/>
  <c r="J18" i="4" l="1"/>
  <c r="J19" i="4" s="1"/>
  <c r="J20" i="4" s="1"/>
  <c r="I26" i="4" s="1"/>
  <c r="N27" i="2"/>
  <c r="N29" i="2" s="1"/>
  <c r="I22" i="1"/>
  <c r="I24" i="1"/>
  <c r="I25" i="1"/>
  <c r="I26" i="1"/>
  <c r="I17" i="2"/>
  <c r="I21" i="2" s="1"/>
  <c r="J17" i="2"/>
  <c r="I22" i="4" l="1"/>
  <c r="I23" i="4"/>
  <c r="I24" i="4"/>
  <c r="I25" i="4"/>
  <c r="N28" i="2"/>
  <c r="N30" i="2" s="1"/>
  <c r="I27" i="1"/>
  <c r="I29" i="1" s="1"/>
  <c r="N10" i="1" s="1"/>
  <c r="I28" i="1" l="1"/>
  <c r="P13" i="1"/>
  <c r="N13" i="1"/>
  <c r="O13" i="1"/>
  <c r="I30" i="1"/>
  <c r="N9" i="1"/>
  <c r="I27" i="4"/>
  <c r="I29" i="4" s="1"/>
  <c r="N10" i="4" s="1"/>
  <c r="I26" i="2"/>
  <c r="I24" i="2"/>
  <c r="P12" i="1" l="1"/>
  <c r="P14" i="1" s="1"/>
  <c r="P16" i="1" s="1"/>
  <c r="P17" i="1" s="1"/>
  <c r="P21" i="1" s="1"/>
  <c r="N12" i="1"/>
  <c r="N14" i="1" s="1"/>
  <c r="N16" i="1" s="1"/>
  <c r="N17" i="1" s="1"/>
  <c r="N21" i="1" s="1"/>
  <c r="O12" i="1"/>
  <c r="O14" i="1" s="1"/>
  <c r="O16" i="1" s="1"/>
  <c r="O17" i="1" s="1"/>
  <c r="O21" i="1" s="1"/>
  <c r="O13" i="4"/>
  <c r="N13" i="4"/>
  <c r="P13" i="4"/>
  <c r="I28" i="4"/>
  <c r="I27" i="2"/>
  <c r="I28" i="2" s="1"/>
  <c r="N18" i="1" l="1"/>
  <c r="N19" i="1" s="1"/>
  <c r="N20" i="1" s="1"/>
  <c r="O18" i="1"/>
  <c r="O19" i="1" s="1"/>
  <c r="O20" i="1" s="1"/>
  <c r="N26" i="1" s="1"/>
  <c r="P18" i="1"/>
  <c r="P19" i="1" s="1"/>
  <c r="P20" i="1" s="1"/>
  <c r="I30" i="4"/>
  <c r="N9" i="4"/>
  <c r="N12" i="4" s="1"/>
  <c r="I29" i="2"/>
  <c r="N24" i="1" l="1"/>
  <c r="N23" i="1"/>
  <c r="N25" i="1"/>
  <c r="N22" i="1"/>
  <c r="P12" i="4"/>
  <c r="P14" i="4" s="1"/>
  <c r="O12" i="4"/>
  <c r="O14" i="4" s="1"/>
  <c r="N14" i="4"/>
  <c r="I30" i="2"/>
  <c r="N27" i="1" l="1"/>
  <c r="N29" i="1" s="1"/>
  <c r="N28" i="1"/>
  <c r="N30" i="1" s="1"/>
  <c r="O16" i="4"/>
  <c r="P16" i="4"/>
  <c r="N16" i="4"/>
  <c r="P17" i="4" l="1"/>
  <c r="P21" i="4" s="1"/>
  <c r="N17" i="4"/>
  <c r="N21" i="4" s="1"/>
  <c r="O17" i="4"/>
  <c r="O21" i="4" s="1"/>
  <c r="N18" i="4" l="1"/>
  <c r="N19" i="4" s="1"/>
  <c r="N20" i="4" s="1"/>
  <c r="O18" i="4"/>
  <c r="O19" i="4" s="1"/>
  <c r="O20" i="4" s="1"/>
  <c r="P18" i="4"/>
  <c r="P19" i="4" s="1"/>
  <c r="P20" i="4" s="1"/>
  <c r="N24" i="4" l="1"/>
  <c r="N23" i="4"/>
  <c r="N22" i="4"/>
  <c r="N25" i="4"/>
  <c r="N26" i="4"/>
  <c r="N27" i="4" l="1"/>
  <c r="N28" i="4" s="1"/>
  <c r="S9" i="4" s="1"/>
  <c r="N29" i="4" l="1"/>
  <c r="N30" i="4" l="1"/>
  <c r="S10" i="4"/>
  <c r="T13" i="4" l="1"/>
  <c r="S13" i="4"/>
  <c r="U13" i="4"/>
  <c r="U12" i="4"/>
  <c r="U14" i="4" s="1"/>
  <c r="U16" i="4" s="1"/>
  <c r="T12" i="4"/>
  <c r="T14" i="4" s="1"/>
  <c r="T16" i="4" s="1"/>
  <c r="S12" i="4"/>
  <c r="S14" i="4" s="1"/>
  <c r="S16" i="4" s="1"/>
  <c r="S17" i="4" l="1"/>
  <c r="S21" i="4" s="1"/>
  <c r="U17" i="4"/>
  <c r="U21" i="4" s="1"/>
  <c r="T17" i="4"/>
  <c r="T21" i="4" s="1"/>
  <c r="U18" i="4" l="1"/>
  <c r="U19" i="4" s="1"/>
  <c r="U20" i="4" s="1"/>
  <c r="T18" i="4"/>
  <c r="T19" i="4" s="1"/>
  <c r="T20" i="4" s="1"/>
  <c r="S18" i="4"/>
  <c r="S19" i="4" s="1"/>
  <c r="S20" i="4" s="1"/>
  <c r="S22" i="4" l="1"/>
  <c r="S25" i="4"/>
  <c r="S24" i="4"/>
  <c r="S23" i="4"/>
  <c r="S26" i="4"/>
  <c r="S27" i="4" l="1"/>
  <c r="S29" i="4" s="1"/>
  <c r="X10" i="4" s="1"/>
  <c r="X13" i="4" s="1"/>
  <c r="Y13" i="4" l="1"/>
  <c r="Z13" i="4"/>
  <c r="S28" i="4"/>
  <c r="S30" i="4" s="1"/>
  <c r="X9" i="4" l="1"/>
  <c r="X12" i="4" l="1"/>
  <c r="X14" i="4" s="1"/>
  <c r="X16" i="4" s="1"/>
  <c r="Y12" i="4"/>
  <c r="Y14" i="4" s="1"/>
  <c r="Y16" i="4" s="1"/>
  <c r="Y17" i="4" s="1"/>
  <c r="Y21" i="4" s="1"/>
  <c r="Z12" i="4"/>
  <c r="Z14" i="4" s="1"/>
  <c r="Z16" i="4" s="1"/>
  <c r="Z17" i="4" l="1"/>
  <c r="Z21" i="4" s="1"/>
  <c r="X17" i="4"/>
  <c r="X21" i="4" s="1"/>
  <c r="Y18" i="4"/>
  <c r="Y19" i="4" s="1"/>
  <c r="Y20" i="4" s="1"/>
  <c r="X18" i="4" l="1"/>
  <c r="X19" i="4" s="1"/>
  <c r="X20" i="4" s="1"/>
  <c r="Z18" i="4"/>
  <c r="Z19" i="4" s="1"/>
  <c r="Z20" i="4" s="1"/>
  <c r="X26" i="4" l="1"/>
  <c r="X24" i="4"/>
  <c r="X22" i="4"/>
  <c r="X23" i="4"/>
  <c r="X25" i="4"/>
  <c r="X27" i="4" l="1"/>
  <c r="X28" i="4" s="1"/>
  <c r="AC9" i="4" s="1"/>
  <c r="X29" i="4"/>
  <c r="AC10" i="4" s="1"/>
  <c r="AE12" i="4" l="1"/>
  <c r="AE14" i="4" s="1"/>
  <c r="AE16" i="4" s="1"/>
  <c r="AC12" i="4"/>
  <c r="AC14" i="4" s="1"/>
  <c r="AC16" i="4" s="1"/>
  <c r="AD12" i="4"/>
  <c r="AD14" i="4" s="1"/>
  <c r="AD16" i="4" s="1"/>
  <c r="AC13" i="4"/>
  <c r="AE13" i="4"/>
  <c r="AD13" i="4"/>
  <c r="X30" i="4"/>
  <c r="AE17" i="4" l="1"/>
  <c r="AE21" i="4" s="1"/>
  <c r="AD17" i="4"/>
  <c r="AD21" i="4" s="1"/>
  <c r="AC17" i="4"/>
  <c r="AC21" i="4" s="1"/>
  <c r="AE18" i="4" l="1"/>
  <c r="AE19" i="4" s="1"/>
  <c r="AE20" i="4" s="1"/>
  <c r="AD18" i="4"/>
  <c r="AD19" i="4" s="1"/>
  <c r="AD20" i="4" s="1"/>
  <c r="AC18" i="4"/>
  <c r="AC19" i="4" s="1"/>
  <c r="AC20" i="4" s="1"/>
  <c r="AC22" i="4" l="1"/>
  <c r="AC23" i="4"/>
  <c r="AC24" i="4"/>
  <c r="AC25" i="4"/>
  <c r="AC26" i="4"/>
  <c r="AC27" i="4" l="1"/>
  <c r="AC29" i="4" s="1"/>
  <c r="AC28" i="4" l="1"/>
  <c r="AC30" i="4" s="1"/>
</calcChain>
</file>

<file path=xl/sharedStrings.xml><?xml version="1.0" encoding="utf-8"?>
<sst xmlns="http://schemas.openxmlformats.org/spreadsheetml/2006/main" count="297" uniqueCount="49">
  <si>
    <t>Regulus</t>
  </si>
  <si>
    <t>Antares</t>
  </si>
  <si>
    <t>Kochab</t>
  </si>
  <si>
    <t>Body No.</t>
  </si>
  <si>
    <t>Time of observation</t>
  </si>
  <si>
    <t>h</t>
  </si>
  <si>
    <t>m</t>
  </si>
  <si>
    <t>s</t>
  </si>
  <si>
    <t>Ho</t>
  </si>
  <si>
    <t>Time of fix</t>
  </si>
  <si>
    <t>GHA</t>
  </si>
  <si>
    <t>Time of fix - 1h</t>
  </si>
  <si>
    <t>Time of fix + 1h</t>
  </si>
  <si>
    <t>Star Names</t>
  </si>
  <si>
    <t>GHAγ from Almanac</t>
  </si>
  <si>
    <t>deg</t>
  </si>
  <si>
    <t>min</t>
  </si>
  <si>
    <t>rad</t>
  </si>
  <si>
    <t>Interpolation factor</t>
  </si>
  <si>
    <t>GHA Aries</t>
  </si>
  <si>
    <t>deg (decimal)</t>
  </si>
  <si>
    <t>SHA from Almanac</t>
  </si>
  <si>
    <t>deg (dec)</t>
  </si>
  <si>
    <t>Dec from Almanac</t>
  </si>
  <si>
    <t>t</t>
  </si>
  <si>
    <t>Ln</t>
  </si>
  <si>
    <t>Bn</t>
  </si>
  <si>
    <t>Long</t>
  </si>
  <si>
    <t>Lat</t>
  </si>
  <si>
    <t>Z (Az)</t>
  </si>
  <si>
    <t>Hc</t>
  </si>
  <si>
    <t>p</t>
  </si>
  <si>
    <t>A</t>
  </si>
  <si>
    <t>B</t>
  </si>
  <si>
    <t>C</t>
  </si>
  <si>
    <t>D</t>
  </si>
  <si>
    <t>E</t>
  </si>
  <si>
    <t>G</t>
  </si>
  <si>
    <t>Speed (V in Knots)</t>
  </si>
  <si>
    <t>Track (T in deg)</t>
  </si>
  <si>
    <t>LHA</t>
  </si>
  <si>
    <t>S</t>
  </si>
  <si>
    <t>X</t>
  </si>
  <si>
    <t>Lnew</t>
  </si>
  <si>
    <t>Bnew</t>
  </si>
  <si>
    <t>d</t>
  </si>
  <si>
    <t>Altair</t>
  </si>
  <si>
    <t>Hamal</t>
  </si>
  <si>
    <t>Mirfak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</si>
</sst>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horizontal="left"/>
    </xf>
    <xf numFmtId="15" fontId="0" fillId="0" borderId="0" xfId="0" applyNumberFormat="1"/>
    <xf numFmtId="0" fontId="0" fillId="0" borderId="0" xfId="0" applyAlignment="1">
      <alignment horizontal="center"/>
    </xf>
    <xf numFmtId="0" fontId="2" fillId="3" borderId="0" xfId="2" applyAlignment="1">
      <alignment horizontal="center"/>
    </xf>
  </cellXfs>
  <cellStyles count="3"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workbookViewId="0"/>
  </sheetViews>
  <sheetFormatPr defaultRowHeight="15" x14ac:dyDescent="0.25"/>
  <cols>
    <col min="2" max="2" width="19" bestFit="1" customWidth="1"/>
    <col min="3" max="3" width="9.28515625" bestFit="1" customWidth="1"/>
    <col min="9" max="9" width="13.28515625" bestFit="1" customWidth="1"/>
    <col min="11" max="11" width="14.42578125" bestFit="1" customWidth="1"/>
    <col min="12" max="12" width="17.5703125" bestFit="1" customWidth="1"/>
  </cols>
  <sheetData>
    <row r="1" spans="2:16" x14ac:dyDescent="0.25">
      <c r="G1" t="s">
        <v>14</v>
      </c>
    </row>
    <row r="2" spans="2:16" x14ac:dyDescent="0.25">
      <c r="D2" t="s">
        <v>5</v>
      </c>
      <c r="E2" t="s">
        <v>6</v>
      </c>
      <c r="F2" t="s">
        <v>7</v>
      </c>
      <c r="G2" t="s">
        <v>15</v>
      </c>
      <c r="H2" t="s">
        <v>16</v>
      </c>
      <c r="I2" t="s">
        <v>20</v>
      </c>
      <c r="K2" t="s">
        <v>39</v>
      </c>
      <c r="L2" t="s">
        <v>38</v>
      </c>
    </row>
    <row r="3" spans="2:16" x14ac:dyDescent="0.25">
      <c r="B3" t="s">
        <v>11</v>
      </c>
      <c r="D3">
        <f>D4-1</f>
        <v>20</v>
      </c>
      <c r="E3">
        <f>E4</f>
        <v>0</v>
      </c>
      <c r="F3">
        <f>F4</f>
        <v>0</v>
      </c>
      <c r="G3" s="1">
        <v>223</v>
      </c>
      <c r="H3" s="1">
        <v>1</v>
      </c>
      <c r="I3">
        <f>G3+H3/60</f>
        <v>223.01666666666668</v>
      </c>
      <c r="K3" s="1">
        <v>325</v>
      </c>
      <c r="L3" s="1">
        <v>20</v>
      </c>
    </row>
    <row r="4" spans="2:16" x14ac:dyDescent="0.25">
      <c r="B4" t="s">
        <v>9</v>
      </c>
      <c r="D4" s="1">
        <v>21</v>
      </c>
      <c r="E4" s="1">
        <v>0</v>
      </c>
      <c r="F4" s="1">
        <v>0</v>
      </c>
      <c r="G4" s="1">
        <v>238</v>
      </c>
      <c r="H4" s="1">
        <v>3.4</v>
      </c>
      <c r="I4">
        <f t="shared" ref="I4:I5" si="0">G4+H4/60</f>
        <v>238.05666666666667</v>
      </c>
    </row>
    <row r="5" spans="2:16" x14ac:dyDescent="0.25">
      <c r="B5" t="s">
        <v>12</v>
      </c>
      <c r="D5">
        <f>D4+1</f>
        <v>22</v>
      </c>
      <c r="E5">
        <f>E4</f>
        <v>0</v>
      </c>
      <c r="F5">
        <f>F4</f>
        <v>0</v>
      </c>
      <c r="G5" s="1">
        <v>253</v>
      </c>
      <c r="H5" s="1">
        <v>5.9</v>
      </c>
      <c r="I5">
        <f t="shared" si="0"/>
        <v>253.09833333333333</v>
      </c>
    </row>
    <row r="7" spans="2:16" x14ac:dyDescent="0.25">
      <c r="B7" t="s">
        <v>13</v>
      </c>
      <c r="D7" s="1" t="s">
        <v>0</v>
      </c>
      <c r="E7" s="1" t="s">
        <v>1</v>
      </c>
      <c r="F7" s="1" t="s">
        <v>2</v>
      </c>
    </row>
    <row r="8" spans="2:16" x14ac:dyDescent="0.25">
      <c r="B8" t="s">
        <v>3</v>
      </c>
      <c r="D8" s="1">
        <v>26</v>
      </c>
      <c r="E8" s="1">
        <v>42</v>
      </c>
      <c r="F8" s="1">
        <v>40</v>
      </c>
    </row>
    <row r="9" spans="2:16" x14ac:dyDescent="0.25">
      <c r="B9" t="s">
        <v>4</v>
      </c>
      <c r="H9" t="s">
        <v>25</v>
      </c>
      <c r="I9" s="1">
        <v>-15</v>
      </c>
      <c r="M9" t="s">
        <v>43</v>
      </c>
      <c r="N9">
        <f>I28</f>
        <v>-15.019778549433838</v>
      </c>
    </row>
    <row r="10" spans="2:16" x14ac:dyDescent="0.25">
      <c r="C10" t="s">
        <v>5</v>
      </c>
      <c r="D10" s="1">
        <v>20</v>
      </c>
      <c r="E10" s="1">
        <v>20</v>
      </c>
      <c r="F10" s="1">
        <v>21</v>
      </c>
      <c r="H10" t="s">
        <v>26</v>
      </c>
      <c r="I10" s="1">
        <v>32</v>
      </c>
      <c r="M10" t="s">
        <v>44</v>
      </c>
      <c r="N10">
        <f>I29</f>
        <v>31.619732520887649</v>
      </c>
    </row>
    <row r="11" spans="2:16" x14ac:dyDescent="0.25">
      <c r="C11" t="s">
        <v>6</v>
      </c>
      <c r="D11" s="1">
        <v>39</v>
      </c>
      <c r="E11" s="1">
        <v>45</v>
      </c>
      <c r="F11" s="1">
        <v>10</v>
      </c>
      <c r="I11" t="str">
        <f>$D$7</f>
        <v>Regulus</v>
      </c>
      <c r="J11" t="str">
        <f>$E$7</f>
        <v>Antares</v>
      </c>
      <c r="K11" t="str">
        <f>$F$7</f>
        <v>Kochab</v>
      </c>
      <c r="N11" t="str">
        <f>$D$7</f>
        <v>Regulus</v>
      </c>
      <c r="O11" t="str">
        <f>$E$7</f>
        <v>Antares</v>
      </c>
      <c r="P11" t="str">
        <f>$F$7</f>
        <v>Kochab</v>
      </c>
    </row>
    <row r="12" spans="2:16" x14ac:dyDescent="0.25">
      <c r="C12" t="s">
        <v>7</v>
      </c>
      <c r="D12" s="1">
        <v>23</v>
      </c>
      <c r="E12" s="1">
        <v>47</v>
      </c>
      <c r="F12" s="1">
        <v>34</v>
      </c>
      <c r="H12" t="s">
        <v>27</v>
      </c>
      <c r="I12">
        <f>I9+$D$24*($L$3/60)*SIN(RADIANS($K$3))/COS(RADIANS(I10))</f>
        <v>-14.92253299567364</v>
      </c>
      <c r="J12">
        <f>I9+$E$24*($L$3/60)*SIN(RADIANS($K$3))/COS(RADIANS(I10))</f>
        <v>-14.946580958213108</v>
      </c>
      <c r="K12">
        <f>I9+$F$24*($L$3/60)*SIN(RADIANS($K$3))/COS(RADIANS(I10))</f>
        <v>-15.039704188151102</v>
      </c>
      <c r="M12" t="s">
        <v>27</v>
      </c>
      <c r="N12">
        <f>N9+$D$24*($L$3/60)*SIN(RADIANS($K$3))/COS(RADIANS(N10))</f>
        <v>-14.942629795513517</v>
      </c>
      <c r="O12">
        <f>N9+$E$24*($L$3/60)*SIN(RADIANS($K$3))/COS(RADIANS(N10))</f>
        <v>-14.966578964070836</v>
      </c>
      <c r="P12">
        <f>N9+$F$24*($L$3/60)*SIN(RADIANS($K$3))/COS(RADIANS(N10))</f>
        <v>-15.059319624603994</v>
      </c>
    </row>
    <row r="13" spans="2:16" x14ac:dyDescent="0.25">
      <c r="B13" t="s">
        <v>8</v>
      </c>
      <c r="C13" t="s">
        <v>15</v>
      </c>
      <c r="D13" s="1">
        <v>26.854299999999999</v>
      </c>
      <c r="E13" s="1">
        <v>26.0611</v>
      </c>
      <c r="F13" s="1">
        <v>47.529200000000003</v>
      </c>
      <c r="H13" t="s">
        <v>28</v>
      </c>
      <c r="I13">
        <f>I10+$D$24*($L$3/60)*COS(RADIANS($K$3))</f>
        <v>31.906176751964306</v>
      </c>
      <c r="J13">
        <f>I10+$E$24*($L$3/60)*COS(RADIANS($K$3))</f>
        <v>31.935302157983472</v>
      </c>
      <c r="K13">
        <f>I10+$F$24*($L$3/60)*COS(RADIANS($K$3))</f>
        <v>32.048087258896224</v>
      </c>
      <c r="M13" t="s">
        <v>28</v>
      </c>
      <c r="N13">
        <f>N10+$D$24*($L$3/60)*COS(RADIANS($K$3))</f>
        <v>31.525909272851955</v>
      </c>
      <c r="O13">
        <f>N10+$E$24*($L$3/60)*COS(RADIANS($K$3))</f>
        <v>31.55503467887112</v>
      </c>
      <c r="P13">
        <f>N10+$F$24*($L$3/60)*COS(RADIANS($K$3))</f>
        <v>31.667819779783873</v>
      </c>
    </row>
    <row r="14" spans="2:16" x14ac:dyDescent="0.25">
      <c r="C14" t="s">
        <v>17</v>
      </c>
      <c r="D14">
        <f>RADIANS(D13)</f>
        <v>0.46869595331831321</v>
      </c>
      <c r="E14">
        <f t="shared" ref="E14:F14" si="1">RADIANS(E13)</f>
        <v>0.4548520016914942</v>
      </c>
      <c r="F14">
        <f t="shared" si="1"/>
        <v>0.82954103083888897</v>
      </c>
      <c r="H14" t="s">
        <v>40</v>
      </c>
      <c r="I14">
        <f>MOD($D$20+I12,360)</f>
        <v>65.647889226548614</v>
      </c>
      <c r="J14">
        <f>MOD($E$20+J12,360)</f>
        <v>331.92310793067577</v>
      </c>
      <c r="K14">
        <f>MOD($F$20+K12,360)</f>
        <v>2.9926337748118677</v>
      </c>
      <c r="M14" t="s">
        <v>40</v>
      </c>
      <c r="N14">
        <f>MOD($D$20+N12,360)</f>
        <v>65.627792426708737</v>
      </c>
      <c r="O14">
        <f>MOD($E$20+O12,360)</f>
        <v>331.90310992481807</v>
      </c>
      <c r="P14">
        <f>MOD($F$20+P12,360)</f>
        <v>2.9730183383589761</v>
      </c>
    </row>
    <row r="15" spans="2:16" x14ac:dyDescent="0.25">
      <c r="B15" t="s">
        <v>18</v>
      </c>
      <c r="D15">
        <f>(60*D11+D12)/60^2</f>
        <v>0.65638888888888891</v>
      </c>
      <c r="E15">
        <f t="shared" ref="E15:F15" si="2">(60*E11+E12)/60^2</f>
        <v>0.7630555555555556</v>
      </c>
      <c r="F15">
        <f t="shared" si="2"/>
        <v>0.17611111111111111</v>
      </c>
      <c r="H15" t="s">
        <v>41</v>
      </c>
      <c r="I15">
        <f>SIN(RADIANS($D$23))</f>
        <v>0.20589107444741037</v>
      </c>
      <c r="J15">
        <f>SIN(RADIANS($E$23))</f>
        <v>-0.44570312586509375</v>
      </c>
      <c r="K15">
        <f>SIN(RADIANS($F$23))</f>
        <v>0.96170145362383364</v>
      </c>
      <c r="M15" t="s">
        <v>41</v>
      </c>
      <c r="N15">
        <f>SIN(RADIANS($D$23))</f>
        <v>0.20589107444741037</v>
      </c>
      <c r="O15">
        <f>SIN(RADIANS($E$23))</f>
        <v>-0.44570312586509375</v>
      </c>
      <c r="P15">
        <f>SIN(RADIANS($F$23))</f>
        <v>0.96170145362383364</v>
      </c>
    </row>
    <row r="16" spans="2:16" x14ac:dyDescent="0.25">
      <c r="B16" t="s">
        <v>19</v>
      </c>
      <c r="D16">
        <f t="shared" ref="D16" si="3">IF(D10&lt;$D$4,($I$4-$I$3)*D15+$I$3,($I$5-$I$4)*D15+$I$4)</f>
        <v>232.88875555555558</v>
      </c>
      <c r="E16">
        <f>IF(E10&lt;$D$4,($I$4-$I$3)*E15+$I$3,($I$5-$I$4)*E15+$I$4)</f>
        <v>234.49302222222224</v>
      </c>
      <c r="F16">
        <f>IF(F10&lt;$D$4,($I$4-$I$3)*F15+$I$3,($I$5-$I$4)*F15+$I$4)</f>
        <v>240.70567129629629</v>
      </c>
      <c r="H16" t="s">
        <v>34</v>
      </c>
      <c r="I16">
        <f>COS(RADIANS($D$23))*COS(RADIANS(I14))</f>
        <v>0.40350862772721391</v>
      </c>
      <c r="J16">
        <f>COS(RADIANS($E$23))*COS(RADIANS(J14))</f>
        <v>0.78983305015147487</v>
      </c>
      <c r="K16">
        <f>COS(RADIANS($F$23))*COS(RADIANS(K14))</f>
        <v>0.27372529414529206</v>
      </c>
      <c r="M16" t="s">
        <v>34</v>
      </c>
      <c r="N16">
        <f>COS(RADIANS($D$23))*COS(RADIANS(N14))</f>
        <v>0.40382130469602229</v>
      </c>
      <c r="O16">
        <f>COS(RADIANS($E$23))*COS(RADIANS(O14))</f>
        <v>0.78968594748323706</v>
      </c>
      <c r="P16">
        <f>COS(RADIANS($F$23))*COS(RADIANS(P14))</f>
        <v>0.27373017720513465</v>
      </c>
    </row>
    <row r="17" spans="2:26" x14ac:dyDescent="0.25">
      <c r="B17" t="s">
        <v>21</v>
      </c>
      <c r="C17" t="s">
        <v>15</v>
      </c>
      <c r="D17" s="1">
        <v>207</v>
      </c>
      <c r="E17" s="1">
        <v>112</v>
      </c>
      <c r="F17" s="1">
        <v>137</v>
      </c>
      <c r="H17" t="s">
        <v>30</v>
      </c>
      <c r="I17">
        <f>DEGREES(ASIN(I15*SIN(RADIANS(I13))+I16*COS(RADIANS(I13))))</f>
        <v>26.831229939062425</v>
      </c>
      <c r="J17">
        <f>DEGREES(ASIN(J15*SIN(RADIANS(J13))+J16*COS(RADIANS(J13))))</f>
        <v>25.755320471330641</v>
      </c>
      <c r="K17">
        <f t="shared" ref="K17" si="4">DEGREES(ASIN(K15*SIN(RADIANS(K13))+K16*COS(RADIANS(K13))))</f>
        <v>47.929320887869864</v>
      </c>
      <c r="M17" t="s">
        <v>30</v>
      </c>
      <c r="N17">
        <f>DEGREES(ASIN(N15*SIN(RADIANS(N13))+N16*COS(RADIANS(N13))))</f>
        <v>26.864108725796356</v>
      </c>
      <c r="O17">
        <f>DEGREES(ASIN(O15*SIN(RADIANS(O13))+O16*COS(RADIANS(O13))))</f>
        <v>26.083284206302952</v>
      </c>
      <c r="P17">
        <f t="shared" ref="P17" si="5">DEGREES(ASIN(P15*SIN(RADIANS(P13))+P16*COS(RADIANS(P13))))</f>
        <v>47.549492304986849</v>
      </c>
    </row>
    <row r="18" spans="2:26" x14ac:dyDescent="0.25">
      <c r="C18" t="s">
        <v>16</v>
      </c>
      <c r="D18" s="1">
        <v>40.9</v>
      </c>
      <c r="E18" s="1">
        <v>22.6</v>
      </c>
      <c r="F18" s="1">
        <v>19.600000000000001</v>
      </c>
      <c r="H18" t="s">
        <v>42</v>
      </c>
      <c r="I18">
        <f t="shared" ref="I18:J18" si="6">(I15*COS(RADIANS(I13))-I16*SIN(RADIANS(I13)))/COS(RADIANS(I17))</f>
        <v>-4.3125262570788254E-2</v>
      </c>
      <c r="J18">
        <f t="shared" si="6"/>
        <v>-0.8838375637719359</v>
      </c>
      <c r="K18">
        <f>(K15*COS(RADIANS(K13))-K16*SIN(RADIANS(K13)))/COS(RADIANS(K17))</f>
        <v>0.99977191782858843</v>
      </c>
      <c r="M18" t="s">
        <v>42</v>
      </c>
      <c r="N18">
        <f t="shared" ref="N18" si="7">(N15*COS(RADIANS(N13))-N16*SIN(RADIANS(N13)))/COS(RADIANS(N17))</f>
        <v>-3.9962071478841343E-2</v>
      </c>
      <c r="O18">
        <f t="shared" ref="O18" si="8">(O15*COS(RADIANS(O13))-O16*SIN(RADIANS(O13)))/COS(RADIANS(O17))</f>
        <v>-0.882983525474618</v>
      </c>
      <c r="P18">
        <f>(P15*COS(RADIANS(P13))-P16*SIN(RADIANS(P13)))/COS(RADIANS(P17))</f>
        <v>0.99977815670712133</v>
      </c>
    </row>
    <row r="19" spans="2:26" x14ac:dyDescent="0.25">
      <c r="C19" t="s">
        <v>22</v>
      </c>
      <c r="D19">
        <f>D17+D18/60</f>
        <v>207.68166666666667</v>
      </c>
      <c r="E19">
        <f t="shared" ref="E19:F19" si="9">E17+E18/60</f>
        <v>112.37666666666667</v>
      </c>
      <c r="F19">
        <f t="shared" si="9"/>
        <v>137.32666666666665</v>
      </c>
      <c r="H19" t="s">
        <v>32</v>
      </c>
      <c r="I19">
        <f>DEGREES(ACOS(I18))</f>
        <v>92.47166206781047</v>
      </c>
      <c r="J19">
        <f>DEGREES(ACOS(J18))</f>
        <v>152.10880921633583</v>
      </c>
      <c r="K19">
        <f>DEGREES(ACOS(K18))</f>
        <v>1.2237467590190227</v>
      </c>
      <c r="M19" t="s">
        <v>32</v>
      </c>
      <c r="N19">
        <f>DEGREES(ACOS(N18))</f>
        <v>92.290267892817894</v>
      </c>
      <c r="O19">
        <f>DEGREES(ACOS(O18))</f>
        <v>152.00438564460876</v>
      </c>
      <c r="P19">
        <f>DEGREES(ACOS(P18))</f>
        <v>1.2068931179511686</v>
      </c>
    </row>
    <row r="20" spans="2:26" x14ac:dyDescent="0.25">
      <c r="B20" t="s">
        <v>10</v>
      </c>
      <c r="D20">
        <f>MOD(D16+D19,360)</f>
        <v>80.570422222222248</v>
      </c>
      <c r="E20">
        <f t="shared" ref="E20:F20" si="10">MOD(E16+E19,360)</f>
        <v>346.8696888888889</v>
      </c>
      <c r="F20">
        <f t="shared" si="10"/>
        <v>18.03233796296297</v>
      </c>
      <c r="H20" t="s">
        <v>29</v>
      </c>
      <c r="I20">
        <f>IF(I14&gt;180,I19,360-I19)</f>
        <v>267.52833793218952</v>
      </c>
      <c r="J20">
        <f>IF(J14&gt;180,J19,360-J19)</f>
        <v>152.10880921633583</v>
      </c>
      <c r="K20">
        <f>IF(K14&gt;180,K19,360-K19)</f>
        <v>358.77625324098096</v>
      </c>
      <c r="M20" t="s">
        <v>29</v>
      </c>
      <c r="N20">
        <f>IF(N14&gt;180,N19,360-N19)</f>
        <v>267.70973210718211</v>
      </c>
      <c r="O20">
        <f>IF(O14&gt;180,O19,360-O19)</f>
        <v>152.00438564460876</v>
      </c>
      <c r="P20">
        <f>IF(P14&gt;180,P19,360-P19)</f>
        <v>358.79310688204885</v>
      </c>
    </row>
    <row r="21" spans="2:26" x14ac:dyDescent="0.25">
      <c r="B21" t="s">
        <v>23</v>
      </c>
      <c r="C21" t="s">
        <v>15</v>
      </c>
      <c r="D21" s="1">
        <v>11</v>
      </c>
      <c r="E21" s="1">
        <v>-26</v>
      </c>
      <c r="F21" s="1">
        <v>74</v>
      </c>
      <c r="H21" t="s">
        <v>31</v>
      </c>
      <c r="I21">
        <f>$D$13-I17</f>
        <v>2.30700609375738E-2</v>
      </c>
      <c r="J21">
        <f>$E$13-J17</f>
        <v>0.30577952866935831</v>
      </c>
      <c r="K21">
        <f>$F$13-K17</f>
        <v>-0.40012088786986055</v>
      </c>
      <c r="M21" t="s">
        <v>31</v>
      </c>
      <c r="N21">
        <f>$D$13-N17</f>
        <v>-9.8087257963577201E-3</v>
      </c>
      <c r="O21">
        <f>$E$13-O17</f>
        <v>-2.2184206302952703E-2</v>
      </c>
      <c r="P21">
        <f>$F$13-P17</f>
        <v>-2.0292304986845977E-2</v>
      </c>
    </row>
    <row r="22" spans="2:26" x14ac:dyDescent="0.25">
      <c r="C22" t="s">
        <v>16</v>
      </c>
      <c r="D22" s="1">
        <v>52.9</v>
      </c>
      <c r="E22" s="1">
        <v>28.1</v>
      </c>
      <c r="F22" s="1">
        <v>5.5</v>
      </c>
      <c r="H22" t="s">
        <v>32</v>
      </c>
      <c r="I22" s="5">
        <f>COS(RADIANS(I20))^2+COS(RADIANS(J20))^2+COS(RADIANS(K20))^2</f>
        <v>1.7825725150847642</v>
      </c>
      <c r="J22" s="5"/>
      <c r="K22" s="5"/>
      <c r="M22" t="s">
        <v>32</v>
      </c>
      <c r="N22" s="5">
        <f>COS(RADIANS(N20))^2+COS(RADIANS(O20))^2+COS(RADIANS(P20))^2</f>
        <v>1.7808132360451545</v>
      </c>
      <c r="O22" s="5"/>
      <c r="P22" s="5"/>
      <c r="S22" s="5"/>
      <c r="T22" s="5"/>
      <c r="U22" s="5"/>
      <c r="X22" s="5"/>
      <c r="Y22" s="5"/>
      <c r="Z22" s="5"/>
    </row>
    <row r="23" spans="2:26" x14ac:dyDescent="0.25">
      <c r="C23" t="s">
        <v>22</v>
      </c>
      <c r="D23">
        <f>IF(D21&lt;0,D21-D22/60,D21+D22/60)</f>
        <v>11.881666666666666</v>
      </c>
      <c r="E23">
        <f t="shared" ref="E23:F23" si="11">IF(E21&lt;0,E21-E22/60,E21+E22/60)</f>
        <v>-26.468333333333334</v>
      </c>
      <c r="F23">
        <f t="shared" si="11"/>
        <v>74.091666666666669</v>
      </c>
      <c r="H23" t="s">
        <v>33</v>
      </c>
      <c r="I23" s="5">
        <f>COS(RADIANS(I20))*SIN(RADIANS(I20))+COS(RADIANS(J20))*SIN(RADIANS(J20))+COS(RADIANS(K20))*SIN(RADIANS(K20))</f>
        <v>-0.39172062058875529</v>
      </c>
      <c r="J23" s="5"/>
      <c r="K23" s="5"/>
      <c r="M23" t="s">
        <v>33</v>
      </c>
      <c r="N23" s="5">
        <f>COS(RADIANS(N20))*SIN(RADIANS(N20))+COS(RADIANS(O20))*SIN(RADIANS(O20))+COS(RADIANS(P20))*SIN(RADIANS(P20))</f>
        <v>-0.39560385725301578</v>
      </c>
      <c r="O23" s="5"/>
      <c r="P23" s="5"/>
      <c r="S23" s="5"/>
      <c r="T23" s="5"/>
      <c r="U23" s="5"/>
      <c r="X23" s="5"/>
      <c r="Y23" s="5"/>
      <c r="Z23" s="5"/>
    </row>
    <row r="24" spans="2:26" x14ac:dyDescent="0.25">
      <c r="B24" t="s">
        <v>24</v>
      </c>
      <c r="D24">
        <f>IF(D10&lt;$D$4,-(1-D15),D15)</f>
        <v>-0.34361111111111109</v>
      </c>
      <c r="E24">
        <f t="shared" ref="E24:F24" si="12">IF(E10&lt;$D$4,-(1-E15),E15)</f>
        <v>-0.2369444444444444</v>
      </c>
      <c r="F24">
        <f t="shared" si="12"/>
        <v>0.17611111111111111</v>
      </c>
      <c r="H24" t="s">
        <v>34</v>
      </c>
      <c r="I24" s="5">
        <f>SIN(RADIANS(I20))^2+SIN(RADIANS(J20))^2+SIN(RADIANS(K20))^2</f>
        <v>1.2174274849152358</v>
      </c>
      <c r="J24" s="5"/>
      <c r="K24" s="5"/>
      <c r="M24" t="s">
        <v>34</v>
      </c>
      <c r="N24" s="5">
        <f>SIN(RADIANS(N20))^2+SIN(RADIANS(O20))^2+SIN(RADIANS(P20))^2</f>
        <v>1.2191867639548455</v>
      </c>
      <c r="O24" s="5"/>
      <c r="P24" s="5"/>
      <c r="S24" s="5"/>
      <c r="T24" s="5"/>
      <c r="U24" s="5"/>
      <c r="X24" s="5"/>
      <c r="Y24" s="5"/>
      <c r="Z24" s="5"/>
    </row>
    <row r="25" spans="2:26" x14ac:dyDescent="0.25">
      <c r="H25" t="s">
        <v>35</v>
      </c>
      <c r="I25" s="5">
        <f>I21*COS(RADIANS(I20))+J21*COS(RADIANS(J20))+K21*COS(RADIANS(K20))</f>
        <v>-0.67128396353484154</v>
      </c>
      <c r="J25" s="5"/>
      <c r="K25" s="5"/>
      <c r="M25" t="s">
        <v>35</v>
      </c>
      <c r="N25" s="5">
        <f>N21*COS(RADIANS(N20))+O21*COS(RADIANS(O20))+P21*COS(RADIANS(P20))</f>
        <v>-3.0753758245977494E-4</v>
      </c>
      <c r="O25" s="5"/>
      <c r="P25" s="5"/>
      <c r="S25" s="5"/>
      <c r="T25" s="5"/>
      <c r="U25" s="5"/>
      <c r="X25" s="5"/>
      <c r="Y25" s="5"/>
      <c r="Z25" s="5"/>
    </row>
    <row r="26" spans="2:26" x14ac:dyDescent="0.25">
      <c r="H26" t="s">
        <v>36</v>
      </c>
      <c r="I26" s="5">
        <f>I21*SIN(RADIANS(I20))+J21*SIN(RADIANS(J20))+K21*SIN(RADIANS(K20))</f>
        <v>0.12853850546343376</v>
      </c>
      <c r="J26" s="5"/>
      <c r="K26" s="5"/>
      <c r="M26" t="s">
        <v>36</v>
      </c>
      <c r="N26" s="5">
        <f>N21*SIN(RADIANS(N20))+O21*SIN(RADIANS(O20))+P21*SIN(RADIANS(P20))</f>
        <v>-1.8505335595383603E-4</v>
      </c>
      <c r="O26" s="5"/>
      <c r="P26" s="5"/>
      <c r="S26" s="5"/>
      <c r="T26" s="5"/>
      <c r="U26" s="5"/>
      <c r="X26" s="5"/>
      <c r="Y26" s="5"/>
      <c r="Z26" s="5"/>
    </row>
    <row r="27" spans="2:26" x14ac:dyDescent="0.25">
      <c r="H27" t="s">
        <v>37</v>
      </c>
      <c r="I27" s="5">
        <f>I22*I24-I23^2</f>
        <v>2.016707729124231</v>
      </c>
      <c r="J27" s="5"/>
      <c r="K27" s="5"/>
      <c r="M27" t="s">
        <v>37</v>
      </c>
      <c r="N27" s="5">
        <f>N22*N24-N23^2</f>
        <v>2.014641514588384</v>
      </c>
      <c r="O27" s="5"/>
      <c r="P27" s="5"/>
      <c r="S27" s="5"/>
      <c r="T27" s="5"/>
      <c r="U27" s="5"/>
      <c r="X27" s="5"/>
      <c r="Y27" s="5"/>
      <c r="Z27" s="5"/>
    </row>
    <row r="28" spans="2:26" x14ac:dyDescent="0.25">
      <c r="H28" t="s">
        <v>43</v>
      </c>
      <c r="I28" s="5">
        <f>I9+(I22*I26-I23*I25)/(I27*COS(RADIANS(I10)))</f>
        <v>-15.019778549433838</v>
      </c>
      <c r="J28" s="5"/>
      <c r="K28" s="5"/>
      <c r="M28" s="2" t="s">
        <v>43</v>
      </c>
      <c r="N28" s="6">
        <f>N9+(N22*N26-N23*N25)/(N27*COS(RADIANS(N10)))</f>
        <v>-15.020041558780612</v>
      </c>
      <c r="O28" s="6"/>
      <c r="P28" s="6"/>
      <c r="S28" s="5"/>
      <c r="T28" s="5"/>
      <c r="U28" s="5"/>
      <c r="X28" s="5"/>
      <c r="Y28" s="5"/>
      <c r="Z28" s="5"/>
    </row>
    <row r="29" spans="2:26" x14ac:dyDescent="0.25">
      <c r="H29" t="s">
        <v>44</v>
      </c>
      <c r="I29" s="5">
        <f>I10+(I24*I25-I23*I26)/I27</f>
        <v>31.619732520887649</v>
      </c>
      <c r="J29" s="5"/>
      <c r="K29" s="5"/>
      <c r="M29" s="2" t="s">
        <v>44</v>
      </c>
      <c r="N29" s="6">
        <f>N10+(N24*N25-N23*N26)/N27</f>
        <v>31.61951007259195</v>
      </c>
      <c r="O29" s="6"/>
      <c r="P29" s="6"/>
      <c r="S29" s="5"/>
      <c r="T29" s="5"/>
      <c r="U29" s="5"/>
      <c r="X29" s="5"/>
      <c r="Y29" s="5"/>
      <c r="Z29" s="5"/>
    </row>
    <row r="30" spans="2:26" x14ac:dyDescent="0.25">
      <c r="H30" t="s">
        <v>45</v>
      </c>
      <c r="I30" s="5">
        <f>60*SQRT((I28-I9)^2*COS(I10)^2+(I29-I10)^2)</f>
        <v>22.83751624186219</v>
      </c>
      <c r="J30" s="5"/>
      <c r="K30" s="5"/>
      <c r="M30" s="2" t="s">
        <v>45</v>
      </c>
      <c r="N30" s="6">
        <f>60*SQRT((N28-N9)^2*COS(N10)^2+(N29-N10)^2)</f>
        <v>2.0419707067729751E-2</v>
      </c>
      <c r="O30" s="6"/>
      <c r="P30" s="6"/>
      <c r="S30" s="5"/>
      <c r="T30" s="5"/>
      <c r="U30" s="5"/>
      <c r="X30" s="5"/>
      <c r="Y30" s="5"/>
      <c r="Z30" s="5"/>
    </row>
  </sheetData>
  <mergeCells count="36">
    <mergeCell ref="I22:K22"/>
    <mergeCell ref="N22:P22"/>
    <mergeCell ref="S22:U22"/>
    <mergeCell ref="X22:Z22"/>
    <mergeCell ref="I23:K23"/>
    <mergeCell ref="N23:P23"/>
    <mergeCell ref="S23:U23"/>
    <mergeCell ref="X23:Z23"/>
    <mergeCell ref="I24:K24"/>
    <mergeCell ref="N24:P24"/>
    <mergeCell ref="S24:U24"/>
    <mergeCell ref="X24:Z24"/>
    <mergeCell ref="I25:K25"/>
    <mergeCell ref="N25:P25"/>
    <mergeCell ref="S25:U25"/>
    <mergeCell ref="X25:Z25"/>
    <mergeCell ref="I26:K26"/>
    <mergeCell ref="N26:P26"/>
    <mergeCell ref="S26:U26"/>
    <mergeCell ref="X26:Z26"/>
    <mergeCell ref="I27:K27"/>
    <mergeCell ref="N27:P27"/>
    <mergeCell ref="S27:U27"/>
    <mergeCell ref="X27:Z27"/>
    <mergeCell ref="I30:K30"/>
    <mergeCell ref="N30:P30"/>
    <mergeCell ref="S30:U30"/>
    <mergeCell ref="X30:Z30"/>
    <mergeCell ref="I28:K28"/>
    <mergeCell ref="N28:P28"/>
    <mergeCell ref="S28:U28"/>
    <mergeCell ref="X28:Z28"/>
    <mergeCell ref="I29:K29"/>
    <mergeCell ref="N29:P29"/>
    <mergeCell ref="S29:U29"/>
    <mergeCell ref="X29:Z29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topLeftCell="A8" zoomScaleNormal="100" workbookViewId="0">
      <selection activeCell="D25" sqref="D25"/>
    </sheetView>
  </sheetViews>
  <sheetFormatPr defaultRowHeight="15" x14ac:dyDescent="0.25"/>
  <cols>
    <col min="2" max="2" width="19" bestFit="1" customWidth="1"/>
    <col min="3" max="3" width="9.28515625" bestFit="1" customWidth="1"/>
    <col min="9" max="9" width="13.28515625" bestFit="1" customWidth="1"/>
    <col min="11" max="11" width="14.42578125" bestFit="1" customWidth="1"/>
    <col min="12" max="12" width="17.5703125" bestFit="1" customWidth="1"/>
  </cols>
  <sheetData>
    <row r="1" spans="2:16" x14ac:dyDescent="0.25">
      <c r="G1" t="s">
        <v>14</v>
      </c>
    </row>
    <row r="2" spans="2:16" x14ac:dyDescent="0.25">
      <c r="D2" t="s">
        <v>5</v>
      </c>
      <c r="E2" t="s">
        <v>6</v>
      </c>
      <c r="F2" t="s">
        <v>7</v>
      </c>
      <c r="G2" t="s">
        <v>15</v>
      </c>
      <c r="H2" t="s">
        <v>16</v>
      </c>
      <c r="I2" t="s">
        <v>20</v>
      </c>
      <c r="K2" t="s">
        <v>39</v>
      </c>
      <c r="L2" t="s">
        <v>38</v>
      </c>
    </row>
    <row r="3" spans="2:16" x14ac:dyDescent="0.25">
      <c r="B3" t="s">
        <v>11</v>
      </c>
      <c r="D3">
        <f>D4-1</f>
        <v>20</v>
      </c>
      <c r="E3">
        <f>E4</f>
        <v>0</v>
      </c>
      <c r="F3">
        <f>F4</f>
        <v>0</v>
      </c>
      <c r="G3" s="1">
        <v>210</v>
      </c>
      <c r="H3" s="1">
        <v>19</v>
      </c>
      <c r="I3">
        <f>G3+H3/60</f>
        <v>210.31666666666666</v>
      </c>
      <c r="K3" s="1">
        <v>325</v>
      </c>
      <c r="L3" s="1">
        <v>20</v>
      </c>
    </row>
    <row r="4" spans="2:16" x14ac:dyDescent="0.25">
      <c r="B4" t="s">
        <v>9</v>
      </c>
      <c r="D4" s="1">
        <v>21</v>
      </c>
      <c r="E4" s="1">
        <v>0</v>
      </c>
      <c r="F4" s="1">
        <v>0</v>
      </c>
      <c r="G4" s="1">
        <v>225</v>
      </c>
      <c r="H4" s="1">
        <v>21.5</v>
      </c>
      <c r="I4">
        <f t="shared" ref="I4:I5" si="0">G4+H4/60</f>
        <v>225.35833333333332</v>
      </c>
    </row>
    <row r="5" spans="2:16" x14ac:dyDescent="0.25">
      <c r="B5" t="s">
        <v>12</v>
      </c>
      <c r="D5">
        <f>D4+1</f>
        <v>22</v>
      </c>
      <c r="E5">
        <f>E4</f>
        <v>0</v>
      </c>
      <c r="F5">
        <f>F4</f>
        <v>0</v>
      </c>
      <c r="G5" s="1">
        <v>240</v>
      </c>
      <c r="H5" s="1">
        <v>23.9</v>
      </c>
      <c r="I5">
        <f t="shared" si="0"/>
        <v>240.39833333333334</v>
      </c>
    </row>
    <row r="7" spans="2:16" x14ac:dyDescent="0.25">
      <c r="B7" t="s">
        <v>13</v>
      </c>
      <c r="D7" s="1" t="s">
        <v>0</v>
      </c>
      <c r="E7" s="1" t="s">
        <v>1</v>
      </c>
      <c r="F7" s="1" t="s">
        <v>2</v>
      </c>
    </row>
    <row r="8" spans="2:16" x14ac:dyDescent="0.25">
      <c r="B8" t="s">
        <v>3</v>
      </c>
      <c r="D8" s="1">
        <v>26</v>
      </c>
      <c r="E8" s="1">
        <v>42</v>
      </c>
      <c r="F8" s="1">
        <v>40</v>
      </c>
    </row>
    <row r="9" spans="2:16" x14ac:dyDescent="0.25">
      <c r="B9" t="s">
        <v>4</v>
      </c>
      <c r="H9" t="s">
        <v>25</v>
      </c>
      <c r="I9" s="1">
        <v>-15</v>
      </c>
      <c r="M9" t="s">
        <v>43</v>
      </c>
      <c r="N9">
        <f>I28</f>
        <v>-14.963902477877904</v>
      </c>
    </row>
    <row r="10" spans="2:16" x14ac:dyDescent="0.25">
      <c r="C10" t="s">
        <v>5</v>
      </c>
      <c r="D10" s="1">
        <v>20</v>
      </c>
      <c r="E10" s="1">
        <v>20</v>
      </c>
      <c r="F10" s="1">
        <v>21</v>
      </c>
      <c r="H10" t="s">
        <v>26</v>
      </c>
      <c r="I10" s="1">
        <v>32</v>
      </c>
      <c r="M10" t="s">
        <v>44</v>
      </c>
      <c r="N10">
        <f>I29</f>
        <v>31.612583526193291</v>
      </c>
    </row>
    <row r="11" spans="2:16" x14ac:dyDescent="0.25">
      <c r="C11" t="s">
        <v>6</v>
      </c>
      <c r="D11" s="1">
        <v>39</v>
      </c>
      <c r="E11" s="1">
        <v>45</v>
      </c>
      <c r="F11" s="1">
        <v>10</v>
      </c>
      <c r="I11" t="str">
        <f>$D$7</f>
        <v>Regulus</v>
      </c>
      <c r="J11" t="str">
        <f>$E$7</f>
        <v>Antares</v>
      </c>
      <c r="K11" t="str">
        <f>$F$7</f>
        <v>Kochab</v>
      </c>
      <c r="N11" t="str">
        <f>$D$7</f>
        <v>Regulus</v>
      </c>
      <c r="O11" t="str">
        <f>$E$7</f>
        <v>Antares</v>
      </c>
      <c r="P11" t="str">
        <f>$F$7</f>
        <v>Kochab</v>
      </c>
    </row>
    <row r="12" spans="2:16" x14ac:dyDescent="0.25">
      <c r="C12" t="s">
        <v>7</v>
      </c>
      <c r="D12" s="1">
        <v>23</v>
      </c>
      <c r="E12" s="1">
        <v>47</v>
      </c>
      <c r="F12" s="1">
        <v>34</v>
      </c>
      <c r="H12" t="s">
        <v>27</v>
      </c>
      <c r="I12">
        <f>I9+$D$24*($L$3/60)*SIN(RADIANS($K$3))/COS(RADIANS(I10))</f>
        <v>-14.92253299567364</v>
      </c>
      <c r="J12">
        <f>I9+$E$24*($L$3/60)*SIN(RADIANS($K$3))/COS(RADIANS(I10))</f>
        <v>-14.946580958213108</v>
      </c>
      <c r="K12">
        <f>I9+$F$24*($L$3/60)*SIN(RADIANS($K$3))/COS(RADIANS(I10))</f>
        <v>-15.039704188151102</v>
      </c>
      <c r="M12" t="s">
        <v>27</v>
      </c>
      <c r="N12">
        <f>N9+$D$24*($L$3/60)*SIN(RADIANS($K$3))/COS(RADIANS(N10))</f>
        <v>-14.886759649501135</v>
      </c>
      <c r="O12">
        <f>N9+$E$24*($L$3/60)*SIN(RADIANS($K$3))/COS(RADIANS(N10))</f>
        <v>-14.910706978601118</v>
      </c>
      <c r="P12">
        <f>N9+$F$24*($L$3/60)*SIN(RADIANS($K$3))/COS(RADIANS(N10))</f>
        <v>-15.003440516027355</v>
      </c>
    </row>
    <row r="13" spans="2:16" x14ac:dyDescent="0.25">
      <c r="B13" t="s">
        <v>8</v>
      </c>
      <c r="C13" t="s">
        <v>15</v>
      </c>
      <c r="D13" s="1">
        <v>37.420400000000001</v>
      </c>
      <c r="E13" s="1">
        <v>20.322600000000001</v>
      </c>
      <c r="F13" s="1">
        <v>47.204999999999998</v>
      </c>
      <c r="H13" t="s">
        <v>28</v>
      </c>
      <c r="I13">
        <f>I10+$D$24*($L$3/60)*COS(RADIANS($K$3))</f>
        <v>31.906176751964306</v>
      </c>
      <c r="J13">
        <f>I10+$E$24*($L$3/60)*COS(RADIANS($K$3))</f>
        <v>31.935302157983472</v>
      </c>
      <c r="K13">
        <f>I10+$F$24*($L$3/60)*COS(RADIANS($K$3))</f>
        <v>32.048087258896224</v>
      </c>
      <c r="M13" t="s">
        <v>28</v>
      </c>
      <c r="N13">
        <f>N10+$D$24*($L$3/60)*COS(RADIANS($K$3))</f>
        <v>31.518760278157597</v>
      </c>
      <c r="O13">
        <f>N10+$E$24*($L$3/60)*COS(RADIANS($K$3))</f>
        <v>31.547885684176762</v>
      </c>
      <c r="P13">
        <f>N10+$F$24*($L$3/60)*COS(RADIANS($K$3))</f>
        <v>31.660670785089515</v>
      </c>
    </row>
    <row r="14" spans="2:16" x14ac:dyDescent="0.25">
      <c r="C14" t="s">
        <v>17</v>
      </c>
      <c r="D14">
        <f>RADIANS(D13)</f>
        <v>0.65310918741328616</v>
      </c>
      <c r="E14">
        <f t="shared" ref="E14:F14" si="1">RADIANS(E13)</f>
        <v>0.35469628256579966</v>
      </c>
      <c r="F14">
        <f t="shared" si="1"/>
        <v>0.82388267340392318</v>
      </c>
      <c r="H14" t="s">
        <v>40</v>
      </c>
      <c r="I14">
        <f>MOD($D$20+I12,360)</f>
        <v>53.17564987469671</v>
      </c>
      <c r="J14">
        <f>MOD($E$20+J12,360)</f>
        <v>319.48771302326833</v>
      </c>
      <c r="K14">
        <f>MOD($F$20+K12,360)</f>
        <v>350.28067358962664</v>
      </c>
      <c r="M14" t="s">
        <v>40</v>
      </c>
      <c r="N14">
        <f>MOD($D$20+N12,360)</f>
        <v>53.211423220869214</v>
      </c>
      <c r="O14">
        <f>MOD($E$20+O12,360)</f>
        <v>319.52358700288033</v>
      </c>
      <c r="P14">
        <f>MOD($F$20+P12,360)</f>
        <v>350.31693726175041</v>
      </c>
    </row>
    <row r="15" spans="2:16" x14ac:dyDescent="0.25">
      <c r="B15" t="s">
        <v>18</v>
      </c>
      <c r="D15">
        <f>(60*D11+D12)/60^2</f>
        <v>0.65638888888888891</v>
      </c>
      <c r="E15">
        <f t="shared" ref="E15:F15" si="2">(60*E11+E12)/60^2</f>
        <v>0.7630555555555556</v>
      </c>
      <c r="F15">
        <f t="shared" si="2"/>
        <v>0.17611111111111111</v>
      </c>
      <c r="H15" t="s">
        <v>41</v>
      </c>
      <c r="I15">
        <f>SIN(RADIANS($D$23))</f>
        <v>0.20734259245779485</v>
      </c>
      <c r="J15">
        <f>SIN(RADIANS($E$23))</f>
        <v>-0.44513016002969136</v>
      </c>
      <c r="K15">
        <f>SIN(RADIANS($F$23))</f>
        <v>0.96202767158608582</v>
      </c>
      <c r="M15" t="s">
        <v>41</v>
      </c>
      <c r="N15">
        <f>SIN(RADIANS($D$23))</f>
        <v>0.20734259245779485</v>
      </c>
      <c r="O15">
        <f>SIN(RADIANS($E$23))</f>
        <v>-0.44513016002969136</v>
      </c>
      <c r="P15">
        <f>SIN(RADIANS($F$23))</f>
        <v>0.96202767158608582</v>
      </c>
    </row>
    <row r="16" spans="2:16" x14ac:dyDescent="0.25">
      <c r="B16" t="s">
        <v>19</v>
      </c>
      <c r="D16">
        <f>IF(D10&lt;$D$4,($I$4-$I$3)*D15+$I$3,($I$5-$I$4)*D15+$I$4)</f>
        <v>220.18984953703702</v>
      </c>
      <c r="E16">
        <f>IF(E10&lt;$D$4,($I$4-$I$3)*E15+$I$3,($I$5-$I$4)*E15+$I$4)</f>
        <v>221.79429398148147</v>
      </c>
      <c r="F16">
        <f>IF(F10&lt;$D$4,($I$4-$I$3)*F15+$I$3,($I$5-$I$4)*F15+$I$4)</f>
        <v>228.00704444444443</v>
      </c>
      <c r="H16" t="s">
        <v>34</v>
      </c>
      <c r="I16">
        <f>COS(RADIANS($D$23))*COS(RADIANS(I14))</f>
        <v>0.58633870773292907</v>
      </c>
      <c r="J16">
        <f>COS(RADIANS($E$23))*COS(RADIANS(J14))</f>
        <v>0.68079286661520722</v>
      </c>
      <c r="K16">
        <f>COS(RADIANS($F$23))*COS(RADIANS(K14))</f>
        <v>0.26903414173259271</v>
      </c>
      <c r="M16" t="s">
        <v>34</v>
      </c>
      <c r="N16">
        <f>COS(RADIANS($D$23))*COS(RADIANS(N14))</f>
        <v>0.58584966688433882</v>
      </c>
      <c r="O16">
        <f>COS(RADIANS($E$23))*COS(RADIANS(O14))</f>
        <v>0.68115694946962868</v>
      </c>
      <c r="P16">
        <f>COS(RADIANS($F$23))*COS(RADIANS(P14))</f>
        <v>0.26906325298018946</v>
      </c>
    </row>
    <row r="17" spans="2:26" x14ac:dyDescent="0.25">
      <c r="B17" t="s">
        <v>21</v>
      </c>
      <c r="C17" t="s">
        <v>15</v>
      </c>
      <c r="D17" s="1">
        <v>207</v>
      </c>
      <c r="E17" s="1">
        <v>112</v>
      </c>
      <c r="F17" s="1">
        <v>137</v>
      </c>
      <c r="H17" t="s">
        <v>30</v>
      </c>
      <c r="I17">
        <f>DEGREES(ASIN(I15*SIN(RADIANS(I13))+I16*COS(RADIANS(I13))))</f>
        <v>37.397293066138602</v>
      </c>
      <c r="J17">
        <f>DEGREES(ASIN(J15*SIN(RADIANS(J13))+J16*COS(RADIANS(J13))))</f>
        <v>20.01678789530952</v>
      </c>
      <c r="K17">
        <f t="shared" ref="K17" si="3">DEGREES(ASIN(K15*SIN(RADIANS(K13))+K16*COS(RADIANS(K13))))</f>
        <v>47.605128861748405</v>
      </c>
      <c r="M17" t="s">
        <v>30</v>
      </c>
      <c r="N17">
        <f>DEGREES(ASIN(N15*SIN(RADIANS(N13))+N16*COS(RADIANS(N13))))</f>
        <v>37.431520808957671</v>
      </c>
      <c r="O17">
        <f>DEGREES(ASIN(O15*SIN(RADIANS(O13))+O16*COS(RADIANS(O13))))</f>
        <v>20.339803984135717</v>
      </c>
      <c r="P17">
        <f t="shared" ref="P17" si="4">DEGREES(ASIN(P15*SIN(RADIANS(P13))+P16*COS(RADIANS(P13))))</f>
        <v>47.220701915101628</v>
      </c>
    </row>
    <row r="18" spans="2:26" x14ac:dyDescent="0.25">
      <c r="C18" t="s">
        <v>16</v>
      </c>
      <c r="D18" s="1">
        <v>54.5</v>
      </c>
      <c r="E18" s="1">
        <v>38.4</v>
      </c>
      <c r="F18" s="1">
        <v>18.8</v>
      </c>
      <c r="H18" t="s">
        <v>42</v>
      </c>
      <c r="I18">
        <f t="shared" ref="I18:J18" si="5">(I15*COS(RADIANS(I13))-I16*SIN(RADIANS(I13)))/COS(RADIANS(I17))</f>
        <v>-0.16852219887742598</v>
      </c>
      <c r="J18">
        <f t="shared" si="5"/>
        <v>-0.78530969309374365</v>
      </c>
      <c r="K18">
        <f>(K15*COS(RADIANS(K13))-K16*SIN(RADIANS(K13)))/COS(RADIANS(K17))</f>
        <v>0.99766179005801803</v>
      </c>
      <c r="M18" t="s">
        <v>42</v>
      </c>
      <c r="N18">
        <f t="shared" ref="N18:O18" si="6">(N15*COS(RADIANS(N13))-N16*SIN(RADIANS(N13)))/COS(RADIANS(N17))</f>
        <v>-0.16310189391507177</v>
      </c>
      <c r="O18">
        <f t="shared" si="6"/>
        <v>-0.78465520434968061</v>
      </c>
      <c r="P18">
        <f>(P15*COS(RADIANS(P13))-P16*SIN(RADIANS(P13)))/COS(RADIANS(P17))</f>
        <v>0.99771273727335286</v>
      </c>
    </row>
    <row r="19" spans="2:26" x14ac:dyDescent="0.25">
      <c r="C19" t="s">
        <v>22</v>
      </c>
      <c r="D19">
        <f>D17+D18/60</f>
        <v>207.90833333333333</v>
      </c>
      <c r="E19">
        <f t="shared" ref="E19:F19" si="7">E17+E18/60</f>
        <v>112.64</v>
      </c>
      <c r="F19">
        <f t="shared" si="7"/>
        <v>137.31333333333333</v>
      </c>
      <c r="H19" t="s">
        <v>32</v>
      </c>
      <c r="I19">
        <f>DEGREES(ACOS(I18))</f>
        <v>99.701907686742203</v>
      </c>
      <c r="J19">
        <f>DEGREES(ACOS(J18))</f>
        <v>141.74933016374368</v>
      </c>
      <c r="K19">
        <f>DEGREES(ACOS(K18))</f>
        <v>3.918898727697659</v>
      </c>
      <c r="M19" t="s">
        <v>32</v>
      </c>
      <c r="N19">
        <f>DEGREES(ACOS(N18))</f>
        <v>99.386987339901907</v>
      </c>
      <c r="O19">
        <f>DEGREES(ACOS(O18))</f>
        <v>141.68880011816574</v>
      </c>
      <c r="P19">
        <f>DEGREES(ACOS(P18))</f>
        <v>3.8759527145282746</v>
      </c>
    </row>
    <row r="20" spans="2:26" x14ac:dyDescent="0.25">
      <c r="B20" t="s">
        <v>10</v>
      </c>
      <c r="D20">
        <f>MOD(D16+D19,360)</f>
        <v>68.098182870370351</v>
      </c>
      <c r="E20">
        <f t="shared" ref="E20:F20" si="8">MOD(E16+E19,360)</f>
        <v>334.43429398148146</v>
      </c>
      <c r="F20">
        <f t="shared" si="8"/>
        <v>5.3203777777777645</v>
      </c>
      <c r="H20" t="s">
        <v>29</v>
      </c>
      <c r="I20">
        <f>IF(I14&gt;180,I19,360-I19)</f>
        <v>260.29809231325783</v>
      </c>
      <c r="J20">
        <f t="shared" ref="J20:K20" si="9">IF(J14&gt;180,J19,360-J19)</f>
        <v>141.74933016374368</v>
      </c>
      <c r="K20">
        <f t="shared" si="9"/>
        <v>3.918898727697659</v>
      </c>
      <c r="M20" t="s">
        <v>29</v>
      </c>
      <c r="N20">
        <f>IF(N14&gt;180,N19,360-N19)</f>
        <v>260.61301266009809</v>
      </c>
      <c r="O20">
        <f>IF(O14&gt;180,O19,360-O19)</f>
        <v>141.68880011816574</v>
      </c>
      <c r="P20">
        <f>IF(P14&gt;180,P19,360-P19)</f>
        <v>3.8759527145282746</v>
      </c>
    </row>
    <row r="21" spans="2:26" x14ac:dyDescent="0.25">
      <c r="B21" t="s">
        <v>23</v>
      </c>
      <c r="C21" t="s">
        <v>15</v>
      </c>
      <c r="D21" s="1">
        <v>11</v>
      </c>
      <c r="E21" s="1">
        <v>-26</v>
      </c>
      <c r="F21" s="1">
        <v>74</v>
      </c>
      <c r="H21" t="s">
        <v>31</v>
      </c>
      <c r="I21">
        <f>$D$13-I17</f>
        <v>2.310693386139917E-2</v>
      </c>
      <c r="J21">
        <f>$E$13-J17</f>
        <v>0.30581210469048159</v>
      </c>
      <c r="K21">
        <f>$F$13-K17</f>
        <v>-0.40012886174840645</v>
      </c>
      <c r="M21" t="s">
        <v>31</v>
      </c>
      <c r="N21">
        <f>$D$13-N17</f>
        <v>-1.1120808957670647E-2</v>
      </c>
      <c r="O21">
        <f>$E$13-O17</f>
        <v>-1.7203984135715444E-2</v>
      </c>
      <c r="P21">
        <f>$F$13-P17</f>
        <v>-1.5701915101629993E-2</v>
      </c>
    </row>
    <row r="22" spans="2:26" x14ac:dyDescent="0.25">
      <c r="C22" t="s">
        <v>16</v>
      </c>
      <c r="D22" s="1">
        <v>58</v>
      </c>
      <c r="E22" s="1">
        <v>25.9</v>
      </c>
      <c r="F22" s="1">
        <v>9.6</v>
      </c>
      <c r="H22" t="s">
        <v>32</v>
      </c>
      <c r="I22" s="5">
        <f>COS(RADIANS(I20))^2+COS(RADIANS(J20))^2+COS(RADIANS(K20))^2</f>
        <v>1.640440092923241</v>
      </c>
      <c r="J22" s="5"/>
      <c r="K22" s="5"/>
      <c r="M22" t="s">
        <v>32</v>
      </c>
      <c r="N22" s="5">
        <f>COS(RADIANS(N20))^2+COS(RADIANS(O20))^2+COS(RADIANS(P20))^2</f>
        <v>1.6377167236292087</v>
      </c>
      <c r="O22" s="5"/>
      <c r="P22" s="5"/>
      <c r="S22" s="5"/>
      <c r="T22" s="5"/>
      <c r="U22" s="5"/>
      <c r="X22" s="5"/>
      <c r="Y22" s="5"/>
      <c r="Z22" s="5"/>
    </row>
    <row r="23" spans="2:26" x14ac:dyDescent="0.25">
      <c r="C23" t="s">
        <v>22</v>
      </c>
      <c r="D23">
        <f>IF(D21&lt;0,D21-D22/60,D21+D22/60)</f>
        <v>11.966666666666667</v>
      </c>
      <c r="E23">
        <f t="shared" ref="E23:F23" si="10">IF(E21&lt;0,E21-E22/60,E21+E22/60)</f>
        <v>-26.431666666666665</v>
      </c>
      <c r="F23">
        <f t="shared" si="10"/>
        <v>74.16</v>
      </c>
      <c r="H23" t="s">
        <v>33</v>
      </c>
      <c r="I23" s="5">
        <f>COS(RADIANS(I20))*SIN(RADIANS(I20))+COS(RADIANS(J20))*SIN(RADIANS(J20))+COS(RADIANS(K20))*SIN(RADIANS(K20))</f>
        <v>-0.25189115400514278</v>
      </c>
      <c r="J23" s="5"/>
      <c r="K23" s="5"/>
      <c r="M23" t="s">
        <v>33</v>
      </c>
      <c r="N23" s="5">
        <f>COS(RADIANS(N20))*SIN(RADIANS(N20))+COS(RADIANS(O20))*SIN(RADIANS(O20))+COS(RADIANS(P20))*SIN(RADIANS(P20))</f>
        <v>-0.25807342766454511</v>
      </c>
      <c r="O23" s="5"/>
      <c r="P23" s="5"/>
      <c r="S23" s="5"/>
      <c r="T23" s="5"/>
      <c r="U23" s="5"/>
      <c r="X23" s="5"/>
      <c r="Y23" s="5"/>
      <c r="Z23" s="5"/>
    </row>
    <row r="24" spans="2:26" x14ac:dyDescent="0.25">
      <c r="B24" t="s">
        <v>24</v>
      </c>
      <c r="D24">
        <f>IF(D10&lt;$D$4,-(1-D15),D15)</f>
        <v>-0.34361111111111109</v>
      </c>
      <c r="E24">
        <f t="shared" ref="E24:F24" si="11">IF(E10&lt;$D$4,-(1-E15),E15)</f>
        <v>-0.2369444444444444</v>
      </c>
      <c r="F24">
        <f t="shared" si="11"/>
        <v>0.17611111111111111</v>
      </c>
      <c r="H24" t="s">
        <v>34</v>
      </c>
      <c r="I24" s="5">
        <f>SIN(RADIANS(I20))^2+SIN(RADIANS(J20))^2+SIN(RADIANS(K20))^2</f>
        <v>1.3595599070767588</v>
      </c>
      <c r="J24" s="5"/>
      <c r="K24" s="5"/>
      <c r="M24" t="s">
        <v>34</v>
      </c>
      <c r="N24" s="5">
        <f>SIN(RADIANS(N20))^2+SIN(RADIANS(O20))^2+SIN(RADIANS(P20))^2</f>
        <v>1.3622832763707913</v>
      </c>
      <c r="O24" s="5"/>
      <c r="P24" s="5"/>
      <c r="S24" s="5"/>
      <c r="T24" s="5"/>
      <c r="U24" s="5"/>
      <c r="X24" s="5"/>
      <c r="Y24" s="5"/>
      <c r="Z24" s="5"/>
    </row>
    <row r="25" spans="2:26" x14ac:dyDescent="0.25">
      <c r="H25" t="s">
        <v>35</v>
      </c>
      <c r="I25" s="5">
        <f>I21*COS(RADIANS(I20))+J21*COS(RADIANS(J20))+K21*COS(RADIANS(K20))</f>
        <v>-0.64324451784826442</v>
      </c>
      <c r="J25" s="5"/>
      <c r="K25" s="5"/>
      <c r="M25" t="s">
        <v>35</v>
      </c>
      <c r="N25" s="5">
        <f>N21*COS(RADIANS(N20))+O21*COS(RADIANS(O20))+P21*COS(RADIANS(P20))</f>
        <v>-3.529800059788122E-4</v>
      </c>
      <c r="O25" s="5"/>
      <c r="P25" s="5"/>
      <c r="S25" s="5"/>
      <c r="T25" s="5"/>
      <c r="U25" s="5"/>
      <c r="X25" s="5"/>
      <c r="Y25" s="5"/>
      <c r="Z25" s="5"/>
    </row>
    <row r="26" spans="2:26" x14ac:dyDescent="0.25">
      <c r="H26" t="s">
        <v>36</v>
      </c>
      <c r="I26" s="5">
        <f>I21*SIN(RADIANS(I20))+J21*SIN(RADIANS(J20))+K21*SIN(RADIANS(K20))</f>
        <v>0.1392062218315949</v>
      </c>
      <c r="J26" s="5"/>
      <c r="K26" s="5"/>
      <c r="M26" t="s">
        <v>36</v>
      </c>
      <c r="N26" s="5">
        <f>N21*SIN(RADIANS(N20))+O21*SIN(RADIANS(O20))+P21*SIN(RADIANS(P20))</f>
        <v>-7.5481015272699519E-4</v>
      </c>
      <c r="O26" s="5"/>
      <c r="P26" s="5"/>
      <c r="S26" s="5"/>
      <c r="T26" s="5"/>
      <c r="U26" s="5"/>
      <c r="X26" s="5"/>
      <c r="Y26" s="5"/>
      <c r="Z26" s="5"/>
    </row>
    <row r="27" spans="2:26" x14ac:dyDescent="0.25">
      <c r="H27" t="s">
        <v>37</v>
      </c>
      <c r="I27" s="5">
        <f>I22*I24-I23^2</f>
        <v>2.1668274268336685</v>
      </c>
      <c r="J27" s="5"/>
      <c r="K27" s="5"/>
      <c r="M27" t="s">
        <v>37</v>
      </c>
      <c r="N27" s="5">
        <f>N22*N24-N23^2</f>
        <v>2.1644322099663089</v>
      </c>
      <c r="O27" s="5"/>
      <c r="P27" s="5"/>
      <c r="S27" s="5"/>
      <c r="T27" s="5"/>
      <c r="U27" s="5"/>
      <c r="X27" s="5"/>
      <c r="Y27" s="5"/>
      <c r="Z27" s="5"/>
    </row>
    <row r="28" spans="2:26" x14ac:dyDescent="0.25">
      <c r="H28" t="s">
        <v>43</v>
      </c>
      <c r="I28" s="5">
        <f>I9+(I22*I26-I23*I25)/(I27*COS(RADIANS(I10)))</f>
        <v>-14.963902477877904</v>
      </c>
      <c r="J28" s="5"/>
      <c r="K28" s="5"/>
      <c r="M28" s="2" t="s">
        <v>43</v>
      </c>
      <c r="N28" s="6">
        <f>N9+(N22*N26-N23*N25)/(N27*COS(RADIANS(N10)))</f>
        <v>-14.96462254058776</v>
      </c>
      <c r="O28" s="6"/>
      <c r="P28" s="6"/>
      <c r="S28" s="5"/>
      <c r="T28" s="5"/>
      <c r="U28" s="5"/>
      <c r="X28" s="5"/>
      <c r="Y28" s="5"/>
      <c r="Z28" s="5"/>
    </row>
    <row r="29" spans="2:26" x14ac:dyDescent="0.25">
      <c r="H29" t="s">
        <v>44</v>
      </c>
      <c r="I29" s="5">
        <f>I10+(I24*I25-I23*I26)/I27</f>
        <v>31.612583526193291</v>
      </c>
      <c r="J29" s="5"/>
      <c r="K29" s="5"/>
      <c r="M29" s="2" t="s">
        <v>44</v>
      </c>
      <c r="N29" s="6">
        <f>N10+(N24*N25-N23*N26)/N27</f>
        <v>31.612271363401</v>
      </c>
      <c r="O29" s="6"/>
      <c r="P29" s="6"/>
      <c r="S29" s="5"/>
      <c r="T29" s="5"/>
      <c r="U29" s="5"/>
      <c r="X29" s="5"/>
      <c r="Y29" s="5"/>
      <c r="Z29" s="5"/>
    </row>
    <row r="30" spans="2:26" x14ac:dyDescent="0.25">
      <c r="H30" t="s">
        <v>45</v>
      </c>
      <c r="I30" s="5">
        <f>60*SQRT((I28-I9)^2*COS(I10)^2+(I29-I10)^2)</f>
        <v>23.315102978743035</v>
      </c>
      <c r="J30" s="5"/>
      <c r="K30" s="5"/>
      <c r="M30" s="2" t="s">
        <v>45</v>
      </c>
      <c r="N30" s="6">
        <f>60*SQRT((N28-N9)^2*COS(N10)^2+(N29-N10)^2)</f>
        <v>4.6326100793775235E-2</v>
      </c>
      <c r="O30" s="6"/>
      <c r="P30" s="6"/>
      <c r="S30" s="5"/>
      <c r="T30" s="5"/>
      <c r="U30" s="5"/>
      <c r="X30" s="5"/>
      <c r="Y30" s="5"/>
      <c r="Z30" s="5"/>
    </row>
  </sheetData>
  <mergeCells count="36">
    <mergeCell ref="I22:K22"/>
    <mergeCell ref="I23:K23"/>
    <mergeCell ref="I24:K24"/>
    <mergeCell ref="I25:K25"/>
    <mergeCell ref="I26:K26"/>
    <mergeCell ref="N22:P22"/>
    <mergeCell ref="N23:P23"/>
    <mergeCell ref="N24:P24"/>
    <mergeCell ref="N25:P25"/>
    <mergeCell ref="N26:P26"/>
    <mergeCell ref="S22:U22"/>
    <mergeCell ref="S23:U23"/>
    <mergeCell ref="S24:U24"/>
    <mergeCell ref="S25:U25"/>
    <mergeCell ref="S26:U26"/>
    <mergeCell ref="X22:Z22"/>
    <mergeCell ref="X23:Z23"/>
    <mergeCell ref="X24:Z24"/>
    <mergeCell ref="X25:Z25"/>
    <mergeCell ref="X26:Z26"/>
    <mergeCell ref="X27:Z27"/>
    <mergeCell ref="X28:Z28"/>
    <mergeCell ref="X29:Z29"/>
    <mergeCell ref="I30:K30"/>
    <mergeCell ref="N30:P30"/>
    <mergeCell ref="S30:U30"/>
    <mergeCell ref="X30:Z30"/>
    <mergeCell ref="N27:P27"/>
    <mergeCell ref="N28:P28"/>
    <mergeCell ref="N29:P29"/>
    <mergeCell ref="S27:U27"/>
    <mergeCell ref="S28:U28"/>
    <mergeCell ref="S29:U29"/>
    <mergeCell ref="I28:K28"/>
    <mergeCell ref="I29:K29"/>
    <mergeCell ref="I27:K27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"/>
  <sheetViews>
    <sheetView tabSelected="1" zoomScaleNormal="100" workbookViewId="0"/>
  </sheetViews>
  <sheetFormatPr defaultRowHeight="15" x14ac:dyDescent="0.25"/>
  <cols>
    <col min="2" max="2" width="19" bestFit="1" customWidth="1"/>
    <col min="3" max="3" width="9.28515625" bestFit="1" customWidth="1"/>
    <col min="9" max="9" width="13.28515625" bestFit="1" customWidth="1"/>
    <col min="11" max="11" width="14.42578125" bestFit="1" customWidth="1"/>
    <col min="12" max="12" width="17.5703125" bestFit="1" customWidth="1"/>
  </cols>
  <sheetData>
    <row r="1" spans="2:31" x14ac:dyDescent="0.25">
      <c r="B1" s="4">
        <v>43399</v>
      </c>
      <c r="G1" t="s">
        <v>14</v>
      </c>
    </row>
    <row r="2" spans="2:31" x14ac:dyDescent="0.25">
      <c r="D2" t="s">
        <v>5</v>
      </c>
      <c r="E2" t="s">
        <v>6</v>
      </c>
      <c r="F2" t="s">
        <v>7</v>
      </c>
      <c r="G2" t="s">
        <v>15</v>
      </c>
      <c r="H2" t="s">
        <v>16</v>
      </c>
      <c r="I2" t="s">
        <v>20</v>
      </c>
      <c r="K2" t="s">
        <v>39</v>
      </c>
      <c r="L2" t="s">
        <v>38</v>
      </c>
    </row>
    <row r="3" spans="2:31" x14ac:dyDescent="0.25">
      <c r="B3" t="s">
        <v>11</v>
      </c>
      <c r="D3">
        <f>D4-1</f>
        <v>19</v>
      </c>
      <c r="E3">
        <f>E4</f>
        <v>0</v>
      </c>
      <c r="F3">
        <f>F4</f>
        <v>0</v>
      </c>
      <c r="G3" s="1">
        <v>320</v>
      </c>
      <c r="H3" s="1">
        <v>5.9</v>
      </c>
      <c r="I3">
        <f>G3+H3/60</f>
        <v>320.09833333333336</v>
      </c>
      <c r="K3" s="1">
        <v>0</v>
      </c>
      <c r="L3" s="1">
        <v>0</v>
      </c>
    </row>
    <row r="4" spans="2:31" x14ac:dyDescent="0.25">
      <c r="B4" t="s">
        <v>9</v>
      </c>
      <c r="D4" s="1">
        <v>20</v>
      </c>
      <c r="E4" s="1">
        <v>0</v>
      </c>
      <c r="F4" s="1">
        <v>0</v>
      </c>
      <c r="G4" s="1">
        <v>335</v>
      </c>
      <c r="H4" s="1">
        <v>8.4</v>
      </c>
      <c r="I4">
        <f>G4+H4/60</f>
        <v>335.14</v>
      </c>
    </row>
    <row r="5" spans="2:31" x14ac:dyDescent="0.25">
      <c r="B5" t="s">
        <v>12</v>
      </c>
      <c r="D5">
        <f>D4+1</f>
        <v>21</v>
      </c>
      <c r="E5">
        <f>E4</f>
        <v>0</v>
      </c>
      <c r="F5">
        <f>F4</f>
        <v>0</v>
      </c>
      <c r="G5" s="1">
        <v>350</v>
      </c>
      <c r="H5" s="1">
        <v>10.8</v>
      </c>
      <c r="I5">
        <f>G5+H5/60</f>
        <v>350.18</v>
      </c>
    </row>
    <row r="7" spans="2:31" x14ac:dyDescent="0.25">
      <c r="B7" t="s">
        <v>13</v>
      </c>
      <c r="D7" s="1" t="s">
        <v>48</v>
      </c>
      <c r="E7" s="1" t="s">
        <v>46</v>
      </c>
      <c r="F7" s="1" t="s">
        <v>47</v>
      </c>
    </row>
    <row r="8" spans="2:31" x14ac:dyDescent="0.25">
      <c r="B8" t="s">
        <v>3</v>
      </c>
      <c r="D8" s="1"/>
      <c r="E8" s="1"/>
      <c r="F8" s="1"/>
    </row>
    <row r="9" spans="2:31" x14ac:dyDescent="0.25">
      <c r="B9" t="s">
        <v>4</v>
      </c>
      <c r="H9" t="s">
        <v>25</v>
      </c>
      <c r="I9" s="1">
        <v>0</v>
      </c>
      <c r="M9" t="s">
        <v>43</v>
      </c>
      <c r="N9">
        <f>I28</f>
        <v>-5.3187801881136458</v>
      </c>
      <c r="R9" t="s">
        <v>43</v>
      </c>
      <c r="S9">
        <f>N28</f>
        <v>-11.703413426571922</v>
      </c>
      <c r="W9" t="s">
        <v>43</v>
      </c>
      <c r="X9">
        <f>S28</f>
        <v>-15.794863329363233</v>
      </c>
      <c r="AB9" t="s">
        <v>43</v>
      </c>
      <c r="AC9">
        <f>X28</f>
        <v>-15.893122124182321</v>
      </c>
    </row>
    <row r="10" spans="2:31" x14ac:dyDescent="0.25">
      <c r="C10" t="s">
        <v>5</v>
      </c>
      <c r="D10" s="1">
        <v>20</v>
      </c>
      <c r="E10" s="1">
        <v>20</v>
      </c>
      <c r="F10" s="1">
        <v>20</v>
      </c>
      <c r="H10" t="s">
        <v>26</v>
      </c>
      <c r="I10" s="1">
        <v>0</v>
      </c>
      <c r="M10" t="s">
        <v>44</v>
      </c>
      <c r="N10">
        <f>I29</f>
        <v>19.564319022727553</v>
      </c>
      <c r="R10" t="s">
        <v>44</v>
      </c>
      <c r="S10">
        <f>N29</f>
        <v>33.960360795656641</v>
      </c>
      <c r="W10" t="s">
        <v>44</v>
      </c>
      <c r="X10">
        <f>S29</f>
        <v>39.299477202622136</v>
      </c>
      <c r="AB10" t="s">
        <v>44</v>
      </c>
      <c r="AC10">
        <f>X29</f>
        <v>38.942050357357672</v>
      </c>
    </row>
    <row r="11" spans="2:31" x14ac:dyDescent="0.25">
      <c r="C11" t="s">
        <v>6</v>
      </c>
      <c r="D11" s="1">
        <v>29</v>
      </c>
      <c r="E11" s="1">
        <v>30</v>
      </c>
      <c r="F11" s="1">
        <v>31</v>
      </c>
      <c r="I11" t="str">
        <f>$D$7</f>
        <v>Mirfak</v>
      </c>
      <c r="J11" t="str">
        <f>$E$7</f>
        <v>Altair</v>
      </c>
      <c r="K11" t="str">
        <f>$F$7</f>
        <v>Hamal</v>
      </c>
      <c r="N11" t="str">
        <f>$D$7</f>
        <v>Mirfak</v>
      </c>
      <c r="O11" t="str">
        <f>$E$7</f>
        <v>Altair</v>
      </c>
      <c r="P11" t="str">
        <f>$F$7</f>
        <v>Hamal</v>
      </c>
      <c r="S11" t="str">
        <f>$D$7</f>
        <v>Mirfak</v>
      </c>
      <c r="T11" t="str">
        <f>$E$7</f>
        <v>Altair</v>
      </c>
      <c r="U11" t="str">
        <f>$F$7</f>
        <v>Hamal</v>
      </c>
      <c r="X11" t="str">
        <f>$D$7</f>
        <v>Mirfak</v>
      </c>
      <c r="Y11" t="str">
        <f>$E$7</f>
        <v>Altair</v>
      </c>
      <c r="Z11" t="str">
        <f>$F$7</f>
        <v>Hamal</v>
      </c>
      <c r="AC11" t="str">
        <f>$D$7</f>
        <v>Mirfak</v>
      </c>
      <c r="AD11" t="str">
        <f>$E$7</f>
        <v>Altair</v>
      </c>
      <c r="AE11" t="str">
        <f>$F$7</f>
        <v>Hamal</v>
      </c>
    </row>
    <row r="12" spans="2:31" x14ac:dyDescent="0.25">
      <c r="C12" t="s">
        <v>7</v>
      </c>
      <c r="D12" s="1">
        <v>0</v>
      </c>
      <c r="E12" s="1">
        <v>0</v>
      </c>
      <c r="F12" s="1">
        <v>0</v>
      </c>
      <c r="H12" t="s">
        <v>27</v>
      </c>
      <c r="I12">
        <f>I9+$D$24*($L$3/60)*SIN(RADIANS($K$3))/COS(RADIANS(I10))</f>
        <v>0</v>
      </c>
      <c r="J12">
        <f>I9+$E$24*($L$3/60)*SIN(RADIANS($K$3))/COS(RADIANS(I10))</f>
        <v>0</v>
      </c>
      <c r="K12">
        <f>I9+$F$24*($L$3/60)*SIN(RADIANS($K$3))/COS(RADIANS(I10))</f>
        <v>0</v>
      </c>
      <c r="M12" t="s">
        <v>27</v>
      </c>
      <c r="N12">
        <f>N9+$D$24*($L$3/60)*SIN(RADIANS($K$3))/COS(RADIANS(N10))</f>
        <v>-5.3187801881136458</v>
      </c>
      <c r="O12">
        <f>N9+$E$24*($L$3/60)*SIN(RADIANS($K$3))/COS(RADIANS(N10))</f>
        <v>-5.3187801881136458</v>
      </c>
      <c r="P12">
        <f>N9+$F$24*($L$3/60)*SIN(RADIANS($K$3))/COS(RADIANS(N10))</f>
        <v>-5.3187801881136458</v>
      </c>
      <c r="R12" t="s">
        <v>27</v>
      </c>
      <c r="S12">
        <f>S9+$D$24*($L$3/60)*SIN(RADIANS($K$3))/COS(RADIANS(S10))</f>
        <v>-11.703413426571922</v>
      </c>
      <c r="T12">
        <f>S9+$E$24*($L$3/60)*SIN(RADIANS($K$3))/COS(RADIANS(S10))</f>
        <v>-11.703413426571922</v>
      </c>
      <c r="U12">
        <f>S9+$F$24*($L$3/60)*SIN(RADIANS($K$3))/COS(RADIANS(S10))</f>
        <v>-11.703413426571922</v>
      </c>
      <c r="W12" t="s">
        <v>27</v>
      </c>
      <c r="X12">
        <f>X9+$D$24*($L$3/60)*SIN(RADIANS($K$3))/COS(RADIANS(X10))</f>
        <v>-15.794863329363233</v>
      </c>
      <c r="Y12">
        <f>X9+$E$24*($L$3/60)*SIN(RADIANS($K$3))/COS(RADIANS(X10))</f>
        <v>-15.794863329363233</v>
      </c>
      <c r="Z12">
        <f>X9+$F$24*($L$3/60)*SIN(RADIANS($K$3))/COS(RADIANS(X10))</f>
        <v>-15.794863329363233</v>
      </c>
      <c r="AB12" t="s">
        <v>27</v>
      </c>
      <c r="AC12">
        <f>AC9+$D$24*($L$3/60)*SIN(RADIANS($K$3))/COS(RADIANS(AC10))</f>
        <v>-15.893122124182321</v>
      </c>
      <c r="AD12">
        <f>AC9+$E$24*($L$3/60)*SIN(RADIANS($K$3))/COS(RADIANS(AC10))</f>
        <v>-15.893122124182321</v>
      </c>
      <c r="AE12">
        <f>AC9+$F$24*($L$3/60)*SIN(RADIANS($K$3))/COS(RADIANS(AC10))</f>
        <v>-15.893122124182321</v>
      </c>
    </row>
    <row r="13" spans="2:31" x14ac:dyDescent="0.25">
      <c r="B13" t="s">
        <v>8</v>
      </c>
      <c r="C13" t="s">
        <v>15</v>
      </c>
      <c r="D13" s="1">
        <v>31.8</v>
      </c>
      <c r="E13" s="1">
        <v>50.5</v>
      </c>
      <c r="F13" s="1">
        <v>33.5</v>
      </c>
      <c r="H13" t="s">
        <v>28</v>
      </c>
      <c r="I13">
        <f>I10+$D$24*($L$3/60)*COS(RADIANS($K$3))</f>
        <v>0</v>
      </c>
      <c r="J13">
        <f>I10+$E$24*($L$3/60)*COS(RADIANS($K$3))</f>
        <v>0</v>
      </c>
      <c r="K13">
        <f>I10+$F$24*($L$3/60)*COS(RADIANS($K$3))</f>
        <v>0</v>
      </c>
      <c r="M13" t="s">
        <v>28</v>
      </c>
      <c r="N13">
        <f>N10+$D$24*($L$3/60)*COS(RADIANS($K$3))</f>
        <v>19.564319022727553</v>
      </c>
      <c r="O13">
        <f>N10+$E$24*($L$3/60)*COS(RADIANS($K$3))</f>
        <v>19.564319022727553</v>
      </c>
      <c r="P13">
        <f>N10+$F$24*($L$3/60)*COS(RADIANS($K$3))</f>
        <v>19.564319022727553</v>
      </c>
      <c r="R13" t="s">
        <v>28</v>
      </c>
      <c r="S13">
        <f>S10+$D$24*($L$3/60)*COS(RADIANS($K$3))</f>
        <v>33.960360795656641</v>
      </c>
      <c r="T13">
        <f>S10+$E$24*($L$3/60)*COS(RADIANS($K$3))</f>
        <v>33.960360795656641</v>
      </c>
      <c r="U13">
        <f>S10+$F$24*($L$3/60)*COS(RADIANS($K$3))</f>
        <v>33.960360795656641</v>
      </c>
      <c r="W13" t="s">
        <v>28</v>
      </c>
      <c r="X13">
        <f>X10+$D$24*($L$3/60)*COS(RADIANS($K$3))</f>
        <v>39.299477202622136</v>
      </c>
      <c r="Y13">
        <f>X10+$E$24*($L$3/60)*COS(RADIANS($K$3))</f>
        <v>39.299477202622136</v>
      </c>
      <c r="Z13">
        <f>X10+$F$24*($L$3/60)*COS(RADIANS($K$3))</f>
        <v>39.299477202622136</v>
      </c>
      <c r="AB13" t="s">
        <v>28</v>
      </c>
      <c r="AC13">
        <f>AC10+$D$24*($L$3/60)*COS(RADIANS($K$3))</f>
        <v>38.942050357357672</v>
      </c>
      <c r="AD13">
        <f>AC10+$E$24*($L$3/60)*COS(RADIANS($K$3))</f>
        <v>38.942050357357672</v>
      </c>
      <c r="AE13">
        <f>AC10+$F$24*($L$3/60)*COS(RADIANS($K$3))</f>
        <v>38.942050357357672</v>
      </c>
    </row>
    <row r="14" spans="2:31" x14ac:dyDescent="0.25">
      <c r="C14" t="s">
        <v>17</v>
      </c>
      <c r="D14">
        <f>RADIANS(D13)</f>
        <v>0.55501470213419679</v>
      </c>
      <c r="E14">
        <f t="shared" ref="E14:F14" si="0">RADIANS(E13)</f>
        <v>0.88139127225713643</v>
      </c>
      <c r="F14">
        <f t="shared" si="0"/>
        <v>0.58468529941810043</v>
      </c>
      <c r="H14" t="s">
        <v>40</v>
      </c>
      <c r="I14">
        <f>MOD($D$20+I12,360)</f>
        <v>290.98766666666666</v>
      </c>
      <c r="J14">
        <f>MOD($E$20+J12,360)</f>
        <v>44.739999999999952</v>
      </c>
      <c r="K14">
        <f>MOD($F$20+K12,360)</f>
        <v>310.84899999999993</v>
      </c>
      <c r="M14" t="s">
        <v>40</v>
      </c>
      <c r="N14">
        <f>MOD($D$20+N12,360)</f>
        <v>285.66888647855302</v>
      </c>
      <c r="O14">
        <f>MOD($E$20+O12,360)</f>
        <v>39.421219811886303</v>
      </c>
      <c r="P14">
        <f>MOD($F$20+P12,360)</f>
        <v>305.5302198118863</v>
      </c>
      <c r="R14" t="s">
        <v>40</v>
      </c>
      <c r="S14">
        <f>MOD($D$20+S12,360)</f>
        <v>279.28425324009476</v>
      </c>
      <c r="T14">
        <f>MOD($E$20+T12,360)</f>
        <v>33.036586573428032</v>
      </c>
      <c r="U14">
        <f>MOD($F$20+U12,360)</f>
        <v>299.14558657342803</v>
      </c>
      <c r="W14" t="s">
        <v>40</v>
      </c>
      <c r="X14">
        <f>MOD($D$20+X12,360)</f>
        <v>275.19280333730342</v>
      </c>
      <c r="Y14">
        <f>MOD($E$20+Y12,360)</f>
        <v>28.945136670636721</v>
      </c>
      <c r="Z14">
        <f>MOD($F$20+Z12,360)</f>
        <v>295.05413667063669</v>
      </c>
      <c r="AB14" t="s">
        <v>40</v>
      </c>
      <c r="AC14">
        <f>MOD($D$20+AC12,360)</f>
        <v>275.09454454248436</v>
      </c>
      <c r="AD14">
        <f>MOD($E$20+AD12,360)</f>
        <v>28.846877875817633</v>
      </c>
      <c r="AE14">
        <f>MOD($F$20+AE12,360)</f>
        <v>294.95587787581763</v>
      </c>
    </row>
    <row r="15" spans="2:31" x14ac:dyDescent="0.25">
      <c r="B15" t="s">
        <v>18</v>
      </c>
      <c r="D15">
        <f>(60*D11+D12)/60^2</f>
        <v>0.48333333333333334</v>
      </c>
      <c r="E15">
        <f t="shared" ref="E15:F15" si="1">(60*E11+E12)/60^2</f>
        <v>0.5</v>
      </c>
      <c r="F15">
        <f t="shared" si="1"/>
        <v>0.51666666666666672</v>
      </c>
      <c r="H15" t="s">
        <v>41</v>
      </c>
      <c r="I15">
        <f>SIN(RADIANS($D$23))</f>
        <v>0.76520238004762586</v>
      </c>
      <c r="J15">
        <f>SIN(RADIANS($E$23))</f>
        <v>0.15508397686696093</v>
      </c>
      <c r="K15">
        <f>SIN(RADIANS($F$23))</f>
        <v>0.39954920287812001</v>
      </c>
      <c r="M15" t="s">
        <v>41</v>
      </c>
      <c r="N15">
        <f>SIN(RADIANS($D$23))</f>
        <v>0.76520238004762586</v>
      </c>
      <c r="O15">
        <f>SIN(RADIANS($E$23))</f>
        <v>0.15508397686696093</v>
      </c>
      <c r="P15">
        <f>SIN(RADIANS($F$23))</f>
        <v>0.39954920287812001</v>
      </c>
      <c r="R15" t="s">
        <v>41</v>
      </c>
      <c r="S15">
        <f>SIN(RADIANS($D$23))</f>
        <v>0.76520238004762586</v>
      </c>
      <c r="T15">
        <f>SIN(RADIANS($E$23))</f>
        <v>0.15508397686696093</v>
      </c>
      <c r="U15">
        <f>SIN(RADIANS($F$23))</f>
        <v>0.39954920287812001</v>
      </c>
      <c r="W15" t="s">
        <v>41</v>
      </c>
      <c r="X15">
        <f>SIN(RADIANS($D$23))</f>
        <v>0.76520238004762586</v>
      </c>
      <c r="Y15">
        <f>SIN(RADIANS($E$23))</f>
        <v>0.15508397686696093</v>
      </c>
      <c r="Z15">
        <f>SIN(RADIANS($F$23))</f>
        <v>0.39954920287812001</v>
      </c>
      <c r="AB15" t="s">
        <v>41</v>
      </c>
      <c r="AC15">
        <f>SIN(RADIANS($D$23))</f>
        <v>0.76520238004762586</v>
      </c>
      <c r="AD15">
        <f>SIN(RADIANS($E$23))</f>
        <v>0.15508397686696093</v>
      </c>
      <c r="AE15">
        <f>SIN(RADIANS($F$23))</f>
        <v>0.39954920287812001</v>
      </c>
    </row>
    <row r="16" spans="2:31" x14ac:dyDescent="0.25">
      <c r="B16" t="s">
        <v>19</v>
      </c>
      <c r="D16">
        <f>IF(D10&lt;$D$4,($I$4-$I$3)*D15+$I$3,($I$5-$I$4)*D15+$I$4)</f>
        <v>342.40933333333334</v>
      </c>
      <c r="E16">
        <f>IF(E10&lt;$D$4,($I$4-$I$3)*E15+$I$3,($I$5-$I$4)*E15+$I$4)</f>
        <v>342.65999999999997</v>
      </c>
      <c r="F16">
        <f>IF(F10&lt;$D$4,($I$4-$I$3)*F15+$I$3,($I$5-$I$4)*F15+$I$4)</f>
        <v>342.91066666666666</v>
      </c>
      <c r="H16" t="s">
        <v>34</v>
      </c>
      <c r="I16">
        <f>COS(RADIANS($D$23))*COS(RADIANS(I14))</f>
        <v>0.23058425229178045</v>
      </c>
      <c r="J16">
        <f>COS(RADIANS($E$23))*COS(RADIANS(J14))</f>
        <v>0.70171442564637754</v>
      </c>
      <c r="K16">
        <f>COS(RADIANS($F$23))*COS(RADIANS(K14))</f>
        <v>0.59959159763088055</v>
      </c>
      <c r="M16" t="s">
        <v>34</v>
      </c>
      <c r="N16">
        <f>COS(RADIANS($D$23))*COS(RADIANS(N14))</f>
        <v>0.17387322721278992</v>
      </c>
      <c r="O16">
        <f>COS(RADIANS($E$23))*COS(RADIANS(O14))</f>
        <v>0.76315221038392556</v>
      </c>
      <c r="P16">
        <f>COS(RADIANS($F$23))*COS(RADIANS(P14))</f>
        <v>0.53273077908343724</v>
      </c>
      <c r="R16" t="s">
        <v>34</v>
      </c>
      <c r="S16">
        <f>COS(RADIANS($D$23))*COS(RADIANS(S14))</f>
        <v>0.10386428023707829</v>
      </c>
      <c r="T16">
        <f>COS(RADIANS($E$23))*COS(RADIANS(T14))</f>
        <v>0.82817999273705389</v>
      </c>
      <c r="U16">
        <f>COS(RADIANS($F$23))*COS(RADIANS(U14))</f>
        <v>0.44646651909654644</v>
      </c>
      <c r="W16" t="s">
        <v>34</v>
      </c>
      <c r="X16">
        <f>COS(RADIANS($D$23))*COS(RADIANS(X14))</f>
        <v>5.8267800279669629E-2</v>
      </c>
      <c r="Y16">
        <f>COS(RADIANS($E$23))*COS(RADIANS(Y14))</f>
        <v>0.86449615218046216</v>
      </c>
      <c r="Z16">
        <f>COS(RADIANS($F$23))*COS(RADIANS(Z14))</f>
        <v>0.38820396771836813</v>
      </c>
      <c r="AB16" t="s">
        <v>34</v>
      </c>
      <c r="AC16">
        <f>COS(RADIANS($D$23))*COS(RADIANS(AC14))</f>
        <v>5.7168185883602271E-2</v>
      </c>
      <c r="AD16">
        <f>COS(RADIANS($E$23))*COS(RADIANS(AD14))</f>
        <v>0.86531482135165028</v>
      </c>
      <c r="AE16">
        <f>COS(RADIANS($F$23))*COS(RADIANS(AE14))</f>
        <v>0.38677921479454136</v>
      </c>
    </row>
    <row r="17" spans="2:31" x14ac:dyDescent="0.25">
      <c r="B17" t="s">
        <v>21</v>
      </c>
      <c r="C17" t="s">
        <v>15</v>
      </c>
      <c r="D17" s="1">
        <v>308</v>
      </c>
      <c r="E17" s="1">
        <v>62</v>
      </c>
      <c r="F17" s="1">
        <v>327</v>
      </c>
      <c r="H17" t="s">
        <v>30</v>
      </c>
      <c r="I17">
        <f>DEGREES(ASIN(I15*SIN(RADIANS(I13))+I16*COS(RADIANS(I13))))</f>
        <v>13.331471551973769</v>
      </c>
      <c r="J17">
        <f>DEGREES(ASIN(J15*SIN(RADIANS(J13))+J16*COS(RADIANS(J13))))</f>
        <v>44.564714958504041</v>
      </c>
      <c r="K17">
        <f t="shared" ref="K17" si="2">DEGREES(ASIN(K15*SIN(RADIANS(K13))+K16*COS(RADIANS(K13))))</f>
        <v>36.84065357682988</v>
      </c>
      <c r="M17" t="s">
        <v>30</v>
      </c>
      <c r="N17">
        <f>DEGREES(ASIN(N15*SIN(RADIANS(N13))+N16*COS(RADIANS(N13))))</f>
        <v>24.839274112918051</v>
      </c>
      <c r="O17">
        <f>DEGREES(ASIN(O15*SIN(RADIANS(O13))+O16*COS(RADIANS(O13))))</f>
        <v>50.445993891639226</v>
      </c>
      <c r="P17">
        <f t="shared" ref="P17" si="3">DEGREES(ASIN(P15*SIN(RADIANS(P13))+P16*COS(RADIANS(P13))))</f>
        <v>39.477055843330504</v>
      </c>
      <c r="R17" t="s">
        <v>30</v>
      </c>
      <c r="S17">
        <f>DEGREES(ASIN(S15*SIN(RADIANS(S13))+S16*COS(RADIANS(S13))))</f>
        <v>30.904210221501931</v>
      </c>
      <c r="T17">
        <f>DEGREES(ASIN(T15*SIN(RADIANS(T13))+T16*COS(RADIANS(T13))))</f>
        <v>50.673343789120082</v>
      </c>
      <c r="U17">
        <f t="shared" ref="U17" si="4">DEGREES(ASIN(U15*SIN(RADIANS(U13))+U16*COS(RADIANS(U13))))</f>
        <v>36.406202480971487</v>
      </c>
      <c r="W17" t="s">
        <v>30</v>
      </c>
      <c r="X17">
        <f>DEGREES(ASIN(X15*SIN(RADIANS(X13))+X16*COS(RADIANS(X13))))</f>
        <v>31.988527851282296</v>
      </c>
      <c r="Y17">
        <f>DEGREES(ASIN(Y15*SIN(RADIANS(Y13))+Y16*COS(RADIANS(Y13))))</f>
        <v>50.10427494452523</v>
      </c>
      <c r="Z17">
        <f t="shared" ref="Z17" si="5">DEGREES(ASIN(Z15*SIN(RADIANS(Z13))+Z16*COS(RADIANS(Z13))))</f>
        <v>33.605677728890228</v>
      </c>
      <c r="AB17" t="s">
        <v>30</v>
      </c>
      <c r="AC17">
        <f>DEGREES(ASIN(AC15*SIN(RADIANS(AC13))+AC16*COS(RADIANS(AC13))))</f>
        <v>31.696531459674084</v>
      </c>
      <c r="AD17">
        <f>DEGREES(ASIN(AD15*SIN(RADIANS(AD13))+AD16*COS(RADIANS(AD13))))</f>
        <v>50.398981378434506</v>
      </c>
      <c r="AE17">
        <f t="shared" ref="AE17" si="6">DEGREES(ASIN(AE15*SIN(RADIANS(AE13))+AE16*COS(RADIANS(AE13))))</f>
        <v>33.501596267600142</v>
      </c>
    </row>
    <row r="18" spans="2:31" x14ac:dyDescent="0.25">
      <c r="C18" t="s">
        <v>16</v>
      </c>
      <c r="D18" s="1">
        <v>34.700000000000003</v>
      </c>
      <c r="E18" s="1">
        <v>4.8</v>
      </c>
      <c r="F18" s="1">
        <v>56.3</v>
      </c>
      <c r="H18" t="s">
        <v>42</v>
      </c>
      <c r="I18">
        <f t="shared" ref="I18:J18" si="7">(I15*COS(RADIANS(I13))-I16*SIN(RADIANS(I13)))/COS(RADIANS(I17))</f>
        <v>0.78639383506601412</v>
      </c>
      <c r="J18">
        <f t="shared" si="7"/>
        <v>0.21767445396939741</v>
      </c>
      <c r="K18">
        <f>(K15*COS(RADIANS(K13))-K16*SIN(RADIANS(K13)))/COS(RADIANS(K17))</f>
        <v>0.49924545549456667</v>
      </c>
      <c r="M18" t="s">
        <v>42</v>
      </c>
      <c r="N18">
        <f t="shared" ref="N18:O18" si="8">(N15*COS(RADIANS(N13))-N16*SIN(RADIANS(N13)))/COS(RADIANS(N17))</f>
        <v>0.730366696109502</v>
      </c>
      <c r="O18">
        <f t="shared" si="8"/>
        <v>-0.17183032709344431</v>
      </c>
      <c r="P18">
        <f>(P15*COS(RADIANS(P13))-P16*SIN(RADIANS(P13)))/COS(RADIANS(P17))</f>
        <v>0.25663197299735541</v>
      </c>
      <c r="R18" t="s">
        <v>42</v>
      </c>
      <c r="S18">
        <f t="shared" ref="S18:T18" si="9">(S15*COS(RADIANS(S13))-S16*SIN(RADIANS(S13)))/COS(RADIANS(S17))</f>
        <v>0.67207291850719519</v>
      </c>
      <c r="T18">
        <f t="shared" si="9"/>
        <v>-0.52704012835522918</v>
      </c>
      <c r="U18">
        <f>(U15*COS(RADIANS(U13))-U16*SIN(RADIANS(U13)))/COS(RADIANS(U17))</f>
        <v>0.10187376876025478</v>
      </c>
      <c r="W18" t="s">
        <v>42</v>
      </c>
      <c r="X18">
        <f t="shared" ref="X18:Y18" si="10">(X15*COS(RADIANS(X13))-X16*SIN(RADIANS(X13)))/COS(RADIANS(X17))</f>
        <v>0.65464924282128512</v>
      </c>
      <c r="Y18">
        <f t="shared" si="10"/>
        <v>-0.66657808258593809</v>
      </c>
      <c r="Z18">
        <f>(Z15*COS(RADIANS(Z13))-Z16*SIN(RADIANS(Z13)))/COS(RADIANS(Z17))</f>
        <v>7.6016179125432973E-2</v>
      </c>
      <c r="AB18" t="s">
        <v>42</v>
      </c>
      <c r="AC18">
        <f t="shared" ref="AC18:AD18" si="11">(AC15*COS(RADIANS(AC13))-AC16*SIN(RADIANS(AC13)))/COS(RADIANS(AC17))</f>
        <v>0.65726413684514229</v>
      </c>
      <c r="AD18">
        <f t="shared" si="11"/>
        <v>-0.66399948585269053</v>
      </c>
      <c r="AE18">
        <f>(AE15*COS(RADIANS(AE13))-AE16*SIN(RADIANS(AE13)))/COS(RADIANS(AE17))</f>
        <v>8.113765978659003E-2</v>
      </c>
    </row>
    <row r="19" spans="2:31" x14ac:dyDescent="0.25">
      <c r="C19" t="s">
        <v>22</v>
      </c>
      <c r="D19">
        <f>D17+D18/60</f>
        <v>308.57833333333332</v>
      </c>
      <c r="E19">
        <f t="shared" ref="E19:F19" si="12">E17+E18/60</f>
        <v>62.08</v>
      </c>
      <c r="F19">
        <f t="shared" si="12"/>
        <v>327.93833333333333</v>
      </c>
      <c r="H19" t="s">
        <v>32</v>
      </c>
      <c r="I19">
        <f>DEGREES(ACOS(I18))</f>
        <v>38.150224642316829</v>
      </c>
      <c r="J19">
        <f>DEGREES(ACOS(J18))</f>
        <v>77.427520892471719</v>
      </c>
      <c r="K19">
        <f>DEGREES(ACOS(K18))</f>
        <v>60.049907719581277</v>
      </c>
      <c r="M19" t="s">
        <v>32</v>
      </c>
      <c r="N19">
        <f>DEGREES(ACOS(N18))</f>
        <v>43.082855705217128</v>
      </c>
      <c r="O19">
        <f>DEGREES(ACOS(O18))</f>
        <v>99.894255219163696</v>
      </c>
      <c r="P19">
        <f>DEGREES(ACOS(P18))</f>
        <v>75.129691240344684</v>
      </c>
      <c r="R19" t="s">
        <v>32</v>
      </c>
      <c r="S19">
        <f>DEGREES(ACOS(S18))</f>
        <v>47.772744053127781</v>
      </c>
      <c r="T19">
        <f>DEGREES(ACOS(T18))</f>
        <v>121.80568550072859</v>
      </c>
      <c r="U19">
        <f>DEGREES(ACOS(U18))</f>
        <v>84.152919349147069</v>
      </c>
      <c r="W19" t="s">
        <v>32</v>
      </c>
      <c r="X19">
        <f>DEGREES(ACOS(X18))</f>
        <v>49.106940962539305</v>
      </c>
      <c r="Y19">
        <f>DEGREES(ACOS(Y18))</f>
        <v>131.80350576794615</v>
      </c>
      <c r="Z19">
        <f>DEGREES(ACOS(Z18))</f>
        <v>85.640388226766717</v>
      </c>
      <c r="AB19" t="s">
        <v>32</v>
      </c>
      <c r="AC19">
        <f>DEGREES(ACOS(AC18))</f>
        <v>48.908447417385482</v>
      </c>
      <c r="AD19">
        <f>DEGREES(ACOS(AD18))</f>
        <v>131.60561438686071</v>
      </c>
      <c r="AE19">
        <f>DEGREES(ACOS(AE18))</f>
        <v>85.346038557977224</v>
      </c>
    </row>
    <row r="20" spans="2:31" x14ac:dyDescent="0.25">
      <c r="B20" t="s">
        <v>10</v>
      </c>
      <c r="D20">
        <f>MOD(D16+D19,360)</f>
        <v>290.98766666666666</v>
      </c>
      <c r="E20">
        <f t="shared" ref="E20:F20" si="13">MOD(E16+E19,360)</f>
        <v>44.739999999999952</v>
      </c>
      <c r="F20">
        <f t="shared" si="13"/>
        <v>310.84899999999993</v>
      </c>
      <c r="H20" t="s">
        <v>29</v>
      </c>
      <c r="I20">
        <f>IF(I14&gt;180,I19,360-I19)</f>
        <v>38.150224642316829</v>
      </c>
      <c r="J20">
        <f t="shared" ref="J20:K20" si="14">IF(J14&gt;180,J19,360-J19)</f>
        <v>282.5724791075283</v>
      </c>
      <c r="K20">
        <f t="shared" si="14"/>
        <v>60.049907719581277</v>
      </c>
      <c r="M20" t="s">
        <v>29</v>
      </c>
      <c r="N20">
        <f>IF(N14&gt;180,N19,360-N19)</f>
        <v>43.082855705217128</v>
      </c>
      <c r="O20">
        <f>IF(O14&gt;180,O19,360-O19)</f>
        <v>260.10574478083629</v>
      </c>
      <c r="P20">
        <f>IF(P14&gt;180,P19,360-P19)</f>
        <v>75.129691240344684</v>
      </c>
      <c r="R20" t="s">
        <v>29</v>
      </c>
      <c r="S20">
        <f>IF(S14&gt;180,S19,360-S19)</f>
        <v>47.772744053127781</v>
      </c>
      <c r="T20">
        <f>IF(T14&gt;180,T19,360-T19)</f>
        <v>238.1943144992714</v>
      </c>
      <c r="U20">
        <f>IF(U14&gt;180,U19,360-U19)</f>
        <v>84.152919349147069</v>
      </c>
      <c r="W20" t="s">
        <v>29</v>
      </c>
      <c r="X20">
        <f>IF(X14&gt;180,X19,360-X19)</f>
        <v>49.106940962539305</v>
      </c>
      <c r="Y20">
        <f>IF(Y14&gt;180,Y19,360-Y19)</f>
        <v>228.19649423205385</v>
      </c>
      <c r="Z20">
        <f>IF(Z14&gt;180,Z19,360-Z19)</f>
        <v>85.640388226766717</v>
      </c>
      <c r="AB20" t="s">
        <v>29</v>
      </c>
      <c r="AC20">
        <f>IF(AC14&gt;180,AC19,360-AC19)</f>
        <v>48.908447417385482</v>
      </c>
      <c r="AD20">
        <f>IF(AD14&gt;180,AD19,360-AD19)</f>
        <v>228.39438561313929</v>
      </c>
      <c r="AE20">
        <f>IF(AE14&gt;180,AE19,360-AE19)</f>
        <v>85.346038557977224</v>
      </c>
    </row>
    <row r="21" spans="2:31" x14ac:dyDescent="0.25">
      <c r="B21" t="s">
        <v>23</v>
      </c>
      <c r="C21" t="s">
        <v>15</v>
      </c>
      <c r="D21" s="1">
        <v>49</v>
      </c>
      <c r="E21" s="1">
        <v>8</v>
      </c>
      <c r="F21" s="1">
        <v>23</v>
      </c>
      <c r="H21" t="s">
        <v>31</v>
      </c>
      <c r="I21">
        <f>$D$13-I17</f>
        <v>18.468528448026234</v>
      </c>
      <c r="J21">
        <f>$E$13-J17</f>
        <v>5.935285041495959</v>
      </c>
      <c r="K21">
        <f>$F$13-K17</f>
        <v>-3.3406535768298795</v>
      </c>
      <c r="M21" t="s">
        <v>31</v>
      </c>
      <c r="N21">
        <f>$D$13-N17</f>
        <v>6.9607258870819493</v>
      </c>
      <c r="O21">
        <f>$E$13-O17</f>
        <v>5.4006108360773908E-2</v>
      </c>
      <c r="P21">
        <f>$F$13-P17</f>
        <v>-5.9770558433305041</v>
      </c>
      <c r="R21" t="s">
        <v>31</v>
      </c>
      <c r="S21">
        <f>$D$13-S17</f>
        <v>0.89578977849807018</v>
      </c>
      <c r="T21">
        <f>$E$13-T17</f>
        <v>-0.17334378912008219</v>
      </c>
      <c r="U21">
        <f>$F$13-U17</f>
        <v>-2.906202480971487</v>
      </c>
      <c r="W21" t="s">
        <v>31</v>
      </c>
      <c r="X21">
        <f>$D$13-X17</f>
        <v>-0.18852785128229499</v>
      </c>
      <c r="Y21">
        <f>$E$13-Y17</f>
        <v>0.39572505547477022</v>
      </c>
      <c r="Z21">
        <f>$F$13-Z17</f>
        <v>-0.1056777288902282</v>
      </c>
      <c r="AB21" t="s">
        <v>31</v>
      </c>
      <c r="AC21">
        <f>$D$13-AC17</f>
        <v>0.10346854032591679</v>
      </c>
      <c r="AD21">
        <f>$E$13-AD17</f>
        <v>0.10101862156549402</v>
      </c>
      <c r="AE21">
        <f>$F$13-AE17</f>
        <v>-1.5962676001421983E-3</v>
      </c>
    </row>
    <row r="22" spans="2:31" x14ac:dyDescent="0.25">
      <c r="C22" t="s">
        <v>16</v>
      </c>
      <c r="D22" s="1">
        <v>55.5</v>
      </c>
      <c r="E22" s="1">
        <v>55.3</v>
      </c>
      <c r="F22" s="1">
        <v>33</v>
      </c>
      <c r="H22" t="s">
        <v>32</v>
      </c>
      <c r="I22" s="5">
        <f>COS(RADIANS(I20))^2+COS(RADIANS(J20))^2+COS(RADIANS(K20))^2</f>
        <v>0.91504345657268615</v>
      </c>
      <c r="J22" s="5"/>
      <c r="K22" s="5"/>
      <c r="M22" t="s">
        <v>32</v>
      </c>
      <c r="N22" s="5">
        <f>COS(RADIANS(N20))^2+COS(RADIANS(O20))^2+COS(RADIANS(P20))^2</f>
        <v>0.62882114165946523</v>
      </c>
      <c r="O22" s="5"/>
      <c r="P22" s="5"/>
      <c r="R22" t="s">
        <v>32</v>
      </c>
      <c r="S22" s="5">
        <f>COS(RADIANS(S20))^2+COS(RADIANS(T20))^2+COS(RADIANS(U20))^2</f>
        <v>0.73983156944889383</v>
      </c>
      <c r="T22" s="5"/>
      <c r="U22" s="5"/>
      <c r="W22" t="s">
        <v>32</v>
      </c>
      <c r="X22" s="5">
        <f>COS(RADIANS(X20))^2+COS(RADIANS(Y20))^2+COS(RADIANS(Z20))^2</f>
        <v>0.878670430799258</v>
      </c>
      <c r="Y22" s="5"/>
      <c r="Z22" s="5"/>
      <c r="AB22" t="s">
        <v>32</v>
      </c>
      <c r="AC22" s="5">
        <f>COS(RADIANS(AC20))^2+COS(RADIANS(AD20))^2+COS(RADIANS(AE20))^2</f>
        <v>0.87947478263107204</v>
      </c>
      <c r="AD22" s="5"/>
      <c r="AE22" s="5"/>
    </row>
    <row r="23" spans="2:31" x14ac:dyDescent="0.25">
      <c r="C23" t="s">
        <v>22</v>
      </c>
      <c r="D23">
        <f>IF(D21&lt;0,D21-D22/60,D21+D22/60)</f>
        <v>49.924999999999997</v>
      </c>
      <c r="E23">
        <f t="shared" ref="E23:F23" si="15">IF(E21&lt;0,E21-E22/60,E21+E22/60)</f>
        <v>8.9216666666666669</v>
      </c>
      <c r="F23">
        <f t="shared" si="15"/>
        <v>23.55</v>
      </c>
      <c r="H23" t="s">
        <v>33</v>
      </c>
      <c r="I23" s="5">
        <f>COS(RADIANS(I20))*SIN(RADIANS(I20))+COS(RADIANS(J20))*SIN(RADIANS(J20))+COS(RADIANS(K20))*SIN(RADIANS(K20))</f>
        <v>0.70589707471318475</v>
      </c>
      <c r="J23" s="5"/>
      <c r="K23" s="5"/>
      <c r="M23" t="s">
        <v>33</v>
      </c>
      <c r="N23" s="5">
        <f>COS(RADIANS(N20))*SIN(RADIANS(N20))+COS(RADIANS(O20))*SIN(RADIANS(O20))+COS(RADIANS(P20))*SIN(RADIANS(P20))</f>
        <v>0.91619259551333054</v>
      </c>
      <c r="O23" s="5"/>
      <c r="P23" s="5"/>
      <c r="R23" t="s">
        <v>33</v>
      </c>
      <c r="S23" s="5">
        <f>COS(RADIANS(S20))*SIN(RADIANS(S20))+COS(RADIANS(T20))*SIN(RADIANS(T20))+COS(RADIANS(U20))*SIN(RADIANS(U20))</f>
        <v>1.0469036418447983</v>
      </c>
      <c r="T23" s="5"/>
      <c r="U23" s="5"/>
      <c r="W23" t="s">
        <v>33</v>
      </c>
      <c r="X23" s="5">
        <f>COS(RADIANS(X20))*SIN(RADIANS(X20))+COS(RADIANS(Y20))*SIN(RADIANS(Y20))+COS(RADIANS(Z20))*SIN(RADIANS(Z20))</f>
        <v>1.0675578315339498</v>
      </c>
      <c r="Y23" s="5"/>
      <c r="Z23" s="5"/>
      <c r="AB23" t="s">
        <v>33</v>
      </c>
      <c r="AC23" s="5">
        <f>COS(RADIANS(AC20))*SIN(RADIANS(AC20))+COS(RADIANS(AD20))*SIN(RADIANS(AD20))+COS(RADIANS(AE20))*SIN(RADIANS(AE20))</f>
        <v>1.0727183774966862</v>
      </c>
      <c r="AD23" s="5"/>
      <c r="AE23" s="5"/>
    </row>
    <row r="24" spans="2:31" x14ac:dyDescent="0.25">
      <c r="B24" t="s">
        <v>24</v>
      </c>
      <c r="D24">
        <f>IF(D10&lt;$D$4,-(1-D15),D15)</f>
        <v>0.48333333333333334</v>
      </c>
      <c r="E24">
        <f t="shared" ref="E24:F24" si="16">IF(E10&lt;$D$4,-(1-E15),E15)</f>
        <v>0.5</v>
      </c>
      <c r="F24">
        <f t="shared" si="16"/>
        <v>0.51666666666666672</v>
      </c>
      <c r="H24" t="s">
        <v>34</v>
      </c>
      <c r="I24" s="5">
        <f>SIN(RADIANS(I20))^2+SIN(RADIANS(J20))^2+SIN(RADIANS(K20))^2</f>
        <v>2.0849565434273134</v>
      </c>
      <c r="J24" s="5"/>
      <c r="K24" s="5"/>
      <c r="M24" t="s">
        <v>34</v>
      </c>
      <c r="N24" s="5">
        <f>SIN(RADIANS(N20))^2+SIN(RADIANS(O20))^2+SIN(RADIANS(P20))^2</f>
        <v>2.3711788583405347</v>
      </c>
      <c r="O24" s="5"/>
      <c r="P24" s="5"/>
      <c r="R24" t="s">
        <v>34</v>
      </c>
      <c r="S24" s="5">
        <f>SIN(RADIANS(S20))^2+SIN(RADIANS(T20))^2+SIN(RADIANS(U20))^2</f>
        <v>2.2601684305511065</v>
      </c>
      <c r="T24" s="5"/>
      <c r="U24" s="5"/>
      <c r="W24" t="s">
        <v>34</v>
      </c>
      <c r="X24" s="5">
        <f>SIN(RADIANS(X20))^2+SIN(RADIANS(Y20))^2+SIN(RADIANS(Z20))^2</f>
        <v>2.1213295692007419</v>
      </c>
      <c r="Y24" s="5"/>
      <c r="Z24" s="5"/>
      <c r="AB24" t="s">
        <v>34</v>
      </c>
      <c r="AC24" s="5">
        <f>SIN(RADIANS(AC20))^2+SIN(RADIANS(AD20))^2+SIN(RADIANS(AE20))^2</f>
        <v>2.120525217368928</v>
      </c>
      <c r="AD24" s="5"/>
      <c r="AE24" s="5"/>
    </row>
    <row r="25" spans="2:31" x14ac:dyDescent="0.25">
      <c r="H25" t="s">
        <v>35</v>
      </c>
      <c r="I25" s="5">
        <f>I21*COS(RADIANS(I20))+J21*COS(RADIANS(J20))+K21*COS(RADIANS(K20))</f>
        <v>14.14769072821551</v>
      </c>
      <c r="J25" s="5"/>
      <c r="K25" s="5"/>
      <c r="M25" t="s">
        <v>35</v>
      </c>
      <c r="N25" s="5">
        <f>N21*COS(RADIANS(N20))+O21*COS(RADIANS(O20))+P21*COS(RADIANS(P20))</f>
        <v>3.5406988476179713</v>
      </c>
      <c r="O25" s="5"/>
      <c r="P25" s="5"/>
      <c r="R25" t="s">
        <v>35</v>
      </c>
      <c r="S25" s="5">
        <f>S21*COS(RADIANS(S20))+T21*COS(RADIANS(T20))+U21*COS(RADIANS(U20))</f>
        <v>0.39732938415457397</v>
      </c>
      <c r="T25" s="5"/>
      <c r="U25" s="5"/>
      <c r="W25" t="s">
        <v>35</v>
      </c>
      <c r="X25" s="5">
        <f>X21*COS(RADIANS(X20))+Y21*COS(RADIANS(Y20))+Z21*COS(RADIANS(Z20))</f>
        <v>-0.39523448097115327</v>
      </c>
      <c r="Y25" s="5"/>
      <c r="Z25" s="5"/>
      <c r="AB25" t="s">
        <v>35</v>
      </c>
      <c r="AC25" s="5">
        <f>AC21*COS(RADIANS(AC20))+AD21*COS(RADIANS(AD20))+AE21*COS(RADIANS(AE20))</f>
        <v>8.0033064943622911E-4</v>
      </c>
      <c r="AD25" s="5"/>
      <c r="AE25" s="5"/>
    </row>
    <row r="26" spans="2:31" x14ac:dyDescent="0.25">
      <c r="H26" t="s">
        <v>36</v>
      </c>
      <c r="I26" s="5">
        <f>I21*SIN(RADIANS(I20))+J21*SIN(RADIANS(J20))+K21*SIN(RADIANS(K20))</f>
        <v>2.7209700106397894</v>
      </c>
      <c r="J26" s="5"/>
      <c r="K26" s="5"/>
      <c r="M26" t="s">
        <v>36</v>
      </c>
      <c r="N26" s="5">
        <f>N21*SIN(RADIANS(N20))+O21*SIN(RADIANS(O20))+P21*SIN(RADIANS(P20))</f>
        <v>-1.0755218674931024</v>
      </c>
      <c r="O26" s="5"/>
      <c r="P26" s="5"/>
      <c r="R26" t="s">
        <v>36</v>
      </c>
      <c r="S26" s="5">
        <f>S21*SIN(RADIANS(S20))+T21*SIN(RADIANS(T20))+U21*SIN(RADIANS(U20))</f>
        <v>-2.0804490564576268</v>
      </c>
      <c r="T26" s="5"/>
      <c r="U26" s="5"/>
      <c r="W26" t="s">
        <v>36</v>
      </c>
      <c r="X26" s="5">
        <f>X21*SIN(RADIANS(X20))+Y21*SIN(RADIANS(Y20))+Z21*SIN(RADIANS(Z20))</f>
        <v>-0.54287373396769478</v>
      </c>
      <c r="Y26" s="5"/>
      <c r="Z26" s="5"/>
      <c r="AB26" t="s">
        <v>36</v>
      </c>
      <c r="AC26" s="5">
        <f>AC21*SIN(RADIANS(AC20))+AD21*SIN(RADIANS(AD20))+AE21*SIN(RADIANS(AE20))</f>
        <v>8.5416714606835215E-4</v>
      </c>
      <c r="AD26" s="5"/>
      <c r="AE26" s="5"/>
    </row>
    <row r="27" spans="2:31" x14ac:dyDescent="0.25">
      <c r="H27" t="s">
        <v>37</v>
      </c>
      <c r="I27" s="5">
        <f>I22*I24-I23^2</f>
        <v>1.4095351622129371</v>
      </c>
      <c r="J27" s="5"/>
      <c r="K27" s="5"/>
      <c r="M27" t="s">
        <v>37</v>
      </c>
      <c r="N27" s="5">
        <f>N22*N24-N23^2</f>
        <v>0.65163852470702921</v>
      </c>
      <c r="O27" s="5"/>
      <c r="P27" s="5"/>
      <c r="R27" t="s">
        <v>37</v>
      </c>
      <c r="S27" s="5">
        <f>S22*S24-S23^2</f>
        <v>0.57613672188556664</v>
      </c>
      <c r="T27" s="5"/>
      <c r="U27" s="5"/>
      <c r="W27" t="s">
        <v>37</v>
      </c>
      <c r="X27" s="5">
        <f>X22*X24-X23^2</f>
        <v>0.72426984276735107</v>
      </c>
      <c r="Y27" s="5"/>
      <c r="Z27" s="5"/>
      <c r="AB27" t="s">
        <v>37</v>
      </c>
      <c r="AC27" s="5">
        <f>AC22*AC24-AC23^2</f>
        <v>0.71422373719012189</v>
      </c>
      <c r="AD27" s="5"/>
      <c r="AE27" s="5"/>
    </row>
    <row r="28" spans="2:31" x14ac:dyDescent="0.25">
      <c r="H28" t="s">
        <v>43</v>
      </c>
      <c r="I28" s="5">
        <f>I9+(I22*I26-I23*I25)/(I27*COS(RADIANS(I10)))</f>
        <v>-5.3187801881136458</v>
      </c>
      <c r="J28" s="5"/>
      <c r="K28" s="5"/>
      <c r="M28" s="3" t="s">
        <v>43</v>
      </c>
      <c r="N28" s="5">
        <f>N9+(N22*N26-N23*N25)/(N27*COS(RADIANS(N10)))</f>
        <v>-11.703413426571922</v>
      </c>
      <c r="O28" s="5"/>
      <c r="P28" s="5"/>
      <c r="R28" s="3" t="s">
        <v>43</v>
      </c>
      <c r="S28" s="5">
        <f>S9+(S22*S26-S23*S25)/(S27*COS(RADIANS(S10)))</f>
        <v>-15.794863329363233</v>
      </c>
      <c r="T28" s="5"/>
      <c r="U28" s="5"/>
      <c r="W28" s="3" t="s">
        <v>43</v>
      </c>
      <c r="X28" s="5">
        <f>X9+(X22*X26-X23*X25)/(X27*COS(RADIANS(X10)))</f>
        <v>-15.893122124182321</v>
      </c>
      <c r="Y28" s="5"/>
      <c r="Z28" s="5"/>
      <c r="AB28" s="3" t="s">
        <v>43</v>
      </c>
      <c r="AC28" s="5">
        <f>AC9+(AC22*AC26-AC23*AC25)/(AC27*COS(RADIANS(AC10)))</f>
        <v>-15.89331529955385</v>
      </c>
      <c r="AD28" s="5"/>
      <c r="AE28" s="5"/>
    </row>
    <row r="29" spans="2:31" x14ac:dyDescent="0.25">
      <c r="H29" t="s">
        <v>44</v>
      </c>
      <c r="I29" s="5">
        <f>I10+(I24*I25-I23*I26)/I27</f>
        <v>19.564319022727553</v>
      </c>
      <c r="J29" s="5"/>
      <c r="K29" s="5"/>
      <c r="M29" s="3" t="s">
        <v>44</v>
      </c>
      <c r="N29" s="5">
        <f>N10+(N24*N25-N23*N26)/N27</f>
        <v>33.960360795656641</v>
      </c>
      <c r="O29" s="5"/>
      <c r="P29" s="5"/>
      <c r="R29" s="3" t="s">
        <v>44</v>
      </c>
      <c r="S29" s="5">
        <f>S10+(S24*S25-S23*S26)/S27</f>
        <v>39.299477202622136</v>
      </c>
      <c r="T29" s="5"/>
      <c r="U29" s="5"/>
      <c r="W29" s="3" t="s">
        <v>44</v>
      </c>
      <c r="X29" s="5">
        <f>X10+(X24*X25-X23*X26)/X27</f>
        <v>38.942050357357672</v>
      </c>
      <c r="Y29" s="5"/>
      <c r="Z29" s="5"/>
      <c r="AB29" s="3" t="s">
        <v>44</v>
      </c>
      <c r="AC29" s="5">
        <f>AC10+(AC24*AC25-AC23*AC26)/AC27</f>
        <v>38.943143628959639</v>
      </c>
      <c r="AD29" s="5"/>
      <c r="AE29" s="5"/>
    </row>
    <row r="30" spans="2:31" x14ac:dyDescent="0.25">
      <c r="H30" t="s">
        <v>45</v>
      </c>
      <c r="I30" s="5">
        <f>60*SQRT((I28-I9)^2*COS(I10)^2+(I29-I10)^2)</f>
        <v>1216.4650448924151</v>
      </c>
      <c r="J30" s="5"/>
      <c r="K30" s="5"/>
      <c r="M30" s="3" t="s">
        <v>45</v>
      </c>
      <c r="N30" s="5">
        <f>60*SQRT((N28-N9)^2*COS(N10)^2+(N29-N10)^2)</f>
        <v>910.9287598766557</v>
      </c>
      <c r="O30" s="5"/>
      <c r="P30" s="5"/>
      <c r="R30" s="3" t="s">
        <v>45</v>
      </c>
      <c r="S30" s="5">
        <f>60*SQRT((S28-S9)^2*COS(S10)^2+(S29-S10)^2)</f>
        <v>379.25201751149842</v>
      </c>
      <c r="T30" s="5"/>
      <c r="U30" s="5"/>
      <c r="W30" s="3" t="s">
        <v>45</v>
      </c>
      <c r="X30" s="5">
        <f>60*SQRT((X28-X9)^2*COS(X10)^2+(X29-X10)^2)</f>
        <v>21.446319016194344</v>
      </c>
      <c r="Y30" s="5"/>
      <c r="Z30" s="5"/>
      <c r="AB30" s="3" t="s">
        <v>45</v>
      </c>
      <c r="AC30" s="5">
        <f>60*SQRT((AC28-AC9)^2*COS(AC10)^2+(AC29-AC10)^2)</f>
        <v>6.5702392281887484E-2</v>
      </c>
      <c r="AD30" s="5"/>
      <c r="AE30" s="5"/>
    </row>
  </sheetData>
  <mergeCells count="45">
    <mergeCell ref="AC29:AE29"/>
    <mergeCell ref="AC30:AE30"/>
    <mergeCell ref="I30:K30"/>
    <mergeCell ref="N30:P30"/>
    <mergeCell ref="S30:U30"/>
    <mergeCell ref="X30:Z30"/>
    <mergeCell ref="I29:K29"/>
    <mergeCell ref="N29:P29"/>
    <mergeCell ref="S29:U29"/>
    <mergeCell ref="X29:Z29"/>
    <mergeCell ref="AC22:AE22"/>
    <mergeCell ref="AC23:AE23"/>
    <mergeCell ref="AC24:AE24"/>
    <mergeCell ref="AC25:AE25"/>
    <mergeCell ref="AC26:AE26"/>
    <mergeCell ref="AC27:AE27"/>
    <mergeCell ref="I28:K28"/>
    <mergeCell ref="N28:P28"/>
    <mergeCell ref="S28:U28"/>
    <mergeCell ref="X28:Z28"/>
    <mergeCell ref="AC28:AE28"/>
    <mergeCell ref="I26:K26"/>
    <mergeCell ref="N26:P26"/>
    <mergeCell ref="S26:U26"/>
    <mergeCell ref="X26:Z26"/>
    <mergeCell ref="I27:K27"/>
    <mergeCell ref="N27:P27"/>
    <mergeCell ref="S27:U27"/>
    <mergeCell ref="X27:Z27"/>
    <mergeCell ref="I24:K24"/>
    <mergeCell ref="N24:P24"/>
    <mergeCell ref="S24:U24"/>
    <mergeCell ref="X24:Z24"/>
    <mergeCell ref="I25:K25"/>
    <mergeCell ref="N25:P25"/>
    <mergeCell ref="S25:U25"/>
    <mergeCell ref="X25:Z25"/>
    <mergeCell ref="I22:K22"/>
    <mergeCell ref="N22:P22"/>
    <mergeCell ref="S22:U22"/>
    <mergeCell ref="X22:Z22"/>
    <mergeCell ref="I23:K23"/>
    <mergeCell ref="N23:P23"/>
    <mergeCell ref="S23:U23"/>
    <mergeCell ref="X23:Z2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 Example</vt:lpstr>
      <vt:lpstr>Prob1</vt:lpstr>
      <vt:lpstr>Prob2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Mercer</dc:creator>
  <cp:lastModifiedBy>Kyle Mercer</cp:lastModifiedBy>
  <dcterms:created xsi:type="dcterms:W3CDTF">2018-10-25T01:59:26Z</dcterms:created>
  <dcterms:modified xsi:type="dcterms:W3CDTF">2018-10-30T00:40:01Z</dcterms:modified>
</cp:coreProperties>
</file>