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olo.perego\Desktop\"/>
    </mc:Choice>
  </mc:AlternateContent>
  <bookViews>
    <workbookView xWindow="0" yWindow="0" windowWidth="28800" windowHeight="12300"/>
  </bookViews>
  <sheets>
    <sheet name="Executive Summary" sheetId="2" r:id="rId1"/>
    <sheet name="Security Updates" sheetId="1" r:id="rId2"/>
    <sheet name="Legenda" sheetId="3" state="hidden" r:id="rId3"/>
  </sheets>
  <calcPr calcId="162913"/>
</workbook>
</file>

<file path=xl/calcChain.xml><?xml version="1.0" encoding="utf-8"?>
<calcChain xmlns="http://schemas.openxmlformats.org/spreadsheetml/2006/main">
  <c r="F20" i="1" l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L10" i="2" l="1"/>
  <c r="F2" i="1"/>
  <c r="D16" i="2" s="1"/>
  <c r="D13" i="2" l="1"/>
  <c r="D14" i="2"/>
  <c r="D15" i="2"/>
  <c r="D18" i="2" l="1"/>
  <c r="F18" i="2" l="1"/>
  <c r="F16" i="2"/>
  <c r="F14" i="2"/>
  <c r="L5" i="2" s="1"/>
  <c r="F13" i="2"/>
  <c r="F15" i="2"/>
  <c r="L12" i="2" l="1"/>
  <c r="L11" i="2"/>
</calcChain>
</file>

<file path=xl/sharedStrings.xml><?xml version="1.0" encoding="utf-8"?>
<sst xmlns="http://schemas.openxmlformats.org/spreadsheetml/2006/main" count="147" uniqueCount="77">
  <si>
    <t>Vulnerability ID</t>
  </si>
  <si>
    <t>Title</t>
  </si>
  <si>
    <t>Priority</t>
  </si>
  <si>
    <t>Vulnerabilities</t>
  </si>
  <si>
    <t>CRITICAL</t>
  </si>
  <si>
    <t>HIGH</t>
  </si>
  <si>
    <t>MEDIUM</t>
  </si>
  <si>
    <t>LOW</t>
  </si>
  <si>
    <t xml:space="preserve">Total </t>
  </si>
  <si>
    <t>Boolean</t>
  </si>
  <si>
    <t>YES</t>
  </si>
  <si>
    <t>NO</t>
  </si>
  <si>
    <t>Virtual Patching</t>
  </si>
  <si>
    <t>Trivial</t>
  </si>
  <si>
    <t>Easy</t>
  </si>
  <si>
    <t>Hard</t>
  </si>
  <si>
    <t>Insane</t>
  </si>
  <si>
    <t>Not relevant</t>
  </si>
  <si>
    <t>Exposure</t>
  </si>
  <si>
    <t>Internal</t>
  </si>
  <si>
    <t>External</t>
  </si>
  <si>
    <t>External with ACL</t>
  </si>
  <si>
    <t>Exploit available</t>
  </si>
  <si>
    <t>Virtual patching possible</t>
  </si>
  <si>
    <t>Easiness to exploit</t>
  </si>
  <si>
    <t>Unknown</t>
  </si>
  <si>
    <t>Security bulletin priority evaluation:</t>
  </si>
  <si>
    <t>Security bulletin disclosure date</t>
  </si>
  <si>
    <t>Security Patches approved in WSUS</t>
  </si>
  <si>
    <t>Security bulletin applied in test</t>
  </si>
  <si>
    <t>SLA in production</t>
  </si>
  <si>
    <t>SLA in test</t>
  </si>
  <si>
    <t>Mitigation plan timeline</t>
  </si>
  <si>
    <t>Release notes url</t>
  </si>
  <si>
    <t>Vendor Release date</t>
  </si>
  <si>
    <t>Microsoft Windows Security Bulletin Analysis</t>
  </si>
  <si>
    <t>Security bulletin applied in production</t>
  </si>
  <si>
    <t>Reference period</t>
  </si>
  <si>
    <t>* in case of a public PoC is available, we can argue a working exploit can be written in sometime, so Exploit available must be set to YES and Easiness to exploit to HARD, unless the exploit code is public</t>
  </si>
  <si>
    <t>https://portal.msrc.microsoft.com/en-us/security-guidance/releasenotedetail/28ef0a64-489c-e911-a994-000d3a33c573</t>
  </si>
  <si>
    <t>CVE-2019-1070</t>
  </si>
  <si>
    <t>Microsoft Office SharePoint XSS Vulnerability</t>
  </si>
  <si>
    <t>CVE-2019-1230</t>
  </si>
  <si>
    <t>Hyper-V Information Disclosure Vulnerability</t>
  </si>
  <si>
    <t>CVE-2019-1313</t>
  </si>
  <si>
    <t>SQL Server Management Studio Information Disclosure Vulnerability</t>
  </si>
  <si>
    <t>CVE-2019-1314</t>
  </si>
  <si>
    <t>Windows 10 Mobile Security Feature Bypass Vulnerability</t>
  </si>
  <si>
    <t>CVE-2019-1327</t>
  </si>
  <si>
    <t>Microsoft Excel Remote Code Execution Vulnerability</t>
  </si>
  <si>
    <t>CVE-2019-1328</t>
  </si>
  <si>
    <t>Microsoft SharePoint Spoofing Vulnerability</t>
  </si>
  <si>
    <t>CVE-2019-1329</t>
  </si>
  <si>
    <t>Microsoft SharePoint Elevation of Privilege Vulnerability</t>
  </si>
  <si>
    <t>CVE-2019-1330</t>
  </si>
  <si>
    <t>CVE-2019-1331</t>
  </si>
  <si>
    <t>CVE-2019-1334</t>
  </si>
  <si>
    <t>Windows Kernel Information Disclosure Vulnerability</t>
  </si>
  <si>
    <t>CVE-2019-1337</t>
  </si>
  <si>
    <t>Windows Update Client Information Disclosure Vulnerability</t>
  </si>
  <si>
    <t>CVE-2019-1344</t>
  </si>
  <si>
    <t>Windows Code Integrity Module Information Disclosure Vulnerability</t>
  </si>
  <si>
    <t>CVE-2019-1345</t>
  </si>
  <si>
    <t>CVE-2019-1358</t>
  </si>
  <si>
    <t>Jet Database Engine Remote Code Execution Vulnerability</t>
  </si>
  <si>
    <t>CVE-2019-1359</t>
  </si>
  <si>
    <t>CVE-2019-1361</t>
  </si>
  <si>
    <t>Microsoft Graphics Components Information Disclosure Vulnerability</t>
  </si>
  <si>
    <t>CVE-2019-1363</t>
  </si>
  <si>
    <t>Windows GDI Information Disclosure Vulnerability</t>
  </si>
  <si>
    <t>CVE-2019-1369</t>
  </si>
  <si>
    <t>Open Enclave SDK Information Disclosure Vulnerability</t>
  </si>
  <si>
    <t>CVE-2019-1378</t>
  </si>
  <si>
    <t>Windows 10 Update Assistant Elevation of Privilege Vulnerability</t>
  </si>
  <si>
    <t>10/09/2019 - 09/10/2019</t>
  </si>
  <si>
    <t>Report version</t>
  </si>
  <si>
    <t>20190920.1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</si>
</sst>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name val="Calibri"/>
    </font>
    <font>
      <u/>
      <sz val="11"/>
      <color rgb="FF0000FF"/>
      <name val="Calibri"/>
    </font>
    <font>
      <u/>
      <sz val="11"/>
      <color theme="10"/>
      <name val="Calibri"/>
    </font>
    <font>
      <sz val="11"/>
      <name val="Calibri"/>
    </font>
    <font>
      <sz val="36"/>
      <name val="Calibri"/>
      <family val="2"/>
    </font>
    <font>
      <b/>
      <sz val="10"/>
      <color rgb="FFFFFFFF"/>
      <name val="Montserrat"/>
    </font>
    <font>
      <sz val="10"/>
      <name val="Montserrat"/>
    </font>
    <font>
      <sz val="10"/>
      <color theme="0"/>
      <name val="Montserrat"/>
    </font>
    <font>
      <u/>
      <sz val="10"/>
      <color theme="0"/>
      <name val="Montserrat"/>
    </font>
    <font>
      <b/>
      <sz val="10"/>
      <color theme="0"/>
      <name val="Montserrat"/>
    </font>
    <font>
      <b/>
      <sz val="36"/>
      <color rgb="FFB31E32"/>
      <name val="Source Sans Pro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C1B3B"/>
        <bgColor indexed="64"/>
      </patternFill>
    </fill>
    <fill>
      <patternFill patternType="solid">
        <fgColor rgb="FFF38085"/>
        <bgColor indexed="64"/>
      </patternFill>
    </fill>
    <fill>
      <patternFill patternType="solid">
        <fgColor rgb="FFB31E32"/>
        <bgColor indexed="64"/>
      </patternFill>
    </fill>
  </fills>
  <borders count="10">
    <border>
      <left/>
      <right/>
      <top/>
      <bottom/>
      <diagonal/>
    </border>
    <border>
      <left style="thin">
        <color rgb="FFB31E32"/>
      </left>
      <right style="thin">
        <color rgb="FFB31E32"/>
      </right>
      <top style="thin">
        <color rgb="FFB31E32"/>
      </top>
      <bottom style="thin">
        <color rgb="FFB31E32"/>
      </bottom>
      <diagonal/>
    </border>
    <border>
      <left style="thin">
        <color rgb="FFB31E32"/>
      </left>
      <right style="thin">
        <color indexed="64"/>
      </right>
      <top style="thin">
        <color rgb="FFB31E32"/>
      </top>
      <bottom style="thin">
        <color rgb="FFB31E32"/>
      </bottom>
      <diagonal/>
    </border>
    <border>
      <left style="thin">
        <color indexed="64"/>
      </left>
      <right style="thin">
        <color indexed="64"/>
      </right>
      <top style="thin">
        <color rgb="FFB31E32"/>
      </top>
      <bottom style="thin">
        <color rgb="FFB31E32"/>
      </bottom>
      <diagonal/>
    </border>
    <border>
      <left style="thin">
        <color indexed="64"/>
      </left>
      <right style="thin">
        <color rgb="FFB31E32"/>
      </right>
      <top style="thin">
        <color rgb="FFB31E32"/>
      </top>
      <bottom style="thin">
        <color rgb="FFB31E32"/>
      </bottom>
      <diagonal/>
    </border>
    <border>
      <left style="thin">
        <color rgb="FFB31E32"/>
      </left>
      <right style="thin">
        <color indexed="64"/>
      </right>
      <top style="thin">
        <color indexed="64"/>
      </top>
      <bottom style="thin">
        <color rgb="FFB31E32"/>
      </bottom>
      <diagonal/>
    </border>
    <border>
      <left style="thin">
        <color indexed="64"/>
      </left>
      <right style="thin">
        <color rgb="FFB31E32"/>
      </right>
      <top style="thin">
        <color rgb="FFB31E32"/>
      </top>
      <bottom/>
      <diagonal/>
    </border>
    <border>
      <left style="thin">
        <color indexed="64"/>
      </left>
      <right style="thin">
        <color rgb="FFB31E32"/>
      </right>
      <top/>
      <bottom style="thin">
        <color rgb="FFB31E32"/>
      </bottom>
      <diagonal/>
    </border>
    <border>
      <left style="thin">
        <color rgb="FFB31E32"/>
      </left>
      <right style="thin">
        <color rgb="FFB31E32"/>
      </right>
      <top style="thin">
        <color rgb="FFB31E32"/>
      </top>
      <bottom/>
      <diagonal/>
    </border>
    <border>
      <left style="thin">
        <color rgb="FFB31E32"/>
      </left>
      <right style="thin">
        <color rgb="FFB31E32"/>
      </right>
      <top/>
      <bottom style="thin">
        <color rgb="FFB31E32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0" fillId="2" borderId="0" xfId="0" applyFill="1" applyBorder="1"/>
    <xf numFmtId="0" fontId="6" fillId="2" borderId="0" xfId="0" applyFont="1" applyFill="1" applyBorder="1" applyAlignment="1">
      <alignment vertical="center"/>
    </xf>
    <xf numFmtId="0" fontId="6" fillId="2" borderId="0" xfId="0" applyFont="1" applyFill="1" applyBorder="1"/>
    <xf numFmtId="0" fontId="7" fillId="2" borderId="0" xfId="0" applyFont="1" applyFill="1"/>
    <xf numFmtId="49" fontId="4" fillId="2" borderId="0" xfId="0" applyNumberFormat="1" applyFont="1" applyFill="1" applyBorder="1" applyAlignment="1">
      <alignment wrapText="1"/>
    </xf>
    <xf numFmtId="0" fontId="9" fillId="5" borderId="0" xfId="0" applyNumberFormat="1" applyFont="1" applyFill="1" applyBorder="1" applyAlignment="1">
      <alignment horizontal="left" vertical="center"/>
    </xf>
    <xf numFmtId="0" fontId="7" fillId="5" borderId="0" xfId="0" applyFont="1" applyFill="1"/>
    <xf numFmtId="0" fontId="6" fillId="0" borderId="0" xfId="0" applyFont="1"/>
    <xf numFmtId="0" fontId="0" fillId="0" borderId="0" xfId="0" applyAlignment="1">
      <alignment wrapText="1"/>
    </xf>
    <xf numFmtId="0" fontId="5" fillId="5" borderId="2" xfId="0" applyNumberFormat="1" applyFont="1" applyFill="1" applyBorder="1" applyAlignment="1">
      <alignment wrapText="1"/>
    </xf>
    <xf numFmtId="0" fontId="5" fillId="5" borderId="3" xfId="0" applyNumberFormat="1" applyFont="1" applyFill="1" applyBorder="1" applyAlignment="1">
      <alignment wrapText="1"/>
    </xf>
    <xf numFmtId="0" fontId="5" fillId="5" borderId="4" xfId="0" applyNumberFormat="1" applyFont="1" applyFill="1" applyBorder="1" applyAlignment="1">
      <alignment wrapText="1"/>
    </xf>
    <xf numFmtId="0" fontId="5" fillId="5" borderId="5" xfId="0" applyNumberFormat="1" applyFont="1" applyFill="1" applyBorder="1" applyAlignment="1">
      <alignment wrapText="1"/>
    </xf>
    <xf numFmtId="0" fontId="7" fillId="4" borderId="1" xfId="0" applyFont="1" applyFill="1" applyBorder="1"/>
    <xf numFmtId="0" fontId="9" fillId="5" borderId="0" xfId="0" applyNumberFormat="1" applyFont="1" applyFill="1" applyBorder="1" applyAlignment="1">
      <alignment horizontal="left" vertical="center"/>
    </xf>
    <xf numFmtId="0" fontId="5" fillId="5" borderId="0" xfId="0" applyNumberFormat="1" applyFont="1" applyFill="1" applyBorder="1" applyAlignment="1">
      <alignment horizontal="left" vertical="center"/>
    </xf>
    <xf numFmtId="49" fontId="7" fillId="2" borderId="0" xfId="0" applyNumberFormat="1" applyFont="1" applyFill="1" applyAlignment="1">
      <alignment horizontal="center" vertical="center"/>
    </xf>
    <xf numFmtId="14" fontId="7" fillId="4" borderId="0" xfId="0" applyNumberFormat="1" applyFont="1" applyFill="1" applyAlignment="1">
      <alignment horizontal="center" vertical="center"/>
    </xf>
    <xf numFmtId="49" fontId="7" fillId="3" borderId="0" xfId="0" applyNumberFormat="1" applyFont="1" applyFill="1" applyAlignment="1">
      <alignment vertical="center" wrapText="1"/>
    </xf>
    <xf numFmtId="0" fontId="7" fillId="3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9" fontId="7" fillId="4" borderId="0" xfId="3" applyFont="1" applyFill="1" applyAlignment="1">
      <alignment horizontal="center" vertical="center"/>
    </xf>
    <xf numFmtId="49" fontId="5" fillId="2" borderId="0" xfId="0" applyNumberFormat="1" applyFont="1" applyFill="1" applyBorder="1" applyAlignment="1">
      <alignment horizontal="left" vertical="center" wrapText="1"/>
    </xf>
    <xf numFmtId="49" fontId="10" fillId="2" borderId="0" xfId="0" applyNumberFormat="1" applyFont="1" applyFill="1" applyBorder="1" applyAlignment="1">
      <alignment horizontal="left" vertical="center" wrapText="1"/>
    </xf>
    <xf numFmtId="14" fontId="7" fillId="4" borderId="0" xfId="0" applyNumberFormat="1" applyFont="1" applyFill="1" applyAlignment="1" applyProtection="1">
      <alignment horizontal="left" vertical="center"/>
      <protection locked="0"/>
    </xf>
    <xf numFmtId="0" fontId="7" fillId="4" borderId="0" xfId="0" applyFont="1" applyFill="1" applyAlignment="1" applyProtection="1">
      <alignment horizontal="left" vertical="center"/>
      <protection locked="0"/>
    </xf>
    <xf numFmtId="49" fontId="9" fillId="5" borderId="0" xfId="0" applyNumberFormat="1" applyFont="1" applyFill="1" applyBorder="1" applyAlignment="1">
      <alignment horizontal="left" vertical="center" wrapText="1"/>
    </xf>
    <xf numFmtId="14" fontId="7" fillId="4" borderId="0" xfId="0" applyNumberFormat="1" applyFont="1" applyFill="1" applyAlignment="1" applyProtection="1">
      <alignment horizontal="center" vertical="center"/>
      <protection locked="0"/>
    </xf>
    <xf numFmtId="0" fontId="8" fillId="4" borderId="0" xfId="2" applyFont="1" applyFill="1" applyAlignment="1" applyProtection="1">
      <alignment horizontal="center" vertical="center"/>
      <protection locked="0"/>
    </xf>
    <xf numFmtId="17" fontId="8" fillId="4" borderId="0" xfId="2" applyNumberFormat="1" applyFont="1" applyFill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wrapText="1"/>
    </xf>
    <xf numFmtId="0" fontId="7" fillId="4" borderId="6" xfId="0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</cellXfs>
  <cellStyles count="4">
    <cellStyle name="Hyperlink" xfId="2" builtinId="8"/>
    <cellStyle name="HyperLinkStyle" xfId="1"/>
    <cellStyle name="Normal" xfId="0" builtinId="0"/>
    <cellStyle name="Percent" xfId="3" builtinId="5"/>
  </cellStyles>
  <dxfs count="8"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  <dxf>
      <font>
        <strike val="0"/>
        <outline val="0"/>
        <shadow val="0"/>
        <u val="none"/>
        <vertAlign val="baseline"/>
        <sz val="10"/>
        <name val="Montserrat"/>
        <scheme val="none"/>
      </font>
    </dxf>
  </dxfs>
  <tableStyles count="0" defaultTableStyle="TableStyleMedium2" defaultPivotStyle="PivotStyleLight16"/>
  <colors>
    <mruColors>
      <color rgb="FFB31E32"/>
      <color rgb="FFF38085"/>
      <color rgb="FFEC1B3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133352</xdr:rowOff>
    </xdr:from>
    <xdr:to>
      <xdr:col>6</xdr:col>
      <xdr:colOff>76200</xdr:colOff>
      <xdr:row>1</xdr:row>
      <xdr:rowOff>834766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2"/>
          <a:ext cx="3886200" cy="89191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20" totalsRowShown="0" headerRowDxfId="7" dataDxfId="6">
  <autoFilter ref="A1:F20"/>
  <tableColumns count="6">
    <tableColumn id="1" name="Vulnerability ID" dataDxfId="5"/>
    <tableColumn id="2" name="Title" dataDxfId="4"/>
    <tableColumn id="3" name="Exploit available" dataDxfId="3"/>
    <tableColumn id="4" name="Easiness to exploit" dataDxfId="2"/>
    <tableColumn id="5" name="Virtual patching possible" dataDxfId="1"/>
    <tableColumn id="6" name="Priority" dataDxfId="0">
      <calculatedColumnFormula>IF(AND(C2="YES",OR(D2="Trivial",D2="Easy"),E2="NO"),"CRITICAL",IF(AND(C2="YES",OR(D2="Trivial",D2="Easy"),E2="YES"),"HIGH",IF(AND(D2="Hard",E2="NO"),"MEDIUM","LOW")))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ortal.msrc.microsoft.com/en-US/security-guidance/advisory/CVE-2019-1330" TargetMode="External"/><Relationship Id="rId13" Type="http://schemas.openxmlformats.org/officeDocument/2006/relationships/hyperlink" Target="https://portal.msrc.microsoft.com/en-US/security-guidance/advisory/CVE-2019-1345" TargetMode="External"/><Relationship Id="rId18" Type="http://schemas.openxmlformats.org/officeDocument/2006/relationships/hyperlink" Target="https://portal.msrc.microsoft.com/en-US/security-guidance/advisory/CVE-2019-1369" TargetMode="External"/><Relationship Id="rId3" Type="http://schemas.openxmlformats.org/officeDocument/2006/relationships/hyperlink" Target="https://portal.msrc.microsoft.com/en-US/security-guidance/advisory/CVE-2019-1313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portal.msrc.microsoft.com/en-US/security-guidance/advisory/CVE-2019-1329" TargetMode="External"/><Relationship Id="rId12" Type="http://schemas.openxmlformats.org/officeDocument/2006/relationships/hyperlink" Target="https://portal.msrc.microsoft.com/en-US/security-guidance/advisory/CVE-2019-1344" TargetMode="External"/><Relationship Id="rId17" Type="http://schemas.openxmlformats.org/officeDocument/2006/relationships/hyperlink" Target="https://portal.msrc.microsoft.com/en-US/security-guidance/advisory/CVE-2019-1363" TargetMode="External"/><Relationship Id="rId2" Type="http://schemas.openxmlformats.org/officeDocument/2006/relationships/hyperlink" Target="https://portal.msrc.microsoft.com/en-US/security-guidance/advisory/CVE-2019-1230" TargetMode="External"/><Relationship Id="rId16" Type="http://schemas.openxmlformats.org/officeDocument/2006/relationships/hyperlink" Target="https://portal.msrc.microsoft.com/en-US/security-guidance/advisory/CVE-2019-1361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portal.msrc.microsoft.com/en-US/security-guidance/advisory/CVE-2019-1070" TargetMode="External"/><Relationship Id="rId6" Type="http://schemas.openxmlformats.org/officeDocument/2006/relationships/hyperlink" Target="https://portal.msrc.microsoft.com/en-US/security-guidance/advisory/CVE-2019-1328" TargetMode="External"/><Relationship Id="rId11" Type="http://schemas.openxmlformats.org/officeDocument/2006/relationships/hyperlink" Target="https://portal.msrc.microsoft.com/en-US/security-guidance/advisory/CVE-2019-1337" TargetMode="External"/><Relationship Id="rId5" Type="http://schemas.openxmlformats.org/officeDocument/2006/relationships/hyperlink" Target="https://portal.msrc.microsoft.com/en-US/security-guidance/advisory/CVE-2019-1327" TargetMode="External"/><Relationship Id="rId15" Type="http://schemas.openxmlformats.org/officeDocument/2006/relationships/hyperlink" Target="https://portal.msrc.microsoft.com/en-US/security-guidance/advisory/CVE-2019-1359" TargetMode="External"/><Relationship Id="rId10" Type="http://schemas.openxmlformats.org/officeDocument/2006/relationships/hyperlink" Target="https://portal.msrc.microsoft.com/en-US/security-guidance/advisory/CVE-2019-1334" TargetMode="External"/><Relationship Id="rId19" Type="http://schemas.openxmlformats.org/officeDocument/2006/relationships/hyperlink" Target="https://portal.msrc.microsoft.com/en-US/security-guidance/advisory/CVE-2019-1378" TargetMode="External"/><Relationship Id="rId4" Type="http://schemas.openxmlformats.org/officeDocument/2006/relationships/hyperlink" Target="https://portal.msrc.microsoft.com/en-US/security-guidance/advisory/CVE-2019-1314" TargetMode="External"/><Relationship Id="rId9" Type="http://schemas.openxmlformats.org/officeDocument/2006/relationships/hyperlink" Target="https://portal.msrc.microsoft.com/en-US/security-guidance/advisory/CVE-2019-1331" TargetMode="External"/><Relationship Id="rId14" Type="http://schemas.openxmlformats.org/officeDocument/2006/relationships/hyperlink" Target="https://portal.msrc.microsoft.com/en-US/security-guidance/advisory/CVE-2019-13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tabSelected="1" workbookViewId="0">
      <selection activeCell="I15" sqref="I15"/>
    </sheetView>
  </sheetViews>
  <sheetFormatPr defaultRowHeight="15"/>
  <cols>
    <col min="1" max="1" width="9.42578125" customWidth="1"/>
    <col min="2" max="2" width="14.28515625" customWidth="1"/>
    <col min="3" max="3" width="4.42578125" customWidth="1"/>
    <col min="6" max="6" width="10.7109375" bestFit="1" customWidth="1"/>
    <col min="7" max="7" width="19.140625" customWidth="1"/>
    <col min="9" max="9" width="21" customWidth="1"/>
    <col min="10" max="10" width="15.5703125" customWidth="1"/>
  </cols>
  <sheetData>
    <row r="1" spans="1:20" ht="15" customHeight="1">
      <c r="A1" s="1"/>
      <c r="B1" s="1"/>
      <c r="C1" s="1"/>
      <c r="D1" s="1"/>
      <c r="E1" s="1"/>
      <c r="F1" s="1"/>
      <c r="G1" s="24" t="s">
        <v>35</v>
      </c>
      <c r="H1" s="24"/>
      <c r="I1" s="24"/>
      <c r="J1" s="24"/>
      <c r="K1" s="24"/>
      <c r="L1" s="24"/>
      <c r="M1" s="24"/>
      <c r="N1" s="1"/>
      <c r="O1" s="1"/>
      <c r="P1" s="1"/>
      <c r="Q1" s="1"/>
      <c r="R1" s="1"/>
      <c r="S1" s="1"/>
      <c r="T1" s="1"/>
    </row>
    <row r="2" spans="1:20" ht="76.5" customHeight="1">
      <c r="A2" s="1"/>
      <c r="B2" s="1"/>
      <c r="C2" s="1"/>
      <c r="D2" s="1"/>
      <c r="E2" s="1"/>
      <c r="F2" s="5"/>
      <c r="G2" s="24"/>
      <c r="H2" s="24"/>
      <c r="I2" s="24"/>
      <c r="J2" s="24"/>
      <c r="K2" s="24"/>
      <c r="L2" s="24"/>
      <c r="M2" s="24"/>
      <c r="N2" s="1"/>
      <c r="O2" s="1"/>
      <c r="P2" s="1"/>
      <c r="Q2" s="1"/>
      <c r="R2" s="1"/>
      <c r="S2" s="1"/>
      <c r="T2" s="1"/>
    </row>
    <row r="3" spans="1:20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1" customHeight="1">
      <c r="A5" s="15" t="s">
        <v>34</v>
      </c>
      <c r="B5" s="15"/>
      <c r="C5" s="2"/>
      <c r="D5" s="25">
        <v>43747</v>
      </c>
      <c r="E5" s="26"/>
      <c r="F5" s="26"/>
      <c r="G5" s="26"/>
      <c r="H5" s="3"/>
      <c r="I5" s="27" t="s">
        <v>26</v>
      </c>
      <c r="J5" s="27"/>
      <c r="K5" s="2"/>
      <c r="L5" s="21" t="str">
        <f>IF(D13&gt;0,"CRITICAL",IF(F14&gt;=20%,"HIGH",IF(AND(F14&lt;20%,D15&gt;D16),"MEDIUM","LOW")))</f>
        <v>LOW</v>
      </c>
      <c r="M5" s="21"/>
      <c r="N5" s="1"/>
      <c r="O5" s="1"/>
      <c r="P5" s="1"/>
      <c r="Q5" s="1"/>
      <c r="R5" s="1"/>
      <c r="S5" s="1"/>
      <c r="T5" s="1"/>
    </row>
    <row r="6" spans="1:20" ht="31.5" customHeight="1">
      <c r="A6" s="15" t="s">
        <v>33</v>
      </c>
      <c r="B6" s="15"/>
      <c r="C6" s="2"/>
      <c r="D6" s="26" t="s">
        <v>39</v>
      </c>
      <c r="E6" s="26"/>
      <c r="F6" s="26"/>
      <c r="G6" s="26"/>
      <c r="H6" s="3"/>
      <c r="I6" s="27"/>
      <c r="J6" s="27"/>
      <c r="K6" s="2"/>
      <c r="L6" s="21"/>
      <c r="M6" s="21"/>
      <c r="N6" s="1"/>
      <c r="O6" s="1"/>
      <c r="P6" s="1"/>
      <c r="Q6" s="1"/>
      <c r="R6" s="1"/>
      <c r="S6" s="1"/>
      <c r="T6" s="1"/>
    </row>
    <row r="7" spans="1:20" ht="15.75">
      <c r="A7" s="2"/>
      <c r="B7" s="2"/>
      <c r="C7" s="2"/>
      <c r="D7" s="2"/>
      <c r="E7" s="2"/>
      <c r="F7" s="2"/>
      <c r="G7" s="2"/>
      <c r="H7" s="3"/>
      <c r="I7" s="2"/>
      <c r="J7" s="2"/>
      <c r="K7" s="2"/>
      <c r="L7" s="2"/>
      <c r="M7" s="2"/>
      <c r="N7" s="1"/>
      <c r="O7" s="1"/>
      <c r="P7" s="1"/>
      <c r="Q7" s="1"/>
      <c r="R7" s="1"/>
      <c r="S7" s="1"/>
      <c r="T7" s="1"/>
    </row>
    <row r="8" spans="1:20" ht="15.75" customHeight="1">
      <c r="A8" s="15" t="s">
        <v>37</v>
      </c>
      <c r="B8" s="15"/>
      <c r="C8" s="2"/>
      <c r="D8" s="30" t="s">
        <v>74</v>
      </c>
      <c r="E8" s="29"/>
      <c r="F8" s="29"/>
      <c r="G8" s="29"/>
      <c r="H8" s="3"/>
      <c r="I8" s="16" t="s">
        <v>32</v>
      </c>
      <c r="J8" s="16"/>
      <c r="K8" s="16"/>
      <c r="L8" s="16"/>
      <c r="M8" s="16"/>
      <c r="N8" s="1"/>
      <c r="O8" s="1"/>
      <c r="P8" s="1"/>
      <c r="Q8" s="1"/>
      <c r="R8" s="1"/>
      <c r="S8" s="1"/>
      <c r="T8" s="1"/>
    </row>
    <row r="9" spans="1:20" ht="15.75">
      <c r="A9" s="2"/>
      <c r="B9" s="2"/>
      <c r="C9" s="2"/>
      <c r="D9" s="2"/>
      <c r="E9" s="2"/>
      <c r="F9" s="2"/>
      <c r="G9" s="2"/>
      <c r="H9" s="3"/>
      <c r="I9" s="19" t="s">
        <v>27</v>
      </c>
      <c r="J9" s="19"/>
      <c r="K9" s="2"/>
      <c r="L9" s="28">
        <v>43747</v>
      </c>
      <c r="M9" s="28"/>
      <c r="N9" s="1"/>
      <c r="O9" s="1"/>
      <c r="P9" s="1"/>
      <c r="Q9" s="1"/>
      <c r="R9" s="1"/>
      <c r="S9" s="1"/>
      <c r="T9" s="1"/>
    </row>
    <row r="10" spans="1:20" ht="15.75" customHeight="1">
      <c r="A10" s="15" t="s">
        <v>75</v>
      </c>
      <c r="B10" s="15"/>
      <c r="C10" s="2"/>
      <c r="D10" s="29" t="s">
        <v>76</v>
      </c>
      <c r="E10" s="29"/>
      <c r="F10" s="29"/>
      <c r="G10" s="29"/>
      <c r="H10" s="3"/>
      <c r="I10" s="19" t="s">
        <v>28</v>
      </c>
      <c r="J10" s="19"/>
      <c r="K10" s="2"/>
      <c r="L10" s="18">
        <f>L9+2</f>
        <v>43749</v>
      </c>
      <c r="M10" s="18"/>
      <c r="N10" s="1"/>
      <c r="O10" s="1"/>
      <c r="P10" s="1"/>
      <c r="Q10" s="1"/>
      <c r="R10" s="1"/>
      <c r="S10" s="1"/>
      <c r="T10" s="1"/>
    </row>
    <row r="11" spans="1:20" ht="15.75">
      <c r="A11" s="2"/>
      <c r="B11" s="2"/>
      <c r="C11" s="2"/>
      <c r="D11" s="2"/>
      <c r="E11" s="2"/>
      <c r="F11" s="2"/>
      <c r="G11" s="2"/>
      <c r="H11" s="3"/>
      <c r="I11" s="19" t="s">
        <v>29</v>
      </c>
      <c r="J11" s="19"/>
      <c r="K11" s="2"/>
      <c r="L11" s="18">
        <f>L9+VLOOKUP(L5,Legenda!E2:G5,2,FALSE)</f>
        <v>43867</v>
      </c>
      <c r="M11" s="18"/>
      <c r="N11" s="1"/>
      <c r="O11" s="1"/>
      <c r="P11" s="1"/>
      <c r="Q11" s="1"/>
      <c r="R11" s="1"/>
      <c r="S11" s="1"/>
      <c r="T11" s="1"/>
    </row>
    <row r="12" spans="1:20" ht="15.75">
      <c r="A12" s="15" t="s">
        <v>3</v>
      </c>
      <c r="B12" s="15"/>
      <c r="C12" s="15"/>
      <c r="D12" s="15"/>
      <c r="E12" s="15"/>
      <c r="F12" s="15"/>
      <c r="G12" s="6"/>
      <c r="H12" s="3"/>
      <c r="I12" s="19" t="s">
        <v>36</v>
      </c>
      <c r="J12" s="19"/>
      <c r="K12" s="2"/>
      <c r="L12" s="18">
        <f>L9+VLOOKUP(L5,Legenda!E2:G5,3,FALSE)</f>
        <v>43897</v>
      </c>
      <c r="M12" s="18"/>
      <c r="N12" s="1"/>
      <c r="O12" s="1"/>
      <c r="P12" s="1"/>
      <c r="Q12" s="1"/>
      <c r="R12" s="1"/>
      <c r="S12" s="1"/>
      <c r="T12" s="1"/>
    </row>
    <row r="13" spans="1:20" ht="15.75">
      <c r="A13" s="20" t="s">
        <v>4</v>
      </c>
      <c r="B13" s="20"/>
      <c r="C13" s="2"/>
      <c r="D13" s="21">
        <f>COUNTIF('Security Updates'!F:F,"CRITICAL")</f>
        <v>0</v>
      </c>
      <c r="E13" s="21"/>
      <c r="F13" s="22">
        <f>D13/$D$18</f>
        <v>0</v>
      </c>
      <c r="G13" s="22"/>
      <c r="H13" s="3"/>
      <c r="I13" s="4"/>
      <c r="J13" s="4"/>
      <c r="K13" s="4"/>
      <c r="L13" s="4"/>
      <c r="M13" s="4"/>
      <c r="N13" s="1"/>
      <c r="O13" s="1"/>
      <c r="P13" s="1"/>
      <c r="Q13" s="1"/>
      <c r="R13" s="1"/>
      <c r="S13" s="1"/>
      <c r="T13" s="1"/>
    </row>
    <row r="14" spans="1:20" ht="15.75">
      <c r="A14" s="20" t="s">
        <v>5</v>
      </c>
      <c r="B14" s="20"/>
      <c r="C14" s="2"/>
      <c r="D14" s="21">
        <f>COUNTIF('Security Updates'!F:F,"HIGH")</f>
        <v>0</v>
      </c>
      <c r="E14" s="21"/>
      <c r="F14" s="22">
        <f>D14/$D$18</f>
        <v>0</v>
      </c>
      <c r="G14" s="22"/>
      <c r="H14" s="3"/>
      <c r="I14" s="23"/>
      <c r="J14" s="23"/>
      <c r="K14" s="4"/>
      <c r="L14" s="17"/>
      <c r="M14" s="17"/>
      <c r="N14" s="1"/>
      <c r="O14" s="1"/>
      <c r="P14" s="1"/>
      <c r="Q14" s="1"/>
      <c r="R14" s="1"/>
      <c r="S14" s="1"/>
      <c r="T14" s="1"/>
    </row>
    <row r="15" spans="1:20" ht="15.75">
      <c r="A15" s="20" t="s">
        <v>6</v>
      </c>
      <c r="B15" s="20"/>
      <c r="C15" s="2"/>
      <c r="D15" s="21">
        <f>COUNTIF('Security Updates'!F:F,"MEDIUM")</f>
        <v>6</v>
      </c>
      <c r="E15" s="21"/>
      <c r="F15" s="22">
        <f>D15/$D$18</f>
        <v>0.31578947368421051</v>
      </c>
      <c r="G15" s="22"/>
      <c r="H15" s="3"/>
      <c r="I15" s="4"/>
      <c r="J15" s="4"/>
      <c r="K15" s="4"/>
      <c r="L15" s="4"/>
      <c r="M15" s="4"/>
      <c r="N15" s="1"/>
      <c r="O15" s="1"/>
      <c r="P15" s="1"/>
      <c r="Q15" s="1"/>
      <c r="R15" s="1"/>
      <c r="S15" s="1"/>
      <c r="T15" s="1"/>
    </row>
    <row r="16" spans="1:20" ht="15.75">
      <c r="A16" s="20" t="s">
        <v>7</v>
      </c>
      <c r="B16" s="20"/>
      <c r="C16" s="2"/>
      <c r="D16" s="21">
        <f>COUNTIF('Security Updates'!F:F,"LOW")</f>
        <v>13</v>
      </c>
      <c r="E16" s="21"/>
      <c r="F16" s="22">
        <f>D16/$D$18</f>
        <v>0.68421052631578949</v>
      </c>
      <c r="G16" s="22"/>
      <c r="H16" s="3"/>
      <c r="I16" s="23"/>
      <c r="J16" s="23"/>
      <c r="K16" s="4"/>
      <c r="L16" s="17"/>
      <c r="M16" s="17"/>
      <c r="N16" s="1"/>
      <c r="O16" s="1"/>
      <c r="P16" s="1"/>
      <c r="Q16" s="1"/>
      <c r="R16" s="1"/>
      <c r="S16" s="1"/>
      <c r="T16" s="1"/>
    </row>
    <row r="17" spans="1:20" ht="9" customHeight="1">
      <c r="A17" s="2"/>
      <c r="B17" s="2"/>
      <c r="C17" s="2"/>
      <c r="D17" s="2"/>
      <c r="E17" s="2"/>
      <c r="F17" s="2"/>
      <c r="G17" s="2"/>
      <c r="H17" s="3"/>
      <c r="I17" s="3"/>
      <c r="J17" s="3"/>
      <c r="K17" s="3"/>
      <c r="L17" s="3"/>
      <c r="M17" s="3"/>
      <c r="N17" s="1"/>
      <c r="O17" s="1"/>
      <c r="P17" s="1"/>
      <c r="Q17" s="1"/>
      <c r="R17" s="1"/>
      <c r="S17" s="1"/>
      <c r="T17" s="1"/>
    </row>
    <row r="18" spans="1:20" ht="15.75">
      <c r="A18" s="20" t="s">
        <v>8</v>
      </c>
      <c r="B18" s="20"/>
      <c r="C18" s="2"/>
      <c r="D18" s="21">
        <f>SUM(D13:D16)</f>
        <v>19</v>
      </c>
      <c r="E18" s="21"/>
      <c r="F18" s="22">
        <f>D18/$D$18</f>
        <v>1</v>
      </c>
      <c r="G18" s="22"/>
      <c r="H18" s="3"/>
      <c r="I18" s="3"/>
      <c r="J18" s="3"/>
      <c r="K18" s="3"/>
      <c r="L18" s="3"/>
      <c r="M18" s="3"/>
      <c r="N18" s="1"/>
      <c r="O18" s="1"/>
      <c r="P18" s="1"/>
      <c r="Q18" s="1"/>
      <c r="R18" s="1"/>
      <c r="S18" s="1"/>
      <c r="T18" s="1"/>
    </row>
    <row r="19" spans="1:20" ht="51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3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31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33.75" customHeight="1"/>
    <row r="28" spans="1:20" ht="33" customHeight="1"/>
    <row r="29" spans="1:20" ht="48" customHeight="1"/>
  </sheetData>
  <sheetProtection algorithmName="SHA-512" hashValue="vMSFAojchqSFmBvVPDYhYy3/xHjPrdERNIvJj5g/UKCRB38PBZNBobNEExOTWClPir1pTPcTl1kseNnandhO2w==" saltValue="8yiQftEzJ/SFs1ItjDDYAg==" spinCount="100000" sheet="1" objects="1" scenarios="1"/>
  <mergeCells count="42">
    <mergeCell ref="A5:B5"/>
    <mergeCell ref="A6:B6"/>
    <mergeCell ref="A14:B14"/>
    <mergeCell ref="A13:B13"/>
    <mergeCell ref="I12:J12"/>
    <mergeCell ref="A8:B8"/>
    <mergeCell ref="A10:B10"/>
    <mergeCell ref="D10:G10"/>
    <mergeCell ref="D13:E13"/>
    <mergeCell ref="D14:E14"/>
    <mergeCell ref="D8:G8"/>
    <mergeCell ref="F13:G13"/>
    <mergeCell ref="F14:G14"/>
    <mergeCell ref="A12:B12"/>
    <mergeCell ref="C12:D12"/>
    <mergeCell ref="G1:M2"/>
    <mergeCell ref="D5:G5"/>
    <mergeCell ref="D6:G6"/>
    <mergeCell ref="I9:J9"/>
    <mergeCell ref="I10:J10"/>
    <mergeCell ref="I5:J6"/>
    <mergeCell ref="L5:M6"/>
    <mergeCell ref="L9:M9"/>
    <mergeCell ref="L10:M10"/>
    <mergeCell ref="A18:B18"/>
    <mergeCell ref="D18:E18"/>
    <mergeCell ref="F18:G18"/>
    <mergeCell ref="L12:M12"/>
    <mergeCell ref="A15:B15"/>
    <mergeCell ref="A16:B16"/>
    <mergeCell ref="D15:E15"/>
    <mergeCell ref="D16:E16"/>
    <mergeCell ref="F15:G15"/>
    <mergeCell ref="F16:G16"/>
    <mergeCell ref="I14:J14"/>
    <mergeCell ref="I16:J16"/>
    <mergeCell ref="E12:F12"/>
    <mergeCell ref="I8:M8"/>
    <mergeCell ref="L14:M14"/>
    <mergeCell ref="L16:M16"/>
    <mergeCell ref="L11:M11"/>
    <mergeCell ref="I11:J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F6" sqref="F6"/>
    </sheetView>
  </sheetViews>
  <sheetFormatPr defaultColWidth="16.85546875" defaultRowHeight="15"/>
  <cols>
    <col min="1" max="1" width="17" style="8" customWidth="1"/>
    <col min="2" max="2" width="56.5703125" style="8" bestFit="1" customWidth="1"/>
    <col min="3" max="3" width="17.7109375" style="8" customWidth="1"/>
    <col min="4" max="4" width="19.5703125" style="8" customWidth="1"/>
    <col min="5" max="5" width="25" style="8" customWidth="1"/>
    <col min="6" max="16384" width="16.85546875" style="8"/>
  </cols>
  <sheetData>
    <row r="1" spans="1:6">
      <c r="A1" s="7" t="s">
        <v>0</v>
      </c>
      <c r="B1" s="7" t="s">
        <v>1</v>
      </c>
      <c r="C1" s="7" t="s">
        <v>22</v>
      </c>
      <c r="D1" s="7" t="s">
        <v>24</v>
      </c>
      <c r="E1" s="7" t="s">
        <v>23</v>
      </c>
      <c r="F1" s="7" t="s">
        <v>2</v>
      </c>
    </row>
    <row r="2" spans="1:6">
      <c r="A2" s="8" t="s">
        <v>40</v>
      </c>
      <c r="B2" s="8" t="s">
        <v>41</v>
      </c>
      <c r="C2" s="8" t="s">
        <v>11</v>
      </c>
      <c r="D2" s="8" t="s">
        <v>15</v>
      </c>
      <c r="E2" s="8" t="s">
        <v>10</v>
      </c>
      <c r="F2" s="8" t="str">
        <f t="shared" ref="F2:F20" si="0">IF(AND(C2="YES",OR(D2="Trivial",D2="Easy"),E2="NO"),"CRITICAL",IF(AND(C2="YES",OR(D2="Trivial",D2="Easy"),E2="YES"),"HIGH",IF(AND(D2="Hard",E2="NO"),"MEDIUM","LOW")))</f>
        <v>LOW</v>
      </c>
    </row>
    <row r="3" spans="1:6">
      <c r="A3" s="8" t="s">
        <v>42</v>
      </c>
      <c r="B3" s="8" t="s">
        <v>43</v>
      </c>
      <c r="C3" s="8" t="s">
        <v>11</v>
      </c>
      <c r="D3" s="8" t="s">
        <v>15</v>
      </c>
      <c r="E3" s="8" t="s">
        <v>17</v>
      </c>
      <c r="F3" s="8" t="str">
        <f t="shared" si="0"/>
        <v>LOW</v>
      </c>
    </row>
    <row r="4" spans="1:6">
      <c r="A4" s="8" t="s">
        <v>44</v>
      </c>
      <c r="B4" s="8" t="s">
        <v>45</v>
      </c>
      <c r="C4" s="8" t="s">
        <v>11</v>
      </c>
      <c r="D4" s="8" t="s">
        <v>15</v>
      </c>
      <c r="E4" s="8" t="s">
        <v>17</v>
      </c>
      <c r="F4" s="8" t="str">
        <f t="shared" si="0"/>
        <v>LOW</v>
      </c>
    </row>
    <row r="5" spans="1:6">
      <c r="A5" s="8" t="s">
        <v>46</v>
      </c>
      <c r="B5" s="8" t="s">
        <v>47</v>
      </c>
      <c r="C5" s="8" t="s">
        <v>11</v>
      </c>
      <c r="D5" s="8" t="s">
        <v>16</v>
      </c>
      <c r="E5" s="8" t="s">
        <v>17</v>
      </c>
      <c r="F5" s="8" t="str">
        <f t="shared" si="0"/>
        <v>LOW</v>
      </c>
    </row>
    <row r="6" spans="1:6">
      <c r="A6" s="8" t="s">
        <v>48</v>
      </c>
      <c r="B6" s="8" t="s">
        <v>49</v>
      </c>
      <c r="C6" s="8" t="s">
        <v>11</v>
      </c>
      <c r="D6" s="8" t="s">
        <v>15</v>
      </c>
      <c r="E6" s="8" t="s">
        <v>11</v>
      </c>
      <c r="F6" s="8" t="str">
        <f t="shared" si="0"/>
        <v>MEDIUM</v>
      </c>
    </row>
    <row r="7" spans="1:6">
      <c r="A7" s="8" t="s">
        <v>50</v>
      </c>
      <c r="B7" s="8" t="s">
        <v>51</v>
      </c>
      <c r="C7" s="8" t="s">
        <v>11</v>
      </c>
      <c r="D7" s="8" t="s">
        <v>16</v>
      </c>
      <c r="E7" s="8" t="s">
        <v>11</v>
      </c>
      <c r="F7" s="8" t="str">
        <f t="shared" si="0"/>
        <v>LOW</v>
      </c>
    </row>
    <row r="8" spans="1:6">
      <c r="A8" s="8" t="s">
        <v>52</v>
      </c>
      <c r="B8" s="8" t="s">
        <v>53</v>
      </c>
      <c r="C8" s="8" t="s">
        <v>11</v>
      </c>
      <c r="D8" s="8" t="s">
        <v>16</v>
      </c>
      <c r="E8" s="8" t="s">
        <v>11</v>
      </c>
      <c r="F8" s="8" t="str">
        <f t="shared" si="0"/>
        <v>LOW</v>
      </c>
    </row>
    <row r="9" spans="1:6">
      <c r="A9" s="8" t="s">
        <v>54</v>
      </c>
      <c r="B9" s="8" t="s">
        <v>53</v>
      </c>
      <c r="C9" s="8" t="s">
        <v>11</v>
      </c>
      <c r="D9" s="8" t="s">
        <v>15</v>
      </c>
      <c r="E9" s="8" t="s">
        <v>17</v>
      </c>
      <c r="F9" s="8" t="str">
        <f t="shared" si="0"/>
        <v>LOW</v>
      </c>
    </row>
    <row r="10" spans="1:6">
      <c r="A10" s="8" t="s">
        <v>55</v>
      </c>
      <c r="B10" s="8" t="s">
        <v>49</v>
      </c>
      <c r="C10" s="8" t="s">
        <v>11</v>
      </c>
      <c r="D10" s="8" t="s">
        <v>15</v>
      </c>
      <c r="E10" s="8" t="s">
        <v>17</v>
      </c>
      <c r="F10" s="8" t="str">
        <f t="shared" si="0"/>
        <v>LOW</v>
      </c>
    </row>
    <row r="11" spans="1:6">
      <c r="A11" s="8" t="s">
        <v>56</v>
      </c>
      <c r="B11" s="8" t="s">
        <v>57</v>
      </c>
      <c r="C11" s="8" t="s">
        <v>11</v>
      </c>
      <c r="D11" s="8" t="s">
        <v>15</v>
      </c>
      <c r="E11" s="8" t="s">
        <v>17</v>
      </c>
      <c r="F11" s="8" t="str">
        <f t="shared" si="0"/>
        <v>LOW</v>
      </c>
    </row>
    <row r="12" spans="1:6">
      <c r="A12" s="8" t="s">
        <v>58</v>
      </c>
      <c r="B12" s="8" t="s">
        <v>59</v>
      </c>
      <c r="C12" s="8" t="s">
        <v>11</v>
      </c>
      <c r="D12" s="8" t="s">
        <v>15</v>
      </c>
      <c r="E12" s="8" t="s">
        <v>17</v>
      </c>
      <c r="F12" s="8" t="str">
        <f t="shared" si="0"/>
        <v>LOW</v>
      </c>
    </row>
    <row r="13" spans="1:6">
      <c r="A13" s="8" t="s">
        <v>60</v>
      </c>
      <c r="B13" s="8" t="s">
        <v>61</v>
      </c>
      <c r="C13" s="8" t="s">
        <v>11</v>
      </c>
      <c r="D13" s="8" t="s">
        <v>15</v>
      </c>
      <c r="E13" s="8" t="s">
        <v>17</v>
      </c>
      <c r="F13" s="8" t="str">
        <f t="shared" si="0"/>
        <v>LOW</v>
      </c>
    </row>
    <row r="14" spans="1:6">
      <c r="A14" s="8" t="s">
        <v>62</v>
      </c>
      <c r="B14" s="8" t="s">
        <v>57</v>
      </c>
      <c r="C14" s="8" t="s">
        <v>11</v>
      </c>
      <c r="D14" s="8" t="s">
        <v>15</v>
      </c>
      <c r="E14" s="8" t="s">
        <v>17</v>
      </c>
      <c r="F14" s="8" t="str">
        <f t="shared" si="0"/>
        <v>LOW</v>
      </c>
    </row>
    <row r="15" spans="1:6">
      <c r="A15" s="8" t="s">
        <v>63</v>
      </c>
      <c r="B15" s="8" t="s">
        <v>64</v>
      </c>
      <c r="C15" s="8" t="s">
        <v>11</v>
      </c>
      <c r="D15" s="8" t="s">
        <v>15</v>
      </c>
      <c r="E15" s="8" t="s">
        <v>11</v>
      </c>
      <c r="F15" s="8" t="str">
        <f t="shared" si="0"/>
        <v>MEDIUM</v>
      </c>
    </row>
    <row r="16" spans="1:6">
      <c r="A16" s="8" t="s">
        <v>65</v>
      </c>
      <c r="B16" s="8" t="s">
        <v>64</v>
      </c>
      <c r="C16" s="8" t="s">
        <v>11</v>
      </c>
      <c r="D16" s="8" t="s">
        <v>15</v>
      </c>
      <c r="E16" s="8" t="s">
        <v>11</v>
      </c>
      <c r="F16" s="8" t="str">
        <f t="shared" si="0"/>
        <v>MEDIUM</v>
      </c>
    </row>
    <row r="17" spans="1:6">
      <c r="A17" s="8" t="s">
        <v>66</v>
      </c>
      <c r="B17" s="8" t="s">
        <v>67</v>
      </c>
      <c r="C17" s="8" t="s">
        <v>11</v>
      </c>
      <c r="D17" s="8" t="s">
        <v>14</v>
      </c>
      <c r="E17" s="8" t="s">
        <v>10</v>
      </c>
      <c r="F17" s="8" t="str">
        <f t="shared" si="0"/>
        <v>LOW</v>
      </c>
    </row>
    <row r="18" spans="1:6">
      <c r="A18" s="8" t="s">
        <v>68</v>
      </c>
      <c r="B18" s="8" t="s">
        <v>69</v>
      </c>
      <c r="C18" s="8" t="s">
        <v>11</v>
      </c>
      <c r="D18" s="8" t="s">
        <v>15</v>
      </c>
      <c r="E18" s="8" t="s">
        <v>11</v>
      </c>
      <c r="F18" s="8" t="str">
        <f t="shared" si="0"/>
        <v>MEDIUM</v>
      </c>
    </row>
    <row r="19" spans="1:6">
      <c r="A19" s="8" t="s">
        <v>70</v>
      </c>
      <c r="B19" s="8" t="s">
        <v>71</v>
      </c>
      <c r="C19" s="8" t="s">
        <v>11</v>
      </c>
      <c r="D19" s="8" t="s">
        <v>15</v>
      </c>
      <c r="E19" s="8" t="s">
        <v>11</v>
      </c>
      <c r="F19" s="8" t="str">
        <f t="shared" si="0"/>
        <v>MEDIUM</v>
      </c>
    </row>
    <row r="20" spans="1:6">
      <c r="A20" s="8" t="s">
        <v>72</v>
      </c>
      <c r="B20" s="8" t="s">
        <v>73</v>
      </c>
      <c r="C20" s="8" t="s">
        <v>11</v>
      </c>
      <c r="D20" s="8" t="s">
        <v>15</v>
      </c>
      <c r="E20" s="8" t="s">
        <v>11</v>
      </c>
      <c r="F20" s="8" t="str">
        <f t="shared" si="0"/>
        <v>MEDIUM</v>
      </c>
    </row>
  </sheetData>
  <sheetProtection algorithmName="SHA-512" hashValue="WybeWXMs/38p/4w+32RYGe3g4Y4K/rrO+mAjvyE9vcpWMAJjgx/sIJzK8PUvKNiY6YnKsO3dZJxyxYwljzF1OQ==" saltValue="QJd/GXgHSvOi8e1KxxmBHg==" spinCount="100000" sheet="1" objects="1" scenarios="1"/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</hyperlinks>
  <pageMargins left="0.7" right="0.7" top="0.75" bottom="0.75" header="0.3" footer="0.3"/>
  <pageSetup paperSize="9" orientation="portrait" r:id="rId20"/>
  <tableParts count="1">
    <tablePart r:id="rId2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Legenda!$A$2:$A$4</xm:f>
          </x14:formula1>
          <xm:sqref>C2:C20</xm:sqref>
        </x14:dataValidation>
        <x14:dataValidation type="list" allowBlank="1" showInputMessage="1" showErrorMessage="1">
          <x14:formula1>
            <xm:f>Legenda!$B$2:$B$5</xm:f>
          </x14:formula1>
          <xm:sqref>D2:D20</xm:sqref>
        </x14:dataValidation>
        <x14:dataValidation type="list" allowBlank="1" showInputMessage="1" showErrorMessage="1">
          <x14:formula1>
            <xm:f>Legenda!$C$2:$C$4</xm:f>
          </x14:formula1>
          <xm:sqref>E2:E20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6" sqref="D16"/>
    </sheetView>
  </sheetViews>
  <sheetFormatPr defaultRowHeight="15"/>
  <cols>
    <col min="1" max="1" width="10.42578125" bestFit="1" customWidth="1"/>
    <col min="2" max="2" width="22" customWidth="1"/>
    <col min="3" max="3" width="11.85546875" bestFit="1" customWidth="1"/>
    <col min="4" max="4" width="18.140625" bestFit="1" customWidth="1"/>
    <col min="5" max="5" width="9.7109375" bestFit="1" customWidth="1"/>
  </cols>
  <sheetData>
    <row r="1" spans="1:7" s="9" customFormat="1" ht="45">
      <c r="A1" s="10" t="s">
        <v>9</v>
      </c>
      <c r="B1" s="11" t="s">
        <v>24</v>
      </c>
      <c r="C1" s="11" t="s">
        <v>12</v>
      </c>
      <c r="D1" s="11" t="s">
        <v>18</v>
      </c>
      <c r="E1" s="11" t="s">
        <v>2</v>
      </c>
      <c r="F1" s="12" t="s">
        <v>31</v>
      </c>
      <c r="G1" s="13" t="s">
        <v>30</v>
      </c>
    </row>
    <row r="2" spans="1:7" ht="15.75">
      <c r="A2" s="14" t="s">
        <v>10</v>
      </c>
      <c r="B2" s="14" t="s">
        <v>13</v>
      </c>
      <c r="C2" s="14" t="s">
        <v>10</v>
      </c>
      <c r="D2" s="14" t="s">
        <v>19</v>
      </c>
      <c r="E2" s="14" t="s">
        <v>4</v>
      </c>
      <c r="F2" s="14">
        <v>7</v>
      </c>
      <c r="G2" s="14">
        <v>8</v>
      </c>
    </row>
    <row r="3" spans="1:7" ht="15.75">
      <c r="A3" s="14" t="s">
        <v>11</v>
      </c>
      <c r="B3" s="14" t="s">
        <v>14</v>
      </c>
      <c r="C3" s="14" t="s">
        <v>11</v>
      </c>
      <c r="D3" s="14" t="s">
        <v>20</v>
      </c>
      <c r="E3" s="14" t="s">
        <v>5</v>
      </c>
      <c r="F3" s="14">
        <v>30</v>
      </c>
      <c r="G3" s="14">
        <v>35</v>
      </c>
    </row>
    <row r="4" spans="1:7" ht="15.75">
      <c r="A4" s="34" t="s">
        <v>25</v>
      </c>
      <c r="B4" s="14" t="s">
        <v>15</v>
      </c>
      <c r="C4" s="32" t="s">
        <v>17</v>
      </c>
      <c r="D4" s="14" t="s">
        <v>21</v>
      </c>
      <c r="E4" s="14" t="s">
        <v>6</v>
      </c>
      <c r="F4" s="14">
        <v>60</v>
      </c>
      <c r="G4" s="14">
        <v>75</v>
      </c>
    </row>
    <row r="5" spans="1:7" ht="15.75">
      <c r="A5" s="35"/>
      <c r="B5" s="14" t="s">
        <v>16</v>
      </c>
      <c r="C5" s="33"/>
      <c r="D5" s="14" t="s">
        <v>17</v>
      </c>
      <c r="E5" s="14" t="s">
        <v>7</v>
      </c>
      <c r="F5" s="14">
        <v>120</v>
      </c>
      <c r="G5" s="14">
        <v>150</v>
      </c>
    </row>
    <row r="9" spans="1:7" ht="42" customHeight="1">
      <c r="A9" s="31" t="s">
        <v>38</v>
      </c>
      <c r="B9" s="31"/>
      <c r="C9" s="31"/>
      <c r="D9" s="31"/>
      <c r="E9" s="31"/>
      <c r="F9" s="31"/>
      <c r="G9" s="31"/>
    </row>
  </sheetData>
  <sheetProtection algorithmName="SHA-512" hashValue="3wZAFwK/KWAQl9bouTblvcJxZ7dFV9PpFX3t/CInJz1ZxwFZnaxCPOcwS5kpS1eKrl+NT7NFdhwRkikypUY42Q==" saltValue="PowZ1xZekEjt66+majNpsg==" spinCount="100000" sheet="1" objects="1" scenarios="1"/>
  <mergeCells count="3">
    <mergeCell ref="A9:G9"/>
    <mergeCell ref="C4:C5"/>
    <mergeCell ref="A4:A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Executive Summary</vt:lpstr>
      <vt:lpstr>Security Updates</vt:lpstr>
      <vt:lpstr>Legenda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Perego Paolo</dc:creator>
  <cp:lastModifiedBy>Perego Paolo</cp:lastModifiedBy>
  <dcterms:created xsi:type="dcterms:W3CDTF">2019-09-13T14:32:35Z</dcterms:created>
  <dcterms:modified xsi:type="dcterms:W3CDTF">2019-10-15T15:37:00Z</dcterms:modified>
</cp:coreProperties>
</file>