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\Documents\Cornell\Insight.ai\"/>
    </mc:Choice>
  </mc:AlternateContent>
  <xr:revisionPtr revIDLastSave="0" documentId="13_ncr:1_{C9576477-B72E-4AB1-AF4C-33DB3BCAE817}" xr6:coauthVersionLast="45" xr6:coauthVersionMax="45" xr10:uidLastSave="{00000000-0000-0000-0000-000000000000}"/>
  <bookViews>
    <workbookView xWindow="-120" yWindow="-120" windowWidth="20730" windowHeight="11160" activeTab="2" xr2:uid="{59FC8394-6B10-4D14-932F-2EB8BB9A710D}"/>
  </bookViews>
  <sheets>
    <sheet name="Annual" sheetId="5" r:id="rId1"/>
    <sheet name="Quarterly" sheetId="3" r:id="rId2"/>
    <sheet name="Chart" sheetId="4" r:id="rId3"/>
  </sheets>
  <definedNames>
    <definedName name="Period_axis">OFFSET(Chart!$C$12,,,1,Chart!$C$16)</definedName>
    <definedName name="Value_axis">OFFSET(Chart!$C$13,,,1,Chart!$C$16)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D12" i="4" s="1"/>
  <c r="E12" i="4" s="1"/>
  <c r="F12" i="4" s="1"/>
  <c r="G12" i="4" s="1"/>
  <c r="H12" i="4" s="1"/>
  <c r="B13" i="4"/>
  <c r="C5" i="3"/>
  <c r="D5" i="3" s="1"/>
  <c r="E5" i="3" s="1"/>
  <c r="F5" i="3" s="1"/>
  <c r="G5" i="3" s="1"/>
  <c r="H5" i="3" s="1"/>
  <c r="I5" i="3" s="1"/>
  <c r="J5" i="3" s="1"/>
  <c r="K5" i="3" s="1"/>
  <c r="C5" i="5"/>
  <c r="D5" i="5" s="1"/>
  <c r="E5" i="5" s="1"/>
  <c r="F5" i="5" s="1"/>
  <c r="G5" i="5" s="1"/>
  <c r="H5" i="5" s="1"/>
  <c r="I5" i="5" s="1"/>
  <c r="J5" i="5" s="1"/>
  <c r="K5" i="5" s="1"/>
  <c r="L5" i="5" s="1"/>
  <c r="C13" i="4" l="1"/>
  <c r="D13" i="4" s="1"/>
  <c r="E13" i="4" s="1"/>
  <c r="F13" i="4" s="1"/>
  <c r="G13" i="4" s="1"/>
  <c r="H13" i="4" s="1"/>
  <c r="I13" i="4" s="1"/>
  <c r="I12" i="4"/>
  <c r="J12" i="4" s="1"/>
  <c r="K12" i="4" s="1"/>
  <c r="L12" i="4" s="1"/>
  <c r="M12" i="4" s="1"/>
  <c r="N12" i="4" s="1"/>
  <c r="C16" i="4" l="1"/>
  <c r="J13" i="4"/>
  <c r="K13" i="4" l="1"/>
  <c r="L13" i="4" s="1"/>
  <c r="M13" i="4" s="1"/>
  <c r="N13" i="4" s="1"/>
  <c r="C15" i="4" l="1"/>
  <c r="C19" i="4" s="1"/>
  <c r="C21" i="4" s="1"/>
</calcChain>
</file>

<file path=xl/sharedStrings.xml><?xml version="1.0" encoding="utf-8"?>
<sst xmlns="http://schemas.openxmlformats.org/spreadsheetml/2006/main" count="69" uniqueCount="32">
  <si>
    <t>Walt Disney Company</t>
  </si>
  <si>
    <t xml:space="preserve">DIS   254687106   2270726   NYSE    Common stock    </t>
  </si>
  <si>
    <t>Source: FactSet Fundamentals</t>
  </si>
  <si>
    <t>Income Statement</t>
  </si>
  <si>
    <t>Sales</t>
  </si>
  <si>
    <t>Cost of Goods Sold (COGS) incl. D&amp;A</t>
  </si>
  <si>
    <t>Gross Income</t>
  </si>
  <si>
    <t>SG&amp;A Expense</t>
  </si>
  <si>
    <t>EBIT (Operating Income)</t>
  </si>
  <si>
    <t>Nonoperating Income - Net</t>
  </si>
  <si>
    <t>Interest Expense</t>
  </si>
  <si>
    <t>Unusual Expense - Net</t>
  </si>
  <si>
    <t>Income Taxes</t>
  </si>
  <si>
    <t>Consolidated Net Income</t>
  </si>
  <si>
    <t>Minority Interest</t>
  </si>
  <si>
    <t>Net Income</t>
  </si>
  <si>
    <t>Discontinued Operations</t>
  </si>
  <si>
    <t>Net Income available to Common</t>
  </si>
  <si>
    <t>Per Share</t>
  </si>
  <si>
    <t>EPS (recurring)</t>
  </si>
  <si>
    <t>Earnings Persistence</t>
  </si>
  <si>
    <t>Dividends per Share</t>
  </si>
  <si>
    <t>EBITDA</t>
  </si>
  <si>
    <t>-</t>
  </si>
  <si>
    <t>Period</t>
  </si>
  <si>
    <t>Annual</t>
  </si>
  <si>
    <t>Quarterly</t>
  </si>
  <si>
    <t>Start Date</t>
  </si>
  <si>
    <t>End Date</t>
  </si>
  <si>
    <t>Metric</t>
  </si>
  <si>
    <t>EPS</t>
  </si>
  <si>
    <t>CAGR (if 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</si>
</sst>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1" formatCode="[$-409]mmm\-yy;@"/>
    <numFmt numFmtId="173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4" fillId="0" borderId="0" xfId="2"/>
    <xf numFmtId="0" fontId="5" fillId="2" borderId="0" xfId="2" applyFont="1" applyFill="1" applyAlignment="1">
      <alignment horizontal="left"/>
    </xf>
    <xf numFmtId="0" fontId="4" fillId="0" borderId="0" xfId="2" applyAlignment="1">
      <alignment horizontal="left"/>
    </xf>
    <xf numFmtId="0" fontId="6" fillId="3" borderId="0" xfId="2" applyFont="1" applyFill="1" applyAlignment="1">
      <alignment horizontal="left"/>
    </xf>
    <xf numFmtId="3" fontId="6" fillId="3" borderId="0" xfId="2" applyNumberFormat="1" applyFont="1" applyFill="1" applyAlignment="1">
      <alignment horizontal="right"/>
    </xf>
    <xf numFmtId="0" fontId="4" fillId="0" borderId="0" xfId="2" applyAlignment="1">
      <alignment horizontal="left" indent="1"/>
    </xf>
    <xf numFmtId="3" fontId="4" fillId="0" borderId="0" xfId="2" applyNumberFormat="1" applyAlignment="1">
      <alignment horizontal="right"/>
    </xf>
    <xf numFmtId="3" fontId="7" fillId="0" borderId="0" xfId="2" applyNumberFormat="1" applyFont="1" applyAlignment="1">
      <alignment horizontal="right"/>
    </xf>
    <xf numFmtId="0" fontId="4" fillId="3" borderId="0" xfId="2" applyFill="1" applyAlignment="1">
      <alignment horizontal="left" indent="1"/>
    </xf>
    <xf numFmtId="3" fontId="4" fillId="3" borderId="0" xfId="2" applyNumberFormat="1" applyFill="1" applyAlignment="1">
      <alignment horizontal="right"/>
    </xf>
    <xf numFmtId="3" fontId="7" fillId="3" borderId="0" xfId="2" applyNumberFormat="1" applyFont="1" applyFill="1" applyAlignment="1">
      <alignment horizontal="right"/>
    </xf>
    <xf numFmtId="0" fontId="6" fillId="0" borderId="0" xfId="2" applyFont="1" applyAlignment="1">
      <alignment horizontal="left"/>
    </xf>
    <xf numFmtId="3" fontId="6" fillId="0" borderId="0" xfId="2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4" fontId="4" fillId="0" borderId="0" xfId="2" applyNumberFormat="1" applyAlignment="1">
      <alignment horizontal="right"/>
    </xf>
    <xf numFmtId="4" fontId="7" fillId="0" borderId="0" xfId="2" applyNumberFormat="1" applyFont="1" applyAlignment="1">
      <alignment horizontal="right"/>
    </xf>
    <xf numFmtId="4" fontId="4" fillId="3" borderId="0" xfId="2" applyNumberFormat="1" applyFill="1" applyAlignment="1">
      <alignment horizontal="right"/>
    </xf>
    <xf numFmtId="4" fontId="7" fillId="3" borderId="0" xfId="2" applyNumberFormat="1" applyFont="1" applyFill="1" applyAlignment="1">
      <alignment horizontal="right"/>
    </xf>
    <xf numFmtId="171" fontId="5" fillId="2" borderId="0" xfId="2" applyNumberFormat="1" applyFont="1" applyFill="1" applyAlignment="1">
      <alignment horizontal="right"/>
    </xf>
    <xf numFmtId="171" fontId="5" fillId="4" borderId="0" xfId="2" applyNumberFormat="1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173" fontId="0" fillId="0" borderId="0" xfId="1" applyNumberFormat="1" applyFont="1"/>
    <xf numFmtId="0" fontId="3" fillId="0" borderId="0" xfId="0" applyFont="1"/>
    <xf numFmtId="10" fontId="0" fillId="0" borderId="0" xfId="1" applyNumberFormat="1" applyFont="1"/>
    <xf numFmtId="10" fontId="3" fillId="0" borderId="0" xfId="0" applyNumberFormat="1" applyFont="1"/>
  </cellXfs>
  <cellStyles count="3">
    <cellStyle name="Comma" xfId="1" builtinId="3"/>
    <cellStyle name="Normal" xfId="0" builtinId="0"/>
    <cellStyle name="Normal 2" xfId="2" xr:uid="{7F207BEB-64A4-4568-A7D3-2CEDA0F42A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1618801799153"/>
          <c:y val="0.19444444444444445"/>
          <c:w val="0.84795504296402779"/>
          <c:h val="0.698156167979002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Chart!$B$13</c:f>
              <c:strCache>
                <c:ptCount val="1"/>
                <c:pt idx="0">
                  <c:v>EBIT (Operating Income)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[0]!Period_axis</c:f>
              <c:numCache>
                <c:formatCode>[$-409]mmm\-yy;@</c:formatCode>
                <c:ptCount val="9"/>
                <c:pt idx="0">
                  <c:v>40451</c:v>
                </c:pt>
                <c:pt idx="1">
                  <c:v>40816</c:v>
                </c:pt>
                <c:pt idx="2">
                  <c:v>41182</c:v>
                </c:pt>
                <c:pt idx="3">
                  <c:v>41547</c:v>
                </c:pt>
                <c:pt idx="4">
                  <c:v>41912</c:v>
                </c:pt>
                <c:pt idx="5">
                  <c:v>42277</c:v>
                </c:pt>
                <c:pt idx="6">
                  <c:v>42643</c:v>
                </c:pt>
                <c:pt idx="7">
                  <c:v>43008</c:v>
                </c:pt>
                <c:pt idx="8">
                  <c:v>43373</c:v>
                </c:pt>
              </c:numCache>
            </c:numRef>
          </c:cat>
          <c:val>
            <c:numRef>
              <c:f>[0]!Value_axis</c:f>
              <c:numCache>
                <c:formatCode>_(* #,##0_);_(* \(#,##0\);_(* "-"??_);_(@_)</c:formatCode>
                <c:ptCount val="9"/>
                <c:pt idx="0">
                  <c:v>6873</c:v>
                </c:pt>
                <c:pt idx="1">
                  <c:v>7803</c:v>
                </c:pt>
                <c:pt idx="2">
                  <c:v>9011</c:v>
                </c:pt>
                <c:pt idx="3">
                  <c:v>9375</c:v>
                </c:pt>
                <c:pt idx="4">
                  <c:v>11517</c:v>
                </c:pt>
                <c:pt idx="5">
                  <c:v>12843</c:v>
                </c:pt>
                <c:pt idx="6">
                  <c:v>14259</c:v>
                </c:pt>
                <c:pt idx="7">
                  <c:v>13809</c:v>
                </c:pt>
                <c:pt idx="8">
                  <c:v>14914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B-4D7A-9896-0ADAF1B4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23424"/>
        <c:axId val="636697744"/>
      </c:barChart>
      <c:catAx>
        <c:axId val="66982342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7744"/>
        <c:crosses val="autoZero"/>
        <c:auto val="0"/>
        <c:lblAlgn val="ctr"/>
        <c:lblOffset val="100"/>
        <c:noMultiLvlLbl val="0"/>
      </c:catAx>
      <c:valAx>
        <c:axId val="63669774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551090</xdr:colOff>
      <xdr:row>4</xdr:row>
      <xdr:rowOff>72798</xdr:rowOff>
    </xdr:from>
    <xdr:to>
      <xdr:col>22</xdr:col>
      <xdr:colOff>243568</xdr:colOff>
      <xdr:row>18</xdr:row>
      <xdr:rowOff>148998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12E5-FCC7-4EFC-A0AC-2692F393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0.19413</cdr:x>
      <cdr:y>0.03795</cdr:y>
    </cdr:from>
    <cdr:to>
      <cdr:x>0.74837</cdr:x>
      <cdr:y>0.14211</cdr:y>
    </cdr:to>
    <cdr:sp macro="" textlink="Chart!$C$10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84DDD6B-241F-4382-9D87-977B68534AB1}"/>
            </a:ext>
          </a:extLst>
        </cdr:cNvPr>
        <cdr:cNvSpPr/>
      </cdr:nvSpPr>
      <cdr:spPr>
        <a:xfrm xmlns:a="http://schemas.openxmlformats.org/drawingml/2006/main">
          <a:off x="891268" y="104096"/>
          <a:ext cx="2544536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77712135-840A-4F1A-9DD3-A1B300435AA8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EBIT (Operating Income)</a:t>
          </a:fld>
          <a:endParaRPr lang="en-US" sz="1600"/>
        </a:p>
      </cdr:txBody>
    </cdr:sp>
  </cdr:relSizeAnchor>
  <cdr:relSizeAnchor xmlns:cdr="http://schemas.openxmlformats.org/drawingml/2006/chartDrawing">
    <cdr:from>
      <cdr:x>0.71873</cdr:x>
      <cdr:y>0.08259</cdr:y>
    </cdr:from>
    <cdr:to>
      <cdr:x>0.97955</cdr:x>
      <cdr:y>0.17684</cdr:y>
    </cdr:to>
    <cdr:sp macro="" textlink="Chart!$C$21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1550BAF-6026-40F8-B114-0706D7A8414C}"/>
            </a:ext>
          </a:extLst>
        </cdr:cNvPr>
        <cdr:cNvSpPr/>
      </cdr:nvSpPr>
      <cdr:spPr>
        <a:xfrm xmlns:a="http://schemas.openxmlformats.org/drawingml/2006/main">
          <a:off x="3299731" y="226559"/>
          <a:ext cx="1197428" cy="2585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8DE7E4FF-A254-4E8F-9634-ADC68C1093F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CAGR of 10.17%</a:t>
          </a:fld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C279-57DD-49C1-A483-CC0F2253FBD7}">
  <sheetPr>
    <outlinePr summaryBelow="0" summaryRight="0"/>
  </sheetPr>
  <dimension ref="A2:L38"/>
  <sheetViews>
    <sheetView workbookViewId="0">
      <selection activeCell="B5" sqref="B5"/>
    </sheetView>
  </sheetViews>
  <sheetFormatPr defaultColWidth="9.140625" defaultRowHeight="15" customHeight="1" outlineLevelRow="1" x14ac:dyDescent="0.2"/>
  <cols>
    <col min="1" max="1" width="48.28515625" style="1" customWidth="1"/>
    <col min="2" max="2" width="13.7109375" style="1" bestFit="1" customWidth="1"/>
    <col min="3" max="11" width="9.140625" style="1" customWidth="1"/>
    <col min="12" max="12" width="7.85546875" style="1" customWidth="1"/>
    <col min="13" max="16384" width="9.140625" style="1"/>
  </cols>
  <sheetData>
    <row r="2" spans="1:12" ht="1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customHeight="1" x14ac:dyDescent="0.2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customHeight="1" x14ac:dyDescent="0.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 x14ac:dyDescent="0.2">
      <c r="A5" s="2"/>
      <c r="B5" s="19">
        <v>40451</v>
      </c>
      <c r="C5" s="19">
        <f>EOMONTH(B5,12)</f>
        <v>40816</v>
      </c>
      <c r="D5" s="19">
        <f t="shared" ref="D5:L5" si="0">EOMONTH(C5,12)</f>
        <v>41182</v>
      </c>
      <c r="E5" s="19">
        <f t="shared" si="0"/>
        <v>41547</v>
      </c>
      <c r="F5" s="19">
        <f t="shared" si="0"/>
        <v>41912</v>
      </c>
      <c r="G5" s="19">
        <f t="shared" si="0"/>
        <v>42277</v>
      </c>
      <c r="H5" s="19">
        <f t="shared" si="0"/>
        <v>42643</v>
      </c>
      <c r="I5" s="19">
        <f t="shared" si="0"/>
        <v>43008</v>
      </c>
      <c r="J5" s="19">
        <f t="shared" si="0"/>
        <v>43373</v>
      </c>
      <c r="K5" s="19">
        <f t="shared" si="0"/>
        <v>43738</v>
      </c>
      <c r="L5" s="19">
        <f t="shared" si="0"/>
        <v>44104</v>
      </c>
    </row>
    <row r="6" spans="1:12" ht="15" customHeight="1" x14ac:dyDescent="0.2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collapsed="1" x14ac:dyDescent="0.2">
      <c r="A7" s="4" t="s">
        <v>4</v>
      </c>
      <c r="B7" s="5">
        <v>38063</v>
      </c>
      <c r="C7" s="5">
        <v>40893</v>
      </c>
      <c r="D7" s="5">
        <v>42242</v>
      </c>
      <c r="E7" s="5">
        <v>44925</v>
      </c>
      <c r="F7" s="5">
        <v>48737</v>
      </c>
      <c r="G7" s="5">
        <v>52003</v>
      </c>
      <c r="H7" s="5">
        <v>55368</v>
      </c>
      <c r="I7" s="5">
        <v>54943</v>
      </c>
      <c r="J7" s="5">
        <v>59469</v>
      </c>
      <c r="K7" s="5">
        <v>69385</v>
      </c>
      <c r="L7" s="5">
        <v>69216</v>
      </c>
    </row>
    <row r="8" spans="1:12" ht="15" hidden="1" customHeight="1" outlineLevel="1" x14ac:dyDescent="0.2">
      <c r="A8" s="6" t="s">
        <v>5</v>
      </c>
      <c r="B8" s="7">
        <v>31190</v>
      </c>
      <c r="C8" s="7">
        <v>33090</v>
      </c>
      <c r="D8" s="7">
        <v>33231</v>
      </c>
      <c r="E8" s="7">
        <v>27185</v>
      </c>
      <c r="F8" s="7">
        <v>28655</v>
      </c>
      <c r="G8" s="7">
        <v>30637</v>
      </c>
      <c r="H8" s="7">
        <v>32355</v>
      </c>
      <c r="I8" s="7">
        <v>32958</v>
      </c>
      <c r="J8" s="7">
        <v>35695</v>
      </c>
      <c r="K8" s="7">
        <v>46113</v>
      </c>
      <c r="L8" s="7">
        <v>49873</v>
      </c>
    </row>
    <row r="9" spans="1:12" ht="15" customHeight="1" collapsed="1" x14ac:dyDescent="0.2">
      <c r="A9" s="4" t="s">
        <v>6</v>
      </c>
      <c r="B9" s="5">
        <v>6873</v>
      </c>
      <c r="C9" s="5">
        <v>7803</v>
      </c>
      <c r="D9" s="5">
        <v>9011</v>
      </c>
      <c r="E9" s="5">
        <v>17740</v>
      </c>
      <c r="F9" s="5">
        <v>20082</v>
      </c>
      <c r="G9" s="5">
        <v>21366</v>
      </c>
      <c r="H9" s="5">
        <v>23013</v>
      </c>
      <c r="I9" s="5">
        <v>21985</v>
      </c>
      <c r="J9" s="5">
        <v>23774</v>
      </c>
      <c r="K9" s="5">
        <v>23272</v>
      </c>
      <c r="L9" s="5">
        <v>19343</v>
      </c>
    </row>
    <row r="10" spans="1:12" ht="15" hidden="1" customHeight="1" outlineLevel="1" x14ac:dyDescent="0.2">
      <c r="A10" s="6" t="s">
        <v>7</v>
      </c>
      <c r="B10" s="3" t="s">
        <v>23</v>
      </c>
      <c r="C10" s="3" t="s">
        <v>23</v>
      </c>
      <c r="D10" s="3" t="s">
        <v>23</v>
      </c>
      <c r="E10" s="7">
        <v>8365</v>
      </c>
      <c r="F10" s="7">
        <v>8565</v>
      </c>
      <c r="G10" s="7">
        <v>8523</v>
      </c>
      <c r="H10" s="7">
        <v>8754</v>
      </c>
      <c r="I10" s="7">
        <v>8176</v>
      </c>
      <c r="J10" s="7">
        <v>8860</v>
      </c>
      <c r="K10" s="7">
        <v>11541</v>
      </c>
      <c r="L10" s="7">
        <v>13243</v>
      </c>
    </row>
    <row r="11" spans="1:12" ht="15" customHeight="1" collapsed="1" x14ac:dyDescent="0.2">
      <c r="A11" s="4" t="s">
        <v>8</v>
      </c>
      <c r="B11" s="5">
        <v>6873</v>
      </c>
      <c r="C11" s="5">
        <v>7803</v>
      </c>
      <c r="D11" s="5">
        <v>9011</v>
      </c>
      <c r="E11" s="5">
        <v>9375</v>
      </c>
      <c r="F11" s="5">
        <v>11517</v>
      </c>
      <c r="G11" s="5">
        <v>12843</v>
      </c>
      <c r="H11" s="5">
        <v>14259</v>
      </c>
      <c r="I11" s="5">
        <v>13809</v>
      </c>
      <c r="J11" s="5">
        <v>14914</v>
      </c>
      <c r="K11" s="5">
        <v>11731</v>
      </c>
      <c r="L11" s="5">
        <v>6100</v>
      </c>
    </row>
    <row r="12" spans="1:12" ht="15" hidden="1" customHeight="1" outlineLevel="1" x14ac:dyDescent="0.2">
      <c r="A12" s="6" t="s">
        <v>9</v>
      </c>
      <c r="B12" s="7">
        <v>605</v>
      </c>
      <c r="C12" s="7">
        <v>752</v>
      </c>
      <c r="D12" s="7">
        <v>766</v>
      </c>
      <c r="E12" s="7">
        <v>1205</v>
      </c>
      <c r="F12" s="7">
        <v>1352</v>
      </c>
      <c r="G12" s="7">
        <v>1611</v>
      </c>
      <c r="H12" s="7">
        <v>1378</v>
      </c>
      <c r="I12" s="7">
        <v>749</v>
      </c>
      <c r="J12" s="7">
        <v>603</v>
      </c>
      <c r="K12" s="7">
        <v>4726</v>
      </c>
      <c r="L12" s="7">
        <v>1358</v>
      </c>
    </row>
    <row r="13" spans="1:12" ht="15" hidden="1" customHeight="1" outlineLevel="1" x14ac:dyDescent="0.2">
      <c r="A13" s="9" t="s">
        <v>10</v>
      </c>
      <c r="B13" s="10">
        <v>456</v>
      </c>
      <c r="C13" s="10">
        <v>435</v>
      </c>
      <c r="D13" s="10">
        <v>472</v>
      </c>
      <c r="E13" s="10">
        <v>389</v>
      </c>
      <c r="F13" s="10">
        <v>459</v>
      </c>
      <c r="G13" s="10">
        <v>451</v>
      </c>
      <c r="H13" s="10">
        <v>446</v>
      </c>
      <c r="I13" s="10">
        <v>540</v>
      </c>
      <c r="J13" s="10">
        <v>706</v>
      </c>
      <c r="K13" s="10">
        <v>1262</v>
      </c>
      <c r="L13" s="10">
        <v>1653</v>
      </c>
    </row>
    <row r="14" spans="1:12" ht="15" hidden="1" customHeight="1" outlineLevel="1" x14ac:dyDescent="0.2">
      <c r="A14" s="6" t="s">
        <v>11</v>
      </c>
      <c r="B14" s="7">
        <v>395</v>
      </c>
      <c r="C14" s="7">
        <v>77</v>
      </c>
      <c r="D14" s="7">
        <v>45</v>
      </c>
      <c r="E14" s="7">
        <v>571</v>
      </c>
      <c r="F14" s="7">
        <v>164</v>
      </c>
      <c r="G14" s="7">
        <v>135</v>
      </c>
      <c r="H14" s="7">
        <v>323</v>
      </c>
      <c r="I14" s="7">
        <v>230</v>
      </c>
      <c r="J14" s="7">
        <v>82</v>
      </c>
      <c r="K14" s="7">
        <v>1251</v>
      </c>
      <c r="L14" s="7">
        <v>5695</v>
      </c>
    </row>
    <row r="15" spans="1:12" ht="15" hidden="1" customHeight="1" outlineLevel="1" x14ac:dyDescent="0.2">
      <c r="A15" s="9" t="s">
        <v>12</v>
      </c>
      <c r="B15" s="10">
        <v>2314</v>
      </c>
      <c r="C15" s="10">
        <v>2785</v>
      </c>
      <c r="D15" s="10">
        <v>3087</v>
      </c>
      <c r="E15" s="10">
        <v>2984</v>
      </c>
      <c r="F15" s="10">
        <v>4242</v>
      </c>
      <c r="G15" s="10">
        <v>5016</v>
      </c>
      <c r="H15" s="10">
        <v>5078</v>
      </c>
      <c r="I15" s="10">
        <v>4422</v>
      </c>
      <c r="J15" s="10">
        <v>1663</v>
      </c>
      <c r="K15" s="10">
        <v>3031</v>
      </c>
      <c r="L15" s="10">
        <v>997</v>
      </c>
    </row>
    <row r="16" spans="1:12" ht="15" customHeight="1" collapsed="1" x14ac:dyDescent="0.2">
      <c r="A16" s="12" t="s">
        <v>13</v>
      </c>
      <c r="B16" s="13">
        <v>4313</v>
      </c>
      <c r="C16" s="13">
        <v>5258</v>
      </c>
      <c r="D16" s="13">
        <v>6173</v>
      </c>
      <c r="E16" s="13">
        <v>6636</v>
      </c>
      <c r="F16" s="13">
        <v>8004</v>
      </c>
      <c r="G16" s="13">
        <v>8852</v>
      </c>
      <c r="H16" s="13">
        <v>9790</v>
      </c>
      <c r="I16" s="13">
        <v>9366</v>
      </c>
      <c r="J16" s="13">
        <v>13066</v>
      </c>
      <c r="K16" s="13">
        <v>10913</v>
      </c>
      <c r="L16" s="14">
        <v>-887</v>
      </c>
    </row>
    <row r="17" spans="1:12" ht="15" hidden="1" customHeight="1" outlineLevel="1" x14ac:dyDescent="0.2">
      <c r="A17" s="9" t="s">
        <v>14</v>
      </c>
      <c r="B17" s="10">
        <v>350</v>
      </c>
      <c r="C17" s="10">
        <v>451</v>
      </c>
      <c r="D17" s="10">
        <v>491</v>
      </c>
      <c r="E17" s="10">
        <v>500</v>
      </c>
      <c r="F17" s="10">
        <v>503</v>
      </c>
      <c r="G17" s="10">
        <v>470</v>
      </c>
      <c r="H17" s="10">
        <v>399</v>
      </c>
      <c r="I17" s="10">
        <v>386</v>
      </c>
      <c r="J17" s="10">
        <v>468</v>
      </c>
      <c r="K17" s="10">
        <v>472</v>
      </c>
      <c r="L17" s="10">
        <v>438</v>
      </c>
    </row>
    <row r="18" spans="1:12" ht="15" customHeight="1" collapsed="1" x14ac:dyDescent="0.2">
      <c r="A18" s="12" t="s">
        <v>15</v>
      </c>
      <c r="B18" s="13">
        <v>3963</v>
      </c>
      <c r="C18" s="13">
        <v>4807</v>
      </c>
      <c r="D18" s="13">
        <v>5682</v>
      </c>
      <c r="E18" s="13">
        <v>6136</v>
      </c>
      <c r="F18" s="13">
        <v>7501</v>
      </c>
      <c r="G18" s="13">
        <v>8382</v>
      </c>
      <c r="H18" s="13">
        <v>9391</v>
      </c>
      <c r="I18" s="13">
        <v>8980</v>
      </c>
      <c r="J18" s="13">
        <v>12598</v>
      </c>
      <c r="K18" s="13">
        <v>10441</v>
      </c>
      <c r="L18" s="14">
        <v>-1325</v>
      </c>
    </row>
    <row r="19" spans="1:12" ht="15" hidden="1" customHeight="1" outlineLevel="1" x14ac:dyDescent="0.2">
      <c r="A19" s="9" t="s">
        <v>16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613</v>
      </c>
      <c r="L19" s="10">
        <v>225</v>
      </c>
    </row>
    <row r="20" spans="1:12" ht="15" hidden="1" customHeight="1" outlineLevel="1" x14ac:dyDescent="0.2">
      <c r="A20" s="6" t="s">
        <v>17</v>
      </c>
      <c r="B20" s="7">
        <v>3963</v>
      </c>
      <c r="C20" s="7">
        <v>4807</v>
      </c>
      <c r="D20" s="7">
        <v>5682</v>
      </c>
      <c r="E20" s="7">
        <v>6136</v>
      </c>
      <c r="F20" s="7">
        <v>7501</v>
      </c>
      <c r="G20" s="7">
        <v>8382</v>
      </c>
      <c r="H20" s="7">
        <v>9391</v>
      </c>
      <c r="I20" s="7">
        <v>8980</v>
      </c>
      <c r="J20" s="7">
        <v>12598</v>
      </c>
      <c r="K20" s="7">
        <v>11054</v>
      </c>
      <c r="L20" s="8">
        <v>-1100</v>
      </c>
    </row>
    <row r="21" spans="1:12" ht="15" customHeight="1" x14ac:dyDescent="0.2">
      <c r="A21" s="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5" customHeight="1" outlineLevel="1" x14ac:dyDescent="0.2">
      <c r="A22" s="6" t="s">
        <v>19</v>
      </c>
      <c r="B22" s="15">
        <v>2.1763349999999999</v>
      </c>
      <c r="C22" s="15">
        <v>2.5463070000000001</v>
      </c>
      <c r="D22" s="15">
        <v>3.1427390000000002</v>
      </c>
      <c r="E22" s="15">
        <v>3.6049090000000001</v>
      </c>
      <c r="F22" s="15">
        <v>4.3296190000000001</v>
      </c>
      <c r="G22" s="15">
        <v>4.959918</v>
      </c>
      <c r="H22" s="15">
        <v>5.8676630000000003</v>
      </c>
      <c r="I22" s="15">
        <v>5.7927759999999999</v>
      </c>
      <c r="J22" s="15">
        <v>8.3977439999999994</v>
      </c>
      <c r="K22" s="15">
        <v>7.1606839999999998</v>
      </c>
      <c r="L22" s="15">
        <v>1.5956330000000001</v>
      </c>
    </row>
    <row r="23" spans="1:12" ht="15" customHeight="1" outlineLevel="1" x14ac:dyDescent="0.2">
      <c r="A23" s="4" t="s">
        <v>30</v>
      </c>
      <c r="B23" s="17">
        <v>2.0299999999999998</v>
      </c>
      <c r="C23" s="17">
        <v>2.52</v>
      </c>
      <c r="D23" s="17">
        <v>3.13</v>
      </c>
      <c r="E23" s="17">
        <v>3.38</v>
      </c>
      <c r="F23" s="17">
        <v>4.26</v>
      </c>
      <c r="G23" s="17">
        <v>4.9000000000000004</v>
      </c>
      <c r="H23" s="17">
        <v>5.73</v>
      </c>
      <c r="I23" s="17">
        <v>5.69</v>
      </c>
      <c r="J23" s="17">
        <v>8.36</v>
      </c>
      <c r="K23" s="17">
        <v>6.6349999999999998</v>
      </c>
      <c r="L23" s="18">
        <v>-0.61639999999999995</v>
      </c>
    </row>
    <row r="24" spans="1:12" ht="15" customHeight="1" outlineLevel="1" x14ac:dyDescent="0.2">
      <c r="A24" s="6" t="s">
        <v>20</v>
      </c>
      <c r="B24" s="15">
        <v>87.09</v>
      </c>
      <c r="C24" s="15">
        <v>92.402000000000001</v>
      </c>
      <c r="D24" s="15">
        <v>88.912000000000006</v>
      </c>
      <c r="E24" s="15">
        <v>87.763999999999996</v>
      </c>
      <c r="F24" s="15">
        <v>93.247</v>
      </c>
      <c r="G24" s="15">
        <v>92.366</v>
      </c>
      <c r="H24" s="15">
        <v>92.120999999999995</v>
      </c>
      <c r="I24" s="15">
        <v>89.948999999999998</v>
      </c>
      <c r="J24" s="15">
        <v>89.168000000000006</v>
      </c>
      <c r="K24" s="15">
        <v>69.117000000000004</v>
      </c>
      <c r="L24" s="3" t="s">
        <v>23</v>
      </c>
    </row>
    <row r="25" spans="1:12" ht="15" customHeight="1" outlineLevel="1" x14ac:dyDescent="0.2">
      <c r="A25" s="9" t="s">
        <v>21</v>
      </c>
      <c r="B25" s="17">
        <v>0.35</v>
      </c>
      <c r="C25" s="17">
        <v>0.4</v>
      </c>
      <c r="D25" s="17">
        <v>0.6</v>
      </c>
      <c r="E25" s="17">
        <v>0.75</v>
      </c>
      <c r="F25" s="17">
        <v>0.86</v>
      </c>
      <c r="G25" s="17">
        <v>1.81</v>
      </c>
      <c r="H25" s="17">
        <v>1.42</v>
      </c>
      <c r="I25" s="17">
        <v>1.56</v>
      </c>
      <c r="J25" s="17">
        <v>1.68</v>
      </c>
      <c r="K25" s="17">
        <v>1.76</v>
      </c>
      <c r="L25" s="17">
        <v>1.76</v>
      </c>
    </row>
    <row r="26" spans="1:12" ht="15" customHeight="1" outlineLevel="1" x14ac:dyDescent="0.2">
      <c r="A26" s="4" t="s">
        <v>22</v>
      </c>
      <c r="B26" s="10">
        <v>8586</v>
      </c>
      <c r="C26" s="10">
        <v>9644</v>
      </c>
      <c r="D26" s="10">
        <v>10998</v>
      </c>
      <c r="E26" s="10">
        <v>11567</v>
      </c>
      <c r="F26" s="10">
        <v>13805</v>
      </c>
      <c r="G26" s="10">
        <v>15197</v>
      </c>
      <c r="H26" s="10">
        <v>16786</v>
      </c>
      <c r="I26" s="10">
        <v>16591</v>
      </c>
      <c r="J26" s="10">
        <v>17925</v>
      </c>
      <c r="K26" s="10">
        <v>15891</v>
      </c>
      <c r="L26" s="10">
        <v>11404</v>
      </c>
    </row>
    <row r="32" spans="1:12" ht="15" customHeight="1" x14ac:dyDescent="0.2">
      <c r="A32" s="4" t="s">
        <v>4</v>
      </c>
    </row>
    <row r="33" spans="1:1" ht="15" customHeight="1" x14ac:dyDescent="0.2">
      <c r="A33" s="4" t="s">
        <v>6</v>
      </c>
    </row>
    <row r="34" spans="1:1" ht="15" customHeight="1" x14ac:dyDescent="0.2">
      <c r="A34" s="4" t="s">
        <v>8</v>
      </c>
    </row>
    <row r="35" spans="1:1" ht="15" customHeight="1" x14ac:dyDescent="0.2">
      <c r="A35" s="12" t="s">
        <v>13</v>
      </c>
    </row>
    <row r="36" spans="1:1" ht="15" customHeight="1" x14ac:dyDescent="0.2">
      <c r="A36" s="12" t="s">
        <v>15</v>
      </c>
    </row>
    <row r="37" spans="1:1" ht="15" customHeight="1" x14ac:dyDescent="0.2">
      <c r="A37" s="4" t="s">
        <v>30</v>
      </c>
    </row>
    <row r="38" spans="1:1" ht="15" customHeight="1" x14ac:dyDescent="0.2">
      <c r="A38" s="4" t="s">
        <v>22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D568-7E1C-4DD7-A15B-4ED46DD9D544}">
  <sheetPr>
    <outlinePr summaryBelow="0" summaryRight="0"/>
  </sheetPr>
  <dimension ref="A2:K27"/>
  <sheetViews>
    <sheetView workbookViewId="0">
      <selection activeCell="A23" sqref="A23"/>
    </sheetView>
  </sheetViews>
  <sheetFormatPr defaultColWidth="9.140625" defaultRowHeight="15" customHeight="1" outlineLevelRow="1" x14ac:dyDescent="0.2"/>
  <cols>
    <col min="1" max="1" width="48.28515625" style="1" customWidth="1"/>
    <col min="2" max="2" width="8.42578125" style="1" customWidth="1"/>
    <col min="3" max="5" width="8.140625" style="1" customWidth="1"/>
    <col min="6" max="6" width="8.42578125" style="1" customWidth="1"/>
    <col min="7" max="9" width="8.140625" style="1" customWidth="1"/>
    <col min="10" max="10" width="8.42578125" style="1" customWidth="1"/>
    <col min="11" max="11" width="8.140625" style="1" customWidth="1"/>
    <col min="12" max="16384" width="9.140625" style="1"/>
  </cols>
  <sheetData>
    <row r="2" spans="1:11" ht="1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customHeight="1" x14ac:dyDescent="0.2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" customHeight="1" x14ac:dyDescent="0.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" customHeight="1" x14ac:dyDescent="0.2">
      <c r="A5" s="2"/>
      <c r="B5" s="19">
        <v>43190</v>
      </c>
      <c r="C5" s="19">
        <f>EOMONTH(B5,3)</f>
        <v>43281</v>
      </c>
      <c r="D5" s="19">
        <f t="shared" ref="D5:K5" si="0">EOMONTH(C5,3)</f>
        <v>43373</v>
      </c>
      <c r="E5" s="19">
        <f t="shared" si="0"/>
        <v>43465</v>
      </c>
      <c r="F5" s="19">
        <f t="shared" si="0"/>
        <v>43555</v>
      </c>
      <c r="G5" s="19">
        <f t="shared" si="0"/>
        <v>43646</v>
      </c>
      <c r="H5" s="19">
        <f t="shared" si="0"/>
        <v>43738</v>
      </c>
      <c r="I5" s="19">
        <f t="shared" si="0"/>
        <v>43830</v>
      </c>
      <c r="J5" s="19">
        <f t="shared" si="0"/>
        <v>43921</v>
      </c>
      <c r="K5" s="19">
        <f t="shared" si="0"/>
        <v>44012</v>
      </c>
    </row>
    <row r="6" spans="1:11" ht="15" customHeight="1" x14ac:dyDescent="0.2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collapsed="1" x14ac:dyDescent="0.2">
      <c r="A7" s="4" t="s">
        <v>4</v>
      </c>
      <c r="B7" s="5">
        <v>14511</v>
      </c>
      <c r="C7" s="5">
        <v>15202</v>
      </c>
      <c r="D7" s="5">
        <v>14425</v>
      </c>
      <c r="E7" s="5">
        <v>15264</v>
      </c>
      <c r="F7" s="5">
        <v>14944</v>
      </c>
      <c r="G7" s="5">
        <v>20248</v>
      </c>
      <c r="H7" s="5">
        <v>18799</v>
      </c>
      <c r="I7" s="5">
        <v>20779</v>
      </c>
      <c r="J7" s="5">
        <v>17913</v>
      </c>
      <c r="K7" s="5">
        <v>11725</v>
      </c>
    </row>
    <row r="8" spans="1:11" ht="15" hidden="1" customHeight="1" outlineLevel="1" x14ac:dyDescent="0.2">
      <c r="A8" s="6" t="s">
        <v>5</v>
      </c>
      <c r="B8" s="7">
        <v>8251</v>
      </c>
      <c r="C8" s="7">
        <v>9081</v>
      </c>
      <c r="D8" s="7">
        <v>8881</v>
      </c>
      <c r="E8" s="7">
        <v>9736</v>
      </c>
      <c r="F8" s="7">
        <v>9201</v>
      </c>
      <c r="G8" s="7">
        <v>14131</v>
      </c>
      <c r="H8" s="7">
        <v>13071</v>
      </c>
      <c r="I8" s="7">
        <v>14303</v>
      </c>
      <c r="J8" s="7">
        <v>13249</v>
      </c>
      <c r="K8" s="7">
        <v>9250</v>
      </c>
    </row>
    <row r="9" spans="1:11" ht="15" customHeight="1" collapsed="1" x14ac:dyDescent="0.2">
      <c r="A9" s="4" t="s">
        <v>6</v>
      </c>
      <c r="B9" s="5">
        <v>6260</v>
      </c>
      <c r="C9" s="5">
        <v>6121</v>
      </c>
      <c r="D9" s="5">
        <v>5544</v>
      </c>
      <c r="E9" s="5">
        <v>5528</v>
      </c>
      <c r="F9" s="5">
        <v>5743</v>
      </c>
      <c r="G9" s="5">
        <v>6117</v>
      </c>
      <c r="H9" s="5">
        <v>5728</v>
      </c>
      <c r="I9" s="5">
        <v>6476</v>
      </c>
      <c r="J9" s="5">
        <v>4664</v>
      </c>
      <c r="K9" s="5">
        <v>2475</v>
      </c>
    </row>
    <row r="10" spans="1:11" ht="15" hidden="1" customHeight="1" outlineLevel="1" x14ac:dyDescent="0.2">
      <c r="A10" s="6" t="s">
        <v>7</v>
      </c>
      <c r="B10" s="7">
        <v>2247</v>
      </c>
      <c r="C10" s="7">
        <v>2212</v>
      </c>
      <c r="D10" s="7">
        <v>2322</v>
      </c>
      <c r="E10" s="7">
        <v>2152</v>
      </c>
      <c r="F10" s="7">
        <v>2327</v>
      </c>
      <c r="G10" s="7">
        <v>3368</v>
      </c>
      <c r="H10" s="7">
        <v>3697</v>
      </c>
      <c r="I10" s="7">
        <v>3703</v>
      </c>
      <c r="J10" s="7">
        <v>3388</v>
      </c>
      <c r="K10" s="7">
        <v>2455</v>
      </c>
    </row>
    <row r="11" spans="1:11" ht="15" customHeight="1" collapsed="1" x14ac:dyDescent="0.2">
      <c r="A11" s="4" t="s">
        <v>8</v>
      </c>
      <c r="B11" s="5">
        <v>4013</v>
      </c>
      <c r="C11" s="5">
        <v>3909</v>
      </c>
      <c r="D11" s="5">
        <v>3222</v>
      </c>
      <c r="E11" s="5">
        <v>3376</v>
      </c>
      <c r="F11" s="5">
        <v>3416</v>
      </c>
      <c r="G11" s="5">
        <v>2749</v>
      </c>
      <c r="H11" s="5">
        <v>2031</v>
      </c>
      <c r="I11" s="5">
        <v>2773</v>
      </c>
      <c r="J11" s="5">
        <v>1276</v>
      </c>
      <c r="K11" s="5">
        <v>20</v>
      </c>
    </row>
    <row r="12" spans="1:11" ht="15" hidden="1" customHeight="1" outlineLevel="1" x14ac:dyDescent="0.2">
      <c r="A12" s="6" t="s">
        <v>9</v>
      </c>
      <c r="B12" s="7">
        <v>113</v>
      </c>
      <c r="C12" s="7">
        <v>140</v>
      </c>
      <c r="D12" s="7">
        <v>223</v>
      </c>
      <c r="E12" s="7">
        <v>201</v>
      </c>
      <c r="F12" s="7">
        <v>4683</v>
      </c>
      <c r="G12" s="8">
        <v>-64</v>
      </c>
      <c r="H12" s="7">
        <v>22</v>
      </c>
      <c r="I12" s="7">
        <v>370</v>
      </c>
      <c r="J12" s="7">
        <v>289</v>
      </c>
      <c r="K12" s="7">
        <v>677</v>
      </c>
    </row>
    <row r="13" spans="1:11" ht="15" hidden="1" customHeight="1" outlineLevel="1" x14ac:dyDescent="0.2">
      <c r="A13" s="9" t="s">
        <v>10</v>
      </c>
      <c r="B13" s="10">
        <v>172</v>
      </c>
      <c r="C13" s="10">
        <v>184</v>
      </c>
      <c r="D13" s="10">
        <v>210</v>
      </c>
      <c r="E13" s="10">
        <v>149</v>
      </c>
      <c r="F13" s="10">
        <v>179</v>
      </c>
      <c r="G13" s="10">
        <v>457</v>
      </c>
      <c r="H13" s="10">
        <v>478</v>
      </c>
      <c r="I13" s="10">
        <v>350</v>
      </c>
      <c r="J13" s="10">
        <v>358</v>
      </c>
      <c r="K13" s="10">
        <v>467</v>
      </c>
    </row>
    <row r="14" spans="1:11" ht="15" hidden="1" customHeight="1" outlineLevel="1" x14ac:dyDescent="0.2">
      <c r="A14" s="6" t="s">
        <v>11</v>
      </c>
      <c r="B14" s="7">
        <v>26</v>
      </c>
      <c r="C14" s="7">
        <v>11</v>
      </c>
      <c r="D14" s="7">
        <v>33</v>
      </c>
      <c r="E14" s="8">
        <v>-3</v>
      </c>
      <c r="F14" s="7">
        <v>683</v>
      </c>
      <c r="G14" s="7">
        <v>219</v>
      </c>
      <c r="H14" s="7">
        <v>317</v>
      </c>
      <c r="I14" s="7">
        <v>161</v>
      </c>
      <c r="J14" s="7">
        <v>147</v>
      </c>
      <c r="K14" s="7">
        <v>5070</v>
      </c>
    </row>
    <row r="15" spans="1:11" ht="15" hidden="1" customHeight="1" outlineLevel="1" x14ac:dyDescent="0.2">
      <c r="A15" s="9" t="s">
        <v>12</v>
      </c>
      <c r="B15" s="10">
        <v>813</v>
      </c>
      <c r="C15" s="10">
        <v>795</v>
      </c>
      <c r="D15" s="10">
        <v>783</v>
      </c>
      <c r="E15" s="10">
        <v>645</v>
      </c>
      <c r="F15" s="10">
        <v>1647</v>
      </c>
      <c r="G15" s="10">
        <v>393</v>
      </c>
      <c r="H15" s="10">
        <v>344</v>
      </c>
      <c r="I15" s="10">
        <v>459</v>
      </c>
      <c r="J15" s="10">
        <v>525</v>
      </c>
      <c r="K15" s="11">
        <v>-331</v>
      </c>
    </row>
    <row r="16" spans="1:11" ht="15" customHeight="1" collapsed="1" x14ac:dyDescent="0.2">
      <c r="A16" s="12" t="s">
        <v>13</v>
      </c>
      <c r="B16" s="13">
        <v>3115</v>
      </c>
      <c r="C16" s="13">
        <v>3059</v>
      </c>
      <c r="D16" s="13">
        <v>2419</v>
      </c>
      <c r="E16" s="13">
        <v>2786</v>
      </c>
      <c r="F16" s="13">
        <v>5590</v>
      </c>
      <c r="G16" s="13">
        <v>1616</v>
      </c>
      <c r="H16" s="13">
        <v>914</v>
      </c>
      <c r="I16" s="13">
        <v>2173</v>
      </c>
      <c r="J16" s="13">
        <v>535</v>
      </c>
      <c r="K16" s="14">
        <v>-4509</v>
      </c>
    </row>
    <row r="17" spans="1:11" ht="15" hidden="1" customHeight="1" outlineLevel="1" x14ac:dyDescent="0.2">
      <c r="A17" s="9" t="s">
        <v>14</v>
      </c>
      <c r="B17" s="10">
        <v>178</v>
      </c>
      <c r="C17" s="10">
        <v>143</v>
      </c>
      <c r="D17" s="10">
        <v>97</v>
      </c>
      <c r="E17" s="11">
        <v>-2</v>
      </c>
      <c r="F17" s="10">
        <v>159</v>
      </c>
      <c r="G17" s="10">
        <v>222</v>
      </c>
      <c r="H17" s="10">
        <v>129</v>
      </c>
      <c r="I17" s="10">
        <v>40</v>
      </c>
      <c r="J17" s="10">
        <v>60</v>
      </c>
      <c r="K17" s="10">
        <v>209</v>
      </c>
    </row>
    <row r="18" spans="1:11" ht="15" customHeight="1" collapsed="1" x14ac:dyDescent="0.2">
      <c r="A18" s="12" t="s">
        <v>15</v>
      </c>
      <c r="B18" s="13">
        <v>2937</v>
      </c>
      <c r="C18" s="13">
        <v>2916</v>
      </c>
      <c r="D18" s="13">
        <v>2322</v>
      </c>
      <c r="E18" s="13">
        <v>2788</v>
      </c>
      <c r="F18" s="13">
        <v>5431</v>
      </c>
      <c r="G18" s="13">
        <v>1394</v>
      </c>
      <c r="H18" s="13">
        <v>785</v>
      </c>
      <c r="I18" s="13">
        <v>2133</v>
      </c>
      <c r="J18" s="13">
        <v>475</v>
      </c>
      <c r="K18" s="14">
        <v>-4718</v>
      </c>
    </row>
    <row r="19" spans="1:11" ht="15" hidden="1" customHeight="1" outlineLevel="1" x14ac:dyDescent="0.2">
      <c r="A19" s="9" t="s">
        <v>16</v>
      </c>
      <c r="B19" s="10">
        <v>0</v>
      </c>
      <c r="C19" s="10">
        <v>0</v>
      </c>
      <c r="D19" s="10">
        <v>0</v>
      </c>
      <c r="E19" s="10">
        <v>0</v>
      </c>
      <c r="F19" s="10">
        <v>21</v>
      </c>
      <c r="G19" s="10">
        <v>366</v>
      </c>
      <c r="H19" s="10">
        <v>269</v>
      </c>
      <c r="I19" s="11">
        <v>-26</v>
      </c>
      <c r="J19" s="11">
        <v>-15</v>
      </c>
      <c r="K19" s="11">
        <v>-3</v>
      </c>
    </row>
    <row r="20" spans="1:11" ht="15" hidden="1" customHeight="1" outlineLevel="1" x14ac:dyDescent="0.2">
      <c r="A20" s="6" t="s">
        <v>17</v>
      </c>
      <c r="B20" s="7">
        <v>2937</v>
      </c>
      <c r="C20" s="7">
        <v>2916</v>
      </c>
      <c r="D20" s="7">
        <v>2322</v>
      </c>
      <c r="E20" s="7">
        <v>2788</v>
      </c>
      <c r="F20" s="7">
        <v>5452</v>
      </c>
      <c r="G20" s="7">
        <v>1760</v>
      </c>
      <c r="H20" s="7">
        <v>1054</v>
      </c>
      <c r="I20" s="7">
        <v>2107</v>
      </c>
      <c r="J20" s="7">
        <v>460</v>
      </c>
      <c r="K20" s="8">
        <v>-4721</v>
      </c>
    </row>
    <row r="21" spans="1:11" ht="15" customHeight="1" x14ac:dyDescent="0.2">
      <c r="A21" s="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" customHeight="1" outlineLevel="1" x14ac:dyDescent="0.2">
      <c r="A22" s="6" t="s">
        <v>19</v>
      </c>
      <c r="B22" s="15">
        <v>1.9570860000000001</v>
      </c>
      <c r="C22" s="15">
        <v>1.9517359999999999</v>
      </c>
      <c r="D22" s="15">
        <v>1.566533</v>
      </c>
      <c r="E22" s="15">
        <v>1.8597459999999999</v>
      </c>
      <c r="F22" s="15">
        <v>3.8582299999999998</v>
      </c>
      <c r="G22" s="15">
        <v>1.0547409999999999</v>
      </c>
      <c r="H22" s="15">
        <v>0.70258799999999999</v>
      </c>
      <c r="I22" s="15">
        <v>1.2216290000000001</v>
      </c>
      <c r="J22" s="15">
        <v>0.30996699999999999</v>
      </c>
      <c r="K22" s="16">
        <v>-0.647872</v>
      </c>
    </row>
    <row r="23" spans="1:11" ht="15" customHeight="1" outlineLevel="1" x14ac:dyDescent="0.2">
      <c r="A23" s="4" t="s">
        <v>30</v>
      </c>
      <c r="B23" s="17">
        <v>1.95</v>
      </c>
      <c r="C23" s="17">
        <v>1.95</v>
      </c>
      <c r="D23" s="17">
        <v>1.55</v>
      </c>
      <c r="E23" s="17">
        <v>1.8612</v>
      </c>
      <c r="F23" s="17">
        <v>3.5472000000000001</v>
      </c>
      <c r="G23" s="17">
        <v>0.97019999999999995</v>
      </c>
      <c r="H23" s="17">
        <v>0.58040000000000003</v>
      </c>
      <c r="I23" s="17">
        <v>1.1596</v>
      </c>
      <c r="J23" s="17">
        <v>0.25330000000000003</v>
      </c>
      <c r="K23" s="18">
        <v>-2.6097000000000001</v>
      </c>
    </row>
    <row r="24" spans="1:11" ht="15" customHeight="1" outlineLevel="1" x14ac:dyDescent="0.2">
      <c r="A24" s="6" t="s">
        <v>20</v>
      </c>
      <c r="B24" s="15">
        <v>88.042000000000002</v>
      </c>
      <c r="C24" s="15">
        <v>85.97</v>
      </c>
      <c r="D24" s="15">
        <v>89.168000000000006</v>
      </c>
      <c r="E24" s="15">
        <v>91.465000000000003</v>
      </c>
      <c r="F24" s="15">
        <v>67.274000000000001</v>
      </c>
      <c r="G24" s="15">
        <v>66.216999999999999</v>
      </c>
      <c r="H24" s="15">
        <v>69.125</v>
      </c>
      <c r="I24" s="15">
        <v>69.350999999999999</v>
      </c>
      <c r="J24" s="15">
        <v>91.174999999999997</v>
      </c>
      <c r="K24" s="15">
        <v>84.781000000000006</v>
      </c>
    </row>
    <row r="25" spans="1:11" ht="15" customHeight="1" outlineLevel="1" x14ac:dyDescent="0.2">
      <c r="A25" s="9" t="s">
        <v>21</v>
      </c>
      <c r="B25" s="17">
        <v>0.84</v>
      </c>
      <c r="C25" s="17">
        <v>0</v>
      </c>
      <c r="D25" s="17">
        <v>0.84</v>
      </c>
      <c r="E25" s="17">
        <v>0</v>
      </c>
      <c r="F25" s="17">
        <v>0.88</v>
      </c>
      <c r="G25" s="17">
        <v>0</v>
      </c>
      <c r="H25" s="17">
        <v>0.88</v>
      </c>
      <c r="I25" s="17">
        <v>0</v>
      </c>
      <c r="J25" s="17">
        <v>0.88</v>
      </c>
      <c r="K25" s="17">
        <v>0</v>
      </c>
    </row>
    <row r="26" spans="1:11" ht="15" customHeight="1" x14ac:dyDescent="0.2">
      <c r="A26" s="12" t="s">
        <v>22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5" customHeight="1" outlineLevel="1" x14ac:dyDescent="0.2">
      <c r="A27" s="9" t="s">
        <v>22</v>
      </c>
      <c r="B27" s="10">
        <v>4744</v>
      </c>
      <c r="C27" s="10">
        <v>4653</v>
      </c>
      <c r="D27" s="10">
        <v>4016</v>
      </c>
      <c r="E27" s="10">
        <v>4108</v>
      </c>
      <c r="F27" s="10">
        <v>4244</v>
      </c>
      <c r="G27" s="10">
        <v>4055</v>
      </c>
      <c r="H27" s="10">
        <v>3327</v>
      </c>
      <c r="I27" s="10">
        <v>4071</v>
      </c>
      <c r="J27" s="10">
        <v>2609</v>
      </c>
      <c r="K27" s="10">
        <v>1397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3740-DF43-4804-B352-6A7AE4062DCD}">
  <dimension ref="B2:N21"/>
  <sheetViews>
    <sheetView showGridLines="0" tabSelected="1" zoomScale="85" zoomScaleNormal="85" workbookViewId="0">
      <selection activeCell="E18" sqref="E18"/>
    </sheetView>
  </sheetViews>
  <sheetFormatPr defaultRowHeight="15" x14ac:dyDescent="0.25"/>
  <cols>
    <col min="1" max="1" width="3.5703125" customWidth="1"/>
    <col min="2" max="2" width="15.85546875" bestFit="1" customWidth="1"/>
    <col min="3" max="3" width="10.5703125" bestFit="1" customWidth="1"/>
  </cols>
  <sheetData>
    <row r="2" spans="2:14" x14ac:dyDescent="0.25">
      <c r="F2" s="24" t="s">
        <v>25</v>
      </c>
    </row>
    <row r="3" spans="2:14" x14ac:dyDescent="0.25">
      <c r="F3" s="24" t="s">
        <v>26</v>
      </c>
    </row>
    <row r="5" spans="2:14" x14ac:dyDescent="0.25">
      <c r="B5" t="s">
        <v>24</v>
      </c>
      <c r="C5" s="21" t="s">
        <v>25</v>
      </c>
    </row>
    <row r="7" spans="2:14" x14ac:dyDescent="0.25">
      <c r="B7" t="s">
        <v>27</v>
      </c>
      <c r="C7" s="20">
        <v>40451</v>
      </c>
      <c r="D7" s="20">
        <v>43190</v>
      </c>
    </row>
    <row r="8" spans="2:14" x14ac:dyDescent="0.25">
      <c r="B8" t="s">
        <v>28</v>
      </c>
      <c r="C8" s="20">
        <v>44104</v>
      </c>
      <c r="D8" s="20">
        <v>43646</v>
      </c>
    </row>
    <row r="10" spans="2:14" x14ac:dyDescent="0.25">
      <c r="B10" t="s">
        <v>29</v>
      </c>
      <c r="C10" s="22" t="s">
        <v>8</v>
      </c>
    </row>
    <row r="12" spans="2:14" x14ac:dyDescent="0.25">
      <c r="C12" s="19">
        <f>IF(C5=F2,C7,D7)</f>
        <v>40451</v>
      </c>
      <c r="D12" s="19">
        <f>IFERROR(IF(IF(C12&lt;&gt;0,IF($C$5=$F$2,IF(EOMONTH(C12,12)&gt;$C$8,"",(EOMONTH(C12,12))),IF($C$5=$F$3,EOMONTH(C12,3),"")),"")&gt;$D$8,"",IF(C12&lt;&gt;0,IF($C$5=$F$2,EOMONTH(C12,12),IF($C$5=$F$3,EOMONTH(C12,3),"")),"")),"")</f>
        <v>40816</v>
      </c>
      <c r="E12" s="19">
        <f>IFERROR(IF(IF(D12&lt;&gt;0,IF($C$5=$F$2,IF(EOMONTH(D12,12)&gt;$C$8,"",(EOMONTH(D12,12))),IF($C$5=$F$3,EOMONTH(D12,3),"")),"")&gt;$D$8,"",IF(D12&lt;&gt;0,IF($C$5=$F$2,EOMONTH(D12,12),IF($C$5=$F$3,EOMONTH(D12,3),"")),"")),"")</f>
        <v>41182</v>
      </c>
      <c r="F12" s="19">
        <f>IFERROR(IF(IF(E12&lt;&gt;0,IF($C$5=$F$2,IF(EOMONTH(E12,12)&gt;$C$8,"",(EOMONTH(E12,12))),IF($C$5=$F$3,EOMONTH(E12,3),"")),"")&gt;$D$8,"",IF(E12&lt;&gt;0,IF($C$5=$F$2,EOMONTH(E12,12),IF($C$5=$F$3,EOMONTH(E12,3),"")),"")),"")</f>
        <v>41547</v>
      </c>
      <c r="G12" s="19">
        <f>IFERROR(IF(IF(F12&lt;&gt;0,IF($C$5=$F$2,IF(EOMONTH(F12,12)&gt;$C$8,"",(EOMONTH(F12,12))),IF($C$5=$F$3,EOMONTH(F12,3),"")),"")&gt;$D$8,"",IF(F12&lt;&gt;0,IF($C$5=$F$2,EOMONTH(F12,12),IF($C$5=$F$3,EOMONTH(F12,3),"")),"")),"")</f>
        <v>41912</v>
      </c>
      <c r="H12" s="19">
        <f t="shared" ref="H12:N12" si="0">IFERROR(IF(IF(G12&lt;&gt;0,IF($C$5=$F$2,IF(EOMONTH(G12,12)&gt;$C$8,"",(EOMONTH(G12,12))),IF($C$5=$F$3,EOMONTH(G12,3),"")),"")&gt;$D$8,"",IF(G12&lt;&gt;0,IF($C$5=$F$2,EOMONTH(G12,12),IF($C$5=$F$3,EOMONTH(G12,3),"")),"")),"")</f>
        <v>42277</v>
      </c>
      <c r="I12" s="19">
        <f>IFERROR(IF(IF(H12&lt;&gt;0,IF($C$5=$F$2,IF(EOMONTH(H12,12)&gt;$C$8,"",(EOMONTH(H12,12))),IF($C$5=$F$3,EOMONTH(H12,3),"")),"")&gt;$D$8,"",IF(H12&lt;&gt;0,IF($C$5=$F$2,EOMONTH(H12,12),IF($C$5=$F$3,EOMONTH(H12,3),"")),"")),"")</f>
        <v>42643</v>
      </c>
      <c r="J12" s="19">
        <f t="shared" ref="J12:N12" si="1">IFERROR(IF(IF(I12&lt;&gt;0,IF($C$5=$F$2,IF(EOMONTH(I12,12)&gt;$C$8,"",(EOMONTH(I12,12))),IF($C$5=$F$3,EOMONTH(I12,3),"")),"")&gt;$D$8,"",IF(I12&lt;&gt;0,IF($C$5=$F$2,EOMONTH(I12,12),IF($C$5=$F$3,EOMONTH(I12,3),"")),"")),"")</f>
        <v>43008</v>
      </c>
      <c r="K12" s="19">
        <f t="shared" si="1"/>
        <v>43373</v>
      </c>
      <c r="L12" s="19" t="str">
        <f t="shared" si="1"/>
        <v/>
      </c>
      <c r="M12" s="19" t="str">
        <f t="shared" si="1"/>
        <v/>
      </c>
      <c r="N12" s="19" t="str">
        <f t="shared" si="1"/>
        <v/>
      </c>
    </row>
    <row r="13" spans="2:14" x14ac:dyDescent="0.25">
      <c r="B13" t="str">
        <f>C10</f>
        <v>EBIT (Operating Income)</v>
      </c>
      <c r="C13" s="23">
        <f>IFERROR(IF(B13&lt;&gt;0,IF($C$5=$F$2,INDEX(Annual!$A$5:$L$26,MATCH(Chart!$B$13,Annual!$A$5:$A$26,0),MATCH(Chart!C12,Annual!$A$5:$L$5,0)),INDEX(Quarterly!$A$5:$L$26,MATCH(Chart!$B$13,Quarterly!$A$5:$A$26,0),MATCH(Chart!C12,Quarterly!$A$5:$L$5,0))),""),"NA")</f>
        <v>6873</v>
      </c>
      <c r="D13" s="23">
        <f>IFERROR(IF(C13&lt;&gt;0,IF($C$5=$F$2,INDEX(Annual!$A$5:$L$26,MATCH(Chart!$B$13,Annual!$A$5:$A$26,0),MATCH(Chart!D12,Annual!$A$5:$L$5,0)),INDEX(Quarterly!$A$5:$L$26,MATCH(Chart!$B$13,Quarterly!$A$5:$A$26,0),MATCH(Chart!D12,Quarterly!$A$5:$L$5,0))),""),"NA")</f>
        <v>7803</v>
      </c>
      <c r="E13" s="23">
        <f>IFERROR(IF(D13&lt;&gt;0,IF($C$5=$F$2,INDEX(Annual!$A$5:$L$26,MATCH(Chart!$B$13,Annual!$A$5:$A$26,0),MATCH(Chart!E12,Annual!$A$5:$L$5,0)),INDEX(Quarterly!$A$5:$L$26,MATCH(Chart!$B$13,Quarterly!$A$5:$A$26,0),MATCH(Chart!E12,Quarterly!$A$5:$L$5,0))),""),"NA")</f>
        <v>9011</v>
      </c>
      <c r="F13" s="23">
        <f>IFERROR(IF(E13&lt;&gt;0,IF($C$5=$F$2,INDEX(Annual!$A$5:$L$26,MATCH(Chart!$B$13,Annual!$A$5:$A$26,0),MATCH(Chart!F12,Annual!$A$5:$L$5,0)),INDEX(Quarterly!$A$5:$L$26,MATCH(Chart!$B$13,Quarterly!$A$5:$A$26,0),MATCH(Chart!F12,Quarterly!$A$5:$L$5,0))),""),"NA")</f>
        <v>9375</v>
      </c>
      <c r="G13" s="23">
        <f>IFERROR(IF(F13&lt;&gt;0,IF($C$5=$F$2,INDEX(Annual!$A$5:$L$26,MATCH(Chart!$B$13,Annual!$A$5:$A$26,0),MATCH(Chart!G12,Annual!$A$5:$L$5,0)),INDEX(Quarterly!$A$5:$L$26,MATCH(Chart!$B$13,Quarterly!$A$5:$A$26,0),MATCH(Chart!G12,Quarterly!$A$5:$L$5,0))),""),"NA")</f>
        <v>11517</v>
      </c>
      <c r="H13" s="23">
        <f>IFERROR(IF(G13&lt;&gt;0,IF($C$5=$F$2,INDEX(Annual!$A$5:$L$26,MATCH(Chart!$B$13,Annual!$A$5:$A$26,0),MATCH(Chart!H12,Annual!$A$5:$L$5,0)),INDEX(Quarterly!$A$5:$L$26,MATCH(Chart!$B$13,Quarterly!$A$5:$A$26,0),MATCH(Chart!H12,Quarterly!$A$5:$L$5,0))),""),"NA")</f>
        <v>12843</v>
      </c>
      <c r="I13" s="23">
        <f>IFERROR(IF(H13&lt;&gt;0,IF($C$5=$F$2,INDEX(Annual!$A$5:$L$26,MATCH(Chart!$B$13,Annual!$A$5:$A$26,0),MATCH(Chart!I12,Annual!$A$5:$L$5,0)),INDEX(Quarterly!$A$5:$L$26,MATCH(Chart!$B$13,Quarterly!$A$5:$A$26,0),MATCH(Chart!I12,Quarterly!$A$5:$L$5,0))),""),"NA")</f>
        <v>14259</v>
      </c>
      <c r="J13" s="23">
        <f>IFERROR(IF(I13&lt;&gt;0,IF($C$5=$F$2,INDEX(Annual!$A$5:$L$26,MATCH(Chart!$B$13,Annual!$A$5:$A$26,0),MATCH(Chart!J12,Annual!$A$5:$L$5,0)),INDEX(Quarterly!$A$5:$L$26,MATCH(Chart!$B$13,Quarterly!$A$5:$A$26,0),MATCH(Chart!J12,Quarterly!$A$5:$L$5,0))),""),"NA")</f>
        <v>13809</v>
      </c>
      <c r="K13" s="23">
        <f>IFERROR(IF(J13&lt;&gt;0,IF($C$5=$F$2,INDEX(Annual!$A$5:$L$26,MATCH(Chart!$B$13,Annual!$A$5:$A$26,0),MATCH(Chart!K12,Annual!$A$5:$L$5,0)),INDEX(Quarterly!$A$5:$L$26,MATCH(Chart!$B$13,Quarterly!$A$5:$A$26,0),MATCH(Chart!K12,Quarterly!$A$5:$L$5,0))),""),"NA")</f>
        <v>14914</v>
      </c>
      <c r="L13" s="23" t="str">
        <f>IFERROR(IF(K13&lt;&gt;0,IF($C$5=$F$2,INDEX(Annual!$A$5:$L$26,MATCH(Chart!$B$13,Annual!$A$5:$A$26,0),MATCH(Chart!L12,Annual!$A$5:$L$5,0)),INDEX(Quarterly!$A$5:$L$26,MATCH(Chart!$B$13,Quarterly!$A$5:$A$26,0),MATCH(Chart!L12,Quarterly!$A$5:$L$5,0))),""),"NA")</f>
        <v>NA</v>
      </c>
      <c r="M13" s="23" t="str">
        <f>IFERROR(IF(L13&lt;&gt;0,IF($C$5=$F$2,INDEX(Annual!$A$5:$L$26,MATCH(Chart!$B$13,Annual!$A$5:$A$26,0),MATCH(Chart!M12,Annual!$A$5:$L$5,0)),INDEX(Quarterly!$A$5:$L$26,MATCH(Chart!$B$13,Quarterly!$A$5:$A$26,0),MATCH(Chart!M12,Quarterly!$A$5:$L$5,0))),""),"NA")</f>
        <v>NA</v>
      </c>
      <c r="N13" s="23" t="str">
        <f>IFERROR(IF(M13&lt;&gt;0,IF($C$5=$F$2,INDEX(Annual!$A$5:$L$26,MATCH(Chart!$B$13,Annual!$A$5:$A$26,0),MATCH(Chart!N12,Annual!$A$5:$L$5,0)),INDEX(Quarterly!$A$5:$L$26,MATCH(Chart!$B$13,Quarterly!$A$5:$A$26,0),MATCH(Chart!N12,Quarterly!$A$5:$L$5,0))),""),"NA")</f>
        <v>NA</v>
      </c>
    </row>
    <row r="15" spans="2:14" x14ac:dyDescent="0.25">
      <c r="B15" t="s">
        <v>31</v>
      </c>
      <c r="C15" s="25">
        <f ca="1">((OFFSET(C13,0,C16-1)/C13)^(1/(C16-1))-1)</f>
        <v>0.1016812913746663</v>
      </c>
    </row>
    <row r="16" spans="2:14" x14ac:dyDescent="0.25">
      <c r="C16" s="24">
        <f>COUNT(C12:N12)</f>
        <v>9</v>
      </c>
    </row>
    <row r="17" spans="3:3" x14ac:dyDescent="0.25">
      <c r="C17" s="24"/>
    </row>
    <row r="18" spans="3:3" x14ac:dyDescent="0.25">
      <c r="C18" s="26"/>
    </row>
    <row r="19" spans="3:3" x14ac:dyDescent="0.25">
      <c r="C19" s="26">
        <f ca="1">IF(C5=F2,C15,"")</f>
        <v>0.1016812913746663</v>
      </c>
    </row>
    <row r="20" spans="3:3" x14ac:dyDescent="0.25">
      <c r="C20" s="24"/>
    </row>
    <row r="21" spans="3:3" x14ac:dyDescent="0.25">
      <c r="C21" s="24" t="str">
        <f ca="1">IF(C5=F2,"CAGR of "&amp;TEXT(C19,"0.00%"),"")</f>
        <v>CAGR of 10.17%</v>
      </c>
    </row>
  </sheetData>
  <dataValidations count="1">
    <dataValidation type="list" allowBlank="1" showInputMessage="1" showErrorMessage="1" sqref="C5" xr:uid="{D11C8322-1482-46F0-A12E-D419898CE614}">
      <formula1>$F$2:$F$3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AF17562-7905-420F-A78E-D1895F6BC074}">
          <x14:formula1>
            <xm:f>Annual!$A$32:$A$38</xm:f>
          </x14:formula1>
          <xm:sqref>C10</xm:sqref>
        </x14:dataValidation>
        <x14:dataValidation type="list" allowBlank="1" showInputMessage="1" showErrorMessage="1" xr:uid="{CFB5C261-C8F8-4F34-A576-1E2EE7CA0C55}">
          <x14:formula1>
            <xm:f>Annual!$B$5:$L$5</xm:f>
          </x14:formula1>
          <xm:sqref>C7:C8</xm:sqref>
        </x14:dataValidation>
        <x14:dataValidation type="list" allowBlank="1" showInputMessage="1" showErrorMessage="1" xr:uid="{25471AE5-2EFA-49B1-A2D2-601AADE3BD03}">
          <x14:formula1>
            <xm:f>Quarterly!$B$5:$K$5</xm:f>
          </x14:formula1>
          <xm:sqref>D7:D8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</vt:lpstr>
      <vt:lpstr>Quarterly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Mohammed</dc:creator>
  <cp:lastModifiedBy>Haseeb Mohammed</cp:lastModifiedBy>
  <dcterms:created xsi:type="dcterms:W3CDTF">2020-10-28T14:59:05Z</dcterms:created>
  <dcterms:modified xsi:type="dcterms:W3CDTF">2020-10-28T16:07:45Z</dcterms:modified>
</cp:coreProperties>
</file>