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7BB5C5D6-B2A4-4BFF-BEE0-5682150DF3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Control de Stock" sheetId="2" r:id="rId2"/>
    <sheet name="Entradas" sheetId="4" r:id="rId3"/>
    <sheet name="Salid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B13" i="4"/>
  <c r="D13" i="4"/>
  <c r="E13" i="4"/>
  <c r="B4" i="4"/>
  <c r="E4" i="4"/>
  <c r="B5" i="4"/>
  <c r="D5" i="4"/>
  <c r="E5" i="4"/>
  <c r="B6" i="4"/>
  <c r="D6" i="4"/>
  <c r="E6" i="4"/>
  <c r="B7" i="4"/>
  <c r="D7" i="4"/>
  <c r="E7" i="4"/>
  <c r="B8" i="4"/>
  <c r="D8" i="4"/>
  <c r="E8" i="4"/>
  <c r="B9" i="4"/>
  <c r="D9" i="4"/>
  <c r="E9" i="4"/>
  <c r="B10" i="4"/>
  <c r="D10" i="4"/>
  <c r="E10" i="4"/>
  <c r="B11" i="4"/>
  <c r="D11" i="4"/>
  <c r="E11" i="4"/>
  <c r="B12" i="4"/>
  <c r="D12" i="4"/>
  <c r="E12" i="4"/>
  <c r="D4" i="3"/>
  <c r="E4" i="3"/>
  <c r="I212" i="2"/>
  <c r="J212" i="2" s="1"/>
  <c r="I213" i="2"/>
  <c r="J213" i="2" s="1"/>
  <c r="I214" i="2"/>
  <c r="J214" i="2" s="1"/>
  <c r="I215" i="2"/>
  <c r="J215" i="2" s="1"/>
  <c r="I216" i="2"/>
  <c r="J216" i="2" s="1"/>
  <c r="K212" i="2"/>
  <c r="K213" i="2"/>
  <c r="K214" i="2"/>
  <c r="K215" i="2"/>
  <c r="K216" i="2"/>
  <c r="L212" i="2"/>
  <c r="L213" i="2"/>
  <c r="L214" i="2"/>
  <c r="L215" i="2"/>
  <c r="L216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K119" i="2"/>
  <c r="L119" i="2"/>
  <c r="I118" i="2"/>
  <c r="J118" i="2" s="1"/>
  <c r="K118" i="2"/>
  <c r="L118" i="2"/>
  <c r="K109" i="2"/>
  <c r="K110" i="2"/>
  <c r="K111" i="2"/>
  <c r="K112" i="2"/>
  <c r="K113" i="2"/>
  <c r="K114" i="2"/>
  <c r="K115" i="2"/>
  <c r="K116" i="2"/>
  <c r="K117" i="2"/>
  <c r="L109" i="2"/>
  <c r="L110" i="2"/>
  <c r="L111" i="2"/>
  <c r="L112" i="2"/>
  <c r="L113" i="2"/>
  <c r="L114" i="2"/>
  <c r="L115" i="2"/>
  <c r="L116" i="2"/>
  <c r="L117" i="2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K108" i="2"/>
  <c r="L108" i="2"/>
  <c r="I107" i="2"/>
  <c r="J107" i="2" s="1"/>
  <c r="K107" i="2"/>
  <c r="L107" i="2"/>
  <c r="I105" i="2"/>
  <c r="J105" i="2" s="1"/>
  <c r="I106" i="2"/>
  <c r="J106" i="2" s="1"/>
  <c r="K106" i="2"/>
  <c r="L106" i="2"/>
  <c r="K105" i="2"/>
  <c r="L105" i="2"/>
  <c r="I102" i="2"/>
  <c r="J102" i="2" s="1"/>
  <c r="I103" i="2"/>
  <c r="J103" i="2" s="1"/>
  <c r="I104" i="2"/>
  <c r="J104" i="2" s="1"/>
  <c r="K104" i="2"/>
  <c r="L104" i="2"/>
  <c r="K103" i="2"/>
  <c r="L103" i="2"/>
  <c r="K102" i="2"/>
  <c r="L102" i="2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I72" i="2"/>
  <c r="J72" i="2" s="1"/>
  <c r="K72" i="2"/>
  <c r="L72" i="2"/>
  <c r="D14" i="4"/>
  <c r="E14" i="4"/>
  <c r="K57" i="2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I41" i="2"/>
  <c r="J41" i="2" s="1"/>
  <c r="K41" i="2"/>
  <c r="L41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M214" i="2" l="1"/>
  <c r="M105" i="2"/>
  <c r="M50" i="2"/>
  <c r="M42" i="2"/>
  <c r="M94" i="2"/>
  <c r="M78" i="2"/>
  <c r="M66" i="2"/>
  <c r="M58" i="2"/>
  <c r="M101" i="2"/>
  <c r="M93" i="2"/>
  <c r="M85" i="2"/>
  <c r="M77" i="2"/>
  <c r="M216" i="2"/>
  <c r="M213" i="2"/>
  <c r="M215" i="2"/>
  <c r="M106" i="2"/>
  <c r="M117" i="2"/>
  <c r="M109" i="2"/>
  <c r="M118" i="2"/>
  <c r="M70" i="2"/>
  <c r="M62" i="2"/>
  <c r="M97" i="2"/>
  <c r="M89" i="2"/>
  <c r="M81" i="2"/>
  <c r="M73" i="2"/>
  <c r="M114" i="2"/>
  <c r="M212" i="2"/>
  <c r="M86" i="2"/>
  <c r="M110" i="2"/>
  <c r="M210" i="2"/>
  <c r="M202" i="2"/>
  <c r="M194" i="2"/>
  <c r="M186" i="2"/>
  <c r="M178" i="2"/>
  <c r="M170" i="2"/>
  <c r="M162" i="2"/>
  <c r="M154" i="2"/>
  <c r="M146" i="2"/>
  <c r="M138" i="2"/>
  <c r="M130" i="2"/>
  <c r="M122" i="2"/>
  <c r="M121" i="2"/>
  <c r="M209" i="2"/>
  <c r="M201" i="2"/>
  <c r="M193" i="2"/>
  <c r="M185" i="2"/>
  <c r="M177" i="2"/>
  <c r="M169" i="2"/>
  <c r="M161" i="2"/>
  <c r="M153" i="2"/>
  <c r="M145" i="2"/>
  <c r="M137" i="2"/>
  <c r="M129" i="2"/>
  <c r="M54" i="2"/>
  <c r="M46" i="2"/>
  <c r="M98" i="2"/>
  <c r="M90" i="2"/>
  <c r="M82" i="2"/>
  <c r="M74" i="2"/>
  <c r="M102" i="2"/>
  <c r="M108" i="2"/>
  <c r="M113" i="2"/>
  <c r="M206" i="2"/>
  <c r="M198" i="2"/>
  <c r="M190" i="2"/>
  <c r="M182" i="2"/>
  <c r="M174" i="2"/>
  <c r="M166" i="2"/>
  <c r="M158" i="2"/>
  <c r="M150" i="2"/>
  <c r="M142" i="2"/>
  <c r="M134" i="2"/>
  <c r="M126" i="2"/>
  <c r="M205" i="2"/>
  <c r="M197" i="2"/>
  <c r="M189" i="2"/>
  <c r="M181" i="2"/>
  <c r="M173" i="2"/>
  <c r="M165" i="2"/>
  <c r="M157" i="2"/>
  <c r="M149" i="2"/>
  <c r="M141" i="2"/>
  <c r="M133" i="2"/>
  <c r="M125" i="2"/>
  <c r="M49" i="2"/>
  <c r="M69" i="2"/>
  <c r="M61" i="2"/>
  <c r="M52" i="2"/>
  <c r="M44" i="2"/>
  <c r="M72" i="2"/>
  <c r="M96" i="2"/>
  <c r="M88" i="2"/>
  <c r="M80" i="2"/>
  <c r="M103" i="2"/>
  <c r="M68" i="2"/>
  <c r="M64" i="2"/>
  <c r="M60" i="2"/>
  <c r="M55" i="2"/>
  <c r="M51" i="2"/>
  <c r="M47" i="2"/>
  <c r="M43" i="2"/>
  <c r="M99" i="2"/>
  <c r="M95" i="2"/>
  <c r="M91" i="2"/>
  <c r="M87" i="2"/>
  <c r="M83" i="2"/>
  <c r="M79" i="2"/>
  <c r="M75" i="2"/>
  <c r="M107" i="2"/>
  <c r="M116" i="2"/>
  <c r="M112" i="2"/>
  <c r="M119" i="2"/>
  <c r="M45" i="2"/>
  <c r="M41" i="2"/>
  <c r="M65" i="2"/>
  <c r="M56" i="2"/>
  <c r="M48" i="2"/>
  <c r="M57" i="2"/>
  <c r="M100" i="2"/>
  <c r="M92" i="2"/>
  <c r="M84" i="2"/>
  <c r="M76" i="2"/>
  <c r="M67" i="2"/>
  <c r="M63" i="2"/>
  <c r="M59" i="2"/>
  <c r="M104" i="2"/>
  <c r="M115" i="2"/>
  <c r="M111" i="2"/>
  <c r="M208" i="2"/>
  <c r="M204" i="2"/>
  <c r="M200" i="2"/>
  <c r="M196" i="2"/>
  <c r="M192" i="2"/>
  <c r="M188" i="2"/>
  <c r="M184" i="2"/>
  <c r="M180" i="2"/>
  <c r="M176" i="2"/>
  <c r="M172" i="2"/>
  <c r="M168" i="2"/>
  <c r="M164" i="2"/>
  <c r="M160" i="2"/>
  <c r="M156" i="2"/>
  <c r="M152" i="2"/>
  <c r="M148" i="2"/>
  <c r="M144" i="2"/>
  <c r="M140" i="2"/>
  <c r="M136" i="2"/>
  <c r="M132" i="2"/>
  <c r="M128" i="2"/>
  <c r="M124" i="2"/>
  <c r="M120" i="2"/>
  <c r="M53" i="2"/>
  <c r="M211" i="2"/>
  <c r="M207" i="2"/>
  <c r="M203" i="2"/>
  <c r="M199" i="2"/>
  <c r="M195" i="2"/>
  <c r="M191" i="2"/>
  <c r="M187" i="2"/>
  <c r="M183" i="2"/>
  <c r="M179" i="2"/>
  <c r="M175" i="2"/>
  <c r="M171" i="2"/>
  <c r="M167" i="2"/>
  <c r="M163" i="2"/>
  <c r="M159" i="2"/>
  <c r="M155" i="2"/>
  <c r="M151" i="2"/>
  <c r="M147" i="2"/>
  <c r="M143" i="2"/>
  <c r="M139" i="2"/>
  <c r="M135" i="2"/>
  <c r="M131" i="2"/>
  <c r="M127" i="2"/>
  <c r="M123" i="2"/>
  <c r="L9" i="2"/>
  <c r="L13" i="2"/>
  <c r="L30" i="2"/>
  <c r="L35" i="2"/>
  <c r="L16" i="2"/>
  <c r="L24" i="2"/>
  <c r="L22" i="2"/>
  <c r="L31" i="2"/>
  <c r="L12" i="2"/>
  <c r="L33" i="2"/>
  <c r="L32" i="2"/>
  <c r="L7" i="2"/>
  <c r="L11" i="2"/>
  <c r="L34" i="2"/>
  <c r="L10" i="2"/>
  <c r="L17" i="2"/>
  <c r="L37" i="2"/>
  <c r="L21" i="2"/>
  <c r="L18" i="2"/>
  <c r="L14" i="2"/>
  <c r="L26" i="2"/>
  <c r="L27" i="2"/>
  <c r="L20" i="2"/>
  <c r="L8" i="2"/>
  <c r="L25" i="2"/>
  <c r="L15" i="2"/>
  <c r="L36" i="2"/>
  <c r="L39" i="2"/>
  <c r="L23" i="2"/>
  <c r="L19" i="2"/>
  <c r="L29" i="2"/>
  <c r="K9" i="2"/>
  <c r="K13" i="2"/>
  <c r="K30" i="2"/>
  <c r="K35" i="2"/>
  <c r="K16" i="2"/>
  <c r="K24" i="2"/>
  <c r="K22" i="2"/>
  <c r="K31" i="2"/>
  <c r="K12" i="2"/>
  <c r="K33" i="2"/>
  <c r="K32" i="2"/>
  <c r="K7" i="2"/>
  <c r="K11" i="2"/>
  <c r="K34" i="2"/>
  <c r="K10" i="2"/>
  <c r="K17" i="2"/>
  <c r="K37" i="2"/>
  <c r="K21" i="2"/>
  <c r="K18" i="2"/>
  <c r="K14" i="2"/>
  <c r="K26" i="2"/>
  <c r="K27" i="2"/>
  <c r="K8" i="2"/>
  <c r="K25" i="2"/>
  <c r="K15" i="2"/>
  <c r="K36" i="2"/>
  <c r="K39" i="2"/>
  <c r="K23" i="2"/>
  <c r="K19" i="2"/>
  <c r="K29" i="2"/>
  <c r="L28" i="2"/>
  <c r="K28" i="2"/>
  <c r="M21" i="2" l="1"/>
  <c r="M33" i="2"/>
  <c r="M13" i="2"/>
  <c r="K20" i="2"/>
  <c r="M20" i="2" s="1"/>
  <c r="M15" i="2"/>
  <c r="M18" i="2"/>
  <c r="M32" i="2"/>
  <c r="M30" i="2"/>
  <c r="M37" i="2"/>
  <c r="M12" i="2"/>
  <c r="M9" i="2"/>
  <c r="M17" i="2"/>
  <c r="M31" i="2"/>
  <c r="M39" i="2"/>
  <c r="M14" i="2"/>
  <c r="M7" i="2"/>
  <c r="M35" i="2"/>
  <c r="M26" i="2"/>
  <c r="M16" i="2"/>
  <c r="M11" i="2"/>
  <c r="M19" i="2"/>
  <c r="M27" i="2"/>
  <c r="M34" i="2"/>
  <c r="M24" i="2"/>
  <c r="M10" i="2"/>
  <c r="M22" i="2"/>
  <c r="M8" i="2"/>
  <c r="L6" i="2"/>
  <c r="M25" i="2"/>
  <c r="M23" i="2"/>
  <c r="M29" i="2"/>
  <c r="M36" i="2"/>
  <c r="K6" i="2"/>
  <c r="M28" i="2"/>
  <c r="L38" i="2"/>
  <c r="K38" i="2"/>
  <c r="M6" i="2" l="1"/>
  <c r="M38" i="2"/>
</calcChain>
</file>

<file path=xl/sharedStrings.xml><?xml version="1.0" encoding="utf-8"?>
<sst xmlns="http://schemas.openxmlformats.org/spreadsheetml/2006/main" count="616" uniqueCount="258">
  <si>
    <t>CONTROL DE STOCK</t>
  </si>
  <si>
    <t>Codigo</t>
  </si>
  <si>
    <t>Nombre del Producto</t>
  </si>
  <si>
    <t>Marca</t>
  </si>
  <si>
    <t>Stock</t>
  </si>
  <si>
    <t>Fecha de Caducidad</t>
  </si>
  <si>
    <t>Descripción</t>
  </si>
  <si>
    <t>PVP</t>
  </si>
  <si>
    <t>Reishi</t>
  </si>
  <si>
    <t>el granero integral</t>
  </si>
  <si>
    <t>Alcachofera</t>
  </si>
  <si>
    <t>Linogran</t>
  </si>
  <si>
    <t>Cola de caballo</t>
  </si>
  <si>
    <t>Vitagran E</t>
  </si>
  <si>
    <t>Maca</t>
  </si>
  <si>
    <t>Onagran</t>
  </si>
  <si>
    <t>Chlorella</t>
  </si>
  <si>
    <t>Omegran</t>
  </si>
  <si>
    <t>Colagitiv</t>
  </si>
  <si>
    <t>Cardo mariano</t>
  </si>
  <si>
    <t>Levadura de cerveza</t>
  </si>
  <si>
    <t>Epso lax</t>
  </si>
  <si>
    <t>01//06/2024</t>
  </si>
  <si>
    <t>Ginkgo</t>
  </si>
  <si>
    <t>Betacaroteno</t>
  </si>
  <si>
    <t>Hepagras</t>
  </si>
  <si>
    <t>Pancregran</t>
  </si>
  <si>
    <t>Tranquilgran</t>
  </si>
  <si>
    <t>Coenzima</t>
  </si>
  <si>
    <t>bio vida sana</t>
  </si>
  <si>
    <t>ecoeko</t>
  </si>
  <si>
    <t>Ayurveda neem</t>
  </si>
  <si>
    <t>Aceite solar</t>
  </si>
  <si>
    <t>Aceite corporal</t>
  </si>
  <si>
    <t>Probiotic inm-protect</t>
  </si>
  <si>
    <t>Aceite esencial de salvia</t>
  </si>
  <si>
    <t>aromasensia</t>
  </si>
  <si>
    <t>Aceite esencial citronela de java</t>
  </si>
  <si>
    <t>pranarom</t>
  </si>
  <si>
    <t>Arbol de té aceite esencial</t>
  </si>
  <si>
    <t>Limon aceite esencial</t>
  </si>
  <si>
    <t>Extracto de propoleo</t>
  </si>
  <si>
    <t>ladrome</t>
  </si>
  <si>
    <t>Spray bucal</t>
  </si>
  <si>
    <t>Spray nasal</t>
  </si>
  <si>
    <t>Jugo de aloe vera</t>
  </si>
  <si>
    <t>avnatur</t>
  </si>
  <si>
    <t>Aceite de almendras dulce</t>
  </si>
  <si>
    <t>Liquid chloropheal</t>
  </si>
  <si>
    <t>alkalinecare</t>
  </si>
  <si>
    <t>superalimentos</t>
  </si>
  <si>
    <t>Semillas de lino molidas</t>
  </si>
  <si>
    <t>01/102023</t>
  </si>
  <si>
    <t>Moringa</t>
  </si>
  <si>
    <t>Spirulina</t>
  </si>
  <si>
    <t>Sol natural</t>
  </si>
  <si>
    <t>Matcha</t>
  </si>
  <si>
    <t>Açai</t>
  </si>
  <si>
    <t>Lino molido + trigo sarraceno + almendra</t>
  </si>
  <si>
    <t>Lino molidas + cañamo + girasol +calabaza</t>
  </si>
  <si>
    <t>Lino molidas + chia + canela y manzana</t>
  </si>
  <si>
    <t>Semillas de chía molidas</t>
  </si>
  <si>
    <t>proteina deportistas guisantes + cañamo + algarroba</t>
  </si>
  <si>
    <t>Chlorella y espirulina DPR</t>
  </si>
  <si>
    <t>Salvado de trigo + psyllium +  semillas de chia LAX</t>
  </si>
  <si>
    <t>Mango y baobab</t>
  </si>
  <si>
    <t>Cacao y almendra</t>
  </si>
  <si>
    <t>Hierba de trigo</t>
  </si>
  <si>
    <t>Sésamo natural</t>
  </si>
  <si>
    <t>Sésamo tostado</t>
  </si>
  <si>
    <t>Semillas de lino dorado</t>
  </si>
  <si>
    <t>Semillas de lino sin gluten</t>
  </si>
  <si>
    <t>arándanos rojos</t>
  </si>
  <si>
    <t>gumendi</t>
  </si>
  <si>
    <t>chips de mango</t>
  </si>
  <si>
    <t>chips de banana</t>
  </si>
  <si>
    <t>semillas de girasol</t>
  </si>
  <si>
    <t>semillas de calabaza</t>
  </si>
  <si>
    <t>jengibre dados</t>
  </si>
  <si>
    <t>chips de coco</t>
  </si>
  <si>
    <t>anacardos crudos</t>
  </si>
  <si>
    <t>nueces</t>
  </si>
  <si>
    <t>Almendra cruda con piel</t>
  </si>
  <si>
    <t>Alimentos</t>
  </si>
  <si>
    <t>Chips super onduladas sabor queso</t>
  </si>
  <si>
    <t>añavieja soria</t>
  </si>
  <si>
    <t>tortitas de lenteja y guisantes con remolacha</t>
  </si>
  <si>
    <t>tortitas de arroz</t>
  </si>
  <si>
    <t>Torititas de arroz y quinoa</t>
  </si>
  <si>
    <t>galletas de sarraceno</t>
  </si>
  <si>
    <t>primeal</t>
  </si>
  <si>
    <t>Tortas de arroz bañadas con yogur de fresa</t>
  </si>
  <si>
    <t>Rosquitos espelta + anís</t>
  </si>
  <si>
    <t>Rosquitos espelta + chocolate + coco</t>
  </si>
  <si>
    <t>Galletas espelta + goji</t>
  </si>
  <si>
    <t>Galletas avena + moras + cañamo</t>
  </si>
  <si>
    <t>Muesli malteado</t>
  </si>
  <si>
    <t>Fibro muesli</t>
  </si>
  <si>
    <t>Trigo espelta hinchado</t>
  </si>
  <si>
    <t>Bolitas de maíz con miel</t>
  </si>
  <si>
    <t>Copos de maís tostado</t>
  </si>
  <si>
    <t>Bolitas de cereales con chocolate</t>
  </si>
  <si>
    <t xml:space="preserve">Avena hinchada </t>
  </si>
  <si>
    <t>Galletas con copos de avena + trigo + chocolate negro</t>
  </si>
  <si>
    <t>biocop</t>
  </si>
  <si>
    <t xml:space="preserve">Pan de trigo de espelta </t>
  </si>
  <si>
    <t>Pan de molde multi cereales</t>
  </si>
  <si>
    <t>Pan de molde centeno + trigo de espelta</t>
  </si>
  <si>
    <t xml:space="preserve">Pan de molde kamut </t>
  </si>
  <si>
    <t>Mezcla para elaborar magdalenas y bizcocjos de espelta</t>
  </si>
  <si>
    <t>biográ</t>
  </si>
  <si>
    <t>Pan crujiente de amaranto y mezcla de cereales</t>
  </si>
  <si>
    <t>allos</t>
  </si>
  <si>
    <t>Crema de cacahuete</t>
  </si>
  <si>
    <t>whole earth</t>
  </si>
  <si>
    <t>Crema de cacao + avellana</t>
  </si>
  <si>
    <t>Crema blanca + avellana</t>
  </si>
  <si>
    <t>Mermelada de ciruela</t>
  </si>
  <si>
    <t>Mermelada de melocoton</t>
  </si>
  <si>
    <t>Mermelada de naranja amarga</t>
  </si>
  <si>
    <r>
      <rPr>
        <b/>
        <sz val="11"/>
        <color theme="1"/>
        <rFont val="Calibri"/>
        <family val="2"/>
        <scheme val="minor"/>
      </rPr>
      <t>Estados:</t>
    </r>
    <r>
      <rPr>
        <sz val="11"/>
        <color theme="1"/>
        <rFont val="Calibri"/>
        <family val="2"/>
        <scheme val="minor"/>
      </rPr>
      <t xml:space="preserve"> </t>
    </r>
  </si>
  <si>
    <t>1 y 5 por Vencer</t>
  </si>
  <si>
    <t>0 o menos Vencido</t>
  </si>
  <si>
    <t>Estado</t>
  </si>
  <si>
    <t>Días Disponibles</t>
  </si>
  <si>
    <t>Salidas</t>
  </si>
  <si>
    <t>ENTRADA DE PRODUCTOS</t>
  </si>
  <si>
    <t>Nro. Documento</t>
  </si>
  <si>
    <t>Fecha</t>
  </si>
  <si>
    <t>Cantidad</t>
  </si>
  <si>
    <t>SALIDA DE PRODUCTOS</t>
  </si>
  <si>
    <t>Entradas</t>
  </si>
  <si>
    <t>Super alimentos</t>
  </si>
  <si>
    <t>ALIMENTOS</t>
  </si>
  <si>
    <t>Crema blanca de anacardos</t>
  </si>
  <si>
    <t>monki</t>
  </si>
  <si>
    <t>Crema de almendras</t>
  </si>
  <si>
    <t>naturseed</t>
  </si>
  <si>
    <t>Crema de avellanas</t>
  </si>
  <si>
    <t>Chocolate negro perú 85%</t>
  </si>
  <si>
    <t>altereco</t>
  </si>
  <si>
    <t>Chocolate negro sal rosa del himalaya</t>
  </si>
  <si>
    <t xml:space="preserve">Chocolate negro trocitos de naranja </t>
  </si>
  <si>
    <t>Chocolate negro perú 90%</t>
  </si>
  <si>
    <t xml:space="preserve">Chocolate negro con limón </t>
  </si>
  <si>
    <t>Azúcar panela</t>
  </si>
  <si>
    <t>Sirope de savia</t>
  </si>
  <si>
    <t>madal bal</t>
  </si>
  <si>
    <t>Miel de naranjo</t>
  </si>
  <si>
    <t>la paquita</t>
  </si>
  <si>
    <t>Miel de flores</t>
  </si>
  <si>
    <t>Miel llaría roble</t>
  </si>
  <si>
    <t>artesania de la rioja</t>
  </si>
  <si>
    <t xml:space="preserve">Sirope de agave </t>
  </si>
  <si>
    <t>Erythritol ecologico</t>
  </si>
  <si>
    <t>Eritritol</t>
  </si>
  <si>
    <t>Azúcar blanco</t>
  </si>
  <si>
    <t>pasteco</t>
  </si>
  <si>
    <t>Café molido natural 100% arabica</t>
  </si>
  <si>
    <t>té verde japon grand sencha</t>
  </si>
  <si>
    <t>destination</t>
  </si>
  <si>
    <t xml:space="preserve">té verde chino sencha </t>
  </si>
  <si>
    <t>té verde tostado kukicha</t>
  </si>
  <si>
    <t>Café molido tueste natural intenso mezcla arábica y robusta</t>
  </si>
  <si>
    <t xml:space="preserve">Café molido de tueste natural perú </t>
  </si>
  <si>
    <t xml:space="preserve">Cacao puro instantaneo </t>
  </si>
  <si>
    <t>Cacao puro en polvo</t>
  </si>
  <si>
    <t>Café molido arábico</t>
  </si>
  <si>
    <t>Café colombiano molido</t>
  </si>
  <si>
    <t>Café etiopia molido</t>
  </si>
  <si>
    <t>Café mexique pur arabica en grano</t>
  </si>
  <si>
    <t>Café descafeinado pur arabica molido</t>
  </si>
  <si>
    <t>Café descafeinado pur arabica en capsulas</t>
  </si>
  <si>
    <t>Café pérou pur arabica en capsulas</t>
  </si>
  <si>
    <t>Café molido soluble</t>
  </si>
  <si>
    <t>Himalaya infusión + jengibre+ hinojo + canela</t>
  </si>
  <si>
    <t>yogitea</t>
  </si>
  <si>
    <t>Regaliz infusión + cascara de naranja + cardamomo</t>
  </si>
  <si>
    <t>Equinácea infusión  + rooibos + cardamomo</t>
  </si>
  <si>
    <t xml:space="preserve">Té negro earl grey bio </t>
  </si>
  <si>
    <t>cupper</t>
  </si>
  <si>
    <t>Infusión depur + hibisco + ortiga + regaliz</t>
  </si>
  <si>
    <t xml:space="preserve">Infusión zen again + hierba de limón + eucalipto + ginkgo </t>
  </si>
  <si>
    <t>Infusión calmante + manzanilla</t>
  </si>
  <si>
    <t>Infusión love me truly chai + canela + jengibre + clavo</t>
  </si>
  <si>
    <t>Infusión keep calm + manzanilla + honeybush + canela</t>
  </si>
  <si>
    <t>Infusión golden + naranja + curcuma</t>
  </si>
  <si>
    <t>Té verde glorious + lima + jengibre</t>
  </si>
  <si>
    <t xml:space="preserve">Infusión original rooibos </t>
  </si>
  <si>
    <t xml:space="preserve">Vinagre de ciruelas Ume </t>
  </si>
  <si>
    <t>clearspring</t>
  </si>
  <si>
    <t>Salsa teriyaki ecológica</t>
  </si>
  <si>
    <t>biobandits</t>
  </si>
  <si>
    <t>Salsa de soja tamari</t>
  </si>
  <si>
    <t>Salsa soja shoyu</t>
  </si>
  <si>
    <t>Salsa organica miel mostaza</t>
  </si>
  <si>
    <t xml:space="preserve">Salsa casera de chile y ajo </t>
  </si>
  <si>
    <t xml:space="preserve">Salsa bbq ahumada </t>
  </si>
  <si>
    <t>Salsa mayonesa vegana</t>
  </si>
  <si>
    <t>granovita</t>
  </si>
  <si>
    <t xml:space="preserve">Mayonesa sin azucares añadidos </t>
  </si>
  <si>
    <t xml:space="preserve">Allioli Vegano </t>
  </si>
  <si>
    <t>Mostaza ecológica</t>
  </si>
  <si>
    <t>Kétchup</t>
  </si>
  <si>
    <t>cal valls</t>
  </si>
  <si>
    <t xml:space="preserve">Pesto rosso </t>
  </si>
  <si>
    <t>bio organica italia</t>
  </si>
  <si>
    <t>Pesto basilico</t>
  </si>
  <si>
    <t xml:space="preserve">Paté vegetal con algas </t>
  </si>
  <si>
    <t>algamar</t>
  </si>
  <si>
    <t>Paté vegano zanahoria y curcuma</t>
  </si>
  <si>
    <t xml:space="preserve">Hummus </t>
  </si>
  <si>
    <t>Miso genmai</t>
  </si>
  <si>
    <t>Gomasio castagno</t>
  </si>
  <si>
    <t>castagno</t>
  </si>
  <si>
    <t>le paludier de guérande</t>
  </si>
  <si>
    <t>Sal de guérande</t>
  </si>
  <si>
    <t>Sal rosa del himalaya</t>
  </si>
  <si>
    <t>uneysa</t>
  </si>
  <si>
    <t>Tahin chiaro</t>
  </si>
  <si>
    <t>rapunzel</t>
  </si>
  <si>
    <t xml:space="preserve">Tahin </t>
  </si>
  <si>
    <t>Gomasio con alga nori</t>
  </si>
  <si>
    <t>Cúrcuma en polvo</t>
  </si>
  <si>
    <t>Curry en polvo</t>
  </si>
  <si>
    <t>Jengibre en polvo</t>
  </si>
  <si>
    <t>Canela de ceylan en polvo</t>
  </si>
  <si>
    <t>Aceite de coco</t>
  </si>
  <si>
    <t>Aceite de coco 200 ml</t>
  </si>
  <si>
    <t>Aceite de girasol</t>
  </si>
  <si>
    <t>Aceite de lino</t>
  </si>
  <si>
    <t>Aceite de sésamo</t>
  </si>
  <si>
    <t>oliflix aceite de oliva extra virgen</t>
  </si>
  <si>
    <t>oliflix</t>
  </si>
  <si>
    <t>Ghee easi pure organico</t>
  </si>
  <si>
    <t>ghee easy</t>
  </si>
  <si>
    <t>Sasonador taco</t>
  </si>
  <si>
    <t>amazin</t>
  </si>
  <si>
    <t xml:space="preserve">Dip de salsa picante </t>
  </si>
  <si>
    <t>Dip de salsa dulce</t>
  </si>
  <si>
    <t>Pote de tomate triturado</t>
  </si>
  <si>
    <t xml:space="preserve">Tomates secos </t>
  </si>
  <si>
    <t>Kuzu pueraria lobata</t>
  </si>
  <si>
    <t>Agar en escamas</t>
  </si>
  <si>
    <t>porto muiños</t>
  </si>
  <si>
    <t>Alga kombu</t>
  </si>
  <si>
    <t>Kombu algas deshidratadas</t>
  </si>
  <si>
    <t>Hojas de nori eco</t>
  </si>
  <si>
    <t>Muesli junior con copos de maiz</t>
  </si>
  <si>
    <t>holle</t>
  </si>
  <si>
    <t>Avena + papilla integral de cereales</t>
  </si>
  <si>
    <t>Cereales papa + trigo + espelta + sarraceno</t>
  </si>
  <si>
    <t>smileat</t>
  </si>
  <si>
    <t xml:space="preserve">cereales con quinoa sin gluten </t>
  </si>
  <si>
    <t>papilla  +platano + manzana + pera + naranja + mango</t>
  </si>
  <si>
    <t xml:space="preserve">10 o más Vigente </t>
  </si>
  <si>
    <t>PVM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</si>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</sst>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Arial Rounded MT Bol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wrapText="1"/>
    </xf>
    <xf numFmtId="1" fontId="7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14" fontId="7" fillId="3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14" fontId="1" fillId="10" borderId="0" xfId="0" applyNumberFormat="1" applyFont="1" applyFill="1" applyAlignment="1">
      <alignment horizontal="center" vertical="center"/>
    </xf>
    <xf numFmtId="14" fontId="11" fillId="1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top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top" wrapText="1"/>
    </xf>
    <xf numFmtId="0" fontId="0" fillId="7" borderId="0" xfId="0" applyFill="1" applyAlignment="1">
      <alignment horizontal="left" vertical="top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41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border outline="0">
        <left style="thin">
          <color theme="8" tint="0.39997558519241921"/>
        </left>
        <top style="thin">
          <color theme="8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tockbeta" displayName="stockbeta" ref="A4:G106" totalsRowShown="0">
  <autoFilter ref="A4:G106" xr:uid="{00000000-0009-0000-0100-000002000000}"/>
  <tableColumns count="7">
    <tableColumn id="1" xr3:uid="{00000000-0010-0000-0000-000001000000}" name="Codigo" dataDxfId="40"/>
    <tableColumn id="2" xr3:uid="{00000000-0010-0000-0000-000002000000}" name="Nombre del Producto" dataDxfId="39"/>
    <tableColumn id="3" xr3:uid="{00000000-0010-0000-0000-000003000000}" name="Descripción"/>
    <tableColumn id="4" xr3:uid="{00000000-0010-0000-0000-000004000000}" name="Marca" dataDxfId="38"/>
    <tableColumn id="5" xr3:uid="{00000000-0010-0000-0000-000005000000}" name="Stock" dataDxfId="37"/>
    <tableColumn id="7" xr3:uid="{00000000-0010-0000-0000-000007000000}" name="PVP" dataDxfId="36"/>
    <tableColumn id="6" xr3:uid="{00000000-0010-0000-0000-000006000000}" name="Fecha de Caducidad" dataDxfId="35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INVENTARIO" displayName="INVENTARIO" ref="B5:M216" totalsRowShown="0" headerRowDxfId="31" dataDxfId="29" headerRowBorderDxfId="30" tableBorderDxfId="28" dataCellStyle="Normal">
  <sortState xmlns:xlrd2="http://schemas.microsoft.com/office/spreadsheetml/2017/richdata2" ref="B6:M40">
    <sortCondition ref="B6:B40"/>
  </sortState>
  <tableColumns count="12">
    <tableColumn id="1" xr3:uid="{00000000-0010-0000-0100-000001000000}" name="Codigo" dataDxfId="27" dataCellStyle="Normal"/>
    <tableColumn id="2" xr3:uid="{00000000-0010-0000-0100-000002000000}" name="Nombre del Producto" dataDxfId="26" dataCellStyle="Normal"/>
    <tableColumn id="3" xr3:uid="{00000000-0010-0000-0100-000003000000}" name="Descripción" dataDxfId="25" dataCellStyle="Normal"/>
    <tableColumn id="4" xr3:uid="{00000000-0010-0000-0100-000004000000}" name="Marca" dataDxfId="24" dataCellStyle="Normal"/>
    <tableColumn id="6" xr3:uid="{00000000-0010-0000-0100-000006000000}" name="PVP" dataDxfId="23" dataCellStyle="Normal"/>
    <tableColumn id="5" xr3:uid="{D47EFF64-5375-4BF9-A696-CDAC10E84D71}" name="PVM" dataDxfId="22" dataCellStyle="Normal"/>
    <tableColumn id="7" xr3:uid="{00000000-0010-0000-0100-000007000000}" name="Fecha de Caducidad" dataDxfId="21" dataCellStyle="Normal"/>
    <tableColumn id="8" xr3:uid="{00000000-0010-0000-0100-000008000000}" name="Días Disponibles" dataDxfId="20" dataCellStyle="Normal">
      <calculatedColumnFormula>H6-TODAY()</calculatedColumnFormula>
    </tableColumn>
    <tableColumn id="9" xr3:uid="{00000000-0010-0000-0100-000009000000}" name="Estado" dataDxfId="19" dataCellStyle="Normal">
      <calculatedColumnFormula>IF(I6&gt;=30,"Vigente",IF(AND(I6&gt;=7,I6&lt;=29),"Por Vencer","Vencido"))</calculatedColumnFormula>
    </tableColumn>
    <tableColumn id="10" xr3:uid="{00000000-0010-0000-0100-00000A000000}" name="Entradas" dataDxfId="18" dataCellStyle="Normal">
      <calculatedColumnFormula>IFERROR(SUMIFS(ENTRADAS[Cantidad],ENTRADAS[Codigo],INVENTARIO[[#This Row],[Codigo]],ENTRADAS[Nombre del Producto],INVENTARIO[[#This Row],[Nombre del Producto]]),"-")</calculatedColumnFormula>
    </tableColumn>
    <tableColumn id="11" xr3:uid="{00000000-0010-0000-0100-00000B000000}" name="Salidas" dataDxfId="17" dataCellStyle="Normal">
      <calculatedColumnFormula>IFERROR(SUMIFS(SALIDAS[Cantidad],SALIDAS[Codigo],INVENTARIO[[#This Row],[Codigo]],SALIDAS[Nombre del Producto],INVENTARIO[[#This Row],[Nombre del Producto]]),"-")</calculatedColumnFormula>
    </tableColumn>
    <tableColumn id="12" xr3:uid="{00000000-0010-0000-0100-00000C000000}" name="Stock" dataDxfId="16" dataCellStyle="Normal">
      <calculatedColumnFormula>IFERROR(INVENTARIO[[#This Row],[Entradas]]-INVENTARIO[[#This Row],[Salidas]],"-")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ENTRADAS" displayName="ENTRADAS" ref="A3:F13" totalsRowShown="0" headerRowDxfId="15" dataDxfId="14">
  <autoFilter ref="A3:F13" xr:uid="{00000000-0009-0000-0100-000007000000}"/>
  <tableColumns count="6">
    <tableColumn id="1" xr3:uid="{00000000-0010-0000-0200-000001000000}" name="Nro. Documento" dataDxfId="13"/>
    <tableColumn id="2" xr3:uid="{00000000-0010-0000-0200-000002000000}" name="Fecha" dataDxfId="12">
      <calculatedColumnFormula>TODAY()</calculatedColumnFormula>
    </tableColumn>
    <tableColumn id="3" xr3:uid="{00000000-0010-0000-0200-000003000000}" name="Codigo" dataDxfId="11"/>
    <tableColumn id="4" xr3:uid="{00000000-0010-0000-0200-000004000000}" name="Nombre del Producto" dataDxfId="10">
      <calculatedColumnFormula>IFERROR(VLOOKUP(ENTRADAS[[#This Row],[Codigo]],INVENTARIO[],2,FALSE),"-")</calculatedColumnFormula>
    </tableColumn>
    <tableColumn id="5" xr3:uid="{00000000-0010-0000-0200-000005000000}" name="Marca" dataDxfId="9">
      <calculatedColumnFormula>IFERROR(VLOOKUP(ENTRADAS[[#This Row],[Codigo]],INVENTARIO[],4,FALSE),"-")</calculatedColumnFormula>
    </tableColumn>
    <tableColumn id="6" xr3:uid="{00000000-0010-0000-0200-000006000000}" name="Cantidad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SALIDAS" displayName="SALIDAS" ref="A3:F4" totalsRowShown="0" headerRowDxfId="7" dataDxfId="6">
  <autoFilter ref="A3:F4" xr:uid="{00000000-0009-0000-0100-000008000000}"/>
  <tableColumns count="6">
    <tableColumn id="1" xr3:uid="{00000000-0010-0000-0300-000001000000}" name="Nro. Documento" dataDxfId="5"/>
    <tableColumn id="2" xr3:uid="{00000000-0010-0000-0300-000002000000}" name="Fecha" dataDxfId="4"/>
    <tableColumn id="3" xr3:uid="{00000000-0010-0000-0300-000003000000}" name="Codigo" dataDxfId="3"/>
    <tableColumn id="4" xr3:uid="{00000000-0010-0000-0300-000004000000}" name="Nombre del Producto" dataDxfId="2">
      <calculatedColumnFormula>IFERROR(VLOOKUP(SALIDAS[[#This Row],[Codigo]],INVENTARIO[],2,FALSE),"-")</calculatedColumnFormula>
    </tableColumn>
    <tableColumn id="5" xr3:uid="{00000000-0010-0000-0300-000005000000}" name="Marca" dataDxfId="1">
      <calculatedColumnFormula>IFERROR(VLOOKUP(SALIDAS[[#This Row],[Codigo]],INVENTARIO[],4,FALSE),"-")</calculatedColumnFormula>
    </tableColumn>
    <tableColumn id="6" xr3:uid="{00000000-0010-0000-0300-000006000000}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06"/>
  <sheetViews>
    <sheetView topLeftCell="A88" workbookViewId="0">
      <selection activeCell="A5" sqref="A5:G106"/>
    </sheetView>
  </sheetViews>
  <sheetFormatPr baseColWidth="10" defaultRowHeight="15"/>
  <cols>
    <col min="1" max="1" width="25.42578125" customWidth="1"/>
    <col min="2" max="2" width="48.42578125" customWidth="1"/>
    <col min="3" max="3" width="26.85546875" customWidth="1"/>
    <col min="4" max="4" width="25" customWidth="1"/>
    <col min="5" max="5" width="25.42578125" customWidth="1"/>
    <col min="6" max="6" width="14" customWidth="1"/>
    <col min="7" max="7" width="23.42578125" customWidth="1"/>
  </cols>
  <sheetData>
    <row r="1" spans="1:12" ht="15" customHeight="1">
      <c r="A1" s="32" t="s">
        <v>0</v>
      </c>
      <c r="B1" s="32"/>
      <c r="C1" s="32"/>
      <c r="D1" s="32"/>
      <c r="E1" s="32"/>
      <c r="F1" s="32"/>
      <c r="G1" s="3"/>
      <c r="H1" s="3"/>
      <c r="I1" s="3"/>
      <c r="J1" s="3"/>
      <c r="K1" s="3"/>
      <c r="L1" s="3"/>
    </row>
    <row r="2" spans="1:12">
      <c r="A2" s="32"/>
      <c r="B2" s="32"/>
      <c r="C2" s="32"/>
      <c r="D2" s="32"/>
      <c r="E2" s="32"/>
      <c r="F2" s="32"/>
      <c r="G2" s="3"/>
      <c r="H2" s="3"/>
      <c r="I2" s="3"/>
      <c r="J2" s="3"/>
      <c r="K2" s="3"/>
      <c r="L2" s="3"/>
    </row>
    <row r="3" spans="1:12">
      <c r="A3" s="32"/>
      <c r="B3" s="32"/>
      <c r="C3" s="32"/>
      <c r="D3" s="32"/>
      <c r="E3" s="32"/>
      <c r="F3" s="32"/>
      <c r="G3" s="3"/>
      <c r="H3" s="3"/>
      <c r="I3" s="3"/>
      <c r="J3" s="3"/>
      <c r="K3" s="3"/>
      <c r="L3" s="3"/>
    </row>
    <row r="4" spans="1:12">
      <c r="A4" t="s">
        <v>1</v>
      </c>
      <c r="B4" t="s">
        <v>2</v>
      </c>
      <c r="C4" t="s">
        <v>6</v>
      </c>
      <c r="D4" t="s">
        <v>3</v>
      </c>
      <c r="E4" t="s">
        <v>4</v>
      </c>
      <c r="F4" t="s">
        <v>7</v>
      </c>
      <c r="G4" t="s">
        <v>5</v>
      </c>
    </row>
    <row r="5" spans="1:12">
      <c r="A5" s="5">
        <v>8422584033564</v>
      </c>
      <c r="B5" s="4" t="s">
        <v>8</v>
      </c>
      <c r="D5" s="1" t="s">
        <v>9</v>
      </c>
      <c r="E5" s="1">
        <v>3</v>
      </c>
      <c r="F5" s="1">
        <v>13.1</v>
      </c>
      <c r="G5" s="8">
        <v>45260</v>
      </c>
    </row>
    <row r="6" spans="1:12">
      <c r="A6" s="6">
        <v>8422584031799</v>
      </c>
      <c r="B6" s="4" t="s">
        <v>10</v>
      </c>
      <c r="C6" s="1"/>
      <c r="D6" s="1" t="s">
        <v>9</v>
      </c>
      <c r="E6" s="1">
        <v>1</v>
      </c>
      <c r="F6" s="4">
        <v>6.5</v>
      </c>
      <c r="G6" s="8">
        <v>45229</v>
      </c>
    </row>
    <row r="7" spans="1:12">
      <c r="A7" s="7">
        <v>8422584032512</v>
      </c>
      <c r="B7" s="4" t="s">
        <v>11</v>
      </c>
      <c r="D7" s="1" t="s">
        <v>9</v>
      </c>
      <c r="E7" s="1">
        <v>5</v>
      </c>
      <c r="F7" s="1">
        <v>9.35</v>
      </c>
      <c r="G7" s="8">
        <v>45504</v>
      </c>
    </row>
    <row r="8" spans="1:12">
      <c r="A8" s="7">
        <v>8422584031751</v>
      </c>
      <c r="B8" s="4" t="s">
        <v>12</v>
      </c>
      <c r="D8" s="1" t="s">
        <v>9</v>
      </c>
      <c r="E8" s="1">
        <v>2</v>
      </c>
      <c r="F8" s="1">
        <v>3.77</v>
      </c>
      <c r="G8" s="8">
        <v>45229</v>
      </c>
      <c r="H8" s="2"/>
    </row>
    <row r="9" spans="1:12">
      <c r="A9" s="7">
        <v>8422584034547</v>
      </c>
      <c r="B9" s="4" t="s">
        <v>12</v>
      </c>
      <c r="D9" s="1" t="s">
        <v>9</v>
      </c>
      <c r="E9" s="1">
        <v>1</v>
      </c>
      <c r="F9" s="1">
        <v>10.45</v>
      </c>
      <c r="G9" s="8">
        <v>44780</v>
      </c>
    </row>
    <row r="10" spans="1:12">
      <c r="A10" s="7">
        <v>8422584032338</v>
      </c>
      <c r="B10" s="4" t="s">
        <v>13</v>
      </c>
      <c r="D10" s="1" t="s">
        <v>9</v>
      </c>
      <c r="E10" s="1">
        <v>1</v>
      </c>
      <c r="F10" s="1">
        <v>18.649999999999999</v>
      </c>
      <c r="G10" s="8">
        <v>45382</v>
      </c>
    </row>
    <row r="11" spans="1:12">
      <c r="A11" s="7">
        <v>8422584033878</v>
      </c>
      <c r="B11" s="4" t="s">
        <v>14</v>
      </c>
      <c r="D11" s="1" t="s">
        <v>9</v>
      </c>
      <c r="E11" s="1">
        <v>1</v>
      </c>
      <c r="F11" s="1">
        <v>12.55</v>
      </c>
      <c r="G11" s="8">
        <v>45291</v>
      </c>
    </row>
    <row r="12" spans="1:12">
      <c r="A12" s="7">
        <v>8422584032055</v>
      </c>
      <c r="B12" s="4" t="s">
        <v>15</v>
      </c>
      <c r="D12" s="1" t="s">
        <v>9</v>
      </c>
      <c r="E12" s="1">
        <v>3</v>
      </c>
      <c r="F12" s="1">
        <v>10.84</v>
      </c>
      <c r="G12" s="8">
        <v>45688</v>
      </c>
    </row>
    <row r="13" spans="1:12">
      <c r="A13" s="7">
        <v>8422584034141</v>
      </c>
      <c r="B13" s="4" t="s">
        <v>16</v>
      </c>
      <c r="D13" s="1" t="s">
        <v>9</v>
      </c>
      <c r="E13" s="1">
        <v>1</v>
      </c>
      <c r="F13" s="1">
        <v>15.4</v>
      </c>
      <c r="G13" s="8">
        <v>45199</v>
      </c>
    </row>
    <row r="14" spans="1:12">
      <c r="A14" s="7">
        <v>8422584032581</v>
      </c>
      <c r="B14" s="4" t="s">
        <v>17</v>
      </c>
      <c r="D14" s="1" t="s">
        <v>9</v>
      </c>
      <c r="E14" s="1">
        <v>1</v>
      </c>
      <c r="F14" s="1">
        <v>7.31</v>
      </c>
      <c r="G14" s="8">
        <v>45657</v>
      </c>
    </row>
    <row r="15" spans="1:12">
      <c r="A15" s="7">
        <v>8422584039511</v>
      </c>
      <c r="B15" s="4" t="s">
        <v>18</v>
      </c>
      <c r="D15" s="1" t="s">
        <v>9</v>
      </c>
      <c r="E15" s="1">
        <v>2</v>
      </c>
      <c r="F15" s="1">
        <v>16.75</v>
      </c>
      <c r="G15" s="8">
        <v>45013</v>
      </c>
    </row>
    <row r="16" spans="1:12">
      <c r="A16" s="7">
        <v>8422584034592</v>
      </c>
      <c r="B16" s="4" t="s">
        <v>19</v>
      </c>
      <c r="D16" s="1" t="s">
        <v>9</v>
      </c>
      <c r="E16" s="1">
        <v>5</v>
      </c>
      <c r="F16" s="1">
        <v>11.5</v>
      </c>
      <c r="G16" s="8">
        <v>45119</v>
      </c>
    </row>
    <row r="17" spans="1:7">
      <c r="A17" s="7">
        <v>8422584031058</v>
      </c>
      <c r="B17" s="4" t="s">
        <v>20</v>
      </c>
      <c r="D17" s="1" t="s">
        <v>9</v>
      </c>
      <c r="E17" s="1">
        <v>2</v>
      </c>
      <c r="F17" s="1">
        <v>7.34</v>
      </c>
      <c r="G17" s="8">
        <v>45224</v>
      </c>
    </row>
    <row r="18" spans="1:7">
      <c r="A18" s="7">
        <v>8422584038095</v>
      </c>
      <c r="B18" s="4" t="s">
        <v>21</v>
      </c>
      <c r="D18" s="1" t="s">
        <v>9</v>
      </c>
      <c r="E18" s="1">
        <v>5</v>
      </c>
      <c r="F18" s="1">
        <v>13.6</v>
      </c>
      <c r="G18" s="1" t="s">
        <v>22</v>
      </c>
    </row>
    <row r="19" spans="1:7">
      <c r="A19" s="7">
        <v>8422584031324</v>
      </c>
      <c r="B19" s="4" t="s">
        <v>23</v>
      </c>
      <c r="D19" s="1" t="s">
        <v>9</v>
      </c>
      <c r="E19" s="1">
        <v>1</v>
      </c>
      <c r="F19" s="1">
        <v>20.95</v>
      </c>
      <c r="G19" s="8">
        <v>45412</v>
      </c>
    </row>
    <row r="20" spans="1:7">
      <c r="A20" s="7">
        <v>8422584032444</v>
      </c>
      <c r="B20" s="4" t="s">
        <v>24</v>
      </c>
      <c r="D20" s="1" t="s">
        <v>9</v>
      </c>
      <c r="E20" s="1">
        <v>1</v>
      </c>
      <c r="F20" s="1">
        <v>12.5</v>
      </c>
      <c r="G20" s="8">
        <v>45379</v>
      </c>
    </row>
    <row r="21" spans="1:7">
      <c r="A21" s="7">
        <v>8422584033328</v>
      </c>
      <c r="B21" s="4" t="s">
        <v>25</v>
      </c>
      <c r="D21" s="1" t="s">
        <v>9</v>
      </c>
      <c r="E21" s="1">
        <v>1</v>
      </c>
      <c r="F21" s="1">
        <v>20.99</v>
      </c>
      <c r="G21" s="8">
        <v>44711</v>
      </c>
    </row>
    <row r="22" spans="1:7">
      <c r="A22" s="7">
        <v>8422584034776</v>
      </c>
      <c r="B22" s="4" t="s">
        <v>26</v>
      </c>
      <c r="D22" s="1" t="s">
        <v>9</v>
      </c>
      <c r="E22" s="1">
        <v>1</v>
      </c>
      <c r="F22" s="1">
        <v>26.2</v>
      </c>
      <c r="G22" s="8">
        <v>44864</v>
      </c>
    </row>
    <row r="23" spans="1:7">
      <c r="A23" s="7">
        <v>8422584034752</v>
      </c>
      <c r="B23" s="4" t="s">
        <v>27</v>
      </c>
      <c r="D23" s="1" t="s">
        <v>9</v>
      </c>
      <c r="E23" s="1">
        <v>1</v>
      </c>
      <c r="F23" s="1">
        <v>20.95</v>
      </c>
      <c r="G23" s="8">
        <v>44825</v>
      </c>
    </row>
    <row r="24" spans="1:7">
      <c r="A24" s="7">
        <v>8422584038019</v>
      </c>
      <c r="B24" s="4" t="s">
        <v>28</v>
      </c>
      <c r="D24" s="1" t="s">
        <v>9</v>
      </c>
      <c r="E24" s="1">
        <v>2</v>
      </c>
      <c r="F24" s="1">
        <v>15.7</v>
      </c>
      <c r="G24" s="8">
        <v>45107</v>
      </c>
    </row>
    <row r="25" spans="1:7">
      <c r="A25" s="7">
        <v>8436012051563</v>
      </c>
      <c r="B25" s="4" t="s">
        <v>31</v>
      </c>
      <c r="D25" s="1" t="s">
        <v>29</v>
      </c>
      <c r="E25" s="1">
        <v>1</v>
      </c>
      <c r="F25" s="1">
        <v>19.739999999999998</v>
      </c>
      <c r="G25" s="8">
        <v>45261</v>
      </c>
    </row>
    <row r="26" spans="1:7">
      <c r="A26" s="7"/>
      <c r="B26" s="4" t="s">
        <v>32</v>
      </c>
      <c r="D26" s="1" t="s">
        <v>30</v>
      </c>
      <c r="E26" s="1">
        <v>1</v>
      </c>
      <c r="F26" s="1">
        <v>14.5</v>
      </c>
      <c r="G26" s="8">
        <v>44621</v>
      </c>
    </row>
    <row r="27" spans="1:7">
      <c r="A27" s="7"/>
      <c r="B27" s="4" t="s">
        <v>33</v>
      </c>
      <c r="D27" s="1" t="s">
        <v>30</v>
      </c>
      <c r="E27" s="1">
        <v>1</v>
      </c>
      <c r="F27" s="1">
        <v>19.899999999999999</v>
      </c>
      <c r="G27" s="8">
        <v>44593</v>
      </c>
    </row>
    <row r="28" spans="1:7">
      <c r="A28" s="7">
        <v>8422584034929</v>
      </c>
      <c r="B28" s="4" t="s">
        <v>34</v>
      </c>
      <c r="D28" s="1" t="s">
        <v>9</v>
      </c>
      <c r="E28" s="1">
        <v>1</v>
      </c>
      <c r="F28" s="1">
        <v>14.95</v>
      </c>
      <c r="G28" s="8">
        <v>45046</v>
      </c>
    </row>
    <row r="29" spans="1:7">
      <c r="A29" s="7">
        <v>8436040720448</v>
      </c>
      <c r="B29" s="4" t="s">
        <v>35</v>
      </c>
      <c r="D29" s="1" t="s">
        <v>36</v>
      </c>
      <c r="E29" s="1">
        <v>1</v>
      </c>
      <c r="F29" s="1">
        <v>7.65</v>
      </c>
      <c r="G29" s="1"/>
    </row>
    <row r="30" spans="1:7">
      <c r="A30" s="7">
        <v>5420008507212</v>
      </c>
      <c r="B30" s="4" t="s">
        <v>37</v>
      </c>
      <c r="D30" s="1" t="s">
        <v>38</v>
      </c>
      <c r="E30" s="1">
        <v>2</v>
      </c>
      <c r="F30" s="1">
        <v>8.9499999999999993</v>
      </c>
      <c r="G30" s="8">
        <v>46266</v>
      </c>
    </row>
    <row r="31" spans="1:7">
      <c r="A31" s="7">
        <v>8422584036268</v>
      </c>
      <c r="B31" s="4" t="s">
        <v>39</v>
      </c>
      <c r="D31" s="1" t="s">
        <v>9</v>
      </c>
      <c r="E31" s="1">
        <v>1</v>
      </c>
      <c r="F31" s="1">
        <v>7.43</v>
      </c>
      <c r="G31" s="8">
        <v>45292</v>
      </c>
    </row>
    <row r="32" spans="1:7">
      <c r="A32" s="7">
        <v>8422584036244</v>
      </c>
      <c r="B32" s="4" t="s">
        <v>40</v>
      </c>
      <c r="D32" s="1" t="s">
        <v>9</v>
      </c>
      <c r="E32" s="1">
        <v>4</v>
      </c>
      <c r="F32" s="1">
        <v>5.25</v>
      </c>
      <c r="G32" s="8">
        <v>44729</v>
      </c>
    </row>
    <row r="33" spans="1:7">
      <c r="A33" s="7">
        <v>3486330028995</v>
      </c>
      <c r="B33" s="4" t="s">
        <v>41</v>
      </c>
      <c r="D33" s="1" t="s">
        <v>42</v>
      </c>
      <c r="E33" s="1">
        <v>3</v>
      </c>
      <c r="F33" s="1">
        <v>11.99</v>
      </c>
      <c r="G33" s="8">
        <v>46204</v>
      </c>
    </row>
    <row r="34" spans="1:7">
      <c r="A34" s="7">
        <v>3486330017425</v>
      </c>
      <c r="B34" s="4" t="s">
        <v>43</v>
      </c>
      <c r="D34" s="1" t="s">
        <v>42</v>
      </c>
      <c r="E34" s="1">
        <v>3</v>
      </c>
      <c r="F34" s="1">
        <v>9.36</v>
      </c>
      <c r="G34" s="8">
        <v>45870</v>
      </c>
    </row>
    <row r="35" spans="1:7">
      <c r="A35" s="7">
        <v>3486330099605</v>
      </c>
      <c r="B35" s="4" t="s">
        <v>44</v>
      </c>
      <c r="D35" s="1" t="s">
        <v>42</v>
      </c>
      <c r="E35" s="1">
        <v>1</v>
      </c>
      <c r="F35" s="1">
        <v>8.75</v>
      </c>
      <c r="G35" s="8">
        <v>45078</v>
      </c>
    </row>
    <row r="36" spans="1:7">
      <c r="A36" s="7">
        <v>8435118401906</v>
      </c>
      <c r="B36" s="4" t="s">
        <v>45</v>
      </c>
      <c r="D36" s="1" t="s">
        <v>46</v>
      </c>
      <c r="E36" s="1">
        <v>2</v>
      </c>
      <c r="F36" s="1">
        <v>13.5</v>
      </c>
      <c r="G36" s="8">
        <v>45047</v>
      </c>
    </row>
    <row r="37" spans="1:7">
      <c r="A37" s="7">
        <v>8422584036046</v>
      </c>
      <c r="B37" s="4" t="s">
        <v>47</v>
      </c>
      <c r="D37" s="1" t="s">
        <v>9</v>
      </c>
      <c r="E37" s="1">
        <v>1</v>
      </c>
      <c r="F37" s="1">
        <v>12</v>
      </c>
      <c r="G37" s="8">
        <v>45292</v>
      </c>
    </row>
    <row r="38" spans="1:7">
      <c r="A38" s="7">
        <v>8437013941396</v>
      </c>
      <c r="B38" s="4" t="s">
        <v>48</v>
      </c>
      <c r="D38" s="1" t="s">
        <v>49</v>
      </c>
      <c r="E38" s="1">
        <v>1</v>
      </c>
      <c r="F38" s="1">
        <v>34.83</v>
      </c>
      <c r="G38" s="8">
        <v>45717</v>
      </c>
    </row>
    <row r="39" spans="1:7">
      <c r="A39" s="7"/>
      <c r="B39" s="4"/>
      <c r="D39" s="1"/>
      <c r="E39" s="1"/>
      <c r="F39" s="1"/>
      <c r="G39" s="1"/>
    </row>
    <row r="40" spans="1:7">
      <c r="A40" s="7"/>
      <c r="B40" s="4"/>
      <c r="D40" s="1"/>
      <c r="E40" s="1"/>
      <c r="F40" s="1"/>
      <c r="G40" s="1"/>
    </row>
    <row r="41" spans="1:7">
      <c r="A41" s="7"/>
      <c r="B41" s="4"/>
      <c r="D41" s="1"/>
      <c r="E41" s="1"/>
      <c r="F41" s="1"/>
      <c r="G41" s="1"/>
    </row>
    <row r="42" spans="1:7">
      <c r="A42" s="7"/>
      <c r="B42" s="4"/>
      <c r="D42" s="1"/>
      <c r="E42" s="1"/>
      <c r="F42" s="1"/>
      <c r="G42" s="1"/>
    </row>
    <row r="43" spans="1:7">
      <c r="A43" s="7" t="s">
        <v>50</v>
      </c>
      <c r="B43" s="4"/>
      <c r="D43" s="1"/>
      <c r="E43" s="1"/>
      <c r="F43" s="1"/>
      <c r="G43" s="1"/>
    </row>
    <row r="44" spans="1:7">
      <c r="A44" s="7">
        <v>8422584091175</v>
      </c>
      <c r="B44" s="4" t="s">
        <v>51</v>
      </c>
      <c r="D44" s="1" t="s">
        <v>9</v>
      </c>
      <c r="E44" s="1">
        <v>2</v>
      </c>
      <c r="F44" s="1">
        <v>4.1900000000000004</v>
      </c>
      <c r="G44" s="1" t="s">
        <v>52</v>
      </c>
    </row>
    <row r="45" spans="1:7">
      <c r="A45" s="7">
        <v>8422584041064</v>
      </c>
      <c r="B45" s="4" t="s">
        <v>53</v>
      </c>
      <c r="D45" s="1" t="s">
        <v>9</v>
      </c>
      <c r="E45" s="1">
        <v>1</v>
      </c>
      <c r="F45" s="1">
        <v>8.35</v>
      </c>
      <c r="G45" s="8">
        <v>45047</v>
      </c>
    </row>
    <row r="46" spans="1:7">
      <c r="A46" s="7">
        <v>8422584058765</v>
      </c>
      <c r="B46" s="4" t="s">
        <v>54</v>
      </c>
      <c r="D46" s="1" t="s">
        <v>9</v>
      </c>
      <c r="E46" s="1">
        <v>6</v>
      </c>
      <c r="F46" s="1">
        <v>12.55</v>
      </c>
      <c r="G46" s="8">
        <v>45627</v>
      </c>
    </row>
    <row r="47" spans="1:7">
      <c r="A47" s="7">
        <v>8435037817956</v>
      </c>
      <c r="B47" s="4" t="s">
        <v>54</v>
      </c>
      <c r="D47" s="1" t="s">
        <v>55</v>
      </c>
      <c r="E47" s="1">
        <v>4</v>
      </c>
      <c r="F47" s="1">
        <v>7.44</v>
      </c>
      <c r="G47" s="8">
        <v>45044</v>
      </c>
    </row>
    <row r="48" spans="1:7">
      <c r="A48" s="7">
        <v>8435037817994</v>
      </c>
      <c r="B48" s="4" t="s">
        <v>56</v>
      </c>
      <c r="D48" s="1" t="s">
        <v>55</v>
      </c>
      <c r="E48" s="1">
        <v>5</v>
      </c>
      <c r="F48" s="1">
        <v>8.5500000000000007</v>
      </c>
      <c r="G48" s="8">
        <v>45044</v>
      </c>
    </row>
    <row r="49" spans="1:7">
      <c r="A49" s="7">
        <v>8435037817970</v>
      </c>
      <c r="B49" s="4" t="s">
        <v>57</v>
      </c>
      <c r="D49" s="1" t="s">
        <v>55</v>
      </c>
      <c r="E49" s="1">
        <v>1</v>
      </c>
      <c r="F49" s="1">
        <v>13.38</v>
      </c>
      <c r="G49" s="8">
        <v>45105</v>
      </c>
    </row>
    <row r="50" spans="1:7">
      <c r="A50" s="7">
        <v>8422584091205</v>
      </c>
      <c r="B50" s="4" t="s">
        <v>58</v>
      </c>
      <c r="D50" s="1" t="s">
        <v>9</v>
      </c>
      <c r="E50" s="1">
        <v>5</v>
      </c>
      <c r="F50" s="1">
        <v>4.1900000000000004</v>
      </c>
      <c r="G50" s="8">
        <v>44896</v>
      </c>
    </row>
    <row r="51" spans="1:7">
      <c r="A51" s="7">
        <v>8422584091182</v>
      </c>
      <c r="B51" s="4" t="s">
        <v>59</v>
      </c>
      <c r="D51" s="1" t="s">
        <v>9</v>
      </c>
      <c r="E51" s="1">
        <v>1</v>
      </c>
      <c r="F51" s="1">
        <v>6.29</v>
      </c>
      <c r="G51" s="8">
        <v>44927</v>
      </c>
    </row>
    <row r="52" spans="1:7">
      <c r="A52" s="7">
        <v>8422584091243</v>
      </c>
      <c r="B52" s="4" t="s">
        <v>60</v>
      </c>
      <c r="D52" s="1" t="s">
        <v>9</v>
      </c>
      <c r="E52" s="1">
        <v>3</v>
      </c>
      <c r="F52" s="1">
        <v>4.1900000000000004</v>
      </c>
      <c r="G52" s="8">
        <v>44958</v>
      </c>
    </row>
    <row r="53" spans="1:7">
      <c r="A53" s="7">
        <v>8422584091212</v>
      </c>
      <c r="B53" s="4" t="s">
        <v>61</v>
      </c>
      <c r="D53" s="1" t="s">
        <v>9</v>
      </c>
      <c r="E53" s="1">
        <v>3</v>
      </c>
      <c r="F53" s="1">
        <v>8.49</v>
      </c>
      <c r="G53" s="8">
        <v>44958</v>
      </c>
    </row>
    <row r="54" spans="1:7">
      <c r="A54" s="7">
        <v>8422584041118</v>
      </c>
      <c r="B54" s="4" t="s">
        <v>62</v>
      </c>
      <c r="D54" s="1" t="s">
        <v>9</v>
      </c>
      <c r="E54" s="1">
        <v>1</v>
      </c>
      <c r="F54" s="1">
        <v>7.3</v>
      </c>
      <c r="G54" s="8">
        <v>44986</v>
      </c>
    </row>
    <row r="55" spans="1:7">
      <c r="A55" s="7">
        <v>8422584041088</v>
      </c>
      <c r="B55" s="4" t="s">
        <v>63</v>
      </c>
      <c r="D55" s="1" t="s">
        <v>9</v>
      </c>
      <c r="E55" s="1">
        <v>2</v>
      </c>
      <c r="F55" s="1">
        <v>14.65</v>
      </c>
      <c r="G55" s="8">
        <v>45078</v>
      </c>
    </row>
    <row r="56" spans="1:7">
      <c r="A56" s="7">
        <v>8422584041149</v>
      </c>
      <c r="B56" s="4" t="s">
        <v>64</v>
      </c>
      <c r="D56" s="1" t="s">
        <v>9</v>
      </c>
      <c r="E56" s="1">
        <v>4</v>
      </c>
      <c r="F56" s="1">
        <v>4.1500000000000004</v>
      </c>
      <c r="G56" s="8">
        <v>44896</v>
      </c>
    </row>
    <row r="57" spans="1:7">
      <c r="A57" s="7">
        <v>8435037817864</v>
      </c>
      <c r="B57" s="4" t="s">
        <v>65</v>
      </c>
      <c r="D57" s="1" t="s">
        <v>55</v>
      </c>
      <c r="E57" s="1">
        <v>3</v>
      </c>
      <c r="F57" s="1">
        <v>9.58</v>
      </c>
      <c r="G57" s="8">
        <v>44584</v>
      </c>
    </row>
    <row r="58" spans="1:7">
      <c r="A58" s="7">
        <v>8435037817826</v>
      </c>
      <c r="B58" s="4" t="s">
        <v>66</v>
      </c>
      <c r="D58" s="1" t="s">
        <v>55</v>
      </c>
      <c r="E58" s="1">
        <v>3</v>
      </c>
      <c r="F58" s="1">
        <v>9.58</v>
      </c>
      <c r="G58" s="8">
        <v>44391</v>
      </c>
    </row>
    <row r="59" spans="1:7">
      <c r="A59" s="7">
        <v>8435037817888</v>
      </c>
      <c r="B59" s="4" t="s">
        <v>67</v>
      </c>
      <c r="D59" s="1" t="s">
        <v>55</v>
      </c>
      <c r="E59" s="1">
        <v>4</v>
      </c>
      <c r="F59" s="1">
        <v>6.37</v>
      </c>
      <c r="G59" s="8">
        <v>44436</v>
      </c>
    </row>
    <row r="60" spans="1:7">
      <c r="A60" s="7">
        <v>8435037800491</v>
      </c>
      <c r="B60" s="4" t="s">
        <v>68</v>
      </c>
      <c r="D60" s="1" t="s">
        <v>55</v>
      </c>
      <c r="E60" s="1">
        <v>3</v>
      </c>
      <c r="F60" s="1">
        <v>4.82</v>
      </c>
      <c r="G60" s="8">
        <v>45074</v>
      </c>
    </row>
    <row r="61" spans="1:7">
      <c r="A61" s="7">
        <v>8435037800507</v>
      </c>
      <c r="B61" s="4" t="s">
        <v>69</v>
      </c>
      <c r="D61" s="1" t="s">
        <v>55</v>
      </c>
      <c r="E61" s="1">
        <v>4</v>
      </c>
      <c r="F61" s="1">
        <v>4.82</v>
      </c>
      <c r="G61" s="8">
        <v>45105</v>
      </c>
    </row>
    <row r="62" spans="1:7">
      <c r="A62" s="7">
        <v>8435037800460</v>
      </c>
      <c r="B62" s="4" t="s">
        <v>70</v>
      </c>
      <c r="D62" s="1" t="s">
        <v>55</v>
      </c>
      <c r="E62" s="1">
        <v>1</v>
      </c>
      <c r="F62" s="1">
        <v>3.99</v>
      </c>
      <c r="G62" s="8">
        <v>44977</v>
      </c>
    </row>
    <row r="63" spans="1:7">
      <c r="A63" s="7">
        <v>8422584018790</v>
      </c>
      <c r="B63" s="4" t="s">
        <v>71</v>
      </c>
      <c r="D63" s="1" t="s">
        <v>9</v>
      </c>
      <c r="E63" s="1">
        <v>3</v>
      </c>
      <c r="F63" s="1">
        <v>2.1</v>
      </c>
      <c r="G63" s="8">
        <v>45017</v>
      </c>
    </row>
    <row r="64" spans="1:7">
      <c r="A64" s="7">
        <v>8436558830219</v>
      </c>
      <c r="B64" s="4" t="s">
        <v>72</v>
      </c>
      <c r="D64" s="1" t="s">
        <v>73</v>
      </c>
      <c r="E64" s="1">
        <v>5</v>
      </c>
      <c r="F64" s="1">
        <v>6.9</v>
      </c>
      <c r="G64" s="8">
        <v>45321</v>
      </c>
    </row>
    <row r="65" spans="1:7">
      <c r="A65" s="7">
        <v>8437012886537</v>
      </c>
      <c r="B65" s="4" t="s">
        <v>74</v>
      </c>
      <c r="D65" s="1" t="s">
        <v>73</v>
      </c>
      <c r="E65" s="1">
        <v>4</v>
      </c>
      <c r="F65" s="1">
        <v>3.5</v>
      </c>
      <c r="G65" s="8">
        <v>45169</v>
      </c>
    </row>
    <row r="66" spans="1:7">
      <c r="A66" s="7">
        <v>8437012886742</v>
      </c>
      <c r="B66" s="4" t="s">
        <v>75</v>
      </c>
      <c r="D66" s="1" t="s">
        <v>73</v>
      </c>
      <c r="E66" s="1">
        <v>1</v>
      </c>
      <c r="F66" s="1">
        <v>1.8</v>
      </c>
      <c r="G66" s="8">
        <v>45169</v>
      </c>
    </row>
    <row r="67" spans="1:7">
      <c r="A67" s="7">
        <v>8437012886001</v>
      </c>
      <c r="B67" s="4" t="s">
        <v>76</v>
      </c>
      <c r="D67" s="1" t="s">
        <v>73</v>
      </c>
      <c r="E67" s="1">
        <v>2</v>
      </c>
      <c r="F67" s="1">
        <v>1.5</v>
      </c>
      <c r="G67" s="8">
        <v>45382</v>
      </c>
    </row>
    <row r="68" spans="1:7">
      <c r="A68" s="7">
        <v>8437012886506</v>
      </c>
      <c r="B68" s="4" t="s">
        <v>77</v>
      </c>
      <c r="D68" s="1" t="s">
        <v>73</v>
      </c>
      <c r="E68" s="1">
        <v>2</v>
      </c>
      <c r="F68" s="1">
        <v>2.5</v>
      </c>
      <c r="G68" s="8">
        <v>45362</v>
      </c>
    </row>
    <row r="69" spans="1:7">
      <c r="A69" s="7">
        <v>8436558830387</v>
      </c>
      <c r="B69" s="4" t="s">
        <v>78</v>
      </c>
      <c r="D69" s="1" t="s">
        <v>73</v>
      </c>
      <c r="E69" s="1">
        <v>3</v>
      </c>
      <c r="F69" s="1">
        <v>4.5</v>
      </c>
      <c r="G69" s="8">
        <v>45137</v>
      </c>
    </row>
    <row r="70" spans="1:7">
      <c r="A70" s="7">
        <v>8437012886735</v>
      </c>
      <c r="B70" s="4" t="s">
        <v>79</v>
      </c>
      <c r="D70" s="1" t="s">
        <v>73</v>
      </c>
      <c r="E70" s="1">
        <v>1</v>
      </c>
      <c r="F70" s="1">
        <v>1.6</v>
      </c>
      <c r="G70" s="8">
        <v>45169</v>
      </c>
    </row>
    <row r="71" spans="1:7">
      <c r="A71" s="7">
        <v>8437002735326</v>
      </c>
      <c r="B71" s="4" t="s">
        <v>80</v>
      </c>
      <c r="D71" s="1" t="s">
        <v>73</v>
      </c>
      <c r="E71" s="1">
        <v>3</v>
      </c>
      <c r="F71" s="1">
        <v>3.3</v>
      </c>
      <c r="G71" s="8">
        <v>45199</v>
      </c>
    </row>
    <row r="72" spans="1:7">
      <c r="A72" s="7">
        <v>8437002735302</v>
      </c>
      <c r="B72" s="4" t="s">
        <v>81</v>
      </c>
      <c r="D72" s="1" t="s">
        <v>73</v>
      </c>
      <c r="E72" s="1">
        <v>2</v>
      </c>
      <c r="F72" s="1">
        <v>2.4</v>
      </c>
      <c r="G72" s="8">
        <v>45169</v>
      </c>
    </row>
    <row r="73" spans="1:7">
      <c r="A73" s="7">
        <v>8437012886643</v>
      </c>
      <c r="B73" s="4" t="s">
        <v>82</v>
      </c>
      <c r="D73" s="1" t="s">
        <v>73</v>
      </c>
      <c r="E73" s="1">
        <v>6</v>
      </c>
      <c r="F73" s="1">
        <v>2.4</v>
      </c>
      <c r="G73" s="8">
        <v>45015</v>
      </c>
    </row>
    <row r="74" spans="1:7">
      <c r="A74" s="7"/>
      <c r="B74" s="4"/>
      <c r="D74" s="1"/>
      <c r="E74" s="1"/>
      <c r="F74" s="1"/>
      <c r="G74" s="1"/>
    </row>
    <row r="75" spans="1:7">
      <c r="A75" s="7"/>
      <c r="B75" s="4"/>
      <c r="D75" s="1"/>
      <c r="E75" s="1"/>
      <c r="F75" s="1"/>
      <c r="G75" s="1"/>
    </row>
    <row r="76" spans="1:7">
      <c r="A76" s="7" t="s">
        <v>83</v>
      </c>
      <c r="B76" s="4"/>
      <c r="D76" s="1"/>
      <c r="E76" s="1"/>
      <c r="F76" s="1"/>
      <c r="G76" s="1"/>
    </row>
    <row r="77" spans="1:7">
      <c r="A77" s="7">
        <v>8437000299738</v>
      </c>
      <c r="B77" s="4" t="s">
        <v>84</v>
      </c>
      <c r="D77" s="1" t="s">
        <v>85</v>
      </c>
      <c r="E77" s="1">
        <v>6</v>
      </c>
      <c r="F77" s="1">
        <v>1.99</v>
      </c>
      <c r="G77" s="8">
        <v>44962</v>
      </c>
    </row>
    <row r="78" spans="1:7">
      <c r="A78" s="7">
        <v>8422584068504</v>
      </c>
      <c r="B78" s="4" t="s">
        <v>87</v>
      </c>
      <c r="D78" s="1" t="s">
        <v>9</v>
      </c>
      <c r="E78" s="1">
        <v>10</v>
      </c>
      <c r="F78" s="1">
        <v>1.31</v>
      </c>
      <c r="G78" s="8">
        <v>45047</v>
      </c>
    </row>
    <row r="79" spans="1:7">
      <c r="A79" s="7">
        <v>8422584091366</v>
      </c>
      <c r="B79" s="4" t="s">
        <v>86</v>
      </c>
      <c r="D79" s="1" t="s">
        <v>9</v>
      </c>
      <c r="E79" s="1">
        <v>5</v>
      </c>
      <c r="F79" s="1">
        <v>2.61</v>
      </c>
      <c r="G79" s="8">
        <v>44947</v>
      </c>
    </row>
    <row r="80" spans="1:7">
      <c r="A80" s="7">
        <v>8422584068481</v>
      </c>
      <c r="B80" s="4" t="s">
        <v>88</v>
      </c>
      <c r="D80" s="1" t="s">
        <v>9</v>
      </c>
      <c r="E80" s="1">
        <v>2</v>
      </c>
      <c r="F80" s="1">
        <v>1.46</v>
      </c>
      <c r="G80" s="8">
        <v>45078</v>
      </c>
    </row>
    <row r="81" spans="1:7">
      <c r="A81" s="7">
        <v>3380380074394</v>
      </c>
      <c r="B81" s="4" t="s">
        <v>89</v>
      </c>
      <c r="D81" s="1" t="s">
        <v>90</v>
      </c>
      <c r="E81" s="1">
        <v>12</v>
      </c>
      <c r="F81" s="1">
        <v>2.79</v>
      </c>
      <c r="G81" s="8">
        <v>44975</v>
      </c>
    </row>
    <row r="82" spans="1:7">
      <c r="A82" s="7">
        <v>8435037840572</v>
      </c>
      <c r="B82" s="4" t="s">
        <v>91</v>
      </c>
      <c r="D82" s="1" t="s">
        <v>55</v>
      </c>
      <c r="E82" s="1">
        <v>2</v>
      </c>
      <c r="F82" s="1">
        <v>2.13</v>
      </c>
      <c r="G82" s="8">
        <v>45047</v>
      </c>
    </row>
    <row r="83" spans="1:7">
      <c r="A83" s="7">
        <v>8435037805106</v>
      </c>
      <c r="B83" s="4" t="s">
        <v>92</v>
      </c>
      <c r="D83" s="1" t="s">
        <v>55</v>
      </c>
      <c r="E83" s="1">
        <v>2</v>
      </c>
      <c r="F83" s="1">
        <v>3.2</v>
      </c>
      <c r="G83" s="8">
        <v>44923</v>
      </c>
    </row>
    <row r="84" spans="1:7">
      <c r="A84" s="7">
        <v>8435037805120</v>
      </c>
      <c r="B84" s="4" t="s">
        <v>93</v>
      </c>
      <c r="D84" s="1" t="s">
        <v>55</v>
      </c>
      <c r="E84" s="1">
        <v>9</v>
      </c>
      <c r="F84" s="1">
        <v>4.3</v>
      </c>
      <c r="G84" s="8">
        <v>44975</v>
      </c>
    </row>
    <row r="85" spans="1:7">
      <c r="A85" s="7">
        <v>8435037803379</v>
      </c>
      <c r="B85" s="4" t="s">
        <v>94</v>
      </c>
      <c r="D85" s="1" t="s">
        <v>55</v>
      </c>
      <c r="E85" s="1">
        <v>2</v>
      </c>
      <c r="F85" s="1">
        <v>4.01</v>
      </c>
      <c r="G85" s="8">
        <v>44692</v>
      </c>
    </row>
    <row r="86" spans="1:7">
      <c r="A86" s="7">
        <v>8435037803362</v>
      </c>
      <c r="B86" s="4" t="s">
        <v>95</v>
      </c>
      <c r="D86" s="1" t="s">
        <v>55</v>
      </c>
      <c r="E86" s="1">
        <v>4</v>
      </c>
      <c r="F86" s="1">
        <v>4.92</v>
      </c>
      <c r="G86" s="8">
        <v>44904</v>
      </c>
    </row>
    <row r="87" spans="1:7">
      <c r="A87" s="7">
        <v>8422584018653</v>
      </c>
      <c r="B87" s="4" t="s">
        <v>96</v>
      </c>
      <c r="D87" s="1" t="s">
        <v>9</v>
      </c>
      <c r="E87" s="1">
        <v>1</v>
      </c>
      <c r="F87" s="1">
        <v>4.1900000000000004</v>
      </c>
      <c r="G87" s="8">
        <v>45047</v>
      </c>
    </row>
    <row r="88" spans="1:7">
      <c r="A88" s="7">
        <v>8422584058581</v>
      </c>
      <c r="B88" s="4" t="s">
        <v>97</v>
      </c>
      <c r="D88" s="1" t="s">
        <v>9</v>
      </c>
      <c r="E88" s="1">
        <v>2</v>
      </c>
      <c r="F88" s="1">
        <v>4.1900000000000004</v>
      </c>
      <c r="G88" s="8">
        <v>45017</v>
      </c>
    </row>
    <row r="89" spans="1:7">
      <c r="A89" s="7">
        <v>8422584039191</v>
      </c>
      <c r="B89" s="4" t="s">
        <v>98</v>
      </c>
      <c r="D89" s="1" t="s">
        <v>9</v>
      </c>
      <c r="E89" s="1">
        <v>2</v>
      </c>
      <c r="F89" s="1">
        <v>3.03</v>
      </c>
      <c r="G89" s="8">
        <v>45108</v>
      </c>
    </row>
    <row r="90" spans="1:7">
      <c r="A90" s="7">
        <v>8422584048704</v>
      </c>
      <c r="B90" s="4" t="s">
        <v>99</v>
      </c>
      <c r="D90" s="1" t="s">
        <v>9</v>
      </c>
      <c r="E90" s="1">
        <v>4</v>
      </c>
      <c r="F90" s="1">
        <v>3.1</v>
      </c>
      <c r="G90" s="8">
        <v>45078</v>
      </c>
    </row>
    <row r="91" spans="1:7">
      <c r="A91" s="7">
        <v>8422584018356</v>
      </c>
      <c r="B91" s="4" t="s">
        <v>100</v>
      </c>
      <c r="D91" s="1" t="s">
        <v>9</v>
      </c>
      <c r="E91" s="1">
        <v>3</v>
      </c>
      <c r="F91" s="1">
        <v>2.99</v>
      </c>
      <c r="G91" s="8">
        <v>45108</v>
      </c>
    </row>
    <row r="92" spans="1:7">
      <c r="A92" s="7">
        <v>8422584048698</v>
      </c>
      <c r="B92" s="4" t="s">
        <v>101</v>
      </c>
      <c r="D92" s="1" t="s">
        <v>9</v>
      </c>
      <c r="E92" s="1">
        <v>1</v>
      </c>
      <c r="F92" s="1">
        <v>3.56</v>
      </c>
      <c r="G92" s="8">
        <v>45047</v>
      </c>
    </row>
    <row r="93" spans="1:7">
      <c r="A93" s="7">
        <v>8422584039368</v>
      </c>
      <c r="B93" s="4" t="s">
        <v>102</v>
      </c>
      <c r="D93" s="1" t="s">
        <v>9</v>
      </c>
      <c r="E93" s="1">
        <v>2</v>
      </c>
      <c r="F93" s="1">
        <v>4.41</v>
      </c>
      <c r="G93" s="8">
        <v>45078</v>
      </c>
    </row>
    <row r="94" spans="1:7">
      <c r="A94" s="7">
        <v>8423903057735</v>
      </c>
      <c r="B94" s="4" t="s">
        <v>103</v>
      </c>
      <c r="D94" s="1" t="s">
        <v>104</v>
      </c>
      <c r="E94" s="1">
        <v>8</v>
      </c>
      <c r="F94" s="1">
        <v>3.99</v>
      </c>
      <c r="G94" s="8">
        <v>45070</v>
      </c>
    </row>
    <row r="95" spans="1:7">
      <c r="A95" s="7">
        <v>8423903046395</v>
      </c>
      <c r="B95" s="4" t="s">
        <v>105</v>
      </c>
      <c r="D95" s="1" t="s">
        <v>104</v>
      </c>
      <c r="E95" s="1">
        <v>8</v>
      </c>
      <c r="F95" s="1">
        <v>4.25</v>
      </c>
      <c r="G95" s="8">
        <v>44875</v>
      </c>
    </row>
    <row r="96" spans="1:7">
      <c r="A96" s="7">
        <v>8423903063811</v>
      </c>
      <c r="B96" s="4" t="s">
        <v>106</v>
      </c>
      <c r="D96" s="1" t="s">
        <v>104</v>
      </c>
      <c r="E96" s="1">
        <v>6</v>
      </c>
      <c r="F96" s="1">
        <v>4.37</v>
      </c>
      <c r="G96" s="8">
        <v>44861</v>
      </c>
    </row>
    <row r="97" spans="1:7">
      <c r="A97" s="7">
        <v>8423903051986</v>
      </c>
      <c r="B97" s="4" t="s">
        <v>107</v>
      </c>
      <c r="D97" s="1" t="s">
        <v>104</v>
      </c>
      <c r="E97" s="1">
        <v>1</v>
      </c>
      <c r="F97" s="1">
        <v>4.3499999999999996</v>
      </c>
      <c r="G97" s="8">
        <v>44846</v>
      </c>
    </row>
    <row r="98" spans="1:7">
      <c r="A98" s="7">
        <v>8423903046371</v>
      </c>
      <c r="B98" s="4" t="s">
        <v>108</v>
      </c>
      <c r="D98" s="1" t="s">
        <v>104</v>
      </c>
      <c r="E98" s="1">
        <v>9</v>
      </c>
      <c r="F98" s="1">
        <v>4.6900000000000004</v>
      </c>
      <c r="G98" s="8">
        <v>44875</v>
      </c>
    </row>
    <row r="99" spans="1:7">
      <c r="A99" s="7">
        <v>8426904172896</v>
      </c>
      <c r="B99" s="4" t="s">
        <v>109</v>
      </c>
      <c r="D99" s="1" t="s">
        <v>110</v>
      </c>
      <c r="E99" s="1">
        <v>2</v>
      </c>
      <c r="F99" s="1">
        <v>3.3</v>
      </c>
      <c r="G99" s="8">
        <v>45078</v>
      </c>
    </row>
    <row r="100" spans="1:7">
      <c r="A100" s="7">
        <v>4016249009786</v>
      </c>
      <c r="B100" s="4" t="s">
        <v>111</v>
      </c>
      <c r="D100" s="1" t="s">
        <v>112</v>
      </c>
      <c r="E100" s="1">
        <v>2</v>
      </c>
      <c r="F100" s="1">
        <v>3.14</v>
      </c>
      <c r="G100" s="1"/>
    </row>
    <row r="101" spans="1:7">
      <c r="A101" s="7">
        <v>5013665109389</v>
      </c>
      <c r="B101" s="4" t="s">
        <v>113</v>
      </c>
      <c r="D101" s="1" t="s">
        <v>114</v>
      </c>
      <c r="E101" s="1">
        <v>1</v>
      </c>
      <c r="F101" s="1">
        <v>4.9000000000000004</v>
      </c>
      <c r="G101" s="8">
        <v>44713</v>
      </c>
    </row>
    <row r="102" spans="1:7">
      <c r="A102" s="7">
        <v>8435037802259</v>
      </c>
      <c r="B102" s="4" t="s">
        <v>115</v>
      </c>
      <c r="D102" s="1" t="s">
        <v>55</v>
      </c>
      <c r="E102" s="1">
        <v>2</v>
      </c>
      <c r="F102" s="1">
        <v>3.9</v>
      </c>
      <c r="G102" s="1"/>
    </row>
    <row r="103" spans="1:7">
      <c r="A103" s="7">
        <v>8435037802266</v>
      </c>
      <c r="B103" s="4" t="s">
        <v>116</v>
      </c>
      <c r="D103" s="1" t="s">
        <v>55</v>
      </c>
      <c r="E103" s="1">
        <v>8</v>
      </c>
      <c r="F103" s="1">
        <v>3.9</v>
      </c>
      <c r="G103" s="1"/>
    </row>
    <row r="104" spans="1:7">
      <c r="A104" s="7">
        <v>8435037841265</v>
      </c>
      <c r="B104" s="4" t="s">
        <v>117</v>
      </c>
      <c r="D104" s="1" t="s">
        <v>55</v>
      </c>
      <c r="E104" s="1">
        <v>3</v>
      </c>
      <c r="F104" s="1">
        <v>4.2300000000000004</v>
      </c>
      <c r="G104" s="8">
        <v>45556</v>
      </c>
    </row>
    <row r="105" spans="1:7">
      <c r="A105" s="7">
        <v>8435037841241</v>
      </c>
      <c r="B105" s="4" t="s">
        <v>118</v>
      </c>
      <c r="D105" s="1" t="s">
        <v>55</v>
      </c>
      <c r="E105" s="1">
        <v>3</v>
      </c>
      <c r="F105" s="1">
        <v>4.2300000000000004</v>
      </c>
      <c r="G105" s="8">
        <v>45977</v>
      </c>
    </row>
    <row r="106" spans="1:7">
      <c r="A106" s="7">
        <v>8437002735258</v>
      </c>
      <c r="B106" s="4" t="s">
        <v>119</v>
      </c>
      <c r="D106" s="1" t="s">
        <v>73</v>
      </c>
      <c r="E106" s="1">
        <v>2</v>
      </c>
      <c r="F106" s="1">
        <v>3.25</v>
      </c>
      <c r="G106" s="8">
        <v>46356</v>
      </c>
    </row>
  </sheetData>
  <mergeCells count="1">
    <mergeCell ref="A1:F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T216"/>
  <sheetViews>
    <sheetView showGridLines="0" tabSelected="1" zoomScale="85" zoomScaleNormal="85" workbookViewId="0">
      <selection activeCell="S12" sqref="S12"/>
    </sheetView>
  </sheetViews>
  <sheetFormatPr baseColWidth="10" defaultRowHeight="26.1" customHeight="1"/>
  <cols>
    <col min="1" max="1" width="3" customWidth="1"/>
    <col min="2" max="2" width="20.28515625" style="15" customWidth="1"/>
    <col min="3" max="3" width="59.85546875" style="4" customWidth="1"/>
    <col min="4" max="4" width="24.42578125" customWidth="1"/>
    <col min="5" max="5" width="25.28515625" style="23" customWidth="1"/>
    <col min="6" max="6" width="17.5703125" customWidth="1"/>
    <col min="7" max="7" width="14.7109375" style="16" customWidth="1"/>
    <col min="8" max="8" width="20.5703125" customWidth="1"/>
    <col min="9" max="9" width="17.7109375" customWidth="1"/>
    <col min="15" max="18" width="11.42578125" customWidth="1"/>
  </cols>
  <sheetData>
    <row r="1" spans="2:20" ht="15">
      <c r="B1" s="33" t="s">
        <v>120</v>
      </c>
      <c r="C1" s="34" t="s">
        <v>255</v>
      </c>
      <c r="D1" s="36" t="s">
        <v>121</v>
      </c>
      <c r="E1" s="37" t="s">
        <v>122</v>
      </c>
    </row>
    <row r="2" spans="2:20" ht="15">
      <c r="B2" s="33"/>
      <c r="C2" s="35"/>
      <c r="D2" s="36"/>
      <c r="E2" s="37"/>
    </row>
    <row r="3" spans="2:20" ht="15"/>
    <row r="4" spans="2:20" ht="15"/>
    <row r="5" spans="2:20" ht="47.25" customHeight="1">
      <c r="B5" s="14" t="s">
        <v>1</v>
      </c>
      <c r="C5" s="11" t="s">
        <v>2</v>
      </c>
      <c r="D5" s="11" t="s">
        <v>6</v>
      </c>
      <c r="E5" s="22" t="s">
        <v>3</v>
      </c>
      <c r="F5" s="11" t="s">
        <v>7</v>
      </c>
      <c r="G5" s="11" t="s">
        <v>256</v>
      </c>
      <c r="H5" s="17" t="s">
        <v>5</v>
      </c>
      <c r="I5" s="11" t="s">
        <v>124</v>
      </c>
      <c r="J5" s="11" t="s">
        <v>123</v>
      </c>
      <c r="K5" s="11" t="s">
        <v>131</v>
      </c>
      <c r="L5" s="11" t="s">
        <v>125</v>
      </c>
      <c r="M5" s="11" t="s">
        <v>4</v>
      </c>
    </row>
    <row r="6" spans="2:20" s="9" customFormat="1" ht="24.95" customHeight="1">
      <c r="B6" s="12">
        <v>3486330017425</v>
      </c>
      <c r="C6" s="4" t="s">
        <v>43</v>
      </c>
      <c r="D6" s="4"/>
      <c r="E6" s="4" t="s">
        <v>42</v>
      </c>
      <c r="F6" s="4">
        <v>9.36</v>
      </c>
      <c r="G6" s="20"/>
      <c r="H6" s="24">
        <v>45870</v>
      </c>
      <c r="I6" s="4">
        <f t="shared" ref="I6:I39" ca="1" si="0">H6-TODAY()</f>
        <v>1065</v>
      </c>
      <c r="J6" s="4" t="str">
        <f ca="1">IF(I6&gt;=30,"Vigente",IF(AND(I6&gt;=7,I6&lt;=29),"Por Vencer","Vencido"))</f>
        <v>Vigente</v>
      </c>
      <c r="K6" s="4">
        <f>IFERROR(SUMIFS(ENTRADAS[Cantidad],ENTRADAS[Codigo],INVENTARIO[[#This Row],[Codigo]],ENTRADAS[Nombre del Producto],INVENTARIO[[#This Row],[Nombre del Producto]]),"-")</f>
        <v>0</v>
      </c>
      <c r="L6" s="4">
        <f>IFERROR(SUMIFS(SALIDAS[Cantidad],SALIDAS[Codigo],INVENTARIO[[#This Row],[Codigo]],SALIDAS[Nombre del Producto],INVENTARIO[[#This Row],[Nombre del Producto]]),"-")</f>
        <v>0</v>
      </c>
      <c r="M6" s="4">
        <f>IFERROR(INVENTARIO[[#This Row],[Entradas]]-INVENTARIO[[#This Row],[Salidas]],"-")</f>
        <v>0</v>
      </c>
    </row>
    <row r="7" spans="2:20" s="9" customFormat="1" ht="24.95" customHeight="1">
      <c r="B7" s="12">
        <v>3486330028995</v>
      </c>
      <c r="C7" s="4" t="s">
        <v>41</v>
      </c>
      <c r="D7" s="4"/>
      <c r="E7" s="4" t="s">
        <v>42</v>
      </c>
      <c r="F7" s="4">
        <v>11.99</v>
      </c>
      <c r="G7" s="20"/>
      <c r="H7" s="24">
        <v>46204</v>
      </c>
      <c r="I7" s="4">
        <f t="shared" ca="1" si="0"/>
        <v>1399</v>
      </c>
      <c r="J7" s="4" t="str">
        <f t="shared" ref="J7:J70" ca="1" si="1">IF(I7&gt;=30,"Vigente",IF(AND(I7&gt;=7,I7&lt;=29),"Por Vencer","Vencido"))</f>
        <v>Vigente</v>
      </c>
      <c r="K7" s="4">
        <f>IFERROR(SUMIFS(ENTRADAS[Cantidad],ENTRADAS[Codigo],INVENTARIO[[#This Row],[Codigo]],ENTRADAS[Nombre del Producto],INVENTARIO[[#This Row],[Nombre del Producto]]),"-")</f>
        <v>0</v>
      </c>
      <c r="L7" s="4">
        <f>IFERROR(SUMIFS(SALIDAS[Cantidad],SALIDAS[Codigo],INVENTARIO[[#This Row],[Codigo]],SALIDAS[Nombre del Producto],INVENTARIO[[#This Row],[Nombre del Producto]]),"-")</f>
        <v>0</v>
      </c>
      <c r="M7" s="4">
        <f>IFERROR(INVENTARIO[[#This Row],[Entradas]]-INVENTARIO[[#This Row],[Salidas]],"-")</f>
        <v>0</v>
      </c>
    </row>
    <row r="8" spans="2:20" s="9" customFormat="1" ht="24.95" customHeight="1">
      <c r="B8" s="12">
        <v>3486330099605</v>
      </c>
      <c r="C8" s="4" t="s">
        <v>44</v>
      </c>
      <c r="D8" s="4"/>
      <c r="E8" s="4" t="s">
        <v>42</v>
      </c>
      <c r="F8" s="4">
        <v>8.75</v>
      </c>
      <c r="G8" s="20"/>
      <c r="H8" s="24">
        <v>45078</v>
      </c>
      <c r="I8" s="4">
        <f t="shared" ca="1" si="0"/>
        <v>273</v>
      </c>
      <c r="J8" s="4" t="str">
        <f t="shared" ca="1" si="1"/>
        <v>Vigente</v>
      </c>
      <c r="K8" s="4">
        <f>IFERROR(SUMIFS(ENTRADAS[Cantidad],ENTRADAS[Codigo],INVENTARIO[[#This Row],[Codigo]],ENTRADAS[Nombre del Producto],INVENTARIO[[#This Row],[Nombre del Producto]]),"-")</f>
        <v>0</v>
      </c>
      <c r="L8" s="4">
        <f>IFERROR(SUMIFS(SALIDAS[Cantidad],SALIDAS[Codigo],INVENTARIO[[#This Row],[Codigo]],SALIDAS[Nombre del Producto],INVENTARIO[[#This Row],[Nombre del Producto]]),"-")</f>
        <v>0</v>
      </c>
      <c r="M8" s="4">
        <f>IFERROR(INVENTARIO[[#This Row],[Entradas]]-INVENTARIO[[#This Row],[Salidas]],"-")</f>
        <v>0</v>
      </c>
    </row>
    <row r="9" spans="2:20" s="9" customFormat="1" ht="24.95" customHeight="1">
      <c r="B9" s="12">
        <v>5420008507212</v>
      </c>
      <c r="C9" s="4" t="s">
        <v>37</v>
      </c>
      <c r="D9" s="4"/>
      <c r="E9" s="4" t="s">
        <v>38</v>
      </c>
      <c r="F9" s="4">
        <v>8.9499999999999993</v>
      </c>
      <c r="G9" s="20"/>
      <c r="H9" s="24">
        <v>46266</v>
      </c>
      <c r="I9" s="4">
        <f t="shared" ca="1" si="0"/>
        <v>1461</v>
      </c>
      <c r="J9" s="4" t="str">
        <f t="shared" ca="1" si="1"/>
        <v>Vigente</v>
      </c>
      <c r="K9" s="4">
        <f>IFERROR(SUMIFS(ENTRADAS[Cantidad],ENTRADAS[Codigo],INVENTARIO[[#This Row],[Codigo]],ENTRADAS[Nombre del Producto],INVENTARIO[[#This Row],[Nombre del Producto]]),"-")</f>
        <v>0</v>
      </c>
      <c r="L9" s="4">
        <f>IFERROR(SUMIFS(SALIDAS[Cantidad],SALIDAS[Codigo],INVENTARIO[[#This Row],[Codigo]],SALIDAS[Nombre del Producto],INVENTARIO[[#This Row],[Nombre del Producto]]),"-")</f>
        <v>0</v>
      </c>
      <c r="M9" s="4">
        <f>IFERROR(INVENTARIO[[#This Row],[Entradas]]-INVENTARIO[[#This Row],[Salidas]],"-")</f>
        <v>0</v>
      </c>
    </row>
    <row r="10" spans="2:20" s="9" customFormat="1" ht="24.95" customHeight="1">
      <c r="B10" s="12">
        <v>8422584031058</v>
      </c>
      <c r="C10" s="4" t="s">
        <v>20</v>
      </c>
      <c r="D10" s="4"/>
      <c r="E10" s="4" t="s">
        <v>9</v>
      </c>
      <c r="F10" s="4">
        <v>7.34</v>
      </c>
      <c r="G10" s="20"/>
      <c r="H10" s="24">
        <v>45224</v>
      </c>
      <c r="I10" s="4">
        <f t="shared" ca="1" si="0"/>
        <v>419</v>
      </c>
      <c r="J10" s="4" t="str">
        <f t="shared" ca="1" si="1"/>
        <v>Vigente</v>
      </c>
      <c r="K10" s="4">
        <f>IFERROR(SUMIFS(ENTRADAS[Cantidad],ENTRADAS[Codigo],INVENTARIO[[#This Row],[Codigo]],ENTRADAS[Nombre del Producto],INVENTARIO[[#This Row],[Nombre del Producto]]),"-")</f>
        <v>0</v>
      </c>
      <c r="L10" s="4">
        <f>IFERROR(SUMIFS(SALIDAS[Cantidad],SALIDAS[Codigo],INVENTARIO[[#This Row],[Codigo]],SALIDAS[Nombre del Producto],INVENTARIO[[#This Row],[Nombre del Producto]]),"-")</f>
        <v>0</v>
      </c>
      <c r="M10" s="4">
        <f>IFERROR(INVENTARIO[[#This Row],[Entradas]]-INVENTARIO[[#This Row],[Salidas]],"-")</f>
        <v>0</v>
      </c>
    </row>
    <row r="11" spans="2:20" s="9" customFormat="1" ht="24.95" customHeight="1">
      <c r="B11" s="12">
        <v>8422584031324</v>
      </c>
      <c r="C11" s="4" t="s">
        <v>23</v>
      </c>
      <c r="D11" s="4"/>
      <c r="E11" s="4" t="s">
        <v>9</v>
      </c>
      <c r="F11" s="4">
        <v>20.95</v>
      </c>
      <c r="G11" s="20"/>
      <c r="H11" s="24">
        <v>45412</v>
      </c>
      <c r="I11" s="4">
        <f t="shared" ca="1" si="0"/>
        <v>607</v>
      </c>
      <c r="J11" s="4" t="str">
        <f t="shared" ca="1" si="1"/>
        <v>Vigente</v>
      </c>
      <c r="K11" s="4">
        <f>IFERROR(SUMIFS(ENTRADAS[Cantidad],ENTRADAS[Codigo],INVENTARIO[[#This Row],[Codigo]],ENTRADAS[Nombre del Producto],INVENTARIO[[#This Row],[Nombre del Producto]]),"-")</f>
        <v>0</v>
      </c>
      <c r="L11" s="4">
        <f>IFERROR(SUMIFS(SALIDAS[Cantidad],SALIDAS[Codigo],INVENTARIO[[#This Row],[Codigo]],SALIDAS[Nombre del Producto],INVENTARIO[[#This Row],[Nombre del Producto]]),"-")</f>
        <v>0</v>
      </c>
      <c r="M11" s="4">
        <f>IFERROR(INVENTARIO[[#This Row],[Entradas]]-INVENTARIO[[#This Row],[Salidas]],"-")</f>
        <v>0</v>
      </c>
      <c r="T11" s="13"/>
    </row>
    <row r="12" spans="2:20" s="9" customFormat="1" ht="24.95" customHeight="1">
      <c r="B12" s="12">
        <v>8422584031751</v>
      </c>
      <c r="C12" s="4" t="s">
        <v>12</v>
      </c>
      <c r="D12" s="4"/>
      <c r="E12" s="4" t="s">
        <v>9</v>
      </c>
      <c r="F12" s="4">
        <v>3.77</v>
      </c>
      <c r="G12" s="20"/>
      <c r="H12" s="24">
        <v>45229</v>
      </c>
      <c r="I12" s="4">
        <f t="shared" ca="1" si="0"/>
        <v>424</v>
      </c>
      <c r="J12" s="4" t="str">
        <f t="shared" ca="1" si="1"/>
        <v>Vigente</v>
      </c>
      <c r="K12" s="4">
        <f>IFERROR(SUMIFS(ENTRADAS[Cantidad],ENTRADAS[Codigo],INVENTARIO[[#This Row],[Codigo]],ENTRADAS[Nombre del Producto],INVENTARIO[[#This Row],[Nombre del Producto]]),"-")</f>
        <v>2</v>
      </c>
      <c r="L12" s="4">
        <f>IFERROR(SUMIFS(SALIDAS[Cantidad],SALIDAS[Codigo],INVENTARIO[[#This Row],[Codigo]],SALIDAS[Nombre del Producto],INVENTARIO[[#This Row],[Nombre del Producto]]),"-")</f>
        <v>0</v>
      </c>
      <c r="M12" s="4">
        <f>IFERROR(INVENTARIO[[#This Row],[Entradas]]-INVENTARIO[[#This Row],[Salidas]],"-")</f>
        <v>2</v>
      </c>
    </row>
    <row r="13" spans="2:20" s="9" customFormat="1" ht="24.95" customHeight="1">
      <c r="B13" s="12">
        <v>8422584031799</v>
      </c>
      <c r="C13" s="4" t="s">
        <v>10</v>
      </c>
      <c r="D13" s="4"/>
      <c r="E13" s="4" t="s">
        <v>9</v>
      </c>
      <c r="F13" s="4">
        <v>6.5</v>
      </c>
      <c r="G13" s="20"/>
      <c r="H13" s="24">
        <v>45229</v>
      </c>
      <c r="I13" s="4">
        <f t="shared" ca="1" si="0"/>
        <v>424</v>
      </c>
      <c r="J13" s="4" t="str">
        <f t="shared" ca="1" si="1"/>
        <v>Vigente</v>
      </c>
      <c r="K13" s="4">
        <f>IFERROR(SUMIFS(ENTRADAS[Cantidad],ENTRADAS[Codigo],INVENTARIO[[#This Row],[Codigo]],ENTRADAS[Nombre del Producto],INVENTARIO[[#This Row],[Nombre del Producto]]),"-")</f>
        <v>1</v>
      </c>
      <c r="L13" s="4">
        <f>IFERROR(SUMIFS(SALIDAS[Cantidad],SALIDAS[Codigo],INVENTARIO[[#This Row],[Codigo]],SALIDAS[Nombre del Producto],INVENTARIO[[#This Row],[Nombre del Producto]]),"-")</f>
        <v>0</v>
      </c>
      <c r="M13" s="4">
        <f>IFERROR(INVENTARIO[[#This Row],[Entradas]]-INVENTARIO[[#This Row],[Salidas]],"-")</f>
        <v>1</v>
      </c>
    </row>
    <row r="14" spans="2:20" s="9" customFormat="1" ht="24.95" customHeight="1">
      <c r="B14" s="12">
        <v>8422584032055</v>
      </c>
      <c r="C14" s="4" t="s">
        <v>15</v>
      </c>
      <c r="D14" s="4"/>
      <c r="E14" s="4" t="s">
        <v>9</v>
      </c>
      <c r="F14" s="4">
        <v>10.84</v>
      </c>
      <c r="G14" s="20"/>
      <c r="H14" s="24">
        <v>45688</v>
      </c>
      <c r="I14" s="4">
        <f t="shared" ca="1" si="0"/>
        <v>883</v>
      </c>
      <c r="J14" s="4" t="str">
        <f t="shared" ca="1" si="1"/>
        <v>Vigente</v>
      </c>
      <c r="K14" s="4">
        <f>IFERROR(SUMIFS(ENTRADAS[Cantidad],ENTRADAS[Codigo],INVENTARIO[[#This Row],[Codigo]],ENTRADAS[Nombre del Producto],INVENTARIO[[#This Row],[Nombre del Producto]]),"-")</f>
        <v>3</v>
      </c>
      <c r="L14" s="4">
        <f>IFERROR(SUMIFS(SALIDAS[Cantidad],SALIDAS[Codigo],INVENTARIO[[#This Row],[Codigo]],SALIDAS[Nombre del Producto],INVENTARIO[[#This Row],[Nombre del Producto]]),"-")</f>
        <v>0</v>
      </c>
      <c r="M14" s="4">
        <f>IFERROR(INVENTARIO[[#This Row],[Entradas]]-INVENTARIO[[#This Row],[Salidas]],"-")</f>
        <v>3</v>
      </c>
    </row>
    <row r="15" spans="2:20" s="9" customFormat="1" ht="24.95" customHeight="1">
      <c r="B15" s="12">
        <v>8422584032338</v>
      </c>
      <c r="C15" s="4" t="s">
        <v>13</v>
      </c>
      <c r="D15" s="4"/>
      <c r="E15" s="4" t="s">
        <v>9</v>
      </c>
      <c r="F15" s="4">
        <v>18.649999999999999</v>
      </c>
      <c r="G15" s="20"/>
      <c r="H15" s="24">
        <v>45382</v>
      </c>
      <c r="I15" s="4">
        <f t="shared" ca="1" si="0"/>
        <v>577</v>
      </c>
      <c r="J15" s="4" t="str">
        <f t="shared" ca="1" si="1"/>
        <v>Vigente</v>
      </c>
      <c r="K15" s="4">
        <f>IFERROR(SUMIFS(ENTRADAS[Cantidad],ENTRADAS[Codigo],INVENTARIO[[#This Row],[Codigo]],ENTRADAS[Nombre del Producto],INVENTARIO[[#This Row],[Nombre del Producto]]),"-")</f>
        <v>1</v>
      </c>
      <c r="L15" s="4">
        <f>IFERROR(SUMIFS(SALIDAS[Cantidad],SALIDAS[Codigo],INVENTARIO[[#This Row],[Codigo]],SALIDAS[Nombre del Producto],INVENTARIO[[#This Row],[Nombre del Producto]]),"-")</f>
        <v>0</v>
      </c>
      <c r="M15" s="4">
        <f>IFERROR(INVENTARIO[[#This Row],[Entradas]]-INVENTARIO[[#This Row],[Salidas]],"-")</f>
        <v>1</v>
      </c>
    </row>
    <row r="16" spans="2:20" s="9" customFormat="1" ht="24.95" customHeight="1">
      <c r="B16" s="12">
        <v>8422584032444</v>
      </c>
      <c r="C16" s="4" t="s">
        <v>24</v>
      </c>
      <c r="D16" s="4"/>
      <c r="E16" s="4" t="s">
        <v>9</v>
      </c>
      <c r="F16" s="4">
        <v>12.5</v>
      </c>
      <c r="G16" s="20"/>
      <c r="H16" s="24">
        <v>45379</v>
      </c>
      <c r="I16" s="4">
        <f t="shared" ca="1" si="0"/>
        <v>574</v>
      </c>
      <c r="J16" s="4" t="str">
        <f t="shared" ca="1" si="1"/>
        <v>Vigente</v>
      </c>
      <c r="K16" s="4">
        <f>IFERROR(SUMIFS(ENTRADAS[Cantidad],ENTRADAS[Codigo],INVENTARIO[[#This Row],[Codigo]],ENTRADAS[Nombre del Producto],INVENTARIO[[#This Row],[Nombre del Producto]]),"-")</f>
        <v>0</v>
      </c>
      <c r="L16" s="4">
        <f>IFERROR(SUMIFS(SALIDAS[Cantidad],SALIDAS[Codigo],INVENTARIO[[#This Row],[Codigo]],SALIDAS[Nombre del Producto],INVENTARIO[[#This Row],[Nombre del Producto]]),"-")</f>
        <v>0</v>
      </c>
      <c r="M16" s="4">
        <f>IFERROR(INVENTARIO[[#This Row],[Entradas]]-INVENTARIO[[#This Row],[Salidas]],"-")</f>
        <v>0</v>
      </c>
    </row>
    <row r="17" spans="2:13" s="9" customFormat="1" ht="24.95" customHeight="1">
      <c r="B17" s="12">
        <v>8422584032512</v>
      </c>
      <c r="C17" s="4" t="s">
        <v>11</v>
      </c>
      <c r="D17" s="4"/>
      <c r="E17" s="4" t="s">
        <v>9</v>
      </c>
      <c r="F17" s="4">
        <v>9.35</v>
      </c>
      <c r="G17" s="20"/>
      <c r="H17" s="24">
        <v>45504</v>
      </c>
      <c r="I17" s="4">
        <f t="shared" ca="1" si="0"/>
        <v>699</v>
      </c>
      <c r="J17" s="4" t="str">
        <f t="shared" ca="1" si="1"/>
        <v>Vigente</v>
      </c>
      <c r="K17" s="4">
        <f>IFERROR(SUMIFS(ENTRADAS[Cantidad],ENTRADAS[Codigo],INVENTARIO[[#This Row],[Codigo]],ENTRADAS[Nombre del Producto],INVENTARIO[[#This Row],[Nombre del Producto]]),"-")</f>
        <v>5</v>
      </c>
      <c r="L17" s="4">
        <f>IFERROR(SUMIFS(SALIDAS[Cantidad],SALIDAS[Codigo],INVENTARIO[[#This Row],[Codigo]],SALIDAS[Nombre del Producto],INVENTARIO[[#This Row],[Nombre del Producto]]),"-")</f>
        <v>0</v>
      </c>
      <c r="M17" s="4">
        <f>IFERROR(INVENTARIO[[#This Row],[Entradas]]-INVENTARIO[[#This Row],[Salidas]],"-")</f>
        <v>5</v>
      </c>
    </row>
    <row r="18" spans="2:13" s="9" customFormat="1" ht="24.95" customHeight="1">
      <c r="B18" s="12">
        <v>8422584032581</v>
      </c>
      <c r="C18" s="4" t="s">
        <v>17</v>
      </c>
      <c r="D18" s="4"/>
      <c r="E18" s="4" t="s">
        <v>9</v>
      </c>
      <c r="F18" s="4">
        <v>7.31</v>
      </c>
      <c r="G18" s="20"/>
      <c r="H18" s="24">
        <v>45657</v>
      </c>
      <c r="I18" s="4">
        <f t="shared" ca="1" si="0"/>
        <v>852</v>
      </c>
      <c r="J18" s="4" t="str">
        <f t="shared" ca="1" si="1"/>
        <v>Vigente</v>
      </c>
      <c r="K18" s="4">
        <f>IFERROR(SUMIFS(ENTRADAS[Cantidad],ENTRADAS[Codigo],INVENTARIO[[#This Row],[Codigo]],ENTRADAS[Nombre del Producto],INVENTARIO[[#This Row],[Nombre del Producto]]),"-")</f>
        <v>0</v>
      </c>
      <c r="L18" s="4">
        <f>IFERROR(SUMIFS(SALIDAS[Cantidad],SALIDAS[Codigo],INVENTARIO[[#This Row],[Codigo]],SALIDAS[Nombre del Producto],INVENTARIO[[#This Row],[Nombre del Producto]]),"-")</f>
        <v>0</v>
      </c>
      <c r="M18" s="4">
        <f>IFERROR(INVENTARIO[[#This Row],[Entradas]]-INVENTARIO[[#This Row],[Salidas]],"-")</f>
        <v>0</v>
      </c>
    </row>
    <row r="19" spans="2:13" s="9" customFormat="1" ht="24.95" customHeight="1">
      <c r="B19" s="12">
        <v>8422584033328</v>
      </c>
      <c r="C19" s="4" t="s">
        <v>25</v>
      </c>
      <c r="D19" s="4"/>
      <c r="E19" s="4" t="s">
        <v>9</v>
      </c>
      <c r="F19" s="4">
        <v>20.99</v>
      </c>
      <c r="G19" s="20"/>
      <c r="H19" s="24">
        <v>44711</v>
      </c>
      <c r="I19" s="4">
        <f t="shared" ca="1" si="0"/>
        <v>-94</v>
      </c>
      <c r="J19" s="4" t="str">
        <f t="shared" ca="1" si="1"/>
        <v>Vencido</v>
      </c>
      <c r="K19" s="4">
        <f>IFERROR(SUMIFS(ENTRADAS[Cantidad],ENTRADAS[Codigo],INVENTARIO[[#This Row],[Codigo]],ENTRADAS[Nombre del Producto],INVENTARIO[[#This Row],[Nombre del Producto]]),"-")</f>
        <v>0</v>
      </c>
      <c r="L19" s="4">
        <f>IFERROR(SUMIFS(SALIDAS[Cantidad],SALIDAS[Codigo],INVENTARIO[[#This Row],[Codigo]],SALIDAS[Nombre del Producto],INVENTARIO[[#This Row],[Nombre del Producto]]),"-")</f>
        <v>0</v>
      </c>
      <c r="M19" s="4">
        <f>IFERROR(INVENTARIO[[#This Row],[Entradas]]-INVENTARIO[[#This Row],[Salidas]],"-")</f>
        <v>0</v>
      </c>
    </row>
    <row r="20" spans="2:13" s="9" customFormat="1" ht="24.95" customHeight="1">
      <c r="B20" s="12">
        <v>8422584033564</v>
      </c>
      <c r="C20" s="4" t="s">
        <v>8</v>
      </c>
      <c r="D20" s="4"/>
      <c r="E20" s="4" t="s">
        <v>9</v>
      </c>
      <c r="F20" s="4">
        <v>13.1</v>
      </c>
      <c r="G20" s="20"/>
      <c r="H20" s="24">
        <v>45260</v>
      </c>
      <c r="I20" s="4">
        <f t="shared" ca="1" si="0"/>
        <v>455</v>
      </c>
      <c r="J20" s="4" t="str">
        <f t="shared" ca="1" si="1"/>
        <v>Vigente</v>
      </c>
      <c r="K20" s="4">
        <f>IFERROR(SUMIFS(ENTRADAS[Cantidad],ENTRADAS[Codigo],INVENTARIO[[#This Row],[Codigo]],ENTRADAS[Nombre del Producto],INVENTARIO[[#This Row],[Nombre del Producto]]),"-")</f>
        <v>3</v>
      </c>
      <c r="L20" s="4">
        <f>IFERROR(SUMIFS(SALIDAS[Cantidad],SALIDAS[Codigo],INVENTARIO[[#This Row],[Codigo]],SALIDAS[Nombre del Producto],INVENTARIO[[#This Row],[Nombre del Producto]]),"-")</f>
        <v>0</v>
      </c>
      <c r="M20" s="4">
        <f>IFERROR(INVENTARIO[[#This Row],[Entradas]]-INVENTARIO[[#This Row],[Salidas]],"-")</f>
        <v>3</v>
      </c>
    </row>
    <row r="21" spans="2:13" s="9" customFormat="1" ht="24.95" customHeight="1">
      <c r="B21" s="12">
        <v>8422584033878</v>
      </c>
      <c r="C21" s="4" t="s">
        <v>14</v>
      </c>
      <c r="D21" s="4"/>
      <c r="E21" s="4" t="s">
        <v>9</v>
      </c>
      <c r="F21" s="4">
        <v>12.55</v>
      </c>
      <c r="G21" s="20"/>
      <c r="H21" s="24">
        <v>45291</v>
      </c>
      <c r="I21" s="4">
        <f t="shared" ca="1" si="0"/>
        <v>486</v>
      </c>
      <c r="J21" s="4" t="str">
        <f t="shared" ca="1" si="1"/>
        <v>Vigente</v>
      </c>
      <c r="K21" s="4">
        <f>IFERROR(SUMIFS(ENTRADAS[Cantidad],ENTRADAS[Codigo],INVENTARIO[[#This Row],[Codigo]],ENTRADAS[Nombre del Producto],INVENTARIO[[#This Row],[Nombre del Producto]]),"-")</f>
        <v>1</v>
      </c>
      <c r="L21" s="4">
        <f>IFERROR(SUMIFS(SALIDAS[Cantidad],SALIDAS[Codigo],INVENTARIO[[#This Row],[Codigo]],SALIDAS[Nombre del Producto],INVENTARIO[[#This Row],[Nombre del Producto]]),"-")</f>
        <v>0</v>
      </c>
      <c r="M21" s="4">
        <f>IFERROR(INVENTARIO[[#This Row],[Entradas]]-INVENTARIO[[#This Row],[Salidas]],"-")</f>
        <v>1</v>
      </c>
    </row>
    <row r="22" spans="2:13" s="9" customFormat="1" ht="24.95" customHeight="1">
      <c r="B22" s="12">
        <v>8422584034141</v>
      </c>
      <c r="C22" s="4" t="s">
        <v>16</v>
      </c>
      <c r="D22" s="4"/>
      <c r="E22" s="4" t="s">
        <v>9</v>
      </c>
      <c r="F22" s="4">
        <v>15.4</v>
      </c>
      <c r="G22" s="20"/>
      <c r="H22" s="24">
        <v>45199</v>
      </c>
      <c r="I22" s="4">
        <f t="shared" ca="1" si="0"/>
        <v>394</v>
      </c>
      <c r="J22" s="4" t="str">
        <f t="shared" ca="1" si="1"/>
        <v>Vigente</v>
      </c>
      <c r="K22" s="4">
        <f>IFERROR(SUMIFS(ENTRADAS[Cantidad],ENTRADAS[Codigo],INVENTARIO[[#This Row],[Codigo]],ENTRADAS[Nombre del Producto],INVENTARIO[[#This Row],[Nombre del Producto]]),"-")</f>
        <v>1</v>
      </c>
      <c r="L22" s="4">
        <f>IFERROR(SUMIFS(SALIDAS[Cantidad],SALIDAS[Codigo],INVENTARIO[[#This Row],[Codigo]],SALIDAS[Nombre del Producto],INVENTARIO[[#This Row],[Nombre del Producto]]),"-")</f>
        <v>0</v>
      </c>
      <c r="M22" s="4">
        <f>IFERROR(INVENTARIO[[#This Row],[Entradas]]-INVENTARIO[[#This Row],[Salidas]],"-")</f>
        <v>1</v>
      </c>
    </row>
    <row r="23" spans="2:13" s="9" customFormat="1" ht="24.95" customHeight="1">
      <c r="B23" s="12">
        <v>8422584034547</v>
      </c>
      <c r="C23" s="4" t="s">
        <v>12</v>
      </c>
      <c r="D23" s="4"/>
      <c r="E23" s="4" t="s">
        <v>9</v>
      </c>
      <c r="F23" s="4">
        <v>10.45</v>
      </c>
      <c r="G23" s="20"/>
      <c r="H23" s="24">
        <v>44780</v>
      </c>
      <c r="I23" s="4">
        <f t="shared" ca="1" si="0"/>
        <v>-25</v>
      </c>
      <c r="J23" s="4" t="str">
        <f t="shared" ca="1" si="1"/>
        <v>Vencido</v>
      </c>
      <c r="K23" s="4">
        <f>IFERROR(SUMIFS(ENTRADAS[Cantidad],ENTRADAS[Codigo],INVENTARIO[[#This Row],[Codigo]],ENTRADAS[Nombre del Producto],INVENTARIO[[#This Row],[Nombre del Producto]]),"-")</f>
        <v>1</v>
      </c>
      <c r="L23" s="4">
        <f>IFERROR(SUMIFS(SALIDAS[Cantidad],SALIDAS[Codigo],INVENTARIO[[#This Row],[Codigo]],SALIDAS[Nombre del Producto],INVENTARIO[[#This Row],[Nombre del Producto]]),"-")</f>
        <v>0</v>
      </c>
      <c r="M23" s="4">
        <f>IFERROR(INVENTARIO[[#This Row],[Entradas]]-INVENTARIO[[#This Row],[Salidas]],"-")</f>
        <v>1</v>
      </c>
    </row>
    <row r="24" spans="2:13" s="9" customFormat="1" ht="24.95" customHeight="1">
      <c r="B24" s="12">
        <v>8422584034592</v>
      </c>
      <c r="C24" s="4" t="s">
        <v>19</v>
      </c>
      <c r="D24" s="4"/>
      <c r="E24" s="4" t="s">
        <v>9</v>
      </c>
      <c r="F24" s="4">
        <v>11.5</v>
      </c>
      <c r="G24" s="20"/>
      <c r="H24" s="24">
        <v>45119</v>
      </c>
      <c r="I24" s="4">
        <f t="shared" ca="1" si="0"/>
        <v>314</v>
      </c>
      <c r="J24" s="4" t="str">
        <f t="shared" ca="1" si="1"/>
        <v>Vigente</v>
      </c>
      <c r="K24" s="4">
        <f>IFERROR(SUMIFS(ENTRADAS[Cantidad],ENTRADAS[Codigo],INVENTARIO[[#This Row],[Codigo]],ENTRADAS[Nombre del Producto],INVENTARIO[[#This Row],[Nombre del Producto]]),"-")</f>
        <v>0</v>
      </c>
      <c r="L24" s="4">
        <f>IFERROR(SUMIFS(SALIDAS[Cantidad],SALIDAS[Codigo],INVENTARIO[[#This Row],[Codigo]],SALIDAS[Nombre del Producto],INVENTARIO[[#This Row],[Nombre del Producto]]),"-")</f>
        <v>0</v>
      </c>
      <c r="M24" s="4">
        <f>IFERROR(INVENTARIO[[#This Row],[Entradas]]-INVENTARIO[[#This Row],[Salidas]],"-")</f>
        <v>0</v>
      </c>
    </row>
    <row r="25" spans="2:13" s="9" customFormat="1" ht="24.95" customHeight="1">
      <c r="B25" s="12">
        <v>8422584034752</v>
      </c>
      <c r="C25" s="4" t="s">
        <v>27</v>
      </c>
      <c r="D25" s="4"/>
      <c r="E25" s="4" t="s">
        <v>9</v>
      </c>
      <c r="F25" s="4">
        <v>20.95</v>
      </c>
      <c r="G25" s="20"/>
      <c r="H25" s="24">
        <v>44825</v>
      </c>
      <c r="I25" s="4">
        <f t="shared" ca="1" si="0"/>
        <v>20</v>
      </c>
      <c r="J25" s="4" t="str">
        <f t="shared" ca="1" si="1"/>
        <v>Por Vencer</v>
      </c>
      <c r="K25" s="4">
        <f>IFERROR(SUMIFS(ENTRADAS[Cantidad],ENTRADAS[Codigo],INVENTARIO[[#This Row],[Codigo]],ENTRADAS[Nombre del Producto],INVENTARIO[[#This Row],[Nombre del Producto]]),"-")</f>
        <v>0</v>
      </c>
      <c r="L25" s="4">
        <f>IFERROR(SUMIFS(SALIDAS[Cantidad],SALIDAS[Codigo],INVENTARIO[[#This Row],[Codigo]],SALIDAS[Nombre del Producto],INVENTARIO[[#This Row],[Nombre del Producto]]),"-")</f>
        <v>0</v>
      </c>
      <c r="M25" s="4">
        <f>IFERROR(INVENTARIO[[#This Row],[Entradas]]-INVENTARIO[[#This Row],[Salidas]],"-")</f>
        <v>0</v>
      </c>
    </row>
    <row r="26" spans="2:13" s="9" customFormat="1" ht="24.95" customHeight="1">
      <c r="B26" s="12">
        <v>8422584034776</v>
      </c>
      <c r="C26" s="4" t="s">
        <v>26</v>
      </c>
      <c r="D26" s="4"/>
      <c r="E26" s="4" t="s">
        <v>9</v>
      </c>
      <c r="F26" s="4">
        <v>26.2</v>
      </c>
      <c r="G26" s="20"/>
      <c r="H26" s="24">
        <v>44864</v>
      </c>
      <c r="I26" s="4">
        <f t="shared" ca="1" si="0"/>
        <v>59</v>
      </c>
      <c r="J26" s="4" t="str">
        <f t="shared" ca="1" si="1"/>
        <v>Vigente</v>
      </c>
      <c r="K26" s="4">
        <f>IFERROR(SUMIFS(ENTRADAS[Cantidad],ENTRADAS[Codigo],INVENTARIO[[#This Row],[Codigo]],ENTRADAS[Nombre del Producto],INVENTARIO[[#This Row],[Nombre del Producto]]),"-")</f>
        <v>0</v>
      </c>
      <c r="L26" s="4">
        <f>IFERROR(SUMIFS(SALIDAS[Cantidad],SALIDAS[Codigo],INVENTARIO[[#This Row],[Codigo]],SALIDAS[Nombre del Producto],INVENTARIO[[#This Row],[Nombre del Producto]]),"-")</f>
        <v>0</v>
      </c>
      <c r="M26" s="4">
        <f>IFERROR(INVENTARIO[[#This Row],[Entradas]]-INVENTARIO[[#This Row],[Salidas]],"-")</f>
        <v>0</v>
      </c>
    </row>
    <row r="27" spans="2:13" s="9" customFormat="1" ht="24.95" customHeight="1">
      <c r="B27" s="12">
        <v>8422584034929</v>
      </c>
      <c r="C27" s="4" t="s">
        <v>34</v>
      </c>
      <c r="D27" s="4"/>
      <c r="E27" s="4" t="s">
        <v>9</v>
      </c>
      <c r="F27" s="4">
        <v>14.95</v>
      </c>
      <c r="G27" s="20"/>
      <c r="H27" s="24">
        <v>45046</v>
      </c>
      <c r="I27" s="4">
        <f t="shared" ca="1" si="0"/>
        <v>241</v>
      </c>
      <c r="J27" s="4" t="str">
        <f t="shared" ca="1" si="1"/>
        <v>Vigente</v>
      </c>
      <c r="K27" s="4">
        <f>IFERROR(SUMIFS(ENTRADAS[Cantidad],ENTRADAS[Codigo],INVENTARIO[[#This Row],[Codigo]],ENTRADAS[Nombre del Producto],INVENTARIO[[#This Row],[Nombre del Producto]]),"-")</f>
        <v>0</v>
      </c>
      <c r="L27" s="4">
        <f>IFERROR(SUMIFS(SALIDAS[Cantidad],SALIDAS[Codigo],INVENTARIO[[#This Row],[Codigo]],SALIDAS[Nombre del Producto],INVENTARIO[[#This Row],[Nombre del Producto]]),"-")</f>
        <v>0</v>
      </c>
      <c r="M27" s="4">
        <f>IFERROR(INVENTARIO[[#This Row],[Entradas]]-INVENTARIO[[#This Row],[Salidas]],"-")</f>
        <v>0</v>
      </c>
    </row>
    <row r="28" spans="2:13" s="9" customFormat="1" ht="24.95" customHeight="1">
      <c r="B28" s="12">
        <v>8422584036046</v>
      </c>
      <c r="C28" s="4" t="s">
        <v>47</v>
      </c>
      <c r="D28" s="4"/>
      <c r="E28" s="4" t="s">
        <v>9</v>
      </c>
      <c r="F28" s="4">
        <v>12</v>
      </c>
      <c r="G28" s="20"/>
      <c r="H28" s="24">
        <v>45292</v>
      </c>
      <c r="I28" s="4">
        <f t="shared" ca="1" si="0"/>
        <v>487</v>
      </c>
      <c r="J28" s="4" t="str">
        <f t="shared" ca="1" si="1"/>
        <v>Vigente</v>
      </c>
      <c r="K28" s="4">
        <f>IFERROR(SUMIFS(ENTRADAS[Cantidad],ENTRADAS[Codigo],INVENTARIO[[#This Row],[Codigo]],ENTRADAS[Nombre del Producto],INVENTARIO[[#This Row],[Nombre del Producto]]),"-")</f>
        <v>0</v>
      </c>
      <c r="L28" s="4">
        <f>IFERROR(SUMIFS(SALIDAS[Cantidad],SALIDAS[Codigo],INVENTARIO[[#This Row],[Codigo]],SALIDAS[Nombre del Producto],INVENTARIO[[#This Row],[Nombre del Producto]]),"-")</f>
        <v>0</v>
      </c>
      <c r="M28" s="4">
        <f>IFERROR(INVENTARIO[[#This Row],[Entradas]]-INVENTARIO[[#This Row],[Salidas]],"-")</f>
        <v>0</v>
      </c>
    </row>
    <row r="29" spans="2:13" s="9" customFormat="1" ht="24.95" customHeight="1">
      <c r="B29" s="12">
        <v>8422584036244</v>
      </c>
      <c r="C29" s="4" t="s">
        <v>40</v>
      </c>
      <c r="D29" s="4"/>
      <c r="E29" s="4" t="s">
        <v>9</v>
      </c>
      <c r="F29" s="4">
        <v>5.25</v>
      </c>
      <c r="G29" s="20"/>
      <c r="H29" s="24">
        <v>44729</v>
      </c>
      <c r="I29" s="4">
        <f t="shared" ca="1" si="0"/>
        <v>-76</v>
      </c>
      <c r="J29" s="4" t="str">
        <f t="shared" ca="1" si="1"/>
        <v>Vencido</v>
      </c>
      <c r="K29" s="4">
        <f>IFERROR(SUMIFS(ENTRADAS[Cantidad],ENTRADAS[Codigo],INVENTARIO[[#This Row],[Codigo]],ENTRADAS[Nombre del Producto],INVENTARIO[[#This Row],[Nombre del Producto]]),"-")</f>
        <v>0</v>
      </c>
      <c r="L29" s="4">
        <f>IFERROR(SUMIFS(SALIDAS[Cantidad],SALIDAS[Codigo],INVENTARIO[[#This Row],[Codigo]],SALIDAS[Nombre del Producto],INVENTARIO[[#This Row],[Nombre del Producto]]),"-")</f>
        <v>0</v>
      </c>
      <c r="M29" s="4">
        <f>IFERROR(INVENTARIO[[#This Row],[Entradas]]-INVENTARIO[[#This Row],[Salidas]],"-")</f>
        <v>0</v>
      </c>
    </row>
    <row r="30" spans="2:13" s="9" customFormat="1" ht="24.95" customHeight="1">
      <c r="B30" s="12">
        <v>8422584036268</v>
      </c>
      <c r="C30" s="4" t="s">
        <v>39</v>
      </c>
      <c r="D30" s="4"/>
      <c r="E30" s="4" t="s">
        <v>9</v>
      </c>
      <c r="F30" s="4">
        <v>7.43</v>
      </c>
      <c r="G30" s="20"/>
      <c r="H30" s="24">
        <v>45292</v>
      </c>
      <c r="I30" s="4">
        <f t="shared" ca="1" si="0"/>
        <v>487</v>
      </c>
      <c r="J30" s="4" t="str">
        <f t="shared" ca="1" si="1"/>
        <v>Vigente</v>
      </c>
      <c r="K30" s="4">
        <f>IFERROR(SUMIFS(ENTRADAS[Cantidad],ENTRADAS[Codigo],INVENTARIO[[#This Row],[Codigo]],ENTRADAS[Nombre del Producto],INVENTARIO[[#This Row],[Nombre del Producto]]),"-")</f>
        <v>0</v>
      </c>
      <c r="L30" s="4">
        <f>IFERROR(SUMIFS(SALIDAS[Cantidad],SALIDAS[Codigo],INVENTARIO[[#This Row],[Codigo]],SALIDAS[Nombre del Producto],INVENTARIO[[#This Row],[Nombre del Producto]]),"-")</f>
        <v>0</v>
      </c>
      <c r="M30" s="4">
        <f>IFERROR(INVENTARIO[[#This Row],[Entradas]]-INVENTARIO[[#This Row],[Salidas]],"-")</f>
        <v>0</v>
      </c>
    </row>
    <row r="31" spans="2:13" s="9" customFormat="1" ht="24.95" customHeight="1">
      <c r="B31" s="12">
        <v>8422584038019</v>
      </c>
      <c r="C31" s="4" t="s">
        <v>28</v>
      </c>
      <c r="D31" s="4"/>
      <c r="E31" s="4" t="s">
        <v>9</v>
      </c>
      <c r="F31" s="4">
        <v>15.7</v>
      </c>
      <c r="G31" s="20"/>
      <c r="H31" s="24">
        <v>45107</v>
      </c>
      <c r="I31" s="4">
        <f t="shared" ca="1" si="0"/>
        <v>302</v>
      </c>
      <c r="J31" s="4" t="str">
        <f t="shared" ca="1" si="1"/>
        <v>Vigente</v>
      </c>
      <c r="K31" s="4">
        <f>IFERROR(SUMIFS(ENTRADAS[Cantidad],ENTRADAS[Codigo],INVENTARIO[[#This Row],[Codigo]],ENTRADAS[Nombre del Producto],INVENTARIO[[#This Row],[Nombre del Producto]]),"-")</f>
        <v>0</v>
      </c>
      <c r="L31" s="4">
        <f>IFERROR(SUMIFS(SALIDAS[Cantidad],SALIDAS[Codigo],INVENTARIO[[#This Row],[Codigo]],SALIDAS[Nombre del Producto],INVENTARIO[[#This Row],[Nombre del Producto]]),"-")</f>
        <v>0</v>
      </c>
      <c r="M31" s="4">
        <f>IFERROR(INVENTARIO[[#This Row],[Entradas]]-INVENTARIO[[#This Row],[Salidas]],"-")</f>
        <v>0</v>
      </c>
    </row>
    <row r="32" spans="2:13" s="9" customFormat="1" ht="24.95" customHeight="1">
      <c r="B32" s="12">
        <v>8422584038095</v>
      </c>
      <c r="C32" s="4" t="s">
        <v>21</v>
      </c>
      <c r="D32" s="4"/>
      <c r="E32" s="4" t="s">
        <v>9</v>
      </c>
      <c r="F32" s="4">
        <v>13.6</v>
      </c>
      <c r="G32" s="20"/>
      <c r="H32" s="24">
        <v>45444</v>
      </c>
      <c r="I32" s="4">
        <f t="shared" ca="1" si="0"/>
        <v>639</v>
      </c>
      <c r="J32" s="4" t="str">
        <f t="shared" ca="1" si="1"/>
        <v>Vigente</v>
      </c>
      <c r="K32" s="4">
        <f>IFERROR(SUMIFS(ENTRADAS[Cantidad],ENTRADAS[Codigo],INVENTARIO[[#This Row],[Codigo]],ENTRADAS[Nombre del Producto],INVENTARIO[[#This Row],[Nombre del Producto]]),"-")</f>
        <v>0</v>
      </c>
      <c r="L32" s="4">
        <f>IFERROR(SUMIFS(SALIDAS[Cantidad],SALIDAS[Codigo],INVENTARIO[[#This Row],[Codigo]],SALIDAS[Nombre del Producto],INVENTARIO[[#This Row],[Nombre del Producto]]),"-")</f>
        <v>0</v>
      </c>
      <c r="M32" s="4">
        <f>IFERROR(INVENTARIO[[#This Row],[Entradas]]-INVENTARIO[[#This Row],[Salidas]],"-")</f>
        <v>0</v>
      </c>
    </row>
    <row r="33" spans="2:13" s="9" customFormat="1" ht="24.95" customHeight="1">
      <c r="B33" s="12">
        <v>8422584039511</v>
      </c>
      <c r="C33" s="4" t="s">
        <v>18</v>
      </c>
      <c r="D33" s="4"/>
      <c r="E33" s="4" t="s">
        <v>9</v>
      </c>
      <c r="F33" s="4">
        <v>16.75</v>
      </c>
      <c r="G33" s="20"/>
      <c r="H33" s="24">
        <v>45013</v>
      </c>
      <c r="I33" s="4">
        <f t="shared" ca="1" si="0"/>
        <v>208</v>
      </c>
      <c r="J33" s="4" t="str">
        <f t="shared" ca="1" si="1"/>
        <v>Vigente</v>
      </c>
      <c r="K33" s="4">
        <f>IFERROR(SUMIFS(ENTRADAS[Cantidad],ENTRADAS[Codigo],INVENTARIO[[#This Row],[Codigo]],ENTRADAS[Nombre del Producto],INVENTARIO[[#This Row],[Nombre del Producto]]),"-")</f>
        <v>0</v>
      </c>
      <c r="L33" s="4">
        <f>IFERROR(SUMIFS(SALIDAS[Cantidad],SALIDAS[Codigo],INVENTARIO[[#This Row],[Codigo]],SALIDAS[Nombre del Producto],INVENTARIO[[#This Row],[Nombre del Producto]]),"-")</f>
        <v>0</v>
      </c>
      <c r="M33" s="4">
        <f>IFERROR(INVENTARIO[[#This Row],[Entradas]]-INVENTARIO[[#This Row],[Salidas]],"-")</f>
        <v>0</v>
      </c>
    </row>
    <row r="34" spans="2:13" s="9" customFormat="1" ht="24.95" customHeight="1">
      <c r="B34" s="12">
        <v>8435118401906</v>
      </c>
      <c r="C34" s="4" t="s">
        <v>45</v>
      </c>
      <c r="D34" s="4"/>
      <c r="E34" s="4" t="s">
        <v>46</v>
      </c>
      <c r="F34" s="4">
        <v>13.5</v>
      </c>
      <c r="G34" s="20"/>
      <c r="H34" s="24">
        <v>45047</v>
      </c>
      <c r="I34" s="4">
        <f t="shared" ca="1" si="0"/>
        <v>242</v>
      </c>
      <c r="J34" s="4" t="str">
        <f t="shared" ca="1" si="1"/>
        <v>Vigente</v>
      </c>
      <c r="K34" s="4">
        <f>IFERROR(SUMIFS(ENTRADAS[Cantidad],ENTRADAS[Codigo],INVENTARIO[[#This Row],[Codigo]],ENTRADAS[Nombre del Producto],INVENTARIO[[#This Row],[Nombre del Producto]]),"-")</f>
        <v>0</v>
      </c>
      <c r="L34" s="4">
        <f>IFERROR(SUMIFS(SALIDAS[Cantidad],SALIDAS[Codigo],INVENTARIO[[#This Row],[Codigo]],SALIDAS[Nombre del Producto],INVENTARIO[[#This Row],[Nombre del Producto]]),"-")</f>
        <v>0</v>
      </c>
      <c r="M34" s="4">
        <f>IFERROR(INVENTARIO[[#This Row],[Entradas]]-INVENTARIO[[#This Row],[Salidas]],"-")</f>
        <v>0</v>
      </c>
    </row>
    <row r="35" spans="2:13" s="9" customFormat="1" ht="24.95" customHeight="1">
      <c r="B35" s="12">
        <v>8436012051563</v>
      </c>
      <c r="C35" s="4" t="s">
        <v>31</v>
      </c>
      <c r="D35" s="4"/>
      <c r="E35" s="4" t="s">
        <v>29</v>
      </c>
      <c r="F35" s="4">
        <v>19.739999999999998</v>
      </c>
      <c r="G35" s="20"/>
      <c r="H35" s="24">
        <v>45261</v>
      </c>
      <c r="I35" s="4">
        <f t="shared" ca="1" si="0"/>
        <v>456</v>
      </c>
      <c r="J35" s="4" t="str">
        <f t="shared" ca="1" si="1"/>
        <v>Vigente</v>
      </c>
      <c r="K35" s="4">
        <f>IFERROR(SUMIFS(ENTRADAS[Cantidad],ENTRADAS[Codigo],INVENTARIO[[#This Row],[Codigo]],ENTRADAS[Nombre del Producto],INVENTARIO[[#This Row],[Nombre del Producto]]),"-")</f>
        <v>0</v>
      </c>
      <c r="L35" s="4">
        <f>IFERROR(SUMIFS(SALIDAS[Cantidad],SALIDAS[Codigo],INVENTARIO[[#This Row],[Codigo]],SALIDAS[Nombre del Producto],INVENTARIO[[#This Row],[Nombre del Producto]]),"-")</f>
        <v>0</v>
      </c>
      <c r="M35" s="4">
        <f>IFERROR(INVENTARIO[[#This Row],[Entradas]]-INVENTARIO[[#This Row],[Salidas]],"-")</f>
        <v>0</v>
      </c>
    </row>
    <row r="36" spans="2:13" s="9" customFormat="1" ht="24.95" customHeight="1">
      <c r="B36" s="12">
        <v>8436040720448</v>
      </c>
      <c r="C36" s="4" t="s">
        <v>35</v>
      </c>
      <c r="D36" s="4"/>
      <c r="E36" s="4" t="s">
        <v>36</v>
      </c>
      <c r="F36" s="4">
        <v>7.65</v>
      </c>
      <c r="G36" s="20"/>
      <c r="H36" s="24"/>
      <c r="I36" s="4">
        <f t="shared" ca="1" si="0"/>
        <v>-44805</v>
      </c>
      <c r="J36" s="4" t="str">
        <f t="shared" ca="1" si="1"/>
        <v>Vencido</v>
      </c>
      <c r="K36" s="4">
        <f>IFERROR(SUMIFS(ENTRADAS[Cantidad],ENTRADAS[Codigo],INVENTARIO[[#This Row],[Codigo]],ENTRADAS[Nombre del Producto],INVENTARIO[[#This Row],[Nombre del Producto]]),"-")</f>
        <v>0</v>
      </c>
      <c r="L36" s="4">
        <f>IFERROR(SUMIFS(SALIDAS[Cantidad],SALIDAS[Codigo],INVENTARIO[[#This Row],[Codigo]],SALIDAS[Nombre del Producto],INVENTARIO[[#This Row],[Nombre del Producto]]),"-")</f>
        <v>0</v>
      </c>
      <c r="M36" s="4">
        <f>IFERROR(INVENTARIO[[#This Row],[Entradas]]-INVENTARIO[[#This Row],[Salidas]],"-")</f>
        <v>0</v>
      </c>
    </row>
    <row r="37" spans="2:13" s="9" customFormat="1" ht="24.95" customHeight="1">
      <c r="B37" s="12">
        <v>8437013941396</v>
      </c>
      <c r="C37" s="4" t="s">
        <v>48</v>
      </c>
      <c r="D37" s="4"/>
      <c r="E37" s="4" t="s">
        <v>49</v>
      </c>
      <c r="F37" s="4">
        <v>34.83</v>
      </c>
      <c r="G37" s="20"/>
      <c r="H37" s="24">
        <v>45717</v>
      </c>
      <c r="I37" s="4">
        <f t="shared" ca="1" si="0"/>
        <v>912</v>
      </c>
      <c r="J37" s="4" t="str">
        <f t="shared" ca="1" si="1"/>
        <v>Vigente</v>
      </c>
      <c r="K37" s="4">
        <f>IFERROR(SUMIFS(ENTRADAS[Cantidad],ENTRADAS[Codigo],INVENTARIO[[#This Row],[Codigo]],ENTRADAS[Nombre del Producto],INVENTARIO[[#This Row],[Nombre del Producto]]),"-")</f>
        <v>0</v>
      </c>
      <c r="L37" s="4">
        <f>IFERROR(SUMIFS(SALIDAS[Cantidad],SALIDAS[Codigo],INVENTARIO[[#This Row],[Codigo]],SALIDAS[Nombre del Producto],INVENTARIO[[#This Row],[Nombre del Producto]]),"-")</f>
        <v>0</v>
      </c>
      <c r="M37" s="4">
        <f>IFERROR(INVENTARIO[[#This Row],[Entradas]]-INVENTARIO[[#This Row],[Salidas]],"-")</f>
        <v>0</v>
      </c>
    </row>
    <row r="38" spans="2:13" s="9" customFormat="1" ht="24.95" customHeight="1">
      <c r="B38" s="12"/>
      <c r="C38" s="4" t="s">
        <v>33</v>
      </c>
      <c r="D38" s="4"/>
      <c r="E38" s="4" t="s">
        <v>30</v>
      </c>
      <c r="F38" s="4" t="s">
        <v>257</v>
      </c>
      <c r="G38" s="20"/>
      <c r="H38" s="24">
        <v>44593</v>
      </c>
      <c r="I38" s="4">
        <f t="shared" ca="1" si="0"/>
        <v>-212</v>
      </c>
      <c r="J38" s="4" t="str">
        <f t="shared" ca="1" si="1"/>
        <v>Vencido</v>
      </c>
      <c r="K38" s="4">
        <f>IFERROR(SUMIFS(ENTRADAS[Cantidad],ENTRADAS[Codigo],INVENTARIO[[#This Row],[Codigo]],ENTRADAS[Nombre del Producto],INVENTARIO[[#This Row],[Nombre del Producto]]),"-")</f>
        <v>0</v>
      </c>
      <c r="L38" s="4">
        <f>IFERROR(SUMIFS(SALIDAS[Cantidad],SALIDAS[Codigo],INVENTARIO[[#This Row],[Codigo]],SALIDAS[Nombre del Producto],INVENTARIO[[#This Row],[Nombre del Producto]]),"-")</f>
        <v>0</v>
      </c>
      <c r="M38" s="4">
        <f>IFERROR(INVENTARIO[[#This Row],[Entradas]]-INVENTARIO[[#This Row],[Salidas]],"-")</f>
        <v>0</v>
      </c>
    </row>
    <row r="39" spans="2:13" s="9" customFormat="1" ht="24.95" customHeight="1">
      <c r="B39" s="12"/>
      <c r="C39" s="4" t="s">
        <v>32</v>
      </c>
      <c r="D39" s="4"/>
      <c r="E39" s="4" t="s">
        <v>30</v>
      </c>
      <c r="F39" s="4" t="s">
        <v>257</v>
      </c>
      <c r="G39" s="20"/>
      <c r="H39" s="24">
        <v>44621</v>
      </c>
      <c r="I39" s="4">
        <f t="shared" ca="1" si="0"/>
        <v>-184</v>
      </c>
      <c r="J39" s="4" t="str">
        <f t="shared" ca="1" si="1"/>
        <v>Vencido</v>
      </c>
      <c r="K39" s="4">
        <f>IFERROR(SUMIFS(ENTRADAS[Cantidad],ENTRADAS[Codigo],INVENTARIO[[#This Row],[Codigo]],ENTRADAS[Nombre del Producto],INVENTARIO[[#This Row],[Nombre del Producto]]),"-")</f>
        <v>0</v>
      </c>
      <c r="L39" s="4">
        <f>IFERROR(SUMIFS(SALIDAS[Cantidad],SALIDAS[Codigo],INVENTARIO[[#This Row],[Codigo]],SALIDAS[Nombre del Producto],INVENTARIO[[#This Row],[Nombre del Producto]]),"-")</f>
        <v>0</v>
      </c>
      <c r="M39" s="4">
        <f>IFERROR(INVENTARIO[[#This Row],[Entradas]]-INVENTARIO[[#This Row],[Salidas]],"-")</f>
        <v>0</v>
      </c>
    </row>
    <row r="40" spans="2:13" ht="24.95" customHeight="1">
      <c r="B40" s="26" t="s">
        <v>132</v>
      </c>
      <c r="C40" s="19"/>
      <c r="D40" s="19"/>
      <c r="E40" s="19"/>
      <c r="F40" s="31"/>
      <c r="G40" s="20"/>
      <c r="H40" s="27"/>
      <c r="I40" s="19"/>
      <c r="J40" s="31"/>
      <c r="K40" s="19"/>
      <c r="L40" s="19"/>
      <c r="M40" s="31"/>
    </row>
    <row r="41" spans="2:13" ht="24.95" customHeight="1">
      <c r="B41" s="12">
        <v>8422584091175</v>
      </c>
      <c r="C41" s="4" t="s">
        <v>51</v>
      </c>
      <c r="D41" s="4"/>
      <c r="E41" s="4" t="s">
        <v>9</v>
      </c>
      <c r="F41" s="4">
        <v>4.1900000000000004</v>
      </c>
      <c r="G41" s="20"/>
      <c r="H41" s="24">
        <v>45200</v>
      </c>
      <c r="I41" s="4">
        <f ca="1">H41-TODAY()</f>
        <v>395</v>
      </c>
      <c r="J41" s="4" t="str">
        <f t="shared" ca="1" si="1"/>
        <v>Vigente</v>
      </c>
      <c r="K41" s="4">
        <f>IFERROR(SUMIFS(ENTRADAS[Cantidad],ENTRADAS[Codigo],INVENTARIO[[#This Row],[Codigo]],ENTRADAS[Nombre del Producto],INVENTARIO[[#This Row],[Nombre del Producto]]),"-")</f>
        <v>0</v>
      </c>
      <c r="L41" s="4">
        <f>IFERROR(SUMIFS(SALIDAS[Cantidad],SALIDAS[Codigo],INVENTARIO[[#This Row],[Codigo]],SALIDAS[Nombre del Producto],INVENTARIO[[#This Row],[Nombre del Producto]]),"-")</f>
        <v>0</v>
      </c>
      <c r="M41" s="4">
        <f>IFERROR(INVENTARIO[[#This Row],[Entradas]]-INVENTARIO[[#This Row],[Salidas]],"-")</f>
        <v>0</v>
      </c>
    </row>
    <row r="42" spans="2:13" ht="24.95" customHeight="1">
      <c r="B42" s="12">
        <v>8422584041064</v>
      </c>
      <c r="C42" s="4" t="s">
        <v>53</v>
      </c>
      <c r="D42" s="4"/>
      <c r="E42" s="4" t="s">
        <v>9</v>
      </c>
      <c r="F42" s="4">
        <v>8.35</v>
      </c>
      <c r="G42" s="20"/>
      <c r="H42" s="24">
        <v>45047</v>
      </c>
      <c r="I42" s="4">
        <f t="shared" ref="I42:I70" ca="1" si="2">H42-TODAY()</f>
        <v>242</v>
      </c>
      <c r="J42" s="4" t="str">
        <f t="shared" ca="1" si="1"/>
        <v>Vigente</v>
      </c>
      <c r="K42" s="4">
        <f>IFERROR(SUMIFS(ENTRADAS[Cantidad],ENTRADAS[Codigo],INVENTARIO[[#This Row],[Codigo]],ENTRADAS[Nombre del Producto],INVENTARIO[[#This Row],[Nombre del Producto]]),"-")</f>
        <v>0</v>
      </c>
      <c r="L42" s="4">
        <f>IFERROR(SUMIFS(SALIDAS[Cantidad],SALIDAS[Codigo],INVENTARIO[[#This Row],[Codigo]],SALIDAS[Nombre del Producto],INVENTARIO[[#This Row],[Nombre del Producto]]),"-")</f>
        <v>0</v>
      </c>
      <c r="M42" s="4">
        <f>IFERROR(INVENTARIO[[#This Row],[Entradas]]-INVENTARIO[[#This Row],[Salidas]],"-")</f>
        <v>0</v>
      </c>
    </row>
    <row r="43" spans="2:13" ht="24.95" customHeight="1">
      <c r="B43" s="12">
        <v>8422584058765</v>
      </c>
      <c r="C43" s="4" t="s">
        <v>54</v>
      </c>
      <c r="D43" s="4"/>
      <c r="E43" s="4" t="s">
        <v>9</v>
      </c>
      <c r="F43" s="4">
        <v>12.55</v>
      </c>
      <c r="G43" s="20"/>
      <c r="H43" s="24">
        <v>45627</v>
      </c>
      <c r="I43" s="4">
        <f t="shared" ca="1" si="2"/>
        <v>822</v>
      </c>
      <c r="J43" s="4" t="str">
        <f t="shared" ca="1" si="1"/>
        <v>Vigente</v>
      </c>
      <c r="K43" s="4">
        <f>IFERROR(SUMIFS(ENTRADAS[Cantidad],ENTRADAS[Codigo],INVENTARIO[[#This Row],[Codigo]],ENTRADAS[Nombre del Producto],INVENTARIO[[#This Row],[Nombre del Producto]]),"-")</f>
        <v>0</v>
      </c>
      <c r="L43" s="4">
        <f>IFERROR(SUMIFS(SALIDAS[Cantidad],SALIDAS[Codigo],INVENTARIO[[#This Row],[Codigo]],SALIDAS[Nombre del Producto],INVENTARIO[[#This Row],[Nombre del Producto]]),"-")</f>
        <v>0</v>
      </c>
      <c r="M43" s="4">
        <f>IFERROR(INVENTARIO[[#This Row],[Entradas]]-INVENTARIO[[#This Row],[Salidas]],"-")</f>
        <v>0</v>
      </c>
    </row>
    <row r="44" spans="2:13" ht="24.95" customHeight="1">
      <c r="B44" s="12">
        <v>8435037817956</v>
      </c>
      <c r="C44" s="4" t="s">
        <v>54</v>
      </c>
      <c r="D44" s="4"/>
      <c r="E44" s="4" t="s">
        <v>55</v>
      </c>
      <c r="F44" s="4">
        <v>7.44</v>
      </c>
      <c r="G44" s="20"/>
      <c r="H44" s="24">
        <v>45044</v>
      </c>
      <c r="I44" s="4">
        <f t="shared" ca="1" si="2"/>
        <v>239</v>
      </c>
      <c r="J44" s="4" t="str">
        <f t="shared" ca="1" si="1"/>
        <v>Vigente</v>
      </c>
      <c r="K44" s="4">
        <f>IFERROR(SUMIFS(ENTRADAS[Cantidad],ENTRADAS[Codigo],INVENTARIO[[#This Row],[Codigo]],ENTRADAS[Nombre del Producto],INVENTARIO[[#This Row],[Nombre del Producto]]),"-")</f>
        <v>0</v>
      </c>
      <c r="L44" s="4">
        <f>IFERROR(SUMIFS(SALIDAS[Cantidad],SALIDAS[Codigo],INVENTARIO[[#This Row],[Codigo]],SALIDAS[Nombre del Producto],INVENTARIO[[#This Row],[Nombre del Producto]]),"-")</f>
        <v>0</v>
      </c>
      <c r="M44" s="4">
        <f>IFERROR(INVENTARIO[[#This Row],[Entradas]]-INVENTARIO[[#This Row],[Salidas]],"-")</f>
        <v>0</v>
      </c>
    </row>
    <row r="45" spans="2:13" ht="24.95" customHeight="1">
      <c r="B45" s="12">
        <v>8435037817994</v>
      </c>
      <c r="C45" s="4" t="s">
        <v>56</v>
      </c>
      <c r="D45" s="4"/>
      <c r="E45" s="4" t="s">
        <v>55</v>
      </c>
      <c r="F45" s="4">
        <v>8.5500000000000007</v>
      </c>
      <c r="G45" s="20"/>
      <c r="H45" s="24">
        <v>45044</v>
      </c>
      <c r="I45" s="4">
        <f t="shared" ca="1" si="2"/>
        <v>239</v>
      </c>
      <c r="J45" s="4" t="str">
        <f t="shared" ca="1" si="1"/>
        <v>Vigente</v>
      </c>
      <c r="K45" s="4">
        <f>IFERROR(SUMIFS(ENTRADAS[Cantidad],ENTRADAS[Codigo],INVENTARIO[[#This Row],[Codigo]],ENTRADAS[Nombre del Producto],INVENTARIO[[#This Row],[Nombre del Producto]]),"-")</f>
        <v>0</v>
      </c>
      <c r="L45" s="4">
        <f>IFERROR(SUMIFS(SALIDAS[Cantidad],SALIDAS[Codigo],INVENTARIO[[#This Row],[Codigo]],SALIDAS[Nombre del Producto],INVENTARIO[[#This Row],[Nombre del Producto]]),"-")</f>
        <v>0</v>
      </c>
      <c r="M45" s="4">
        <f>IFERROR(INVENTARIO[[#This Row],[Entradas]]-INVENTARIO[[#This Row],[Salidas]],"-")</f>
        <v>0</v>
      </c>
    </row>
    <row r="46" spans="2:13" ht="24.95" customHeight="1">
      <c r="B46" s="12">
        <v>8435037817970</v>
      </c>
      <c r="C46" s="4" t="s">
        <v>57</v>
      </c>
      <c r="D46" s="4"/>
      <c r="E46" s="4" t="s">
        <v>55</v>
      </c>
      <c r="F46" s="4">
        <v>13.38</v>
      </c>
      <c r="G46" s="20"/>
      <c r="H46" s="24">
        <v>45105</v>
      </c>
      <c r="I46" s="4">
        <f t="shared" ca="1" si="2"/>
        <v>300</v>
      </c>
      <c r="J46" s="4" t="str">
        <f t="shared" ca="1" si="1"/>
        <v>Vigente</v>
      </c>
      <c r="K46" s="4">
        <f>IFERROR(SUMIFS(ENTRADAS[Cantidad],ENTRADAS[Codigo],INVENTARIO[[#This Row],[Codigo]],ENTRADAS[Nombre del Producto],INVENTARIO[[#This Row],[Nombre del Producto]]),"-")</f>
        <v>0</v>
      </c>
      <c r="L46" s="4">
        <f>IFERROR(SUMIFS(SALIDAS[Cantidad],SALIDAS[Codigo],INVENTARIO[[#This Row],[Codigo]],SALIDAS[Nombre del Producto],INVENTARIO[[#This Row],[Nombre del Producto]]),"-")</f>
        <v>0</v>
      </c>
      <c r="M46" s="4">
        <f>IFERROR(INVENTARIO[[#This Row],[Entradas]]-INVENTARIO[[#This Row],[Salidas]],"-")</f>
        <v>0</v>
      </c>
    </row>
    <row r="47" spans="2:13" ht="24.95" customHeight="1">
      <c r="B47" s="12">
        <v>8422584091205</v>
      </c>
      <c r="C47" s="4" t="s">
        <v>58</v>
      </c>
      <c r="D47" s="4"/>
      <c r="E47" s="4" t="s">
        <v>9</v>
      </c>
      <c r="F47" s="4">
        <v>4.1900000000000004</v>
      </c>
      <c r="G47" s="20"/>
      <c r="H47" s="24">
        <v>44896</v>
      </c>
      <c r="I47" s="4">
        <f t="shared" ca="1" si="2"/>
        <v>91</v>
      </c>
      <c r="J47" s="4" t="str">
        <f t="shared" ca="1" si="1"/>
        <v>Vigente</v>
      </c>
      <c r="K47" s="4">
        <f>IFERROR(SUMIFS(ENTRADAS[Cantidad],ENTRADAS[Codigo],INVENTARIO[[#This Row],[Codigo]],ENTRADAS[Nombre del Producto],INVENTARIO[[#This Row],[Nombre del Producto]]),"-")</f>
        <v>0</v>
      </c>
      <c r="L47" s="4">
        <f>IFERROR(SUMIFS(SALIDAS[Cantidad],SALIDAS[Codigo],INVENTARIO[[#This Row],[Codigo]],SALIDAS[Nombre del Producto],INVENTARIO[[#This Row],[Nombre del Producto]]),"-")</f>
        <v>0</v>
      </c>
      <c r="M47" s="4">
        <f>IFERROR(INVENTARIO[[#This Row],[Entradas]]-INVENTARIO[[#This Row],[Salidas]],"-")</f>
        <v>0</v>
      </c>
    </row>
    <row r="48" spans="2:13" ht="24.95" customHeight="1">
      <c r="B48" s="12">
        <v>8422584091182</v>
      </c>
      <c r="C48" s="4" t="s">
        <v>59</v>
      </c>
      <c r="D48" s="4"/>
      <c r="E48" s="4" t="s">
        <v>9</v>
      </c>
      <c r="F48" s="4">
        <v>6.29</v>
      </c>
      <c r="G48" s="20"/>
      <c r="H48" s="24">
        <v>44927</v>
      </c>
      <c r="I48" s="4">
        <f t="shared" ca="1" si="2"/>
        <v>122</v>
      </c>
      <c r="J48" s="4" t="str">
        <f t="shared" ca="1" si="1"/>
        <v>Vigente</v>
      </c>
      <c r="K48" s="4">
        <f>IFERROR(SUMIFS(ENTRADAS[Cantidad],ENTRADAS[Codigo],INVENTARIO[[#This Row],[Codigo]],ENTRADAS[Nombre del Producto],INVENTARIO[[#This Row],[Nombre del Producto]]),"-")</f>
        <v>0</v>
      </c>
      <c r="L48" s="4">
        <f>IFERROR(SUMIFS(SALIDAS[Cantidad],SALIDAS[Codigo],INVENTARIO[[#This Row],[Codigo]],SALIDAS[Nombre del Producto],INVENTARIO[[#This Row],[Nombre del Producto]]),"-")</f>
        <v>0</v>
      </c>
      <c r="M48" s="4">
        <f>IFERROR(INVENTARIO[[#This Row],[Entradas]]-INVENTARIO[[#This Row],[Salidas]],"-")</f>
        <v>0</v>
      </c>
    </row>
    <row r="49" spans="2:13" ht="24.95" customHeight="1">
      <c r="B49" s="12">
        <v>8422584091243</v>
      </c>
      <c r="C49" s="4" t="s">
        <v>60</v>
      </c>
      <c r="D49" s="4"/>
      <c r="E49" s="4" t="s">
        <v>9</v>
      </c>
      <c r="F49" s="4">
        <v>4.1900000000000004</v>
      </c>
      <c r="G49" s="20"/>
      <c r="H49" s="24">
        <v>44958</v>
      </c>
      <c r="I49" s="4">
        <f t="shared" ca="1" si="2"/>
        <v>153</v>
      </c>
      <c r="J49" s="4" t="str">
        <f t="shared" ca="1" si="1"/>
        <v>Vigente</v>
      </c>
      <c r="K49" s="4">
        <f>IFERROR(SUMIFS(ENTRADAS[Cantidad],ENTRADAS[Codigo],INVENTARIO[[#This Row],[Codigo]],ENTRADAS[Nombre del Producto],INVENTARIO[[#This Row],[Nombre del Producto]]),"-")</f>
        <v>0</v>
      </c>
      <c r="L49" s="4">
        <f>IFERROR(SUMIFS(SALIDAS[Cantidad],SALIDAS[Codigo],INVENTARIO[[#This Row],[Codigo]],SALIDAS[Nombre del Producto],INVENTARIO[[#This Row],[Nombre del Producto]]),"-")</f>
        <v>0</v>
      </c>
      <c r="M49" s="4">
        <f>IFERROR(INVENTARIO[[#This Row],[Entradas]]-INVENTARIO[[#This Row],[Salidas]],"-")</f>
        <v>0</v>
      </c>
    </row>
    <row r="50" spans="2:13" ht="24.95" customHeight="1">
      <c r="B50" s="12">
        <v>8422584091212</v>
      </c>
      <c r="C50" s="4" t="s">
        <v>61</v>
      </c>
      <c r="D50" s="4"/>
      <c r="E50" s="4" t="s">
        <v>9</v>
      </c>
      <c r="F50" s="4">
        <v>8.49</v>
      </c>
      <c r="G50" s="20"/>
      <c r="H50" s="24">
        <v>44958</v>
      </c>
      <c r="I50" s="4">
        <f t="shared" ca="1" si="2"/>
        <v>153</v>
      </c>
      <c r="J50" s="4" t="str">
        <f t="shared" ca="1" si="1"/>
        <v>Vigente</v>
      </c>
      <c r="K50" s="4">
        <f>IFERROR(SUMIFS(ENTRADAS[Cantidad],ENTRADAS[Codigo],INVENTARIO[[#This Row],[Codigo]],ENTRADAS[Nombre del Producto],INVENTARIO[[#This Row],[Nombre del Producto]]),"-")</f>
        <v>0</v>
      </c>
      <c r="L50" s="4">
        <f>IFERROR(SUMIFS(SALIDAS[Cantidad],SALIDAS[Codigo],INVENTARIO[[#This Row],[Codigo]],SALIDAS[Nombre del Producto],INVENTARIO[[#This Row],[Nombre del Producto]]),"-")</f>
        <v>0</v>
      </c>
      <c r="M50" s="4">
        <f>IFERROR(INVENTARIO[[#This Row],[Entradas]]-INVENTARIO[[#This Row],[Salidas]],"-")</f>
        <v>0</v>
      </c>
    </row>
    <row r="51" spans="2:13" ht="24.95" customHeight="1">
      <c r="B51" s="12">
        <v>8422584041118</v>
      </c>
      <c r="C51" s="4" t="s">
        <v>62</v>
      </c>
      <c r="D51" s="4"/>
      <c r="E51" s="4" t="s">
        <v>9</v>
      </c>
      <c r="F51" s="4">
        <v>7.3</v>
      </c>
      <c r="G51" s="20"/>
      <c r="H51" s="24">
        <v>44986</v>
      </c>
      <c r="I51" s="4">
        <f t="shared" ca="1" si="2"/>
        <v>181</v>
      </c>
      <c r="J51" s="4" t="str">
        <f t="shared" ca="1" si="1"/>
        <v>Vigente</v>
      </c>
      <c r="K51" s="4">
        <f>IFERROR(SUMIFS(ENTRADAS[Cantidad],ENTRADAS[Codigo],INVENTARIO[[#This Row],[Codigo]],ENTRADAS[Nombre del Producto],INVENTARIO[[#This Row],[Nombre del Producto]]),"-")</f>
        <v>0</v>
      </c>
      <c r="L51" s="4">
        <f>IFERROR(SUMIFS(SALIDAS[Cantidad],SALIDAS[Codigo],INVENTARIO[[#This Row],[Codigo]],SALIDAS[Nombre del Producto],INVENTARIO[[#This Row],[Nombre del Producto]]),"-")</f>
        <v>0</v>
      </c>
      <c r="M51" s="4">
        <f>IFERROR(INVENTARIO[[#This Row],[Entradas]]-INVENTARIO[[#This Row],[Salidas]],"-")</f>
        <v>0</v>
      </c>
    </row>
    <row r="52" spans="2:13" ht="24.95" customHeight="1">
      <c r="B52" s="12">
        <v>8422584041088</v>
      </c>
      <c r="C52" s="4" t="s">
        <v>63</v>
      </c>
      <c r="D52" s="4"/>
      <c r="E52" s="4" t="s">
        <v>9</v>
      </c>
      <c r="F52" s="4">
        <v>14.65</v>
      </c>
      <c r="G52" s="20"/>
      <c r="H52" s="24">
        <v>45078</v>
      </c>
      <c r="I52" s="4">
        <f t="shared" ca="1" si="2"/>
        <v>273</v>
      </c>
      <c r="J52" s="4" t="str">
        <f t="shared" ca="1" si="1"/>
        <v>Vigente</v>
      </c>
      <c r="K52" s="4">
        <f>IFERROR(SUMIFS(ENTRADAS[Cantidad],ENTRADAS[Codigo],INVENTARIO[[#This Row],[Codigo]],ENTRADAS[Nombre del Producto],INVENTARIO[[#This Row],[Nombre del Producto]]),"-")</f>
        <v>0</v>
      </c>
      <c r="L52" s="4">
        <f>IFERROR(SUMIFS(SALIDAS[Cantidad],SALIDAS[Codigo],INVENTARIO[[#This Row],[Codigo]],SALIDAS[Nombre del Producto],INVENTARIO[[#This Row],[Nombre del Producto]]),"-")</f>
        <v>0</v>
      </c>
      <c r="M52" s="4">
        <f>IFERROR(INVENTARIO[[#This Row],[Entradas]]-INVENTARIO[[#This Row],[Salidas]],"-")</f>
        <v>0</v>
      </c>
    </row>
    <row r="53" spans="2:13" ht="24.95" customHeight="1">
      <c r="B53" s="12">
        <v>8422584041149</v>
      </c>
      <c r="C53" s="4" t="s">
        <v>64</v>
      </c>
      <c r="D53" s="4"/>
      <c r="E53" s="4" t="s">
        <v>9</v>
      </c>
      <c r="F53" s="4">
        <v>4.1500000000000004</v>
      </c>
      <c r="G53" s="20"/>
      <c r="H53" s="24">
        <v>44896</v>
      </c>
      <c r="I53" s="4">
        <f t="shared" ca="1" si="2"/>
        <v>91</v>
      </c>
      <c r="J53" s="4" t="str">
        <f t="shared" ca="1" si="1"/>
        <v>Vigente</v>
      </c>
      <c r="K53" s="4">
        <f>IFERROR(SUMIFS(ENTRADAS[Cantidad],ENTRADAS[Codigo],INVENTARIO[[#This Row],[Codigo]],ENTRADAS[Nombre del Producto],INVENTARIO[[#This Row],[Nombre del Producto]]),"-")</f>
        <v>0</v>
      </c>
      <c r="L53" s="4">
        <f>IFERROR(SUMIFS(SALIDAS[Cantidad],SALIDAS[Codigo],INVENTARIO[[#This Row],[Codigo]],SALIDAS[Nombre del Producto],INVENTARIO[[#This Row],[Nombre del Producto]]),"-")</f>
        <v>0</v>
      </c>
      <c r="M53" s="4">
        <f>IFERROR(INVENTARIO[[#This Row],[Entradas]]-INVENTARIO[[#This Row],[Salidas]],"-")</f>
        <v>0</v>
      </c>
    </row>
    <row r="54" spans="2:13" ht="24.95" customHeight="1">
      <c r="B54" s="12">
        <v>8435037817864</v>
      </c>
      <c r="C54" s="4" t="s">
        <v>65</v>
      </c>
      <c r="D54" s="4"/>
      <c r="E54" s="4" t="s">
        <v>55</v>
      </c>
      <c r="F54" s="4">
        <v>9.58</v>
      </c>
      <c r="G54" s="20"/>
      <c r="H54" s="24">
        <v>44584</v>
      </c>
      <c r="I54" s="4">
        <f t="shared" ca="1" si="2"/>
        <v>-221</v>
      </c>
      <c r="J54" s="4" t="str">
        <f t="shared" ca="1" si="1"/>
        <v>Vencido</v>
      </c>
      <c r="K54" s="4">
        <f>IFERROR(SUMIFS(ENTRADAS[Cantidad],ENTRADAS[Codigo],INVENTARIO[[#This Row],[Codigo]],ENTRADAS[Nombre del Producto],INVENTARIO[[#This Row],[Nombre del Producto]]),"-")</f>
        <v>0</v>
      </c>
      <c r="L54" s="4">
        <f>IFERROR(SUMIFS(SALIDAS[Cantidad],SALIDAS[Codigo],INVENTARIO[[#This Row],[Codigo]],SALIDAS[Nombre del Producto],INVENTARIO[[#This Row],[Nombre del Producto]]),"-")</f>
        <v>0</v>
      </c>
      <c r="M54" s="4">
        <f>IFERROR(INVENTARIO[[#This Row],[Entradas]]-INVENTARIO[[#This Row],[Salidas]],"-")</f>
        <v>0</v>
      </c>
    </row>
    <row r="55" spans="2:13" ht="24.95" customHeight="1">
      <c r="B55" s="12">
        <v>8435037817826</v>
      </c>
      <c r="C55" s="4" t="s">
        <v>66</v>
      </c>
      <c r="D55" s="4"/>
      <c r="E55" s="4" t="s">
        <v>55</v>
      </c>
      <c r="F55" s="4">
        <v>9.58</v>
      </c>
      <c r="G55" s="20"/>
      <c r="H55" s="24">
        <v>44391</v>
      </c>
      <c r="I55" s="4">
        <f t="shared" ca="1" si="2"/>
        <v>-414</v>
      </c>
      <c r="J55" s="4" t="str">
        <f t="shared" ca="1" si="1"/>
        <v>Vencido</v>
      </c>
      <c r="K55" s="4">
        <f>IFERROR(SUMIFS(ENTRADAS[Cantidad],ENTRADAS[Codigo],INVENTARIO[[#This Row],[Codigo]],ENTRADAS[Nombre del Producto],INVENTARIO[[#This Row],[Nombre del Producto]]),"-")</f>
        <v>0</v>
      </c>
      <c r="L55" s="4">
        <f>IFERROR(SUMIFS(SALIDAS[Cantidad],SALIDAS[Codigo],INVENTARIO[[#This Row],[Codigo]],SALIDAS[Nombre del Producto],INVENTARIO[[#This Row],[Nombre del Producto]]),"-")</f>
        <v>0</v>
      </c>
      <c r="M55" s="4">
        <f>IFERROR(INVENTARIO[[#This Row],[Entradas]]-INVENTARIO[[#This Row],[Salidas]],"-")</f>
        <v>0</v>
      </c>
    </row>
    <row r="56" spans="2:13" ht="24.95" customHeight="1">
      <c r="B56" s="12">
        <v>8435037817888</v>
      </c>
      <c r="C56" s="4" t="s">
        <v>67</v>
      </c>
      <c r="D56" s="4"/>
      <c r="E56" s="4" t="s">
        <v>55</v>
      </c>
      <c r="F56" s="4">
        <v>6.37</v>
      </c>
      <c r="G56" s="20"/>
      <c r="H56" s="24">
        <v>44436</v>
      </c>
      <c r="I56" s="4">
        <f t="shared" ca="1" si="2"/>
        <v>-369</v>
      </c>
      <c r="J56" s="4" t="str">
        <f t="shared" ca="1" si="1"/>
        <v>Vencido</v>
      </c>
      <c r="K56" s="4">
        <f>IFERROR(SUMIFS(ENTRADAS[Cantidad],ENTRADAS[Codigo],INVENTARIO[[#This Row],[Codigo]],ENTRADAS[Nombre del Producto],INVENTARIO[[#This Row],[Nombre del Producto]]),"-")</f>
        <v>0</v>
      </c>
      <c r="L56" s="4">
        <f>IFERROR(SUMIFS(SALIDAS[Cantidad],SALIDAS[Codigo],INVENTARIO[[#This Row],[Codigo]],SALIDAS[Nombre del Producto],INVENTARIO[[#This Row],[Nombre del Producto]]),"-")</f>
        <v>0</v>
      </c>
      <c r="M56" s="4">
        <f>IFERROR(INVENTARIO[[#This Row],[Entradas]]-INVENTARIO[[#This Row],[Salidas]],"-")</f>
        <v>0</v>
      </c>
    </row>
    <row r="57" spans="2:13" ht="24.95" customHeight="1">
      <c r="B57" s="12">
        <v>8435037800491</v>
      </c>
      <c r="C57" s="4" t="s">
        <v>68</v>
      </c>
      <c r="D57" s="4"/>
      <c r="E57" s="4" t="s">
        <v>55</v>
      </c>
      <c r="F57" s="4">
        <v>4.82</v>
      </c>
      <c r="G57" s="20"/>
      <c r="H57" s="24">
        <v>45074</v>
      </c>
      <c r="I57" s="4">
        <f t="shared" ca="1" si="2"/>
        <v>269</v>
      </c>
      <c r="J57" s="4" t="str">
        <f t="shared" ca="1" si="1"/>
        <v>Vigente</v>
      </c>
      <c r="K57" s="4">
        <f>IFERROR(SUMIFS(ENTRADAS[Cantidad],ENTRADAS[Codigo],INVENTARIO[[#This Row],[Codigo]],ENTRADAS[Nombre del Producto],INVENTARIO[[#This Row],[Nombre del Producto]]),"-")</f>
        <v>0</v>
      </c>
      <c r="L57" s="4">
        <f>IFERROR(SUMIFS(SALIDAS[Cantidad],SALIDAS[Codigo],INVENTARIO[[#This Row],[Codigo]],SALIDAS[Nombre del Producto],INVENTARIO[[#This Row],[Nombre del Producto]]),"-")</f>
        <v>0</v>
      </c>
      <c r="M57" s="4">
        <f>IFERROR(INVENTARIO[[#This Row],[Entradas]]-INVENTARIO[[#This Row],[Salidas]],"-")</f>
        <v>0</v>
      </c>
    </row>
    <row r="58" spans="2:13" ht="24.95" customHeight="1">
      <c r="B58" s="12">
        <v>8435037800507</v>
      </c>
      <c r="C58" s="4" t="s">
        <v>69</v>
      </c>
      <c r="D58" s="4"/>
      <c r="E58" s="4" t="s">
        <v>55</v>
      </c>
      <c r="F58" s="4">
        <v>4.82</v>
      </c>
      <c r="G58" s="20"/>
      <c r="H58" s="24">
        <v>45105</v>
      </c>
      <c r="I58" s="4">
        <f t="shared" ca="1" si="2"/>
        <v>300</v>
      </c>
      <c r="J58" s="4" t="str">
        <f t="shared" ca="1" si="1"/>
        <v>Vigente</v>
      </c>
      <c r="K58" s="4">
        <f>IFERROR(SUMIFS(ENTRADAS[Cantidad],ENTRADAS[Codigo],INVENTARIO[[#This Row],[Codigo]],ENTRADAS[Nombre del Producto],INVENTARIO[[#This Row],[Nombre del Producto]]),"-")</f>
        <v>0</v>
      </c>
      <c r="L58" s="4">
        <f>IFERROR(SUMIFS(SALIDAS[Cantidad],SALIDAS[Codigo],INVENTARIO[[#This Row],[Codigo]],SALIDAS[Nombre del Producto],INVENTARIO[[#This Row],[Nombre del Producto]]),"-")</f>
        <v>0</v>
      </c>
      <c r="M58" s="4">
        <f>IFERROR(INVENTARIO[[#This Row],[Entradas]]-INVENTARIO[[#This Row],[Salidas]],"-")</f>
        <v>0</v>
      </c>
    </row>
    <row r="59" spans="2:13" ht="24.95" customHeight="1">
      <c r="B59" s="12">
        <v>8435037800460</v>
      </c>
      <c r="C59" s="4" t="s">
        <v>70</v>
      </c>
      <c r="D59" s="4"/>
      <c r="E59" s="4" t="s">
        <v>55</v>
      </c>
      <c r="F59" s="4">
        <v>3.99</v>
      </c>
      <c r="G59" s="20"/>
      <c r="H59" s="24">
        <v>44977</v>
      </c>
      <c r="I59" s="4">
        <f t="shared" ca="1" si="2"/>
        <v>172</v>
      </c>
      <c r="J59" s="4" t="str">
        <f t="shared" ca="1" si="1"/>
        <v>Vigente</v>
      </c>
      <c r="K59" s="4">
        <f>IFERROR(SUMIFS(ENTRADAS[Cantidad],ENTRADAS[Codigo],INVENTARIO[[#This Row],[Codigo]],ENTRADAS[Nombre del Producto],INVENTARIO[[#This Row],[Nombre del Producto]]),"-")</f>
        <v>0</v>
      </c>
      <c r="L59" s="4">
        <f>IFERROR(SUMIFS(SALIDAS[Cantidad],SALIDAS[Codigo],INVENTARIO[[#This Row],[Codigo]],SALIDAS[Nombre del Producto],INVENTARIO[[#This Row],[Nombre del Producto]]),"-")</f>
        <v>0</v>
      </c>
      <c r="M59" s="4">
        <f>IFERROR(INVENTARIO[[#This Row],[Entradas]]-INVENTARIO[[#This Row],[Salidas]],"-")</f>
        <v>0</v>
      </c>
    </row>
    <row r="60" spans="2:13" ht="24.95" customHeight="1">
      <c r="B60" s="12">
        <v>8422584018790</v>
      </c>
      <c r="C60" s="4" t="s">
        <v>71</v>
      </c>
      <c r="D60" s="4"/>
      <c r="E60" s="4" t="s">
        <v>9</v>
      </c>
      <c r="F60" s="4">
        <v>2.1</v>
      </c>
      <c r="G60" s="20"/>
      <c r="H60" s="24">
        <v>45017</v>
      </c>
      <c r="I60" s="4">
        <f t="shared" ca="1" si="2"/>
        <v>212</v>
      </c>
      <c r="J60" s="4" t="str">
        <f t="shared" ca="1" si="1"/>
        <v>Vigente</v>
      </c>
      <c r="K60" s="4">
        <f>IFERROR(SUMIFS(ENTRADAS[Cantidad],ENTRADAS[Codigo],INVENTARIO[[#This Row],[Codigo]],ENTRADAS[Nombre del Producto],INVENTARIO[[#This Row],[Nombre del Producto]]),"-")</f>
        <v>0</v>
      </c>
      <c r="L60" s="4">
        <f>IFERROR(SUMIFS(SALIDAS[Cantidad],SALIDAS[Codigo],INVENTARIO[[#This Row],[Codigo]],SALIDAS[Nombre del Producto],INVENTARIO[[#This Row],[Nombre del Producto]]),"-")</f>
        <v>0</v>
      </c>
      <c r="M60" s="4">
        <f>IFERROR(INVENTARIO[[#This Row],[Entradas]]-INVENTARIO[[#This Row],[Salidas]],"-")</f>
        <v>0</v>
      </c>
    </row>
    <row r="61" spans="2:13" ht="24.95" customHeight="1">
      <c r="B61" s="12">
        <v>8436558830219</v>
      </c>
      <c r="C61" s="4" t="s">
        <v>72</v>
      </c>
      <c r="D61" s="4"/>
      <c r="E61" s="4" t="s">
        <v>73</v>
      </c>
      <c r="F61" s="4">
        <v>6.9</v>
      </c>
      <c r="G61" s="20"/>
      <c r="H61" s="24">
        <v>45321</v>
      </c>
      <c r="I61" s="4">
        <f t="shared" ca="1" si="2"/>
        <v>516</v>
      </c>
      <c r="J61" s="4" t="str">
        <f t="shared" ca="1" si="1"/>
        <v>Vigente</v>
      </c>
      <c r="K61" s="4">
        <f>IFERROR(SUMIFS(ENTRADAS[Cantidad],ENTRADAS[Codigo],INVENTARIO[[#This Row],[Codigo]],ENTRADAS[Nombre del Producto],INVENTARIO[[#This Row],[Nombre del Producto]]),"-")</f>
        <v>0</v>
      </c>
      <c r="L61" s="4">
        <f>IFERROR(SUMIFS(SALIDAS[Cantidad],SALIDAS[Codigo],INVENTARIO[[#This Row],[Codigo]],SALIDAS[Nombre del Producto],INVENTARIO[[#This Row],[Nombre del Producto]]),"-")</f>
        <v>0</v>
      </c>
      <c r="M61" s="4">
        <f>IFERROR(INVENTARIO[[#This Row],[Entradas]]-INVENTARIO[[#This Row],[Salidas]],"-")</f>
        <v>0</v>
      </c>
    </row>
    <row r="62" spans="2:13" ht="24.95" customHeight="1">
      <c r="B62" s="12">
        <v>8437012886537</v>
      </c>
      <c r="C62" s="4" t="s">
        <v>74</v>
      </c>
      <c r="D62" s="4"/>
      <c r="E62" s="4" t="s">
        <v>73</v>
      </c>
      <c r="F62" s="4">
        <v>3.5</v>
      </c>
      <c r="G62" s="20"/>
      <c r="H62" s="24">
        <v>45169</v>
      </c>
      <c r="I62" s="4">
        <f t="shared" ca="1" si="2"/>
        <v>364</v>
      </c>
      <c r="J62" s="4" t="str">
        <f t="shared" ca="1" si="1"/>
        <v>Vigente</v>
      </c>
      <c r="K62" s="4">
        <f>IFERROR(SUMIFS(ENTRADAS[Cantidad],ENTRADAS[Codigo],INVENTARIO[[#This Row],[Codigo]],ENTRADAS[Nombre del Producto],INVENTARIO[[#This Row],[Nombre del Producto]]),"-")</f>
        <v>0</v>
      </c>
      <c r="L62" s="4">
        <f>IFERROR(SUMIFS(SALIDAS[Cantidad],SALIDAS[Codigo],INVENTARIO[[#This Row],[Codigo]],SALIDAS[Nombre del Producto],INVENTARIO[[#This Row],[Nombre del Producto]]),"-")</f>
        <v>0</v>
      </c>
      <c r="M62" s="4">
        <f>IFERROR(INVENTARIO[[#This Row],[Entradas]]-INVENTARIO[[#This Row],[Salidas]],"-")</f>
        <v>0</v>
      </c>
    </row>
    <row r="63" spans="2:13" ht="24.95" customHeight="1">
      <c r="B63" s="12">
        <v>8437012886742</v>
      </c>
      <c r="C63" s="4" t="s">
        <v>75</v>
      </c>
      <c r="D63" s="4"/>
      <c r="E63" s="4" t="s">
        <v>73</v>
      </c>
      <c r="F63" s="4">
        <v>1.8</v>
      </c>
      <c r="G63" s="20"/>
      <c r="H63" s="24">
        <v>45169</v>
      </c>
      <c r="I63" s="4">
        <f t="shared" ca="1" si="2"/>
        <v>364</v>
      </c>
      <c r="J63" s="4" t="str">
        <f t="shared" ca="1" si="1"/>
        <v>Vigente</v>
      </c>
      <c r="K63" s="4">
        <f>IFERROR(SUMIFS(ENTRADAS[Cantidad],ENTRADAS[Codigo],INVENTARIO[[#This Row],[Codigo]],ENTRADAS[Nombre del Producto],INVENTARIO[[#This Row],[Nombre del Producto]]),"-")</f>
        <v>0</v>
      </c>
      <c r="L63" s="4">
        <f>IFERROR(SUMIFS(SALIDAS[Cantidad],SALIDAS[Codigo],INVENTARIO[[#This Row],[Codigo]],SALIDAS[Nombre del Producto],INVENTARIO[[#This Row],[Nombre del Producto]]),"-")</f>
        <v>0</v>
      </c>
      <c r="M63" s="4">
        <f>IFERROR(INVENTARIO[[#This Row],[Entradas]]-INVENTARIO[[#This Row],[Salidas]],"-")</f>
        <v>0</v>
      </c>
    </row>
    <row r="64" spans="2:13" ht="24.95" customHeight="1">
      <c r="B64" s="12">
        <v>8437012886001</v>
      </c>
      <c r="C64" s="4" t="s">
        <v>76</v>
      </c>
      <c r="D64" s="4"/>
      <c r="E64" s="4" t="s">
        <v>73</v>
      </c>
      <c r="F64" s="4">
        <v>1.5</v>
      </c>
      <c r="G64" s="20"/>
      <c r="H64" s="24">
        <v>45382</v>
      </c>
      <c r="I64" s="4">
        <f t="shared" ca="1" si="2"/>
        <v>577</v>
      </c>
      <c r="J64" s="4" t="str">
        <f t="shared" ca="1" si="1"/>
        <v>Vigente</v>
      </c>
      <c r="K64" s="4">
        <f>IFERROR(SUMIFS(ENTRADAS[Cantidad],ENTRADAS[Codigo],INVENTARIO[[#This Row],[Codigo]],ENTRADAS[Nombre del Producto],INVENTARIO[[#This Row],[Nombre del Producto]]),"-")</f>
        <v>0</v>
      </c>
      <c r="L64" s="4">
        <f>IFERROR(SUMIFS(SALIDAS[Cantidad],SALIDAS[Codigo],INVENTARIO[[#This Row],[Codigo]],SALIDAS[Nombre del Producto],INVENTARIO[[#This Row],[Nombre del Producto]]),"-")</f>
        <v>0</v>
      </c>
      <c r="M64" s="4">
        <f>IFERROR(INVENTARIO[[#This Row],[Entradas]]-INVENTARIO[[#This Row],[Salidas]],"-")</f>
        <v>0</v>
      </c>
    </row>
    <row r="65" spans="2:13" ht="24.95" customHeight="1">
      <c r="B65" s="12">
        <v>8437012886506</v>
      </c>
      <c r="C65" s="4" t="s">
        <v>77</v>
      </c>
      <c r="D65" s="4"/>
      <c r="E65" s="4" t="s">
        <v>73</v>
      </c>
      <c r="F65" s="4">
        <v>2.5</v>
      </c>
      <c r="G65" s="20"/>
      <c r="H65" s="24">
        <v>45362</v>
      </c>
      <c r="I65" s="4">
        <f t="shared" ca="1" si="2"/>
        <v>557</v>
      </c>
      <c r="J65" s="4" t="str">
        <f t="shared" ca="1" si="1"/>
        <v>Vigente</v>
      </c>
      <c r="K65" s="4">
        <f>IFERROR(SUMIFS(ENTRADAS[Cantidad],ENTRADAS[Codigo],INVENTARIO[[#This Row],[Codigo]],ENTRADAS[Nombre del Producto],INVENTARIO[[#This Row],[Nombre del Producto]]),"-")</f>
        <v>0</v>
      </c>
      <c r="L65" s="4">
        <f>IFERROR(SUMIFS(SALIDAS[Cantidad],SALIDAS[Codigo],INVENTARIO[[#This Row],[Codigo]],SALIDAS[Nombre del Producto],INVENTARIO[[#This Row],[Nombre del Producto]]),"-")</f>
        <v>0</v>
      </c>
      <c r="M65" s="4">
        <f>IFERROR(INVENTARIO[[#This Row],[Entradas]]-INVENTARIO[[#This Row],[Salidas]],"-")</f>
        <v>0</v>
      </c>
    </row>
    <row r="66" spans="2:13" ht="24.95" customHeight="1">
      <c r="B66" s="12">
        <v>8436558830387</v>
      </c>
      <c r="C66" s="4" t="s">
        <v>78</v>
      </c>
      <c r="D66" s="4"/>
      <c r="E66" s="4" t="s">
        <v>73</v>
      </c>
      <c r="F66" s="4">
        <v>4.5</v>
      </c>
      <c r="G66" s="20"/>
      <c r="H66" s="24">
        <v>45137</v>
      </c>
      <c r="I66" s="4">
        <f t="shared" ca="1" si="2"/>
        <v>332</v>
      </c>
      <c r="J66" s="4" t="str">
        <f t="shared" ca="1" si="1"/>
        <v>Vigente</v>
      </c>
      <c r="K66" s="4">
        <f>IFERROR(SUMIFS(ENTRADAS[Cantidad],ENTRADAS[Codigo],INVENTARIO[[#This Row],[Codigo]],ENTRADAS[Nombre del Producto],INVENTARIO[[#This Row],[Nombre del Producto]]),"-")</f>
        <v>0</v>
      </c>
      <c r="L66" s="4">
        <f>IFERROR(SUMIFS(SALIDAS[Cantidad],SALIDAS[Codigo],INVENTARIO[[#This Row],[Codigo]],SALIDAS[Nombre del Producto],INVENTARIO[[#This Row],[Nombre del Producto]]),"-")</f>
        <v>0</v>
      </c>
      <c r="M66" s="4">
        <f>IFERROR(INVENTARIO[[#This Row],[Entradas]]-INVENTARIO[[#This Row],[Salidas]],"-")</f>
        <v>0</v>
      </c>
    </row>
    <row r="67" spans="2:13" ht="24.95" customHeight="1">
      <c r="B67" s="12">
        <v>8437012886735</v>
      </c>
      <c r="C67" s="4" t="s">
        <v>79</v>
      </c>
      <c r="D67" s="4"/>
      <c r="E67" s="4" t="s">
        <v>73</v>
      </c>
      <c r="F67" s="4">
        <v>1.6</v>
      </c>
      <c r="G67" s="20"/>
      <c r="H67" s="24">
        <v>45169</v>
      </c>
      <c r="I67" s="4">
        <f t="shared" ca="1" si="2"/>
        <v>364</v>
      </c>
      <c r="J67" s="4" t="str">
        <f t="shared" ca="1" si="1"/>
        <v>Vigente</v>
      </c>
      <c r="K67" s="4">
        <f>IFERROR(SUMIFS(ENTRADAS[Cantidad],ENTRADAS[Codigo],INVENTARIO[[#This Row],[Codigo]],ENTRADAS[Nombre del Producto],INVENTARIO[[#This Row],[Nombre del Producto]]),"-")</f>
        <v>0</v>
      </c>
      <c r="L67" s="4">
        <f>IFERROR(SUMIFS(SALIDAS[Cantidad],SALIDAS[Codigo],INVENTARIO[[#This Row],[Codigo]],SALIDAS[Nombre del Producto],INVENTARIO[[#This Row],[Nombre del Producto]]),"-")</f>
        <v>0</v>
      </c>
      <c r="M67" s="4">
        <f>IFERROR(INVENTARIO[[#This Row],[Entradas]]-INVENTARIO[[#This Row],[Salidas]],"-")</f>
        <v>0</v>
      </c>
    </row>
    <row r="68" spans="2:13" ht="24.95" customHeight="1">
      <c r="B68" s="12">
        <v>8437002735326</v>
      </c>
      <c r="C68" s="4" t="s">
        <v>80</v>
      </c>
      <c r="D68" s="4"/>
      <c r="E68" s="4" t="s">
        <v>73</v>
      </c>
      <c r="F68" s="4">
        <v>3.3</v>
      </c>
      <c r="G68" s="20"/>
      <c r="H68" s="24">
        <v>45199</v>
      </c>
      <c r="I68" s="4">
        <f t="shared" ca="1" si="2"/>
        <v>394</v>
      </c>
      <c r="J68" s="4" t="str">
        <f t="shared" ca="1" si="1"/>
        <v>Vigente</v>
      </c>
      <c r="K68" s="4">
        <f>IFERROR(SUMIFS(ENTRADAS[Cantidad],ENTRADAS[Codigo],INVENTARIO[[#This Row],[Codigo]],ENTRADAS[Nombre del Producto],INVENTARIO[[#This Row],[Nombre del Producto]]),"-")</f>
        <v>0</v>
      </c>
      <c r="L68" s="4">
        <f>IFERROR(SUMIFS(SALIDAS[Cantidad],SALIDAS[Codigo],INVENTARIO[[#This Row],[Codigo]],SALIDAS[Nombre del Producto],INVENTARIO[[#This Row],[Nombre del Producto]]),"-")</f>
        <v>0</v>
      </c>
      <c r="M68" s="4">
        <f>IFERROR(INVENTARIO[[#This Row],[Entradas]]-INVENTARIO[[#This Row],[Salidas]],"-")</f>
        <v>0</v>
      </c>
    </row>
    <row r="69" spans="2:13" ht="24.95" customHeight="1">
      <c r="B69" s="12">
        <v>8437002735302</v>
      </c>
      <c r="C69" s="4" t="s">
        <v>81</v>
      </c>
      <c r="D69" s="4"/>
      <c r="E69" s="4" t="s">
        <v>73</v>
      </c>
      <c r="F69" s="4">
        <v>2.4</v>
      </c>
      <c r="G69" s="20"/>
      <c r="H69" s="24">
        <v>45169</v>
      </c>
      <c r="I69" s="4">
        <f t="shared" ca="1" si="2"/>
        <v>364</v>
      </c>
      <c r="J69" s="4" t="str">
        <f t="shared" ca="1" si="1"/>
        <v>Vigente</v>
      </c>
      <c r="K69" s="4">
        <f>IFERROR(SUMIFS(ENTRADAS[Cantidad],ENTRADAS[Codigo],INVENTARIO[[#This Row],[Codigo]],ENTRADAS[Nombre del Producto],INVENTARIO[[#This Row],[Nombre del Producto]]),"-")</f>
        <v>0</v>
      </c>
      <c r="L69" s="4">
        <f>IFERROR(SUMIFS(SALIDAS[Cantidad],SALIDAS[Codigo],INVENTARIO[[#This Row],[Codigo]],SALIDAS[Nombre del Producto],INVENTARIO[[#This Row],[Nombre del Producto]]),"-")</f>
        <v>0</v>
      </c>
      <c r="M69" s="4">
        <f>IFERROR(INVENTARIO[[#This Row],[Entradas]]-INVENTARIO[[#This Row],[Salidas]],"-")</f>
        <v>0</v>
      </c>
    </row>
    <row r="70" spans="2:13" ht="26.1" customHeight="1">
      <c r="B70" s="12">
        <v>8437012886643</v>
      </c>
      <c r="C70" s="4" t="s">
        <v>82</v>
      </c>
      <c r="D70" s="4"/>
      <c r="E70" s="4" t="s">
        <v>73</v>
      </c>
      <c r="F70" s="4">
        <v>2.4</v>
      </c>
      <c r="G70" s="20"/>
      <c r="H70" s="24">
        <v>45015</v>
      </c>
      <c r="I70" s="4">
        <f t="shared" ca="1" si="2"/>
        <v>210</v>
      </c>
      <c r="J70" s="4" t="str">
        <f t="shared" ca="1" si="1"/>
        <v>Vigente</v>
      </c>
      <c r="K70" s="4">
        <f>IFERROR(SUMIFS(ENTRADAS[Cantidad],ENTRADAS[Codigo],INVENTARIO[[#This Row],[Codigo]],ENTRADAS[Nombre del Producto],INVENTARIO[[#This Row],[Nombre del Producto]]),"-")</f>
        <v>0</v>
      </c>
      <c r="L70" s="4">
        <f>IFERROR(SUMIFS(SALIDAS[Cantidad],SALIDAS[Codigo],INVENTARIO[[#This Row],[Codigo]],SALIDAS[Nombre del Producto],INVENTARIO[[#This Row],[Nombre del Producto]]),"-")</f>
        <v>0</v>
      </c>
      <c r="M70" s="4">
        <f>IFERROR(INVENTARIO[[#This Row],[Entradas]]-INVENTARIO[[#This Row],[Salidas]],"-")</f>
        <v>0</v>
      </c>
    </row>
    <row r="71" spans="2:13" ht="26.1" customHeight="1">
      <c r="B71" s="26" t="s">
        <v>133</v>
      </c>
      <c r="C71" s="21"/>
      <c r="D71" s="21"/>
      <c r="E71" s="21"/>
      <c r="F71" s="30"/>
      <c r="G71" s="20"/>
      <c r="H71" s="28"/>
      <c r="I71" s="28"/>
      <c r="J71" s="31"/>
      <c r="K71" s="21"/>
      <c r="L71" s="21"/>
      <c r="M71" s="31"/>
    </row>
    <row r="72" spans="2:13" ht="26.1" customHeight="1">
      <c r="B72" s="12">
        <v>8437000299738</v>
      </c>
      <c r="C72" s="4" t="s">
        <v>84</v>
      </c>
      <c r="D72" s="4"/>
      <c r="E72" s="4" t="s">
        <v>85</v>
      </c>
      <c r="F72" s="4">
        <v>1.99</v>
      </c>
      <c r="G72" s="20"/>
      <c r="H72" s="24">
        <v>44962</v>
      </c>
      <c r="I72" s="29">
        <f ca="1">H72-TODAY()</f>
        <v>157</v>
      </c>
      <c r="J72" s="4" t="str">
        <f t="shared" ref="J72:J134" ca="1" si="3">IF(I72&gt;=30,"Vigente",IF(AND(I72&gt;=7,I72&lt;=29),"Por Vencer","Vencido"))</f>
        <v>Vigente</v>
      </c>
      <c r="K72" s="20">
        <f>IFERROR(SUMIFS(ENTRADAS[Cantidad],ENTRADAS[Codigo],INVENTARIO[[#This Row],[Codigo]],ENTRADAS[Nombre del Producto],INVENTARIO[[#This Row],[Nombre del Producto]]),"-")</f>
        <v>0</v>
      </c>
      <c r="L72" s="20">
        <f>IFERROR(SUMIFS(SALIDAS[Cantidad],SALIDAS[Codigo],INVENTARIO[[#This Row],[Codigo]],SALIDAS[Nombre del Producto],INVENTARIO[[#This Row],[Nombre del Producto]]),"-")</f>
        <v>0</v>
      </c>
      <c r="M72" s="4">
        <f>IFERROR(INVENTARIO[[#This Row],[Entradas]]-INVENTARIO[[#This Row],[Salidas]],"-")</f>
        <v>0</v>
      </c>
    </row>
    <row r="73" spans="2:13" ht="26.1" customHeight="1">
      <c r="B73" s="12">
        <v>8422584068504</v>
      </c>
      <c r="C73" s="4" t="s">
        <v>87</v>
      </c>
      <c r="D73" s="4"/>
      <c r="E73" s="4" t="s">
        <v>9</v>
      </c>
      <c r="F73" s="4">
        <v>1.31</v>
      </c>
      <c r="G73" s="20"/>
      <c r="H73" s="24">
        <v>45047</v>
      </c>
      <c r="I73" s="20">
        <f t="shared" ref="I73:I136" ca="1" si="4">H73-TODAY()</f>
        <v>242</v>
      </c>
      <c r="J73" s="4" t="str">
        <f t="shared" ca="1" si="3"/>
        <v>Vigente</v>
      </c>
      <c r="K73" s="20">
        <f>IFERROR(SUMIFS(ENTRADAS[Cantidad],ENTRADAS[Codigo],INVENTARIO[[#This Row],[Codigo]],ENTRADAS[Nombre del Producto],INVENTARIO[[#This Row],[Nombre del Producto]]),"-")</f>
        <v>0</v>
      </c>
      <c r="L73" s="20">
        <f>IFERROR(SUMIFS(SALIDAS[Cantidad],SALIDAS[Codigo],INVENTARIO[[#This Row],[Codigo]],SALIDAS[Nombre del Producto],INVENTARIO[[#This Row],[Nombre del Producto]]),"-")</f>
        <v>0</v>
      </c>
      <c r="M73" s="4">
        <f>IFERROR(INVENTARIO[[#This Row],[Entradas]]-INVENTARIO[[#This Row],[Salidas]],"-")</f>
        <v>0</v>
      </c>
    </row>
    <row r="74" spans="2:13" ht="26.1" customHeight="1">
      <c r="B74" s="12">
        <v>8422584091366</v>
      </c>
      <c r="C74" s="4" t="s">
        <v>86</v>
      </c>
      <c r="D74" s="4"/>
      <c r="E74" s="4" t="s">
        <v>9</v>
      </c>
      <c r="F74" s="4">
        <v>2.61</v>
      </c>
      <c r="G74" s="20"/>
      <c r="H74" s="24">
        <v>44947</v>
      </c>
      <c r="I74" s="20">
        <f t="shared" ca="1" si="4"/>
        <v>142</v>
      </c>
      <c r="J74" s="4" t="str">
        <f t="shared" ca="1" si="3"/>
        <v>Vigente</v>
      </c>
      <c r="K74" s="20">
        <f>IFERROR(SUMIFS(ENTRADAS[Cantidad],ENTRADAS[Codigo],INVENTARIO[[#This Row],[Codigo]],ENTRADAS[Nombre del Producto],INVENTARIO[[#This Row],[Nombre del Producto]]),"-")</f>
        <v>0</v>
      </c>
      <c r="L74" s="20">
        <f>IFERROR(SUMIFS(SALIDAS[Cantidad],SALIDAS[Codigo],INVENTARIO[[#This Row],[Codigo]],SALIDAS[Nombre del Producto],INVENTARIO[[#This Row],[Nombre del Producto]]),"-")</f>
        <v>0</v>
      </c>
      <c r="M74" s="4">
        <f>IFERROR(INVENTARIO[[#This Row],[Entradas]]-INVENTARIO[[#This Row],[Salidas]],"-")</f>
        <v>0</v>
      </c>
    </row>
    <row r="75" spans="2:13" ht="26.1" customHeight="1">
      <c r="B75" s="12">
        <v>8422584068481</v>
      </c>
      <c r="C75" s="4" t="s">
        <v>88</v>
      </c>
      <c r="D75" s="4"/>
      <c r="E75" s="4" t="s">
        <v>9</v>
      </c>
      <c r="F75" s="4">
        <v>1.46</v>
      </c>
      <c r="G75" s="20"/>
      <c r="H75" s="24">
        <v>45078</v>
      </c>
      <c r="I75" s="20">
        <f t="shared" ca="1" si="4"/>
        <v>273</v>
      </c>
      <c r="J75" s="4" t="str">
        <f t="shared" ca="1" si="3"/>
        <v>Vigente</v>
      </c>
      <c r="K75" s="20">
        <f>IFERROR(SUMIFS(ENTRADAS[Cantidad],ENTRADAS[Codigo],INVENTARIO[[#This Row],[Codigo]],ENTRADAS[Nombre del Producto],INVENTARIO[[#This Row],[Nombre del Producto]]),"-")</f>
        <v>0</v>
      </c>
      <c r="L75" s="20">
        <f>IFERROR(SUMIFS(SALIDAS[Cantidad],SALIDAS[Codigo],INVENTARIO[[#This Row],[Codigo]],SALIDAS[Nombre del Producto],INVENTARIO[[#This Row],[Nombre del Producto]]),"-")</f>
        <v>0</v>
      </c>
      <c r="M75" s="4">
        <f>IFERROR(INVENTARIO[[#This Row],[Entradas]]-INVENTARIO[[#This Row],[Salidas]],"-")</f>
        <v>0</v>
      </c>
    </row>
    <row r="76" spans="2:13" ht="26.1" customHeight="1">
      <c r="B76" s="12">
        <v>3380380074394</v>
      </c>
      <c r="C76" s="4" t="s">
        <v>89</v>
      </c>
      <c r="D76" s="4"/>
      <c r="E76" s="4" t="s">
        <v>90</v>
      </c>
      <c r="F76" s="4">
        <v>2.79</v>
      </c>
      <c r="G76" s="20"/>
      <c r="H76" s="24">
        <v>44975</v>
      </c>
      <c r="I76" s="20">
        <f t="shared" ca="1" si="4"/>
        <v>170</v>
      </c>
      <c r="J76" s="4" t="str">
        <f t="shared" ca="1" si="3"/>
        <v>Vigente</v>
      </c>
      <c r="K76" s="20">
        <f>IFERROR(SUMIFS(ENTRADAS[Cantidad],ENTRADAS[Codigo],INVENTARIO[[#This Row],[Codigo]],ENTRADAS[Nombre del Producto],INVENTARIO[[#This Row],[Nombre del Producto]]),"-")</f>
        <v>0</v>
      </c>
      <c r="L76" s="20">
        <f>IFERROR(SUMIFS(SALIDAS[Cantidad],SALIDAS[Codigo],INVENTARIO[[#This Row],[Codigo]],SALIDAS[Nombre del Producto],INVENTARIO[[#This Row],[Nombre del Producto]]),"-")</f>
        <v>0</v>
      </c>
      <c r="M76" s="4">
        <f>IFERROR(INVENTARIO[[#This Row],[Entradas]]-INVENTARIO[[#This Row],[Salidas]],"-")</f>
        <v>0</v>
      </c>
    </row>
    <row r="77" spans="2:13" ht="26.1" customHeight="1">
      <c r="B77" s="12">
        <v>8435037840572</v>
      </c>
      <c r="C77" s="4" t="s">
        <v>91</v>
      </c>
      <c r="D77" s="4"/>
      <c r="E77" s="4" t="s">
        <v>55</v>
      </c>
      <c r="F77" s="4">
        <v>2.13</v>
      </c>
      <c r="G77" s="20"/>
      <c r="H77" s="24">
        <v>45047</v>
      </c>
      <c r="I77" s="20">
        <f t="shared" ca="1" si="4"/>
        <v>242</v>
      </c>
      <c r="J77" s="4" t="str">
        <f t="shared" ca="1" si="3"/>
        <v>Vigente</v>
      </c>
      <c r="K77" s="20">
        <f>IFERROR(SUMIFS(ENTRADAS[Cantidad],ENTRADAS[Codigo],INVENTARIO[[#This Row],[Codigo]],ENTRADAS[Nombre del Producto],INVENTARIO[[#This Row],[Nombre del Producto]]),"-")</f>
        <v>0</v>
      </c>
      <c r="L77" s="20">
        <f>IFERROR(SUMIFS(SALIDAS[Cantidad],SALIDAS[Codigo],INVENTARIO[[#This Row],[Codigo]],SALIDAS[Nombre del Producto],INVENTARIO[[#This Row],[Nombre del Producto]]),"-")</f>
        <v>0</v>
      </c>
      <c r="M77" s="4">
        <f>IFERROR(INVENTARIO[[#This Row],[Entradas]]-INVENTARIO[[#This Row],[Salidas]],"-")</f>
        <v>0</v>
      </c>
    </row>
    <row r="78" spans="2:13" ht="26.1" customHeight="1">
      <c r="B78" s="12">
        <v>8435037805106</v>
      </c>
      <c r="C78" s="4" t="s">
        <v>92</v>
      </c>
      <c r="D78" s="4"/>
      <c r="E78" s="4" t="s">
        <v>55</v>
      </c>
      <c r="F78" s="4">
        <v>3.2</v>
      </c>
      <c r="G78" s="20"/>
      <c r="H78" s="24">
        <v>44923</v>
      </c>
      <c r="I78" s="20">
        <f t="shared" ca="1" si="4"/>
        <v>118</v>
      </c>
      <c r="J78" s="4" t="str">
        <f t="shared" ca="1" si="3"/>
        <v>Vigente</v>
      </c>
      <c r="K78" s="20">
        <f>IFERROR(SUMIFS(ENTRADAS[Cantidad],ENTRADAS[Codigo],INVENTARIO[[#This Row],[Codigo]],ENTRADAS[Nombre del Producto],INVENTARIO[[#This Row],[Nombre del Producto]]),"-")</f>
        <v>0</v>
      </c>
      <c r="L78" s="20">
        <f>IFERROR(SUMIFS(SALIDAS[Cantidad],SALIDAS[Codigo],INVENTARIO[[#This Row],[Codigo]],SALIDAS[Nombre del Producto],INVENTARIO[[#This Row],[Nombre del Producto]]),"-")</f>
        <v>0</v>
      </c>
      <c r="M78" s="4">
        <f>IFERROR(INVENTARIO[[#This Row],[Entradas]]-INVENTARIO[[#This Row],[Salidas]],"-")</f>
        <v>0</v>
      </c>
    </row>
    <row r="79" spans="2:13" ht="26.1" customHeight="1">
      <c r="B79" s="12">
        <v>8435037805120</v>
      </c>
      <c r="C79" s="4" t="s">
        <v>93</v>
      </c>
      <c r="D79" s="4"/>
      <c r="E79" s="4" t="s">
        <v>55</v>
      </c>
      <c r="F79" s="4">
        <v>4.3</v>
      </c>
      <c r="G79" s="20"/>
      <c r="H79" s="24">
        <v>44975</v>
      </c>
      <c r="I79" s="20">
        <f t="shared" ca="1" si="4"/>
        <v>170</v>
      </c>
      <c r="J79" s="4" t="str">
        <f t="shared" ca="1" si="3"/>
        <v>Vigente</v>
      </c>
      <c r="K79" s="20">
        <f>IFERROR(SUMIFS(ENTRADAS[Cantidad],ENTRADAS[Codigo],INVENTARIO[[#This Row],[Codigo]],ENTRADAS[Nombre del Producto],INVENTARIO[[#This Row],[Nombre del Producto]]),"-")</f>
        <v>0</v>
      </c>
      <c r="L79" s="20">
        <f>IFERROR(SUMIFS(SALIDAS[Cantidad],SALIDAS[Codigo],INVENTARIO[[#This Row],[Codigo]],SALIDAS[Nombre del Producto],INVENTARIO[[#This Row],[Nombre del Producto]]),"-")</f>
        <v>0</v>
      </c>
      <c r="M79" s="4">
        <f>IFERROR(INVENTARIO[[#This Row],[Entradas]]-INVENTARIO[[#This Row],[Salidas]],"-")</f>
        <v>0</v>
      </c>
    </row>
    <row r="80" spans="2:13" ht="26.1" customHeight="1">
      <c r="B80" s="12">
        <v>8435037803379</v>
      </c>
      <c r="C80" s="4" t="s">
        <v>94</v>
      </c>
      <c r="D80" s="4"/>
      <c r="E80" s="4" t="s">
        <v>55</v>
      </c>
      <c r="F80" s="4">
        <v>4.01</v>
      </c>
      <c r="G80" s="20"/>
      <c r="H80" s="24">
        <v>44692</v>
      </c>
      <c r="I80" s="20">
        <f t="shared" ca="1" si="4"/>
        <v>-113</v>
      </c>
      <c r="J80" s="4" t="str">
        <f t="shared" ca="1" si="3"/>
        <v>Vencido</v>
      </c>
      <c r="K80" s="20">
        <f>IFERROR(SUMIFS(ENTRADAS[Cantidad],ENTRADAS[Codigo],INVENTARIO[[#This Row],[Codigo]],ENTRADAS[Nombre del Producto],INVENTARIO[[#This Row],[Nombre del Producto]]),"-")</f>
        <v>0</v>
      </c>
      <c r="L80" s="20">
        <f>IFERROR(SUMIFS(SALIDAS[Cantidad],SALIDAS[Codigo],INVENTARIO[[#This Row],[Codigo]],SALIDAS[Nombre del Producto],INVENTARIO[[#This Row],[Nombre del Producto]]),"-")</f>
        <v>0</v>
      </c>
      <c r="M80" s="4">
        <f>IFERROR(INVENTARIO[[#This Row],[Entradas]]-INVENTARIO[[#This Row],[Salidas]],"-")</f>
        <v>0</v>
      </c>
    </row>
    <row r="81" spans="2:13" ht="26.1" customHeight="1">
      <c r="B81" s="12">
        <v>8435037803362</v>
      </c>
      <c r="C81" s="4" t="s">
        <v>95</v>
      </c>
      <c r="D81" s="4"/>
      <c r="E81" s="4" t="s">
        <v>55</v>
      </c>
      <c r="F81" s="4">
        <v>4.92</v>
      </c>
      <c r="G81" s="20"/>
      <c r="H81" s="24">
        <v>44904</v>
      </c>
      <c r="I81" s="20">
        <f t="shared" ca="1" si="4"/>
        <v>99</v>
      </c>
      <c r="J81" s="4" t="str">
        <f t="shared" ca="1" si="3"/>
        <v>Vigente</v>
      </c>
      <c r="K81" s="20">
        <f>IFERROR(SUMIFS(ENTRADAS[Cantidad],ENTRADAS[Codigo],INVENTARIO[[#This Row],[Codigo]],ENTRADAS[Nombre del Producto],INVENTARIO[[#This Row],[Nombre del Producto]]),"-")</f>
        <v>0</v>
      </c>
      <c r="L81" s="20">
        <f>IFERROR(SUMIFS(SALIDAS[Cantidad],SALIDAS[Codigo],INVENTARIO[[#This Row],[Codigo]],SALIDAS[Nombre del Producto],INVENTARIO[[#This Row],[Nombre del Producto]]),"-")</f>
        <v>0</v>
      </c>
      <c r="M81" s="4">
        <f>IFERROR(INVENTARIO[[#This Row],[Entradas]]-INVENTARIO[[#This Row],[Salidas]],"-")</f>
        <v>0</v>
      </c>
    </row>
    <row r="82" spans="2:13" ht="26.1" customHeight="1">
      <c r="B82" s="12">
        <v>8422584018653</v>
      </c>
      <c r="C82" s="4" t="s">
        <v>96</v>
      </c>
      <c r="D82" s="4"/>
      <c r="E82" s="4" t="s">
        <v>9</v>
      </c>
      <c r="F82" s="4">
        <v>4.1900000000000004</v>
      </c>
      <c r="G82" s="20"/>
      <c r="H82" s="24">
        <v>45047</v>
      </c>
      <c r="I82" s="20">
        <f t="shared" ca="1" si="4"/>
        <v>242</v>
      </c>
      <c r="J82" s="4" t="str">
        <f t="shared" ca="1" si="3"/>
        <v>Vigente</v>
      </c>
      <c r="K82" s="20">
        <f>IFERROR(SUMIFS(ENTRADAS[Cantidad],ENTRADAS[Codigo],INVENTARIO[[#This Row],[Codigo]],ENTRADAS[Nombre del Producto],INVENTARIO[[#This Row],[Nombre del Producto]]),"-")</f>
        <v>0</v>
      </c>
      <c r="L82" s="20">
        <f>IFERROR(SUMIFS(SALIDAS[Cantidad],SALIDAS[Codigo],INVENTARIO[[#This Row],[Codigo]],SALIDAS[Nombre del Producto],INVENTARIO[[#This Row],[Nombre del Producto]]),"-")</f>
        <v>0</v>
      </c>
      <c r="M82" s="4">
        <f>IFERROR(INVENTARIO[[#This Row],[Entradas]]-INVENTARIO[[#This Row],[Salidas]],"-")</f>
        <v>0</v>
      </c>
    </row>
    <row r="83" spans="2:13" ht="26.1" customHeight="1">
      <c r="B83" s="12">
        <v>8422584058581</v>
      </c>
      <c r="C83" s="4" t="s">
        <v>97</v>
      </c>
      <c r="D83" s="4"/>
      <c r="E83" s="4" t="s">
        <v>9</v>
      </c>
      <c r="F83" s="4">
        <v>4.1900000000000004</v>
      </c>
      <c r="G83" s="20"/>
      <c r="H83" s="24">
        <v>45017</v>
      </c>
      <c r="I83" s="20">
        <f t="shared" ca="1" si="4"/>
        <v>212</v>
      </c>
      <c r="J83" s="4" t="str">
        <f t="shared" ca="1" si="3"/>
        <v>Vigente</v>
      </c>
      <c r="K83" s="20">
        <f>IFERROR(SUMIFS(ENTRADAS[Cantidad],ENTRADAS[Codigo],INVENTARIO[[#This Row],[Codigo]],ENTRADAS[Nombre del Producto],INVENTARIO[[#This Row],[Nombre del Producto]]),"-")</f>
        <v>0</v>
      </c>
      <c r="L83" s="20">
        <f>IFERROR(SUMIFS(SALIDAS[Cantidad],SALIDAS[Codigo],INVENTARIO[[#This Row],[Codigo]],SALIDAS[Nombre del Producto],INVENTARIO[[#This Row],[Nombre del Producto]]),"-")</f>
        <v>0</v>
      </c>
      <c r="M83" s="4">
        <f>IFERROR(INVENTARIO[[#This Row],[Entradas]]-INVENTARIO[[#This Row],[Salidas]],"-")</f>
        <v>0</v>
      </c>
    </row>
    <row r="84" spans="2:13" ht="26.1" customHeight="1">
      <c r="B84" s="12">
        <v>8422584039191</v>
      </c>
      <c r="C84" s="4" t="s">
        <v>98</v>
      </c>
      <c r="D84" s="4"/>
      <c r="E84" s="4" t="s">
        <v>9</v>
      </c>
      <c r="F84" s="4">
        <v>3.03</v>
      </c>
      <c r="G84" s="20"/>
      <c r="H84" s="24">
        <v>45108</v>
      </c>
      <c r="I84" s="20">
        <f t="shared" ca="1" si="4"/>
        <v>303</v>
      </c>
      <c r="J84" s="4" t="str">
        <f t="shared" ca="1" si="3"/>
        <v>Vigente</v>
      </c>
      <c r="K84" s="20">
        <f>IFERROR(SUMIFS(ENTRADAS[Cantidad],ENTRADAS[Codigo],INVENTARIO[[#This Row],[Codigo]],ENTRADAS[Nombre del Producto],INVENTARIO[[#This Row],[Nombre del Producto]]),"-")</f>
        <v>0</v>
      </c>
      <c r="L84" s="20">
        <f>IFERROR(SUMIFS(SALIDAS[Cantidad],SALIDAS[Codigo],INVENTARIO[[#This Row],[Codigo]],SALIDAS[Nombre del Producto],INVENTARIO[[#This Row],[Nombre del Producto]]),"-")</f>
        <v>0</v>
      </c>
      <c r="M84" s="4">
        <f>IFERROR(INVENTARIO[[#This Row],[Entradas]]-INVENTARIO[[#This Row],[Salidas]],"-")</f>
        <v>0</v>
      </c>
    </row>
    <row r="85" spans="2:13" ht="26.1" customHeight="1">
      <c r="B85" s="12">
        <v>8422584048704</v>
      </c>
      <c r="C85" s="4" t="s">
        <v>99</v>
      </c>
      <c r="D85" s="4"/>
      <c r="E85" s="4" t="s">
        <v>9</v>
      </c>
      <c r="F85" s="4">
        <v>3.1</v>
      </c>
      <c r="G85" s="20"/>
      <c r="H85" s="24">
        <v>45078</v>
      </c>
      <c r="I85" s="20">
        <f t="shared" ca="1" si="4"/>
        <v>273</v>
      </c>
      <c r="J85" s="4" t="str">
        <f t="shared" ca="1" si="3"/>
        <v>Vigente</v>
      </c>
      <c r="K85" s="20">
        <f>IFERROR(SUMIFS(ENTRADAS[Cantidad],ENTRADAS[Codigo],INVENTARIO[[#This Row],[Codigo]],ENTRADAS[Nombre del Producto],INVENTARIO[[#This Row],[Nombre del Producto]]),"-")</f>
        <v>0</v>
      </c>
      <c r="L85" s="20">
        <f>IFERROR(SUMIFS(SALIDAS[Cantidad],SALIDAS[Codigo],INVENTARIO[[#This Row],[Codigo]],SALIDAS[Nombre del Producto],INVENTARIO[[#This Row],[Nombre del Producto]]),"-")</f>
        <v>0</v>
      </c>
      <c r="M85" s="4">
        <f>IFERROR(INVENTARIO[[#This Row],[Entradas]]-INVENTARIO[[#This Row],[Salidas]],"-")</f>
        <v>0</v>
      </c>
    </row>
    <row r="86" spans="2:13" ht="26.1" customHeight="1">
      <c r="B86" s="12">
        <v>8422584018356</v>
      </c>
      <c r="C86" s="4" t="s">
        <v>100</v>
      </c>
      <c r="D86" s="4"/>
      <c r="E86" s="4" t="s">
        <v>9</v>
      </c>
      <c r="F86" s="4">
        <v>2.99</v>
      </c>
      <c r="G86" s="20"/>
      <c r="H86" s="24">
        <v>45108</v>
      </c>
      <c r="I86" s="20">
        <f t="shared" ca="1" si="4"/>
        <v>303</v>
      </c>
      <c r="J86" s="4" t="str">
        <f t="shared" ca="1" si="3"/>
        <v>Vigente</v>
      </c>
      <c r="K86" s="20">
        <f>IFERROR(SUMIFS(ENTRADAS[Cantidad],ENTRADAS[Codigo],INVENTARIO[[#This Row],[Codigo]],ENTRADAS[Nombre del Producto],INVENTARIO[[#This Row],[Nombre del Producto]]),"-")</f>
        <v>0</v>
      </c>
      <c r="L86" s="20">
        <f>IFERROR(SUMIFS(SALIDAS[Cantidad],SALIDAS[Codigo],INVENTARIO[[#This Row],[Codigo]],SALIDAS[Nombre del Producto],INVENTARIO[[#This Row],[Nombre del Producto]]),"-")</f>
        <v>0</v>
      </c>
      <c r="M86" s="4">
        <f>IFERROR(INVENTARIO[[#This Row],[Entradas]]-INVENTARIO[[#This Row],[Salidas]],"-")</f>
        <v>0</v>
      </c>
    </row>
    <row r="87" spans="2:13" ht="26.1" customHeight="1">
      <c r="B87" s="12">
        <v>8422584048698</v>
      </c>
      <c r="C87" s="4" t="s">
        <v>101</v>
      </c>
      <c r="D87" s="4"/>
      <c r="E87" s="4" t="s">
        <v>9</v>
      </c>
      <c r="F87" s="4">
        <v>3.56</v>
      </c>
      <c r="G87" s="20"/>
      <c r="H87" s="24">
        <v>45047</v>
      </c>
      <c r="I87" s="20">
        <f t="shared" ca="1" si="4"/>
        <v>242</v>
      </c>
      <c r="J87" s="4" t="str">
        <f t="shared" ca="1" si="3"/>
        <v>Vigente</v>
      </c>
      <c r="K87" s="20">
        <f>IFERROR(SUMIFS(ENTRADAS[Cantidad],ENTRADAS[Codigo],INVENTARIO[[#This Row],[Codigo]],ENTRADAS[Nombre del Producto],INVENTARIO[[#This Row],[Nombre del Producto]]),"-")</f>
        <v>0</v>
      </c>
      <c r="L87" s="20">
        <f>IFERROR(SUMIFS(SALIDAS[Cantidad],SALIDAS[Codigo],INVENTARIO[[#This Row],[Codigo]],SALIDAS[Nombre del Producto],INVENTARIO[[#This Row],[Nombre del Producto]]),"-")</f>
        <v>0</v>
      </c>
      <c r="M87" s="4">
        <f>IFERROR(INVENTARIO[[#This Row],[Entradas]]-INVENTARIO[[#This Row],[Salidas]],"-")</f>
        <v>0</v>
      </c>
    </row>
    <row r="88" spans="2:13" ht="26.1" customHeight="1">
      <c r="B88" s="12">
        <v>8422584039368</v>
      </c>
      <c r="C88" s="4" t="s">
        <v>102</v>
      </c>
      <c r="D88" s="4"/>
      <c r="E88" s="4" t="s">
        <v>9</v>
      </c>
      <c r="F88" s="4">
        <v>4.41</v>
      </c>
      <c r="G88" s="20"/>
      <c r="H88" s="24">
        <v>45078</v>
      </c>
      <c r="I88" s="20">
        <f t="shared" ca="1" si="4"/>
        <v>273</v>
      </c>
      <c r="J88" s="4" t="str">
        <f t="shared" ca="1" si="3"/>
        <v>Vigente</v>
      </c>
      <c r="K88" s="20">
        <f>IFERROR(SUMIFS(ENTRADAS[Cantidad],ENTRADAS[Codigo],INVENTARIO[[#This Row],[Codigo]],ENTRADAS[Nombre del Producto],INVENTARIO[[#This Row],[Nombre del Producto]]),"-")</f>
        <v>0</v>
      </c>
      <c r="L88" s="20">
        <f>IFERROR(SUMIFS(SALIDAS[Cantidad],SALIDAS[Codigo],INVENTARIO[[#This Row],[Codigo]],SALIDAS[Nombre del Producto],INVENTARIO[[#This Row],[Nombre del Producto]]),"-")</f>
        <v>0</v>
      </c>
      <c r="M88" s="4">
        <f>IFERROR(INVENTARIO[[#This Row],[Entradas]]-INVENTARIO[[#This Row],[Salidas]],"-")</f>
        <v>0</v>
      </c>
    </row>
    <row r="89" spans="2:13" ht="26.1" customHeight="1">
      <c r="B89" s="12">
        <v>8423903057735</v>
      </c>
      <c r="C89" s="4" t="s">
        <v>103</v>
      </c>
      <c r="D89" s="4"/>
      <c r="E89" s="4" t="s">
        <v>104</v>
      </c>
      <c r="F89" s="4">
        <v>3.99</v>
      </c>
      <c r="G89" s="20"/>
      <c r="H89" s="24">
        <v>45070</v>
      </c>
      <c r="I89" s="20">
        <f t="shared" ca="1" si="4"/>
        <v>265</v>
      </c>
      <c r="J89" s="4" t="str">
        <f t="shared" ca="1" si="3"/>
        <v>Vigente</v>
      </c>
      <c r="K89" s="20">
        <f>IFERROR(SUMIFS(ENTRADAS[Cantidad],ENTRADAS[Codigo],INVENTARIO[[#This Row],[Codigo]],ENTRADAS[Nombre del Producto],INVENTARIO[[#This Row],[Nombre del Producto]]),"-")</f>
        <v>0</v>
      </c>
      <c r="L89" s="20">
        <f>IFERROR(SUMIFS(SALIDAS[Cantidad],SALIDAS[Codigo],INVENTARIO[[#This Row],[Codigo]],SALIDAS[Nombre del Producto],INVENTARIO[[#This Row],[Nombre del Producto]]),"-")</f>
        <v>0</v>
      </c>
      <c r="M89" s="4">
        <f>IFERROR(INVENTARIO[[#This Row],[Entradas]]-INVENTARIO[[#This Row],[Salidas]],"-")</f>
        <v>0</v>
      </c>
    </row>
    <row r="90" spans="2:13" ht="26.1" customHeight="1">
      <c r="B90" s="12">
        <v>8423903046395</v>
      </c>
      <c r="C90" s="4" t="s">
        <v>105</v>
      </c>
      <c r="D90" s="4"/>
      <c r="E90" s="4" t="s">
        <v>104</v>
      </c>
      <c r="F90" s="4">
        <v>4.25</v>
      </c>
      <c r="G90" s="20"/>
      <c r="H90" s="24">
        <v>44875</v>
      </c>
      <c r="I90" s="20">
        <f t="shared" ca="1" si="4"/>
        <v>70</v>
      </c>
      <c r="J90" s="4" t="str">
        <f t="shared" ca="1" si="3"/>
        <v>Vigente</v>
      </c>
      <c r="K90" s="20">
        <f>IFERROR(SUMIFS(ENTRADAS[Cantidad],ENTRADAS[Codigo],INVENTARIO[[#This Row],[Codigo]],ENTRADAS[Nombre del Producto],INVENTARIO[[#This Row],[Nombre del Producto]]),"-")</f>
        <v>0</v>
      </c>
      <c r="L90" s="20">
        <f>IFERROR(SUMIFS(SALIDAS[Cantidad],SALIDAS[Codigo],INVENTARIO[[#This Row],[Codigo]],SALIDAS[Nombre del Producto],INVENTARIO[[#This Row],[Nombre del Producto]]),"-")</f>
        <v>0</v>
      </c>
      <c r="M90" s="4">
        <f>IFERROR(INVENTARIO[[#This Row],[Entradas]]-INVENTARIO[[#This Row],[Salidas]],"-")</f>
        <v>0</v>
      </c>
    </row>
    <row r="91" spans="2:13" ht="26.1" customHeight="1">
      <c r="B91" s="12">
        <v>8423903063811</v>
      </c>
      <c r="C91" s="4" t="s">
        <v>106</v>
      </c>
      <c r="D91" s="4"/>
      <c r="E91" s="4" t="s">
        <v>104</v>
      </c>
      <c r="F91" s="4">
        <v>4.37</v>
      </c>
      <c r="G91" s="20"/>
      <c r="H91" s="24">
        <v>44861</v>
      </c>
      <c r="I91" s="20">
        <f t="shared" ca="1" si="4"/>
        <v>56</v>
      </c>
      <c r="J91" s="4" t="str">
        <f t="shared" ca="1" si="3"/>
        <v>Vigente</v>
      </c>
      <c r="K91" s="20">
        <f>IFERROR(SUMIFS(ENTRADAS[Cantidad],ENTRADAS[Codigo],INVENTARIO[[#This Row],[Codigo]],ENTRADAS[Nombre del Producto],INVENTARIO[[#This Row],[Nombre del Producto]]),"-")</f>
        <v>0</v>
      </c>
      <c r="L91" s="20">
        <f>IFERROR(SUMIFS(SALIDAS[Cantidad],SALIDAS[Codigo],INVENTARIO[[#This Row],[Codigo]],SALIDAS[Nombre del Producto],INVENTARIO[[#This Row],[Nombre del Producto]]),"-")</f>
        <v>0</v>
      </c>
      <c r="M91" s="4">
        <f>IFERROR(INVENTARIO[[#This Row],[Entradas]]-INVENTARIO[[#This Row],[Salidas]],"-")</f>
        <v>0</v>
      </c>
    </row>
    <row r="92" spans="2:13" ht="26.1" customHeight="1">
      <c r="B92" s="12">
        <v>8423903051986</v>
      </c>
      <c r="C92" s="4" t="s">
        <v>107</v>
      </c>
      <c r="D92" s="4"/>
      <c r="E92" s="4" t="s">
        <v>104</v>
      </c>
      <c r="F92" s="4">
        <v>4.3499999999999996</v>
      </c>
      <c r="G92" s="20"/>
      <c r="H92" s="24">
        <v>44846</v>
      </c>
      <c r="I92" s="20">
        <f t="shared" ca="1" si="4"/>
        <v>41</v>
      </c>
      <c r="J92" s="4" t="str">
        <f t="shared" ca="1" si="3"/>
        <v>Vigente</v>
      </c>
      <c r="K92" s="20">
        <f>IFERROR(SUMIFS(ENTRADAS[Cantidad],ENTRADAS[Codigo],INVENTARIO[[#This Row],[Codigo]],ENTRADAS[Nombre del Producto],INVENTARIO[[#This Row],[Nombre del Producto]]),"-")</f>
        <v>0</v>
      </c>
      <c r="L92" s="20">
        <f>IFERROR(SUMIFS(SALIDAS[Cantidad],SALIDAS[Codigo],INVENTARIO[[#This Row],[Codigo]],SALIDAS[Nombre del Producto],INVENTARIO[[#This Row],[Nombre del Producto]]),"-")</f>
        <v>0</v>
      </c>
      <c r="M92" s="4">
        <f>IFERROR(INVENTARIO[[#This Row],[Entradas]]-INVENTARIO[[#This Row],[Salidas]],"-")</f>
        <v>0</v>
      </c>
    </row>
    <row r="93" spans="2:13" ht="26.1" customHeight="1">
      <c r="B93" s="12">
        <v>8423903046371</v>
      </c>
      <c r="C93" s="4" t="s">
        <v>108</v>
      </c>
      <c r="D93" s="4"/>
      <c r="E93" s="4" t="s">
        <v>104</v>
      </c>
      <c r="F93" s="4">
        <v>4.6900000000000004</v>
      </c>
      <c r="G93" s="20"/>
      <c r="H93" s="24">
        <v>44875</v>
      </c>
      <c r="I93" s="20">
        <f t="shared" ca="1" si="4"/>
        <v>70</v>
      </c>
      <c r="J93" s="4" t="str">
        <f t="shared" ca="1" si="3"/>
        <v>Vigente</v>
      </c>
      <c r="K93" s="20">
        <f>IFERROR(SUMIFS(ENTRADAS[Cantidad],ENTRADAS[Codigo],INVENTARIO[[#This Row],[Codigo]],ENTRADAS[Nombre del Producto],INVENTARIO[[#This Row],[Nombre del Producto]]),"-")</f>
        <v>0</v>
      </c>
      <c r="L93" s="20">
        <f>IFERROR(SUMIFS(SALIDAS[Cantidad],SALIDAS[Codigo],INVENTARIO[[#This Row],[Codigo]],SALIDAS[Nombre del Producto],INVENTARIO[[#This Row],[Nombre del Producto]]),"-")</f>
        <v>0</v>
      </c>
      <c r="M93" s="4">
        <f>IFERROR(INVENTARIO[[#This Row],[Entradas]]-INVENTARIO[[#This Row],[Salidas]],"-")</f>
        <v>0</v>
      </c>
    </row>
    <row r="94" spans="2:13" ht="26.1" customHeight="1">
      <c r="B94" s="12">
        <v>8426904172896</v>
      </c>
      <c r="C94" s="4" t="s">
        <v>109</v>
      </c>
      <c r="D94" s="4"/>
      <c r="E94" s="4" t="s">
        <v>110</v>
      </c>
      <c r="F94" s="4">
        <v>3.3</v>
      </c>
      <c r="G94" s="20"/>
      <c r="H94" s="24">
        <v>45078</v>
      </c>
      <c r="I94" s="20">
        <f t="shared" ca="1" si="4"/>
        <v>273</v>
      </c>
      <c r="J94" s="4" t="str">
        <f t="shared" ca="1" si="3"/>
        <v>Vigente</v>
      </c>
      <c r="K94" s="20">
        <f>IFERROR(SUMIFS(ENTRADAS[Cantidad],ENTRADAS[Codigo],INVENTARIO[[#This Row],[Codigo]],ENTRADAS[Nombre del Producto],INVENTARIO[[#This Row],[Nombre del Producto]]),"-")</f>
        <v>0</v>
      </c>
      <c r="L94" s="20">
        <f>IFERROR(SUMIFS(SALIDAS[Cantidad],SALIDAS[Codigo],INVENTARIO[[#This Row],[Codigo]],SALIDAS[Nombre del Producto],INVENTARIO[[#This Row],[Nombre del Producto]]),"-")</f>
        <v>0</v>
      </c>
      <c r="M94" s="4">
        <f>IFERROR(INVENTARIO[[#This Row],[Entradas]]-INVENTARIO[[#This Row],[Salidas]],"-")</f>
        <v>0</v>
      </c>
    </row>
    <row r="95" spans="2:13" ht="26.1" customHeight="1">
      <c r="B95" s="12">
        <v>4016249009786</v>
      </c>
      <c r="C95" s="4" t="s">
        <v>111</v>
      </c>
      <c r="D95" s="4"/>
      <c r="E95" s="4" t="s">
        <v>112</v>
      </c>
      <c r="F95" s="4">
        <v>3.14</v>
      </c>
      <c r="G95" s="20"/>
      <c r="H95" s="4"/>
      <c r="I95" s="20">
        <f t="shared" ca="1" si="4"/>
        <v>-44805</v>
      </c>
      <c r="J95" s="4" t="str">
        <f t="shared" ca="1" si="3"/>
        <v>Vencido</v>
      </c>
      <c r="K95" s="20">
        <f>IFERROR(SUMIFS(ENTRADAS[Cantidad],ENTRADAS[Codigo],INVENTARIO[[#This Row],[Codigo]],ENTRADAS[Nombre del Producto],INVENTARIO[[#This Row],[Nombre del Producto]]),"-")</f>
        <v>0</v>
      </c>
      <c r="L95" s="20">
        <f>IFERROR(SUMIFS(SALIDAS[Cantidad],SALIDAS[Codigo],INVENTARIO[[#This Row],[Codigo]],SALIDAS[Nombre del Producto],INVENTARIO[[#This Row],[Nombre del Producto]]),"-")</f>
        <v>0</v>
      </c>
      <c r="M95" s="4">
        <f>IFERROR(INVENTARIO[[#This Row],[Entradas]]-INVENTARIO[[#This Row],[Salidas]],"-")</f>
        <v>0</v>
      </c>
    </row>
    <row r="96" spans="2:13" ht="26.1" customHeight="1">
      <c r="B96" s="12">
        <v>5013665109389</v>
      </c>
      <c r="C96" s="4" t="s">
        <v>113</v>
      </c>
      <c r="D96" s="4"/>
      <c r="E96" s="4" t="s">
        <v>114</v>
      </c>
      <c r="F96" s="4">
        <v>4.9000000000000004</v>
      </c>
      <c r="G96" s="20"/>
      <c r="H96" s="24">
        <v>44713</v>
      </c>
      <c r="I96" s="20">
        <f t="shared" ca="1" si="4"/>
        <v>-92</v>
      </c>
      <c r="J96" s="4" t="str">
        <f t="shared" ca="1" si="3"/>
        <v>Vencido</v>
      </c>
      <c r="K96" s="20">
        <f>IFERROR(SUMIFS(ENTRADAS[Cantidad],ENTRADAS[Codigo],INVENTARIO[[#This Row],[Codigo]],ENTRADAS[Nombre del Producto],INVENTARIO[[#This Row],[Nombre del Producto]]),"-")</f>
        <v>0</v>
      </c>
      <c r="L96" s="20">
        <f>IFERROR(SUMIFS(SALIDAS[Cantidad],SALIDAS[Codigo],INVENTARIO[[#This Row],[Codigo]],SALIDAS[Nombre del Producto],INVENTARIO[[#This Row],[Nombre del Producto]]),"-")</f>
        <v>0</v>
      </c>
      <c r="M96" s="4">
        <f>IFERROR(INVENTARIO[[#This Row],[Entradas]]-INVENTARIO[[#This Row],[Salidas]],"-")</f>
        <v>0</v>
      </c>
    </row>
    <row r="97" spans="2:13" ht="26.1" customHeight="1">
      <c r="B97" s="12">
        <v>8435037802259</v>
      </c>
      <c r="C97" s="4" t="s">
        <v>115</v>
      </c>
      <c r="D97" s="4"/>
      <c r="E97" s="4" t="s">
        <v>55</v>
      </c>
      <c r="F97" s="4">
        <v>3.9</v>
      </c>
      <c r="G97" s="20"/>
      <c r="H97" s="4"/>
      <c r="I97" s="20">
        <f t="shared" ca="1" si="4"/>
        <v>-44805</v>
      </c>
      <c r="J97" s="4" t="str">
        <f t="shared" ca="1" si="3"/>
        <v>Vencido</v>
      </c>
      <c r="K97" s="20">
        <f>IFERROR(SUMIFS(ENTRADAS[Cantidad],ENTRADAS[Codigo],INVENTARIO[[#This Row],[Codigo]],ENTRADAS[Nombre del Producto],INVENTARIO[[#This Row],[Nombre del Producto]]),"-")</f>
        <v>0</v>
      </c>
      <c r="L97" s="20">
        <f>IFERROR(SUMIFS(SALIDAS[Cantidad],SALIDAS[Codigo],INVENTARIO[[#This Row],[Codigo]],SALIDAS[Nombre del Producto],INVENTARIO[[#This Row],[Nombre del Producto]]),"-")</f>
        <v>0</v>
      </c>
      <c r="M97" s="4">
        <f>IFERROR(INVENTARIO[[#This Row],[Entradas]]-INVENTARIO[[#This Row],[Salidas]],"-")</f>
        <v>0</v>
      </c>
    </row>
    <row r="98" spans="2:13" ht="26.1" customHeight="1">
      <c r="B98" s="12">
        <v>8435037802266</v>
      </c>
      <c r="C98" s="4" t="s">
        <v>116</v>
      </c>
      <c r="D98" s="4"/>
      <c r="E98" s="4" t="s">
        <v>55</v>
      </c>
      <c r="F98" s="4">
        <v>3.9</v>
      </c>
      <c r="G98" s="20"/>
      <c r="H98" s="4"/>
      <c r="I98" s="20">
        <f t="shared" ca="1" si="4"/>
        <v>-44805</v>
      </c>
      <c r="J98" s="4" t="str">
        <f t="shared" ca="1" si="3"/>
        <v>Vencido</v>
      </c>
      <c r="K98" s="20">
        <f>IFERROR(SUMIFS(ENTRADAS[Cantidad],ENTRADAS[Codigo],INVENTARIO[[#This Row],[Codigo]],ENTRADAS[Nombre del Producto],INVENTARIO[[#This Row],[Nombre del Producto]]),"-")</f>
        <v>0</v>
      </c>
      <c r="L98" s="20">
        <f>IFERROR(SUMIFS(SALIDAS[Cantidad],SALIDAS[Codigo],INVENTARIO[[#This Row],[Codigo]],SALIDAS[Nombre del Producto],INVENTARIO[[#This Row],[Nombre del Producto]]),"-")</f>
        <v>0</v>
      </c>
      <c r="M98" s="4">
        <f>IFERROR(INVENTARIO[[#This Row],[Entradas]]-INVENTARIO[[#This Row],[Salidas]],"-")</f>
        <v>0</v>
      </c>
    </row>
    <row r="99" spans="2:13" ht="26.1" customHeight="1">
      <c r="B99" s="12">
        <v>8435037841265</v>
      </c>
      <c r="C99" s="4" t="s">
        <v>117</v>
      </c>
      <c r="D99" s="4"/>
      <c r="E99" s="4" t="s">
        <v>55</v>
      </c>
      <c r="F99" s="4">
        <v>4.2300000000000004</v>
      </c>
      <c r="G99" s="20"/>
      <c r="H99" s="24">
        <v>45556</v>
      </c>
      <c r="I99" s="20">
        <f t="shared" ca="1" si="4"/>
        <v>751</v>
      </c>
      <c r="J99" s="4" t="str">
        <f t="shared" ca="1" si="3"/>
        <v>Vigente</v>
      </c>
      <c r="K99" s="20">
        <f>IFERROR(SUMIFS(ENTRADAS[Cantidad],ENTRADAS[Codigo],INVENTARIO[[#This Row],[Codigo]],ENTRADAS[Nombre del Producto],INVENTARIO[[#This Row],[Nombre del Producto]]),"-")</f>
        <v>0</v>
      </c>
      <c r="L99" s="20">
        <f>IFERROR(SUMIFS(SALIDAS[Cantidad],SALIDAS[Codigo],INVENTARIO[[#This Row],[Codigo]],SALIDAS[Nombre del Producto],INVENTARIO[[#This Row],[Nombre del Producto]]),"-")</f>
        <v>0</v>
      </c>
      <c r="M99" s="4">
        <f>IFERROR(INVENTARIO[[#This Row],[Entradas]]-INVENTARIO[[#This Row],[Salidas]],"-")</f>
        <v>0</v>
      </c>
    </row>
    <row r="100" spans="2:13" ht="26.1" customHeight="1">
      <c r="B100" s="12">
        <v>8435037841241</v>
      </c>
      <c r="C100" s="4" t="s">
        <v>118</v>
      </c>
      <c r="D100" s="4"/>
      <c r="E100" s="4" t="s">
        <v>55</v>
      </c>
      <c r="F100" s="4">
        <v>4.2300000000000004</v>
      </c>
      <c r="G100" s="20"/>
      <c r="H100" s="24">
        <v>45977</v>
      </c>
      <c r="I100" s="20">
        <f t="shared" ca="1" si="4"/>
        <v>1172</v>
      </c>
      <c r="J100" s="4" t="str">
        <f t="shared" ca="1" si="3"/>
        <v>Vigente</v>
      </c>
      <c r="K100" s="20">
        <f>IFERROR(SUMIFS(ENTRADAS[Cantidad],ENTRADAS[Codigo],INVENTARIO[[#This Row],[Codigo]],ENTRADAS[Nombre del Producto],INVENTARIO[[#This Row],[Nombre del Producto]]),"-")</f>
        <v>0</v>
      </c>
      <c r="L100" s="20">
        <f>IFERROR(SUMIFS(SALIDAS[Cantidad],SALIDAS[Codigo],INVENTARIO[[#This Row],[Codigo]],SALIDAS[Nombre del Producto],INVENTARIO[[#This Row],[Nombre del Producto]]),"-")</f>
        <v>0</v>
      </c>
      <c r="M100" s="4">
        <f>IFERROR(INVENTARIO[[#This Row],[Entradas]]-INVENTARIO[[#This Row],[Salidas]],"-")</f>
        <v>0</v>
      </c>
    </row>
    <row r="101" spans="2:13" ht="26.1" customHeight="1">
      <c r="B101" s="12">
        <v>8437002735258</v>
      </c>
      <c r="C101" s="4" t="s">
        <v>119</v>
      </c>
      <c r="D101" s="4"/>
      <c r="E101" s="4" t="s">
        <v>73</v>
      </c>
      <c r="F101" s="4">
        <v>3.25</v>
      </c>
      <c r="G101" s="20"/>
      <c r="H101" s="24">
        <v>46356</v>
      </c>
      <c r="I101" s="20">
        <f t="shared" ca="1" si="4"/>
        <v>1551</v>
      </c>
      <c r="J101" s="4" t="str">
        <f t="shared" ca="1" si="3"/>
        <v>Vigente</v>
      </c>
      <c r="K101" s="20">
        <f>IFERROR(SUMIFS(ENTRADAS[Cantidad],ENTRADAS[Codigo],INVENTARIO[[#This Row],[Codigo]],ENTRADAS[Nombre del Producto],INVENTARIO[[#This Row],[Nombre del Producto]]),"-")</f>
        <v>0</v>
      </c>
      <c r="L101" s="20">
        <f>IFERROR(SUMIFS(SALIDAS[Cantidad],SALIDAS[Codigo],INVENTARIO[[#This Row],[Codigo]],SALIDAS[Nombre del Producto],INVENTARIO[[#This Row],[Nombre del Producto]]),"-")</f>
        <v>0</v>
      </c>
      <c r="M101" s="4">
        <f>IFERROR(INVENTARIO[[#This Row],[Entradas]]-INVENTARIO[[#This Row],[Salidas]],"-")</f>
        <v>0</v>
      </c>
    </row>
    <row r="102" spans="2:13" ht="26.1" customHeight="1">
      <c r="B102" s="25">
        <v>8437002735258</v>
      </c>
      <c r="C102" s="20" t="s">
        <v>119</v>
      </c>
      <c r="D102" s="20"/>
      <c r="E102" s="20" t="s">
        <v>73</v>
      </c>
      <c r="F102" s="4">
        <v>3.25</v>
      </c>
      <c r="G102" s="20"/>
      <c r="H102" s="29">
        <v>45838</v>
      </c>
      <c r="I102" s="20">
        <f t="shared" ca="1" si="4"/>
        <v>1033</v>
      </c>
      <c r="J102" s="4" t="str">
        <f t="shared" ca="1" si="3"/>
        <v>Vigente</v>
      </c>
      <c r="K102" s="20">
        <f>IFERROR(SUMIFS(ENTRADAS[Cantidad],ENTRADAS[Codigo],INVENTARIO[[#This Row],[Codigo]],ENTRADAS[Nombre del Producto],INVENTARIO[[#This Row],[Nombre del Producto]]),"-")</f>
        <v>0</v>
      </c>
      <c r="L102" s="20">
        <f>IFERROR(SUMIFS(SALIDAS[Cantidad],SALIDAS[Codigo],INVENTARIO[[#This Row],[Codigo]],SALIDAS[Nombre del Producto],INVENTARIO[[#This Row],[Nombre del Producto]]),"-")</f>
        <v>0</v>
      </c>
      <c r="M102" s="4">
        <f>IFERROR(INVENTARIO[[#This Row],[Entradas]]-INVENTARIO[[#This Row],[Salidas]],"-")</f>
        <v>0</v>
      </c>
    </row>
    <row r="103" spans="2:13" ht="26.1" customHeight="1">
      <c r="B103" s="25">
        <v>8437002735234</v>
      </c>
      <c r="C103" s="20" t="s">
        <v>118</v>
      </c>
      <c r="D103" s="20"/>
      <c r="E103" s="20" t="s">
        <v>73</v>
      </c>
      <c r="F103" s="4"/>
      <c r="G103" s="20"/>
      <c r="H103" s="29">
        <v>46203</v>
      </c>
      <c r="I103" s="20">
        <f t="shared" ca="1" si="4"/>
        <v>1398</v>
      </c>
      <c r="J103" s="4" t="str">
        <f t="shared" ca="1" si="3"/>
        <v>Vigente</v>
      </c>
      <c r="K103" s="20">
        <f>IFERROR(SUMIFS(ENTRADAS[Cantidad],ENTRADAS[Codigo],INVENTARIO[[#This Row],[Codigo]],ENTRADAS[Nombre del Producto],INVENTARIO[[#This Row],[Nombre del Producto]]),"-")</f>
        <v>0</v>
      </c>
      <c r="L103" s="20">
        <f>IFERROR(SUMIFS(SALIDAS[Cantidad],SALIDAS[Codigo],INVENTARIO[[#This Row],[Codigo]],SALIDAS[Nombre del Producto],INVENTARIO[[#This Row],[Nombre del Producto]]),"-")</f>
        <v>0</v>
      </c>
      <c r="M103" s="4">
        <f>IFERROR(INVENTARIO[[#This Row],[Entradas]]-INVENTARIO[[#This Row],[Salidas]],"-")</f>
        <v>0</v>
      </c>
    </row>
    <row r="104" spans="2:13" ht="26.1" customHeight="1">
      <c r="B104" s="25">
        <v>8712439036803</v>
      </c>
      <c r="C104" s="20" t="s">
        <v>134</v>
      </c>
      <c r="D104" s="20"/>
      <c r="E104" s="20" t="s">
        <v>135</v>
      </c>
      <c r="F104" s="4"/>
      <c r="G104" s="20"/>
      <c r="H104" s="29">
        <v>45149</v>
      </c>
      <c r="I104" s="20">
        <f t="shared" ca="1" si="4"/>
        <v>344</v>
      </c>
      <c r="J104" s="4" t="str">
        <f t="shared" ca="1" si="3"/>
        <v>Vigente</v>
      </c>
      <c r="K104" s="20">
        <f>IFERROR(SUMIFS(ENTRADAS[Cantidad],ENTRADAS[Codigo],INVENTARIO[[#This Row],[Codigo]],ENTRADAS[Nombre del Producto],INVENTARIO[[#This Row],[Nombre del Producto]]),"-")</f>
        <v>0</v>
      </c>
      <c r="L104" s="20">
        <f>IFERROR(SUMIFS(SALIDAS[Cantidad],SALIDAS[Codigo],INVENTARIO[[#This Row],[Codigo]],SALIDAS[Nombre del Producto],INVENTARIO[[#This Row],[Nombre del Producto]]),"-")</f>
        <v>0</v>
      </c>
      <c r="M104" s="4">
        <f>IFERROR(INVENTARIO[[#This Row],[Entradas]]-INVENTARIO[[#This Row],[Salidas]],"-")</f>
        <v>0</v>
      </c>
    </row>
    <row r="105" spans="2:13" ht="26.1" customHeight="1">
      <c r="B105" s="25">
        <v>738097869377</v>
      </c>
      <c r="C105" s="20" t="s">
        <v>136</v>
      </c>
      <c r="D105" s="20"/>
      <c r="E105" s="20" t="s">
        <v>137</v>
      </c>
      <c r="F105" s="4"/>
      <c r="G105" s="20"/>
      <c r="H105" s="29">
        <v>45612</v>
      </c>
      <c r="I105" s="20">
        <f t="shared" ca="1" si="4"/>
        <v>807</v>
      </c>
      <c r="J105" s="4" t="str">
        <f t="shared" ca="1" si="3"/>
        <v>Vigente</v>
      </c>
      <c r="K105" s="20">
        <f>IFERROR(SUMIFS(ENTRADAS[Cantidad],ENTRADAS[Codigo],INVENTARIO[[#This Row],[Codigo]],ENTRADAS[Nombre del Producto],INVENTARIO[[#This Row],[Nombre del Producto]]),"-")</f>
        <v>0</v>
      </c>
      <c r="L105" s="20">
        <f>IFERROR(SUMIFS(SALIDAS[Cantidad],SALIDAS[Codigo],INVENTARIO[[#This Row],[Codigo]],SALIDAS[Nombre del Producto],INVENTARIO[[#This Row],[Nombre del Producto]]),"-")</f>
        <v>0</v>
      </c>
      <c r="M105" s="4">
        <f>IFERROR(INVENTARIO[[#This Row],[Entradas]]-INVENTARIO[[#This Row],[Salidas]],"-")</f>
        <v>0</v>
      </c>
    </row>
    <row r="106" spans="2:13" ht="26.1" customHeight="1">
      <c r="B106" s="25">
        <v>738097869247</v>
      </c>
      <c r="C106" s="20" t="s">
        <v>138</v>
      </c>
      <c r="D106" s="20"/>
      <c r="E106" s="20" t="s">
        <v>137</v>
      </c>
      <c r="F106" s="4"/>
      <c r="G106" s="20"/>
      <c r="H106" s="29">
        <v>45457</v>
      </c>
      <c r="I106" s="20">
        <f t="shared" ca="1" si="4"/>
        <v>652</v>
      </c>
      <c r="J106" s="4" t="str">
        <f t="shared" ca="1" si="3"/>
        <v>Vigente</v>
      </c>
      <c r="K106" s="20">
        <f>IFERROR(SUMIFS(ENTRADAS[Cantidad],ENTRADAS[Codigo],INVENTARIO[[#This Row],[Codigo]],ENTRADAS[Nombre del Producto],INVENTARIO[[#This Row],[Nombre del Producto]]),"-")</f>
        <v>0</v>
      </c>
      <c r="L106" s="20">
        <f>IFERROR(SUMIFS(SALIDAS[Cantidad],SALIDAS[Codigo],INVENTARIO[[#This Row],[Codigo]],SALIDAS[Nombre del Producto],INVENTARIO[[#This Row],[Nombre del Producto]]),"-")</f>
        <v>0</v>
      </c>
      <c r="M106" s="4">
        <f>IFERROR(INVENTARIO[[#This Row],[Entradas]]-INVENTARIO[[#This Row],[Salidas]],"-")</f>
        <v>0</v>
      </c>
    </row>
    <row r="107" spans="2:13" ht="26.1" customHeight="1">
      <c r="B107" s="25">
        <v>3700214611548</v>
      </c>
      <c r="C107" s="20" t="s">
        <v>139</v>
      </c>
      <c r="D107" s="20"/>
      <c r="E107" s="20" t="s">
        <v>140</v>
      </c>
      <c r="F107" s="4"/>
      <c r="G107" s="20"/>
      <c r="H107" s="29">
        <v>45154</v>
      </c>
      <c r="I107" s="20">
        <f t="shared" ca="1" si="4"/>
        <v>349</v>
      </c>
      <c r="J107" s="4" t="str">
        <f t="shared" ca="1" si="3"/>
        <v>Vigente</v>
      </c>
      <c r="K107" s="20">
        <f>IFERROR(SUMIFS(ENTRADAS[Cantidad],ENTRADAS[Codigo],INVENTARIO[[#This Row],[Codigo]],ENTRADAS[Nombre del Producto],INVENTARIO[[#This Row],[Nombre del Producto]]),"-")</f>
        <v>0</v>
      </c>
      <c r="L107" s="20">
        <f>IFERROR(SUMIFS(SALIDAS[Cantidad],SALIDAS[Codigo],INVENTARIO[[#This Row],[Codigo]],SALIDAS[Nombre del Producto],INVENTARIO[[#This Row],[Nombre del Producto]]),"-")</f>
        <v>0</v>
      </c>
      <c r="M107" s="4">
        <f>IFERROR(INVENTARIO[[#This Row],[Entradas]]-INVENTARIO[[#This Row],[Salidas]],"-")</f>
        <v>0</v>
      </c>
    </row>
    <row r="108" spans="2:13" ht="26.1" customHeight="1">
      <c r="B108" s="25">
        <v>3700214614884</v>
      </c>
      <c r="C108" s="20" t="s">
        <v>141</v>
      </c>
      <c r="D108" s="20"/>
      <c r="E108" s="20" t="s">
        <v>140</v>
      </c>
      <c r="F108" s="4"/>
      <c r="G108" s="20"/>
      <c r="H108" s="29">
        <v>45059</v>
      </c>
      <c r="I108" s="20">
        <f t="shared" ca="1" si="4"/>
        <v>254</v>
      </c>
      <c r="J108" s="4" t="str">
        <f t="shared" ca="1" si="3"/>
        <v>Vigente</v>
      </c>
      <c r="K108" s="20">
        <f>IFERROR(SUMIFS(ENTRADAS[Cantidad],ENTRADAS[Codigo],INVENTARIO[[#This Row],[Codigo]],ENTRADAS[Nombre del Producto],INVENTARIO[[#This Row],[Nombre del Producto]]),"-")</f>
        <v>0</v>
      </c>
      <c r="L108" s="20">
        <f>IFERROR(SUMIFS(SALIDAS[Cantidad],SALIDAS[Codigo],INVENTARIO[[#This Row],[Codigo]],SALIDAS[Nombre del Producto],INVENTARIO[[#This Row],[Nombre del Producto]]),"-")</f>
        <v>0</v>
      </c>
      <c r="M108" s="4">
        <f>IFERROR(INVENTARIO[[#This Row],[Entradas]]-INVENTARIO[[#This Row],[Salidas]],"-")</f>
        <v>0</v>
      </c>
    </row>
    <row r="109" spans="2:13" ht="26.1" customHeight="1">
      <c r="B109" s="25">
        <v>3700214610077</v>
      </c>
      <c r="C109" s="20" t="s">
        <v>142</v>
      </c>
      <c r="D109" s="20"/>
      <c r="E109" s="20" t="s">
        <v>140</v>
      </c>
      <c r="F109" s="4"/>
      <c r="G109" s="20"/>
      <c r="H109" s="29">
        <v>45154</v>
      </c>
      <c r="I109" s="20">
        <f t="shared" ca="1" si="4"/>
        <v>349</v>
      </c>
      <c r="J109" s="4" t="str">
        <f t="shared" ca="1" si="3"/>
        <v>Vigente</v>
      </c>
      <c r="K109" s="20">
        <f>IFERROR(SUMIFS(ENTRADAS[Cantidad],ENTRADAS[Codigo],INVENTARIO[[#This Row],[Codigo]],ENTRADAS[Nombre del Producto],INVENTARIO[[#This Row],[Nombre del Producto]]),"-")</f>
        <v>0</v>
      </c>
      <c r="L109" s="20">
        <f>IFERROR(SUMIFS(SALIDAS[Cantidad],SALIDAS[Codigo],INVENTARIO[[#This Row],[Codigo]],SALIDAS[Nombre del Producto],INVENTARIO[[#This Row],[Nombre del Producto]]),"-")</f>
        <v>0</v>
      </c>
      <c r="M109" s="4">
        <f>IFERROR(INVENTARIO[[#This Row],[Entradas]]-INVENTARIO[[#This Row],[Salidas]],"-")</f>
        <v>0</v>
      </c>
    </row>
    <row r="110" spans="2:13" ht="26.1" customHeight="1">
      <c r="B110" s="25">
        <v>3700214614266</v>
      </c>
      <c r="C110" s="20" t="s">
        <v>143</v>
      </c>
      <c r="D110" s="20"/>
      <c r="E110" s="20" t="s">
        <v>140</v>
      </c>
      <c r="F110" s="4"/>
      <c r="G110" s="20"/>
      <c r="H110" s="29">
        <v>45176</v>
      </c>
      <c r="I110" s="20">
        <f t="shared" ca="1" si="4"/>
        <v>371</v>
      </c>
      <c r="J110" s="4" t="str">
        <f t="shared" ca="1" si="3"/>
        <v>Vigente</v>
      </c>
      <c r="K110" s="20">
        <f>IFERROR(SUMIFS(ENTRADAS[Cantidad],ENTRADAS[Codigo],INVENTARIO[[#This Row],[Codigo]],ENTRADAS[Nombre del Producto],INVENTARIO[[#This Row],[Nombre del Producto]]),"-")</f>
        <v>0</v>
      </c>
      <c r="L110" s="20">
        <f>IFERROR(SUMIFS(SALIDAS[Cantidad],SALIDAS[Codigo],INVENTARIO[[#This Row],[Codigo]],SALIDAS[Nombre del Producto],INVENTARIO[[#This Row],[Nombre del Producto]]),"-")</f>
        <v>0</v>
      </c>
      <c r="M110" s="4">
        <f>IFERROR(INVENTARIO[[#This Row],[Entradas]]-INVENTARIO[[#This Row],[Salidas]],"-")</f>
        <v>0</v>
      </c>
    </row>
    <row r="111" spans="2:13" ht="26.1" customHeight="1">
      <c r="B111" s="25">
        <v>3700214612118</v>
      </c>
      <c r="C111" s="20" t="s">
        <v>144</v>
      </c>
      <c r="D111" s="20"/>
      <c r="E111" s="20" t="s">
        <v>140</v>
      </c>
      <c r="F111" s="4"/>
      <c r="G111" s="20"/>
      <c r="H111" s="29">
        <v>44974</v>
      </c>
      <c r="I111" s="20">
        <f t="shared" ca="1" si="4"/>
        <v>169</v>
      </c>
      <c r="J111" s="4" t="str">
        <f t="shared" ca="1" si="3"/>
        <v>Vigente</v>
      </c>
      <c r="K111" s="20">
        <f>IFERROR(SUMIFS(ENTRADAS[Cantidad],ENTRADAS[Codigo],INVENTARIO[[#This Row],[Codigo]],ENTRADAS[Nombre del Producto],INVENTARIO[[#This Row],[Nombre del Producto]]),"-")</f>
        <v>0</v>
      </c>
      <c r="L111" s="20">
        <f>IFERROR(SUMIFS(SALIDAS[Cantidad],SALIDAS[Codigo],INVENTARIO[[#This Row],[Codigo]],SALIDAS[Nombre del Producto],INVENTARIO[[#This Row],[Nombre del Producto]]),"-")</f>
        <v>0</v>
      </c>
      <c r="M111" s="4">
        <f>IFERROR(INVENTARIO[[#This Row],[Entradas]]-INVENTARIO[[#This Row],[Salidas]],"-")</f>
        <v>0</v>
      </c>
    </row>
    <row r="112" spans="2:13" ht="26.1" customHeight="1">
      <c r="B112" s="25">
        <v>8435037868026</v>
      </c>
      <c r="C112" s="20" t="s">
        <v>145</v>
      </c>
      <c r="D112" s="20"/>
      <c r="E112" s="20" t="s">
        <v>55</v>
      </c>
      <c r="F112" s="4"/>
      <c r="G112" s="20"/>
      <c r="H112" s="29">
        <v>45248</v>
      </c>
      <c r="I112" s="20">
        <f t="shared" ca="1" si="4"/>
        <v>443</v>
      </c>
      <c r="J112" s="4" t="str">
        <f t="shared" ca="1" si="3"/>
        <v>Vigente</v>
      </c>
      <c r="K112" s="20">
        <f>IFERROR(SUMIFS(ENTRADAS[Cantidad],ENTRADAS[Codigo],INVENTARIO[[#This Row],[Codigo]],ENTRADAS[Nombre del Producto],INVENTARIO[[#This Row],[Nombre del Producto]]),"-")</f>
        <v>0</v>
      </c>
      <c r="L112" s="20">
        <f>IFERROR(SUMIFS(SALIDAS[Cantidad],SALIDAS[Codigo],INVENTARIO[[#This Row],[Codigo]],SALIDAS[Nombre del Producto],INVENTARIO[[#This Row],[Nombre del Producto]]),"-")</f>
        <v>0</v>
      </c>
      <c r="M112" s="4">
        <f>IFERROR(INVENTARIO[[#This Row],[Entradas]]-INVENTARIO[[#This Row],[Salidas]],"-")</f>
        <v>0</v>
      </c>
    </row>
    <row r="113" spans="2:13" ht="26.1" customHeight="1">
      <c r="B113" s="25">
        <v>7612811999027</v>
      </c>
      <c r="C113" s="20" t="s">
        <v>146</v>
      </c>
      <c r="D113" s="20"/>
      <c r="E113" s="20" t="s">
        <v>147</v>
      </c>
      <c r="F113" s="4"/>
      <c r="G113" s="20"/>
      <c r="H113" s="29">
        <v>45340</v>
      </c>
      <c r="I113" s="20">
        <f t="shared" ca="1" si="4"/>
        <v>535</v>
      </c>
      <c r="J113" s="4" t="str">
        <f t="shared" ca="1" si="3"/>
        <v>Vigente</v>
      </c>
      <c r="K113" s="20">
        <f>IFERROR(SUMIFS(ENTRADAS[Cantidad],ENTRADAS[Codigo],INVENTARIO[[#This Row],[Codigo]],ENTRADAS[Nombre del Producto],INVENTARIO[[#This Row],[Nombre del Producto]]),"-")</f>
        <v>0</v>
      </c>
      <c r="L113" s="20">
        <f>IFERROR(SUMIFS(SALIDAS[Cantidad],SALIDAS[Codigo],INVENTARIO[[#This Row],[Codigo]],SALIDAS[Nombre del Producto],INVENTARIO[[#This Row],[Nombre del Producto]]),"-")</f>
        <v>0</v>
      </c>
      <c r="M113" s="4">
        <f>IFERROR(INVENTARIO[[#This Row],[Entradas]]-INVENTARIO[[#This Row],[Salidas]],"-")</f>
        <v>0</v>
      </c>
    </row>
    <row r="114" spans="2:13" ht="26.1" customHeight="1">
      <c r="B114" s="25">
        <v>8431523160353</v>
      </c>
      <c r="C114" s="20" t="s">
        <v>148</v>
      </c>
      <c r="D114" s="20"/>
      <c r="E114" s="20" t="s">
        <v>149</v>
      </c>
      <c r="F114" s="4"/>
      <c r="G114" s="20"/>
      <c r="H114" s="29">
        <v>45323</v>
      </c>
      <c r="I114" s="20">
        <f t="shared" ca="1" si="4"/>
        <v>518</v>
      </c>
      <c r="J114" s="4" t="str">
        <f t="shared" ca="1" si="3"/>
        <v>Vigente</v>
      </c>
      <c r="K114" s="20">
        <f>IFERROR(SUMIFS(ENTRADAS[Cantidad],ENTRADAS[Codigo],INVENTARIO[[#This Row],[Codigo]],ENTRADAS[Nombre del Producto],INVENTARIO[[#This Row],[Nombre del Producto]]),"-")</f>
        <v>0</v>
      </c>
      <c r="L114" s="20">
        <f>IFERROR(SUMIFS(SALIDAS[Cantidad],SALIDAS[Codigo],INVENTARIO[[#This Row],[Codigo]],SALIDAS[Nombre del Producto],INVENTARIO[[#This Row],[Nombre del Producto]]),"-")</f>
        <v>0</v>
      </c>
      <c r="M114" s="4">
        <f>IFERROR(INVENTARIO[[#This Row],[Entradas]]-INVENTARIO[[#This Row],[Salidas]],"-")</f>
        <v>0</v>
      </c>
    </row>
    <row r="115" spans="2:13" ht="26.1" customHeight="1">
      <c r="B115" s="25">
        <v>8431523160339</v>
      </c>
      <c r="C115" s="20" t="s">
        <v>150</v>
      </c>
      <c r="D115" s="20"/>
      <c r="E115" s="20" t="s">
        <v>149</v>
      </c>
      <c r="F115" s="4"/>
      <c r="G115" s="20"/>
      <c r="H115" s="29">
        <v>45108</v>
      </c>
      <c r="I115" s="20">
        <f t="shared" ca="1" si="4"/>
        <v>303</v>
      </c>
      <c r="J115" s="4" t="str">
        <f t="shared" ca="1" si="3"/>
        <v>Vigente</v>
      </c>
      <c r="K115" s="20">
        <f>IFERROR(SUMIFS(ENTRADAS[Cantidad],ENTRADAS[Codigo],INVENTARIO[[#This Row],[Codigo]],ENTRADAS[Nombre del Producto],INVENTARIO[[#This Row],[Nombre del Producto]]),"-")</f>
        <v>0</v>
      </c>
      <c r="L115" s="20">
        <f>IFERROR(SUMIFS(SALIDAS[Cantidad],SALIDAS[Codigo],INVENTARIO[[#This Row],[Codigo]],SALIDAS[Nombre del Producto],INVENTARIO[[#This Row],[Nombre del Producto]]),"-")</f>
        <v>0</v>
      </c>
      <c r="M115" s="4">
        <f>IFERROR(INVENTARIO[[#This Row],[Entradas]]-INVENTARIO[[#This Row],[Salidas]],"-")</f>
        <v>0</v>
      </c>
    </row>
    <row r="116" spans="2:13" ht="26.1" customHeight="1">
      <c r="B116" s="25">
        <v>8425402565773</v>
      </c>
      <c r="C116" s="20" t="s">
        <v>151</v>
      </c>
      <c r="D116" s="20"/>
      <c r="E116" s="20" t="s">
        <v>152</v>
      </c>
      <c r="F116" s="4"/>
      <c r="G116" s="20"/>
      <c r="H116" s="29">
        <v>45657</v>
      </c>
      <c r="I116" s="20">
        <f t="shared" ca="1" si="4"/>
        <v>852</v>
      </c>
      <c r="J116" s="4" t="str">
        <f t="shared" ca="1" si="3"/>
        <v>Vigente</v>
      </c>
      <c r="K116" s="20">
        <f>IFERROR(SUMIFS(ENTRADAS[Cantidad],ENTRADAS[Codigo],INVENTARIO[[#This Row],[Codigo]],ENTRADAS[Nombre del Producto],INVENTARIO[[#This Row],[Nombre del Producto]]),"-")</f>
        <v>0</v>
      </c>
      <c r="L116" s="20">
        <f>IFERROR(SUMIFS(SALIDAS[Cantidad],SALIDAS[Codigo],INVENTARIO[[#This Row],[Codigo]],SALIDAS[Nombre del Producto],INVENTARIO[[#This Row],[Nombre del Producto]]),"-")</f>
        <v>0</v>
      </c>
      <c r="M116" s="4">
        <f>IFERROR(INVENTARIO[[#This Row],[Entradas]]-INVENTARIO[[#This Row],[Salidas]],"-")</f>
        <v>0</v>
      </c>
    </row>
    <row r="117" spans="2:13" ht="26.1" customHeight="1">
      <c r="B117" s="25">
        <v>8435037801627</v>
      </c>
      <c r="C117" s="20" t="s">
        <v>153</v>
      </c>
      <c r="D117" s="20"/>
      <c r="E117" s="20" t="s">
        <v>55</v>
      </c>
      <c r="F117" s="4"/>
      <c r="G117" s="20"/>
      <c r="H117" s="29">
        <v>45697</v>
      </c>
      <c r="I117" s="20">
        <f t="shared" ca="1" si="4"/>
        <v>892</v>
      </c>
      <c r="J117" s="4" t="str">
        <f t="shared" ca="1" si="3"/>
        <v>Vigente</v>
      </c>
      <c r="K117" s="20">
        <f>IFERROR(SUMIFS(ENTRADAS[Cantidad],ENTRADAS[Codigo],INVENTARIO[[#This Row],[Codigo]],ENTRADAS[Nombre del Producto],INVENTARIO[[#This Row],[Nombre del Producto]]),"-")</f>
        <v>0</v>
      </c>
      <c r="L117" s="20">
        <f>IFERROR(SUMIFS(SALIDAS[Cantidad],SALIDAS[Codigo],INVENTARIO[[#This Row],[Codigo]],SALIDAS[Nombre del Producto],INVENTARIO[[#This Row],[Nombre del Producto]]),"-")</f>
        <v>0</v>
      </c>
      <c r="M117" s="4">
        <f>IFERROR(INVENTARIO[[#This Row],[Entradas]]-INVENTARIO[[#This Row],[Salidas]],"-")</f>
        <v>0</v>
      </c>
    </row>
    <row r="118" spans="2:13" ht="26.1" customHeight="1">
      <c r="B118" s="25">
        <v>738097869469</v>
      </c>
      <c r="C118" s="20" t="s">
        <v>154</v>
      </c>
      <c r="D118" s="20"/>
      <c r="E118" s="20" t="s">
        <v>137</v>
      </c>
      <c r="F118" s="4"/>
      <c r="G118" s="20"/>
      <c r="H118" s="29">
        <v>44889</v>
      </c>
      <c r="I118" s="20">
        <f t="shared" ca="1" si="4"/>
        <v>84</v>
      </c>
      <c r="J118" s="4" t="str">
        <f t="shared" ca="1" si="3"/>
        <v>Vigente</v>
      </c>
      <c r="K118" s="20">
        <f>IFERROR(SUMIFS(ENTRADAS[Cantidad],ENTRADAS[Codigo],INVENTARIO[[#This Row],[Codigo]],ENTRADAS[Nombre del Producto],INVENTARIO[[#This Row],[Nombre del Producto]]),"-")</f>
        <v>0</v>
      </c>
      <c r="L118" s="20">
        <f>IFERROR(SUMIFS(SALIDAS[Cantidad],SALIDAS[Codigo],INVENTARIO[[#This Row],[Codigo]],SALIDAS[Nombre del Producto],INVENTARIO[[#This Row],[Nombre del Producto]]),"-")</f>
        <v>0</v>
      </c>
      <c r="M118" s="4">
        <f>IFERROR(INVENTARIO[[#This Row],[Entradas]]-INVENTARIO[[#This Row],[Salidas]],"-")</f>
        <v>0</v>
      </c>
    </row>
    <row r="119" spans="2:13" ht="26.1" customHeight="1">
      <c r="B119" s="25">
        <v>8437009712382</v>
      </c>
      <c r="C119" s="20" t="s">
        <v>155</v>
      </c>
      <c r="D119" s="20"/>
      <c r="E119" s="20" t="s">
        <v>73</v>
      </c>
      <c r="F119" s="4"/>
      <c r="G119" s="20"/>
      <c r="H119" s="29">
        <v>45292</v>
      </c>
      <c r="I119" s="20">
        <f t="shared" ca="1" si="4"/>
        <v>487</v>
      </c>
      <c r="J119" s="4" t="str">
        <f t="shared" ca="1" si="3"/>
        <v>Vigente</v>
      </c>
      <c r="K119" s="20">
        <f>IFERROR(SUMIFS(ENTRADAS[Cantidad],ENTRADAS[Codigo],INVENTARIO[[#This Row],[Codigo]],ENTRADAS[Nombre del Producto],INVENTARIO[[#This Row],[Nombre del Producto]]),"-")</f>
        <v>0</v>
      </c>
      <c r="L119" s="20">
        <f>IFERROR(SUMIFS(SALIDAS[Cantidad],SALIDAS[Codigo],INVENTARIO[[#This Row],[Codigo]],SALIDAS[Nombre del Producto],INVENTARIO[[#This Row],[Nombre del Producto]]),"-")</f>
        <v>0</v>
      </c>
      <c r="M119" s="4">
        <f>IFERROR(INVENTARIO[[#This Row],[Entradas]]-INVENTARIO[[#This Row],[Salidas]],"-")</f>
        <v>0</v>
      </c>
    </row>
    <row r="120" spans="2:13" ht="26.1" customHeight="1">
      <c r="B120" s="25">
        <v>8437012886629</v>
      </c>
      <c r="C120" s="20" t="s">
        <v>156</v>
      </c>
      <c r="D120" s="20"/>
      <c r="E120" s="20" t="s">
        <v>157</v>
      </c>
      <c r="F120" s="4"/>
      <c r="G120" s="20"/>
      <c r="H120" s="29">
        <v>46203</v>
      </c>
      <c r="I120" s="20">
        <f t="shared" ca="1" si="4"/>
        <v>1398</v>
      </c>
      <c r="J120" s="4" t="str">
        <f t="shared" ca="1" si="3"/>
        <v>Vigente</v>
      </c>
      <c r="K120" s="20">
        <f>IFERROR(SUMIFS(ENTRADAS[Cantidad],ENTRADAS[Codigo],INVENTARIO[[#This Row],[Codigo]],ENTRADAS[Nombre del Producto],INVENTARIO[[#This Row],[Nombre del Producto]]),"-")</f>
        <v>0</v>
      </c>
      <c r="L120" s="20">
        <f>IFERROR(SUMIFS(SALIDAS[Cantidad],SALIDAS[Codigo],INVENTARIO[[#This Row],[Codigo]],SALIDAS[Nombre del Producto],INVENTARIO[[#This Row],[Nombre del Producto]]),"-")</f>
        <v>0</v>
      </c>
      <c r="M120" s="4">
        <f>IFERROR(INVENTARIO[[#This Row],[Entradas]]-INVENTARIO[[#This Row],[Salidas]],"-")</f>
        <v>0</v>
      </c>
    </row>
    <row r="121" spans="2:13" ht="26.1" customHeight="1">
      <c r="B121" s="25">
        <v>8437009712306</v>
      </c>
      <c r="C121" s="20" t="s">
        <v>158</v>
      </c>
      <c r="D121" s="20"/>
      <c r="E121" s="20" t="s">
        <v>73</v>
      </c>
      <c r="F121" s="4"/>
      <c r="G121" s="20"/>
      <c r="H121" s="29">
        <v>45118</v>
      </c>
      <c r="I121" s="20">
        <f t="shared" ca="1" si="4"/>
        <v>313</v>
      </c>
      <c r="J121" s="4" t="str">
        <f t="shared" ca="1" si="3"/>
        <v>Vigente</v>
      </c>
      <c r="K121" s="20">
        <f>IFERROR(SUMIFS(ENTRADAS[Cantidad],ENTRADAS[Codigo],INVENTARIO[[#This Row],[Codigo]],ENTRADAS[Nombre del Producto],INVENTARIO[[#This Row],[Nombre del Producto]]),"-")</f>
        <v>0</v>
      </c>
      <c r="L121" s="20">
        <f>IFERROR(SUMIFS(SALIDAS[Cantidad],SALIDAS[Codigo],INVENTARIO[[#This Row],[Codigo]],SALIDAS[Nombre del Producto],INVENTARIO[[#This Row],[Nombre del Producto]]),"-")</f>
        <v>0</v>
      </c>
      <c r="M121" s="4">
        <f>IFERROR(INVENTARIO[[#This Row],[Entradas]]-INVENTARIO[[#This Row],[Salidas]],"-")</f>
        <v>0</v>
      </c>
    </row>
    <row r="122" spans="2:13" ht="26.1" customHeight="1">
      <c r="B122" s="25">
        <v>3700110005564</v>
      </c>
      <c r="C122" s="20" t="s">
        <v>159</v>
      </c>
      <c r="D122" s="20"/>
      <c r="E122" s="20" t="s">
        <v>160</v>
      </c>
      <c r="F122" s="4"/>
      <c r="G122" s="20"/>
      <c r="H122" s="29">
        <v>45746</v>
      </c>
      <c r="I122" s="20">
        <f t="shared" ca="1" si="4"/>
        <v>941</v>
      </c>
      <c r="J122" s="4" t="str">
        <f t="shared" ca="1" si="3"/>
        <v>Vigente</v>
      </c>
      <c r="K122" s="20">
        <f>IFERROR(SUMIFS(ENTRADAS[Cantidad],ENTRADAS[Codigo],INVENTARIO[[#This Row],[Codigo]],ENTRADAS[Nombre del Producto],INVENTARIO[[#This Row],[Nombre del Producto]]),"-")</f>
        <v>0</v>
      </c>
      <c r="L122" s="20">
        <f>IFERROR(SUMIFS(SALIDAS[Cantidad],SALIDAS[Codigo],INVENTARIO[[#This Row],[Codigo]],SALIDAS[Nombre del Producto],INVENTARIO[[#This Row],[Nombre del Producto]]),"-")</f>
        <v>0</v>
      </c>
      <c r="M122" s="4">
        <f>IFERROR(INVENTARIO[[#This Row],[Entradas]]-INVENTARIO[[#This Row],[Salidas]],"-")</f>
        <v>0</v>
      </c>
    </row>
    <row r="123" spans="2:13" ht="26.1" customHeight="1">
      <c r="B123" s="25">
        <v>3700110044662</v>
      </c>
      <c r="C123" s="20" t="s">
        <v>161</v>
      </c>
      <c r="D123" s="20"/>
      <c r="E123" s="20" t="s">
        <v>160</v>
      </c>
      <c r="F123" s="4"/>
      <c r="G123" s="20"/>
      <c r="H123" s="29">
        <v>45746</v>
      </c>
      <c r="I123" s="20">
        <f t="shared" ca="1" si="4"/>
        <v>941</v>
      </c>
      <c r="J123" s="4" t="str">
        <f t="shared" ca="1" si="3"/>
        <v>Vigente</v>
      </c>
      <c r="K123" s="20">
        <f>IFERROR(SUMIFS(ENTRADAS[Cantidad],ENTRADAS[Codigo],INVENTARIO[[#This Row],[Codigo]],ENTRADAS[Nombre del Producto],INVENTARIO[[#This Row],[Nombre del Producto]]),"-")</f>
        <v>0</v>
      </c>
      <c r="L123" s="20">
        <f>IFERROR(SUMIFS(SALIDAS[Cantidad],SALIDAS[Codigo],INVENTARIO[[#This Row],[Codigo]],SALIDAS[Nombre del Producto],INVENTARIO[[#This Row],[Nombre del Producto]]),"-")</f>
        <v>0</v>
      </c>
      <c r="M123" s="4">
        <f>IFERROR(INVENTARIO[[#This Row],[Entradas]]-INVENTARIO[[#This Row],[Salidas]],"-")</f>
        <v>0</v>
      </c>
    </row>
    <row r="124" spans="2:13" ht="26.1" customHeight="1">
      <c r="B124" s="25">
        <v>8423903050521</v>
      </c>
      <c r="C124" s="20" t="s">
        <v>162</v>
      </c>
      <c r="D124" s="20"/>
      <c r="E124" s="20" t="s">
        <v>104</v>
      </c>
      <c r="F124" s="4"/>
      <c r="G124" s="20"/>
      <c r="H124" s="29">
        <v>45477</v>
      </c>
      <c r="I124" s="20">
        <f t="shared" ca="1" si="4"/>
        <v>672</v>
      </c>
      <c r="J124" s="4" t="str">
        <f t="shared" ca="1" si="3"/>
        <v>Vigente</v>
      </c>
      <c r="K124" s="20">
        <f>IFERROR(SUMIFS(ENTRADAS[Cantidad],ENTRADAS[Codigo],INVENTARIO[[#This Row],[Codigo]],ENTRADAS[Nombre del Producto],INVENTARIO[[#This Row],[Nombre del Producto]]),"-")</f>
        <v>0</v>
      </c>
      <c r="L124" s="20">
        <f>IFERROR(SUMIFS(SALIDAS[Cantidad],SALIDAS[Codigo],INVENTARIO[[#This Row],[Codigo]],SALIDAS[Nombre del Producto],INVENTARIO[[#This Row],[Nombre del Producto]]),"-")</f>
        <v>0</v>
      </c>
      <c r="M124" s="4">
        <f>IFERROR(INVENTARIO[[#This Row],[Entradas]]-INVENTARIO[[#This Row],[Salidas]],"-")</f>
        <v>0</v>
      </c>
    </row>
    <row r="125" spans="2:13" ht="26.1" customHeight="1">
      <c r="B125" s="25">
        <v>8435037803218</v>
      </c>
      <c r="C125" s="20" t="s">
        <v>163</v>
      </c>
      <c r="D125" s="20"/>
      <c r="E125" s="20" t="s">
        <v>55</v>
      </c>
      <c r="F125" s="4"/>
      <c r="G125" s="20"/>
      <c r="H125" s="29">
        <v>45107</v>
      </c>
      <c r="I125" s="20">
        <f t="shared" ca="1" si="4"/>
        <v>302</v>
      </c>
      <c r="J125" s="4" t="str">
        <f t="shared" ca="1" si="3"/>
        <v>Vigente</v>
      </c>
      <c r="K125" s="20">
        <f>IFERROR(SUMIFS(ENTRADAS[Cantidad],ENTRADAS[Codigo],INVENTARIO[[#This Row],[Codigo]],ENTRADAS[Nombre del Producto],INVENTARIO[[#This Row],[Nombre del Producto]]),"-")</f>
        <v>0</v>
      </c>
      <c r="L125" s="20">
        <f>IFERROR(SUMIFS(SALIDAS[Cantidad],SALIDAS[Codigo],INVENTARIO[[#This Row],[Codigo]],SALIDAS[Nombre del Producto],INVENTARIO[[#This Row],[Nombre del Producto]]),"-")</f>
        <v>0</v>
      </c>
      <c r="M125" s="4">
        <f>IFERROR(INVENTARIO[[#This Row],[Entradas]]-INVENTARIO[[#This Row],[Salidas]],"-")</f>
        <v>0</v>
      </c>
    </row>
    <row r="126" spans="2:13" ht="26.1" customHeight="1">
      <c r="B126" s="25">
        <v>8435037803201</v>
      </c>
      <c r="C126" s="20" t="s">
        <v>164</v>
      </c>
      <c r="D126" s="20"/>
      <c r="E126" s="20" t="s">
        <v>55</v>
      </c>
      <c r="F126" s="4"/>
      <c r="G126" s="20"/>
      <c r="H126" s="29">
        <v>45046</v>
      </c>
      <c r="I126" s="20">
        <f t="shared" ca="1" si="4"/>
        <v>241</v>
      </c>
      <c r="J126" s="4" t="str">
        <f t="shared" ca="1" si="3"/>
        <v>Vigente</v>
      </c>
      <c r="K126" s="20">
        <f>IFERROR(SUMIFS(ENTRADAS[Cantidad],ENTRADAS[Codigo],INVENTARIO[[#This Row],[Codigo]],ENTRADAS[Nombre del Producto],INVENTARIO[[#This Row],[Nombre del Producto]]),"-")</f>
        <v>0</v>
      </c>
      <c r="L126" s="20">
        <f>IFERROR(SUMIFS(SALIDAS[Cantidad],SALIDAS[Codigo],INVENTARIO[[#This Row],[Codigo]],SALIDAS[Nombre del Producto],INVENTARIO[[#This Row],[Nombre del Producto]]),"-")</f>
        <v>0</v>
      </c>
      <c r="M126" s="4">
        <f>IFERROR(INVENTARIO[[#This Row],[Entradas]]-INVENTARIO[[#This Row],[Salidas]],"-")</f>
        <v>0</v>
      </c>
    </row>
    <row r="127" spans="2:13" ht="26.1" customHeight="1">
      <c r="B127" s="25">
        <v>3700110006844</v>
      </c>
      <c r="C127" s="20" t="s">
        <v>165</v>
      </c>
      <c r="D127" s="20"/>
      <c r="E127" s="20" t="s">
        <v>160</v>
      </c>
      <c r="F127" s="4"/>
      <c r="G127" s="20"/>
      <c r="H127" s="29">
        <v>45338</v>
      </c>
      <c r="I127" s="20">
        <f t="shared" ca="1" si="4"/>
        <v>533</v>
      </c>
      <c r="J127" s="4" t="str">
        <f t="shared" ca="1" si="3"/>
        <v>Vigente</v>
      </c>
      <c r="K127" s="20">
        <f>IFERROR(SUMIFS(ENTRADAS[Cantidad],ENTRADAS[Codigo],INVENTARIO[[#This Row],[Codigo]],ENTRADAS[Nombre del Producto],INVENTARIO[[#This Row],[Nombre del Producto]]),"-")</f>
        <v>0</v>
      </c>
      <c r="L127" s="20">
        <f>IFERROR(SUMIFS(SALIDAS[Cantidad],SALIDAS[Codigo],INVENTARIO[[#This Row],[Codigo]],SALIDAS[Nombre del Producto],INVENTARIO[[#This Row],[Nombre del Producto]]),"-")</f>
        <v>0</v>
      </c>
      <c r="M127" s="4">
        <f>IFERROR(INVENTARIO[[#This Row],[Entradas]]-INVENTARIO[[#This Row],[Salidas]],"-")</f>
        <v>0</v>
      </c>
    </row>
    <row r="128" spans="2:13" ht="26.1" customHeight="1">
      <c r="B128" s="25">
        <v>3700111093164</v>
      </c>
      <c r="C128" s="20" t="s">
        <v>166</v>
      </c>
      <c r="D128" s="20"/>
      <c r="E128" s="20" t="s">
        <v>160</v>
      </c>
      <c r="F128" s="4"/>
      <c r="G128" s="20"/>
      <c r="H128" s="29">
        <v>45661</v>
      </c>
      <c r="I128" s="20">
        <f t="shared" ca="1" si="4"/>
        <v>856</v>
      </c>
      <c r="J128" s="4" t="str">
        <f t="shared" ca="1" si="3"/>
        <v>Vigente</v>
      </c>
      <c r="K128" s="20">
        <f>IFERROR(SUMIFS(ENTRADAS[Cantidad],ENTRADAS[Codigo],INVENTARIO[[#This Row],[Codigo]],ENTRADAS[Nombre del Producto],INVENTARIO[[#This Row],[Nombre del Producto]]),"-")</f>
        <v>0</v>
      </c>
      <c r="L128" s="20">
        <f>IFERROR(SUMIFS(SALIDAS[Cantidad],SALIDAS[Codigo],INVENTARIO[[#This Row],[Codigo]],SALIDAS[Nombre del Producto],INVENTARIO[[#This Row],[Nombre del Producto]]),"-")</f>
        <v>0</v>
      </c>
      <c r="M128" s="4">
        <f>IFERROR(INVENTARIO[[#This Row],[Entradas]]-INVENTARIO[[#This Row],[Salidas]],"-")</f>
        <v>0</v>
      </c>
    </row>
    <row r="129" spans="2:13" ht="26.1" customHeight="1">
      <c r="B129" s="25">
        <v>3700110005397</v>
      </c>
      <c r="C129" s="20" t="s">
        <v>167</v>
      </c>
      <c r="D129" s="20"/>
      <c r="E129" s="20" t="s">
        <v>160</v>
      </c>
      <c r="F129" s="4"/>
      <c r="G129" s="20"/>
      <c r="H129" s="29">
        <v>45077</v>
      </c>
      <c r="I129" s="20">
        <f t="shared" ca="1" si="4"/>
        <v>272</v>
      </c>
      <c r="J129" s="4" t="str">
        <f t="shared" ca="1" si="3"/>
        <v>Vigente</v>
      </c>
      <c r="K129" s="20">
        <f>IFERROR(SUMIFS(ENTRADAS[Cantidad],ENTRADAS[Codigo],INVENTARIO[[#This Row],[Codigo]],ENTRADAS[Nombre del Producto],INVENTARIO[[#This Row],[Nombre del Producto]]),"-")</f>
        <v>0</v>
      </c>
      <c r="L129" s="20">
        <f>IFERROR(SUMIFS(SALIDAS[Cantidad],SALIDAS[Codigo],INVENTARIO[[#This Row],[Codigo]],SALIDAS[Nombre del Producto],INVENTARIO[[#This Row],[Nombre del Producto]]),"-")</f>
        <v>0</v>
      </c>
      <c r="M129" s="4">
        <f>IFERROR(INVENTARIO[[#This Row],[Entradas]]-INVENTARIO[[#This Row],[Salidas]],"-")</f>
        <v>0</v>
      </c>
    </row>
    <row r="130" spans="2:13" ht="26.1" customHeight="1">
      <c r="B130" s="25">
        <v>3700110049698</v>
      </c>
      <c r="C130" s="20" t="s">
        <v>168</v>
      </c>
      <c r="D130" s="20"/>
      <c r="E130" s="20" t="s">
        <v>160</v>
      </c>
      <c r="F130" s="4"/>
      <c r="G130" s="20"/>
      <c r="H130" s="29">
        <v>45077</v>
      </c>
      <c r="I130" s="20">
        <f t="shared" ca="1" si="4"/>
        <v>272</v>
      </c>
      <c r="J130" s="4" t="str">
        <f t="shared" ca="1" si="3"/>
        <v>Vigente</v>
      </c>
      <c r="K130" s="20">
        <f>IFERROR(SUMIFS(ENTRADAS[Cantidad],ENTRADAS[Codigo],INVENTARIO[[#This Row],[Codigo]],ENTRADAS[Nombre del Producto],INVENTARIO[[#This Row],[Nombre del Producto]]),"-")</f>
        <v>0</v>
      </c>
      <c r="L130" s="20">
        <f>IFERROR(SUMIFS(SALIDAS[Cantidad],SALIDAS[Codigo],INVENTARIO[[#This Row],[Codigo]],SALIDAS[Nombre del Producto],INVENTARIO[[#This Row],[Nombre del Producto]]),"-")</f>
        <v>0</v>
      </c>
      <c r="M130" s="4">
        <f>IFERROR(INVENTARIO[[#This Row],[Entradas]]-INVENTARIO[[#This Row],[Salidas]],"-")</f>
        <v>0</v>
      </c>
    </row>
    <row r="131" spans="2:13" ht="26.1" customHeight="1">
      <c r="B131" s="25">
        <v>3700110050502</v>
      </c>
      <c r="C131" s="20" t="s">
        <v>169</v>
      </c>
      <c r="D131" s="20"/>
      <c r="E131" s="20" t="s">
        <v>160</v>
      </c>
      <c r="F131" s="4"/>
      <c r="G131" s="20"/>
      <c r="H131" s="29">
        <v>45199</v>
      </c>
      <c r="I131" s="20">
        <f t="shared" ca="1" si="4"/>
        <v>394</v>
      </c>
      <c r="J131" s="4" t="str">
        <f t="shared" ca="1" si="3"/>
        <v>Vigente</v>
      </c>
      <c r="K131" s="20">
        <f>IFERROR(SUMIFS(ENTRADAS[Cantidad],ENTRADAS[Codigo],INVENTARIO[[#This Row],[Codigo]],ENTRADAS[Nombre del Producto],INVENTARIO[[#This Row],[Nombre del Producto]]),"-")</f>
        <v>0</v>
      </c>
      <c r="L131" s="20">
        <f>IFERROR(SUMIFS(SALIDAS[Cantidad],SALIDAS[Codigo],INVENTARIO[[#This Row],[Codigo]],SALIDAS[Nombre del Producto],INVENTARIO[[#This Row],[Nombre del Producto]]),"-")</f>
        <v>0</v>
      </c>
      <c r="M131" s="4">
        <f>IFERROR(INVENTARIO[[#This Row],[Entradas]]-INVENTARIO[[#This Row],[Salidas]],"-")</f>
        <v>0</v>
      </c>
    </row>
    <row r="132" spans="2:13" ht="26.1" customHeight="1">
      <c r="B132" s="25">
        <v>3700112016032</v>
      </c>
      <c r="C132" s="20" t="s">
        <v>170</v>
      </c>
      <c r="D132" s="20"/>
      <c r="E132" s="20" t="s">
        <v>160</v>
      </c>
      <c r="F132" s="4"/>
      <c r="G132" s="20"/>
      <c r="H132" s="29">
        <v>44712</v>
      </c>
      <c r="I132" s="20">
        <f t="shared" ca="1" si="4"/>
        <v>-93</v>
      </c>
      <c r="J132" s="4" t="str">
        <f t="shared" ca="1" si="3"/>
        <v>Vencido</v>
      </c>
      <c r="K132" s="20">
        <f>IFERROR(SUMIFS(ENTRADAS[Cantidad],ENTRADAS[Codigo],INVENTARIO[[#This Row],[Codigo]],ENTRADAS[Nombre del Producto],INVENTARIO[[#This Row],[Nombre del Producto]]),"-")</f>
        <v>0</v>
      </c>
      <c r="L132" s="20">
        <f>IFERROR(SUMIFS(SALIDAS[Cantidad],SALIDAS[Codigo],INVENTARIO[[#This Row],[Codigo]],SALIDAS[Nombre del Producto],INVENTARIO[[#This Row],[Nombre del Producto]]),"-")</f>
        <v>0</v>
      </c>
      <c r="M132" s="4">
        <f>IFERROR(INVENTARIO[[#This Row],[Entradas]]-INVENTARIO[[#This Row],[Salidas]],"-")</f>
        <v>0</v>
      </c>
    </row>
    <row r="133" spans="2:13" ht="26.1" customHeight="1">
      <c r="B133" s="25">
        <v>3700112016414</v>
      </c>
      <c r="C133" s="20" t="s">
        <v>171</v>
      </c>
      <c r="D133" s="20"/>
      <c r="E133" s="20" t="s">
        <v>160</v>
      </c>
      <c r="F133" s="4"/>
      <c r="G133" s="20"/>
      <c r="H133" s="29">
        <v>45260</v>
      </c>
      <c r="I133" s="20">
        <f t="shared" ca="1" si="4"/>
        <v>455</v>
      </c>
      <c r="J133" s="4" t="str">
        <f t="shared" ca="1" si="3"/>
        <v>Vigente</v>
      </c>
      <c r="K133" s="20">
        <f>IFERROR(SUMIFS(ENTRADAS[Cantidad],ENTRADAS[Codigo],INVENTARIO[[#This Row],[Codigo]],ENTRADAS[Nombre del Producto],INVENTARIO[[#This Row],[Nombre del Producto]]),"-")</f>
        <v>0</v>
      </c>
      <c r="L133" s="20">
        <f>IFERROR(SUMIFS(SALIDAS[Cantidad],SALIDAS[Codigo],INVENTARIO[[#This Row],[Codigo]],SALIDAS[Nombre del Producto],INVENTARIO[[#This Row],[Nombre del Producto]]),"-")</f>
        <v>0</v>
      </c>
      <c r="M133" s="4">
        <f>IFERROR(INVENTARIO[[#This Row],[Entradas]]-INVENTARIO[[#This Row],[Salidas]],"-")</f>
        <v>0</v>
      </c>
    </row>
    <row r="134" spans="2:13" ht="26.1" customHeight="1">
      <c r="B134" s="25">
        <v>3700110049643</v>
      </c>
      <c r="C134" s="20" t="s">
        <v>172</v>
      </c>
      <c r="D134" s="20"/>
      <c r="E134" s="20" t="s">
        <v>160</v>
      </c>
      <c r="F134" s="4"/>
      <c r="G134" s="20"/>
      <c r="H134" s="29">
        <v>44664</v>
      </c>
      <c r="I134" s="20">
        <f t="shared" ca="1" si="4"/>
        <v>-141</v>
      </c>
      <c r="J134" s="4" t="str">
        <f t="shared" ca="1" si="3"/>
        <v>Vencido</v>
      </c>
      <c r="K134" s="20">
        <f>IFERROR(SUMIFS(ENTRADAS[Cantidad],ENTRADAS[Codigo],INVENTARIO[[#This Row],[Codigo]],ENTRADAS[Nombre del Producto],INVENTARIO[[#This Row],[Nombre del Producto]]),"-")</f>
        <v>0</v>
      </c>
      <c r="L134" s="20">
        <f>IFERROR(SUMIFS(SALIDAS[Cantidad],SALIDAS[Codigo],INVENTARIO[[#This Row],[Codigo]],SALIDAS[Nombre del Producto],INVENTARIO[[#This Row],[Nombre del Producto]]),"-")</f>
        <v>0</v>
      </c>
      <c r="M134" s="4">
        <f>IFERROR(INVENTARIO[[#This Row],[Entradas]]-INVENTARIO[[#This Row],[Salidas]],"-")</f>
        <v>0</v>
      </c>
    </row>
    <row r="135" spans="2:13" ht="26.1" customHeight="1">
      <c r="B135" s="25">
        <v>3700110050540</v>
      </c>
      <c r="C135" s="20" t="s">
        <v>173</v>
      </c>
      <c r="D135" s="20"/>
      <c r="E135" s="20" t="s">
        <v>160</v>
      </c>
      <c r="F135" s="4"/>
      <c r="G135" s="20"/>
      <c r="H135" s="29">
        <v>44660</v>
      </c>
      <c r="I135" s="20">
        <f t="shared" ca="1" si="4"/>
        <v>-145</v>
      </c>
      <c r="J135" s="4" t="str">
        <f t="shared" ref="J135:J198" ca="1" si="5">IF(I135&gt;=30,"Vigente",IF(AND(I135&gt;=7,I135&lt;=29),"Por Vencer","Vencido"))</f>
        <v>Vencido</v>
      </c>
      <c r="K135" s="20">
        <f>IFERROR(SUMIFS(ENTRADAS[Cantidad],ENTRADAS[Codigo],INVENTARIO[[#This Row],[Codigo]],ENTRADAS[Nombre del Producto],INVENTARIO[[#This Row],[Nombre del Producto]]),"-")</f>
        <v>0</v>
      </c>
      <c r="L135" s="20">
        <f>IFERROR(SUMIFS(SALIDAS[Cantidad],SALIDAS[Codigo],INVENTARIO[[#This Row],[Codigo]],SALIDAS[Nombre del Producto],INVENTARIO[[#This Row],[Nombre del Producto]]),"-")</f>
        <v>0</v>
      </c>
      <c r="M135" s="4">
        <f>IFERROR(INVENTARIO[[#This Row],[Entradas]]-INVENTARIO[[#This Row],[Salidas]],"-")</f>
        <v>0</v>
      </c>
    </row>
    <row r="136" spans="2:13" ht="26.1" customHeight="1">
      <c r="B136" s="25">
        <v>3700110092892</v>
      </c>
      <c r="C136" s="20" t="s">
        <v>174</v>
      </c>
      <c r="D136" s="20"/>
      <c r="E136" s="20" t="s">
        <v>160</v>
      </c>
      <c r="F136" s="4"/>
      <c r="G136" s="20"/>
      <c r="H136" s="29">
        <v>45230</v>
      </c>
      <c r="I136" s="20">
        <f t="shared" ca="1" si="4"/>
        <v>425</v>
      </c>
      <c r="J136" s="4" t="str">
        <f t="shared" ca="1" si="5"/>
        <v>Vigente</v>
      </c>
      <c r="K136" s="20">
        <f>IFERROR(SUMIFS(ENTRADAS[Cantidad],ENTRADAS[Codigo],INVENTARIO[[#This Row],[Codigo]],ENTRADAS[Nombre del Producto],INVENTARIO[[#This Row],[Nombre del Producto]]),"-")</f>
        <v>0</v>
      </c>
      <c r="L136" s="20">
        <f>IFERROR(SUMIFS(SALIDAS[Cantidad],SALIDAS[Codigo],INVENTARIO[[#This Row],[Codigo]],SALIDAS[Nombre del Producto],INVENTARIO[[#This Row],[Nombre del Producto]]),"-")</f>
        <v>0</v>
      </c>
      <c r="M136" s="4">
        <f>IFERROR(INVENTARIO[[#This Row],[Entradas]]-INVENTARIO[[#This Row],[Salidas]],"-")</f>
        <v>0</v>
      </c>
    </row>
    <row r="137" spans="2:13" ht="26.1" customHeight="1">
      <c r="B137" s="25">
        <v>4012824400092</v>
      </c>
      <c r="C137" s="20" t="s">
        <v>175</v>
      </c>
      <c r="D137" s="20"/>
      <c r="E137" s="20" t="s">
        <v>176</v>
      </c>
      <c r="F137" s="4"/>
      <c r="G137" s="20"/>
      <c r="H137" s="29">
        <v>45443</v>
      </c>
      <c r="I137" s="20">
        <f t="shared" ref="I137:I200" ca="1" si="6">H137-TODAY()</f>
        <v>638</v>
      </c>
      <c r="J137" s="4" t="str">
        <f t="shared" ca="1" si="5"/>
        <v>Vigente</v>
      </c>
      <c r="K137" s="20">
        <f>IFERROR(SUMIFS(ENTRADAS[Cantidad],ENTRADAS[Codigo],INVENTARIO[[#This Row],[Codigo]],ENTRADAS[Nombre del Producto],INVENTARIO[[#This Row],[Nombre del Producto]]),"-")</f>
        <v>0</v>
      </c>
      <c r="L137" s="20">
        <f>IFERROR(SUMIFS(SALIDAS[Cantidad],SALIDAS[Codigo],INVENTARIO[[#This Row],[Codigo]],SALIDAS[Nombre del Producto],INVENTARIO[[#This Row],[Nombre del Producto]]),"-")</f>
        <v>0</v>
      </c>
      <c r="M137" s="4">
        <f>IFERROR(INVENTARIO[[#This Row],[Entradas]]-INVENTARIO[[#This Row],[Salidas]],"-")</f>
        <v>0</v>
      </c>
    </row>
    <row r="138" spans="2:13" ht="26.1" customHeight="1">
      <c r="B138" s="25">
        <v>4012824400191</v>
      </c>
      <c r="C138" s="20" t="s">
        <v>177</v>
      </c>
      <c r="D138" s="20"/>
      <c r="E138" s="20" t="s">
        <v>176</v>
      </c>
      <c r="F138" s="4"/>
      <c r="G138" s="20"/>
      <c r="H138" s="29">
        <v>45443</v>
      </c>
      <c r="I138" s="20">
        <f t="shared" ca="1" si="6"/>
        <v>638</v>
      </c>
      <c r="J138" s="4" t="str">
        <f t="shared" ca="1" si="5"/>
        <v>Vigente</v>
      </c>
      <c r="K138" s="20">
        <f>IFERROR(SUMIFS(ENTRADAS[Cantidad],ENTRADAS[Codigo],INVENTARIO[[#This Row],[Codigo]],ENTRADAS[Nombre del Producto],INVENTARIO[[#This Row],[Nombre del Producto]]),"-")</f>
        <v>0</v>
      </c>
      <c r="L138" s="20">
        <f>IFERROR(SUMIFS(SALIDAS[Cantidad],SALIDAS[Codigo],INVENTARIO[[#This Row],[Codigo]],SALIDAS[Nombre del Producto],INVENTARIO[[#This Row],[Nombre del Producto]]),"-")</f>
        <v>0</v>
      </c>
      <c r="M138" s="4">
        <f>IFERROR(INVENTARIO[[#This Row],[Entradas]]-INVENTARIO[[#This Row],[Salidas]],"-")</f>
        <v>0</v>
      </c>
    </row>
    <row r="139" spans="2:13" ht="26.1" customHeight="1">
      <c r="B139" s="25">
        <v>4012824401532</v>
      </c>
      <c r="C139" s="20" t="s">
        <v>178</v>
      </c>
      <c r="D139" s="20"/>
      <c r="E139" s="20" t="s">
        <v>176</v>
      </c>
      <c r="F139" s="4"/>
      <c r="G139" s="20"/>
      <c r="H139" s="29">
        <v>45350</v>
      </c>
      <c r="I139" s="20">
        <f t="shared" ca="1" si="6"/>
        <v>545</v>
      </c>
      <c r="J139" s="4" t="str">
        <f t="shared" ca="1" si="5"/>
        <v>Vigente</v>
      </c>
      <c r="K139" s="20">
        <f>IFERROR(SUMIFS(ENTRADAS[Cantidad],ENTRADAS[Codigo],INVENTARIO[[#This Row],[Codigo]],ENTRADAS[Nombre del Producto],INVENTARIO[[#This Row],[Nombre del Producto]]),"-")</f>
        <v>0</v>
      </c>
      <c r="L139" s="20">
        <f>IFERROR(SUMIFS(SALIDAS[Cantidad],SALIDAS[Codigo],INVENTARIO[[#This Row],[Codigo]],SALIDAS[Nombre del Producto],INVENTARIO[[#This Row],[Nombre del Producto]]),"-")</f>
        <v>0</v>
      </c>
      <c r="M139" s="4">
        <f>IFERROR(INVENTARIO[[#This Row],[Entradas]]-INVENTARIO[[#This Row],[Salidas]],"-")</f>
        <v>0</v>
      </c>
    </row>
    <row r="140" spans="2:13" ht="26.1" customHeight="1">
      <c r="B140" s="25">
        <v>5021991942303</v>
      </c>
      <c r="C140" s="20" t="s">
        <v>179</v>
      </c>
      <c r="D140" s="20"/>
      <c r="E140" s="20" t="s">
        <v>180</v>
      </c>
      <c r="F140" s="4"/>
      <c r="G140" s="20"/>
      <c r="H140" s="29">
        <v>45042</v>
      </c>
      <c r="I140" s="20">
        <f t="shared" ca="1" si="6"/>
        <v>237</v>
      </c>
      <c r="J140" s="4" t="str">
        <f t="shared" ca="1" si="5"/>
        <v>Vigente</v>
      </c>
      <c r="K140" s="20">
        <f>IFERROR(SUMIFS(ENTRADAS[Cantidad],ENTRADAS[Codigo],INVENTARIO[[#This Row],[Codigo]],ENTRADAS[Nombre del Producto],INVENTARIO[[#This Row],[Nombre del Producto]]),"-")</f>
        <v>0</v>
      </c>
      <c r="L140" s="20">
        <f>IFERROR(SUMIFS(SALIDAS[Cantidad],SALIDAS[Codigo],INVENTARIO[[#This Row],[Codigo]],SALIDAS[Nombre del Producto],INVENTARIO[[#This Row],[Nombre del Producto]]),"-")</f>
        <v>0</v>
      </c>
      <c r="M140" s="4">
        <f>IFERROR(INVENTARIO[[#This Row],[Entradas]]-INVENTARIO[[#This Row],[Salidas]],"-")</f>
        <v>0</v>
      </c>
    </row>
    <row r="141" spans="2:13" ht="26.1" customHeight="1">
      <c r="B141" s="25">
        <v>5021991942440</v>
      </c>
      <c r="C141" s="20" t="s">
        <v>181</v>
      </c>
      <c r="D141" s="20"/>
      <c r="E141" s="20" t="s">
        <v>180</v>
      </c>
      <c r="F141" s="4"/>
      <c r="G141" s="20"/>
      <c r="H141" s="29">
        <v>45325</v>
      </c>
      <c r="I141" s="20">
        <f t="shared" ca="1" si="6"/>
        <v>520</v>
      </c>
      <c r="J141" s="4" t="str">
        <f t="shared" ca="1" si="5"/>
        <v>Vigente</v>
      </c>
      <c r="K141" s="20">
        <f>IFERROR(SUMIFS(ENTRADAS[Cantidad],ENTRADAS[Codigo],INVENTARIO[[#This Row],[Codigo]],ENTRADAS[Nombre del Producto],INVENTARIO[[#This Row],[Nombre del Producto]]),"-")</f>
        <v>0</v>
      </c>
      <c r="L141" s="20">
        <f>IFERROR(SUMIFS(SALIDAS[Cantidad],SALIDAS[Codigo],INVENTARIO[[#This Row],[Codigo]],SALIDAS[Nombre del Producto],INVENTARIO[[#This Row],[Nombre del Producto]]),"-")</f>
        <v>0</v>
      </c>
      <c r="M141" s="4">
        <f>IFERROR(INVENTARIO[[#This Row],[Entradas]]-INVENTARIO[[#This Row],[Salidas]],"-")</f>
        <v>0</v>
      </c>
    </row>
    <row r="142" spans="2:13" ht="26.1" customHeight="1">
      <c r="B142" s="25">
        <v>5021991942464</v>
      </c>
      <c r="C142" s="20" t="s">
        <v>182</v>
      </c>
      <c r="D142" s="20"/>
      <c r="E142" s="20" t="s">
        <v>180</v>
      </c>
      <c r="F142" s="4"/>
      <c r="G142" s="20"/>
      <c r="H142" s="29">
        <v>45148</v>
      </c>
      <c r="I142" s="20">
        <f t="shared" ca="1" si="6"/>
        <v>343</v>
      </c>
      <c r="J142" s="4" t="str">
        <f t="shared" ca="1" si="5"/>
        <v>Vigente</v>
      </c>
      <c r="K142" s="20">
        <f>IFERROR(SUMIFS(ENTRADAS[Cantidad],ENTRADAS[Codigo],INVENTARIO[[#This Row],[Codigo]],ENTRADAS[Nombre del Producto],INVENTARIO[[#This Row],[Nombre del Producto]]),"-")</f>
        <v>0</v>
      </c>
      <c r="L142" s="20">
        <f>IFERROR(SUMIFS(SALIDAS[Cantidad],SALIDAS[Codigo],INVENTARIO[[#This Row],[Codigo]],SALIDAS[Nombre del Producto],INVENTARIO[[#This Row],[Nombre del Producto]]),"-")</f>
        <v>0</v>
      </c>
      <c r="M142" s="4">
        <f>IFERROR(INVENTARIO[[#This Row],[Entradas]]-INVENTARIO[[#This Row],[Salidas]],"-")</f>
        <v>0</v>
      </c>
    </row>
    <row r="143" spans="2:13" ht="26.1" customHeight="1">
      <c r="B143" s="25">
        <v>5021991942358</v>
      </c>
      <c r="C143" s="20" t="s">
        <v>183</v>
      </c>
      <c r="D143" s="20"/>
      <c r="E143" s="20" t="s">
        <v>180</v>
      </c>
      <c r="F143" s="4"/>
      <c r="G143" s="20"/>
      <c r="H143" s="29">
        <v>45378</v>
      </c>
      <c r="I143" s="20">
        <f t="shared" ca="1" si="6"/>
        <v>573</v>
      </c>
      <c r="J143" s="4" t="str">
        <f t="shared" ca="1" si="5"/>
        <v>Vigente</v>
      </c>
      <c r="K143" s="20">
        <f>IFERROR(SUMIFS(ENTRADAS[Cantidad],ENTRADAS[Codigo],INVENTARIO[[#This Row],[Codigo]],ENTRADAS[Nombre del Producto],INVENTARIO[[#This Row],[Nombre del Producto]]),"-")</f>
        <v>0</v>
      </c>
      <c r="L143" s="20">
        <f>IFERROR(SUMIFS(SALIDAS[Cantidad],SALIDAS[Codigo],INVENTARIO[[#This Row],[Codigo]],SALIDAS[Nombre del Producto],INVENTARIO[[#This Row],[Nombre del Producto]]),"-")</f>
        <v>0</v>
      </c>
      <c r="M143" s="4">
        <f>IFERROR(INVENTARIO[[#This Row],[Entradas]]-INVENTARIO[[#This Row],[Salidas]],"-")</f>
        <v>0</v>
      </c>
    </row>
    <row r="144" spans="2:13" ht="26.1" customHeight="1">
      <c r="B144" s="25">
        <v>5021991942488</v>
      </c>
      <c r="C144" s="20" t="s">
        <v>184</v>
      </c>
      <c r="D144" s="20"/>
      <c r="E144" s="20" t="s">
        <v>180</v>
      </c>
      <c r="F144" s="4"/>
      <c r="G144" s="20"/>
      <c r="H144" s="29">
        <v>45373</v>
      </c>
      <c r="I144" s="20">
        <f t="shared" ca="1" si="6"/>
        <v>568</v>
      </c>
      <c r="J144" s="4" t="str">
        <f t="shared" ca="1" si="5"/>
        <v>Vigente</v>
      </c>
      <c r="K144" s="20">
        <f>IFERROR(SUMIFS(ENTRADAS[Cantidad],ENTRADAS[Codigo],INVENTARIO[[#This Row],[Codigo]],ENTRADAS[Nombre del Producto],INVENTARIO[[#This Row],[Nombre del Producto]]),"-")</f>
        <v>0</v>
      </c>
      <c r="L144" s="20">
        <f>IFERROR(SUMIFS(SALIDAS[Cantidad],SALIDAS[Codigo],INVENTARIO[[#This Row],[Codigo]],SALIDAS[Nombre del Producto],INVENTARIO[[#This Row],[Nombre del Producto]]),"-")</f>
        <v>0</v>
      </c>
      <c r="M144" s="4">
        <f>IFERROR(INVENTARIO[[#This Row],[Entradas]]-INVENTARIO[[#This Row],[Salidas]],"-")</f>
        <v>0</v>
      </c>
    </row>
    <row r="145" spans="2:13" ht="26.1" customHeight="1">
      <c r="B145" s="25">
        <v>5021991942372</v>
      </c>
      <c r="C145" s="20" t="s">
        <v>185</v>
      </c>
      <c r="D145" s="20"/>
      <c r="E145" s="20" t="s">
        <v>180</v>
      </c>
      <c r="F145" s="4"/>
      <c r="G145" s="20"/>
      <c r="H145" s="29">
        <v>45345</v>
      </c>
      <c r="I145" s="20">
        <f t="shared" ca="1" si="6"/>
        <v>540</v>
      </c>
      <c r="J145" s="4" t="str">
        <f t="shared" ca="1" si="5"/>
        <v>Vigente</v>
      </c>
      <c r="K145" s="20">
        <f>IFERROR(SUMIFS(ENTRADAS[Cantidad],ENTRADAS[Codigo],INVENTARIO[[#This Row],[Codigo]],ENTRADAS[Nombre del Producto],INVENTARIO[[#This Row],[Nombre del Producto]]),"-")</f>
        <v>0</v>
      </c>
      <c r="L145" s="20">
        <f>IFERROR(SUMIFS(SALIDAS[Cantidad],SALIDAS[Codigo],INVENTARIO[[#This Row],[Codigo]],SALIDAS[Nombre del Producto],INVENTARIO[[#This Row],[Nombre del Producto]]),"-")</f>
        <v>0</v>
      </c>
      <c r="M145" s="4">
        <f>IFERROR(INVENTARIO[[#This Row],[Entradas]]-INVENTARIO[[#This Row],[Salidas]],"-")</f>
        <v>0</v>
      </c>
    </row>
    <row r="146" spans="2:13" ht="26.1" customHeight="1">
      <c r="B146" s="25">
        <v>5021991942365</v>
      </c>
      <c r="C146" s="20" t="s">
        <v>186</v>
      </c>
      <c r="D146" s="20"/>
      <c r="E146" s="20" t="s">
        <v>180</v>
      </c>
      <c r="F146" s="4"/>
      <c r="G146" s="20"/>
      <c r="H146" s="29">
        <v>45136</v>
      </c>
      <c r="I146" s="20">
        <f t="shared" ca="1" si="6"/>
        <v>331</v>
      </c>
      <c r="J146" s="4" t="str">
        <f t="shared" ca="1" si="5"/>
        <v>Vigente</v>
      </c>
      <c r="K146" s="20">
        <f>IFERROR(SUMIFS(ENTRADAS[Cantidad],ENTRADAS[Codigo],INVENTARIO[[#This Row],[Codigo]],ENTRADAS[Nombre del Producto],INVENTARIO[[#This Row],[Nombre del Producto]]),"-")</f>
        <v>0</v>
      </c>
      <c r="L146" s="20">
        <f>IFERROR(SUMIFS(SALIDAS[Cantidad],SALIDAS[Codigo],INVENTARIO[[#This Row],[Codigo]],SALIDAS[Nombre del Producto],INVENTARIO[[#This Row],[Nombre del Producto]]),"-")</f>
        <v>0</v>
      </c>
      <c r="M146" s="4">
        <f>IFERROR(INVENTARIO[[#This Row],[Entradas]]-INVENTARIO[[#This Row],[Salidas]],"-")</f>
        <v>0</v>
      </c>
    </row>
    <row r="147" spans="2:13" ht="26.1" customHeight="1">
      <c r="B147" s="25">
        <v>5021991942389</v>
      </c>
      <c r="C147" s="20" t="s">
        <v>187</v>
      </c>
      <c r="D147" s="20"/>
      <c r="E147" s="20" t="s">
        <v>180</v>
      </c>
      <c r="F147" s="4"/>
      <c r="G147" s="20"/>
      <c r="H147" s="29">
        <v>45141</v>
      </c>
      <c r="I147" s="20">
        <f t="shared" ca="1" si="6"/>
        <v>336</v>
      </c>
      <c r="J147" s="4" t="str">
        <f t="shared" ca="1" si="5"/>
        <v>Vigente</v>
      </c>
      <c r="K147" s="20">
        <f>IFERROR(SUMIFS(ENTRADAS[Cantidad],ENTRADAS[Codigo],INVENTARIO[[#This Row],[Codigo]],ENTRADAS[Nombre del Producto],INVENTARIO[[#This Row],[Nombre del Producto]]),"-")</f>
        <v>0</v>
      </c>
      <c r="L147" s="20">
        <f>IFERROR(SUMIFS(SALIDAS[Cantidad],SALIDAS[Codigo],INVENTARIO[[#This Row],[Codigo]],SALIDAS[Nombre del Producto],INVENTARIO[[#This Row],[Nombre del Producto]]),"-")</f>
        <v>0</v>
      </c>
      <c r="M147" s="4">
        <f>IFERROR(INVENTARIO[[#This Row],[Entradas]]-INVENTARIO[[#This Row],[Salidas]],"-")</f>
        <v>0</v>
      </c>
    </row>
    <row r="148" spans="2:13" ht="26.1" customHeight="1">
      <c r="B148" s="25">
        <v>5021991942495</v>
      </c>
      <c r="C148" s="20" t="s">
        <v>188</v>
      </c>
      <c r="D148" s="20"/>
      <c r="E148" s="20" t="s">
        <v>180</v>
      </c>
      <c r="F148" s="4"/>
      <c r="G148" s="20"/>
      <c r="H148" s="29">
        <v>45358</v>
      </c>
      <c r="I148" s="20">
        <f t="shared" ca="1" si="6"/>
        <v>553</v>
      </c>
      <c r="J148" s="4" t="str">
        <f t="shared" ca="1" si="5"/>
        <v>Vigente</v>
      </c>
      <c r="K148" s="20">
        <f>IFERROR(SUMIFS(ENTRADAS[Cantidad],ENTRADAS[Codigo],INVENTARIO[[#This Row],[Codigo]],ENTRADAS[Nombre del Producto],INVENTARIO[[#This Row],[Nombre del Producto]]),"-")</f>
        <v>0</v>
      </c>
      <c r="L148" s="20">
        <f>IFERROR(SUMIFS(SALIDAS[Cantidad],SALIDAS[Codigo],INVENTARIO[[#This Row],[Codigo]],SALIDAS[Nombre del Producto],INVENTARIO[[#This Row],[Nombre del Producto]]),"-")</f>
        <v>0</v>
      </c>
      <c r="M148" s="4">
        <f>IFERROR(INVENTARIO[[#This Row],[Entradas]]-INVENTARIO[[#This Row],[Salidas]],"-")</f>
        <v>0</v>
      </c>
    </row>
    <row r="149" spans="2:13" ht="26.1" customHeight="1">
      <c r="B149" s="25">
        <v>5021554004097</v>
      </c>
      <c r="C149" s="20" t="s">
        <v>189</v>
      </c>
      <c r="D149" s="20"/>
      <c r="E149" s="20" t="s">
        <v>190</v>
      </c>
      <c r="F149" s="4"/>
      <c r="G149" s="20"/>
      <c r="H149" s="29">
        <v>45410</v>
      </c>
      <c r="I149" s="20">
        <f t="shared" ca="1" si="6"/>
        <v>605</v>
      </c>
      <c r="J149" s="4" t="str">
        <f t="shared" ca="1" si="5"/>
        <v>Vigente</v>
      </c>
      <c r="K149" s="20">
        <f>IFERROR(SUMIFS(ENTRADAS[Cantidad],ENTRADAS[Codigo],INVENTARIO[[#This Row],[Codigo]],ENTRADAS[Nombre del Producto],INVENTARIO[[#This Row],[Nombre del Producto]]),"-")</f>
        <v>0</v>
      </c>
      <c r="L149" s="20">
        <f>IFERROR(SUMIFS(SALIDAS[Cantidad],SALIDAS[Codigo],INVENTARIO[[#This Row],[Codigo]],SALIDAS[Nombre del Producto],INVENTARIO[[#This Row],[Nombre del Producto]]),"-")</f>
        <v>0</v>
      </c>
      <c r="M149" s="4">
        <f>IFERROR(INVENTARIO[[#This Row],[Entradas]]-INVENTARIO[[#This Row],[Salidas]],"-")</f>
        <v>0</v>
      </c>
    </row>
    <row r="150" spans="2:13" ht="26.1" customHeight="1">
      <c r="B150" s="25">
        <v>5021554988335</v>
      </c>
      <c r="C150" s="20" t="s">
        <v>191</v>
      </c>
      <c r="D150" s="20"/>
      <c r="E150" s="20" t="s">
        <v>190</v>
      </c>
      <c r="F150" s="4"/>
      <c r="G150" s="20"/>
      <c r="H150" s="29">
        <v>45065</v>
      </c>
      <c r="I150" s="20">
        <f t="shared" ca="1" si="6"/>
        <v>260</v>
      </c>
      <c r="J150" s="4" t="str">
        <f t="shared" ca="1" si="5"/>
        <v>Vigente</v>
      </c>
      <c r="K150" s="20">
        <f>IFERROR(SUMIFS(ENTRADAS[Cantidad],ENTRADAS[Codigo],INVENTARIO[[#This Row],[Codigo]],ENTRADAS[Nombre del Producto],INVENTARIO[[#This Row],[Nombre del Producto]]),"-")</f>
        <v>0</v>
      </c>
      <c r="L150" s="20">
        <f>IFERROR(SUMIFS(SALIDAS[Cantidad],SALIDAS[Codigo],INVENTARIO[[#This Row],[Codigo]],SALIDAS[Nombre del Producto],INVENTARIO[[#This Row],[Nombre del Producto]]),"-")</f>
        <v>0</v>
      </c>
      <c r="M150" s="4">
        <f>IFERROR(INVENTARIO[[#This Row],[Entradas]]-INVENTARIO[[#This Row],[Salidas]],"-")</f>
        <v>0</v>
      </c>
    </row>
    <row r="151" spans="2:13" ht="26.1" customHeight="1">
      <c r="B151" s="25">
        <v>8423903000526</v>
      </c>
      <c r="C151" s="20" t="s">
        <v>194</v>
      </c>
      <c r="D151" s="20"/>
      <c r="E151" s="20" t="s">
        <v>104</v>
      </c>
      <c r="F151" s="4"/>
      <c r="G151" s="20"/>
      <c r="H151" s="29">
        <v>45231</v>
      </c>
      <c r="I151" s="20">
        <f t="shared" ca="1" si="6"/>
        <v>426</v>
      </c>
      <c r="J151" s="4" t="str">
        <f t="shared" ca="1" si="5"/>
        <v>Vigente</v>
      </c>
      <c r="K151" s="20">
        <f>IFERROR(SUMIFS(ENTRADAS[Cantidad],ENTRADAS[Codigo],INVENTARIO[[#This Row],[Codigo]],ENTRADAS[Nombre del Producto],INVENTARIO[[#This Row],[Nombre del Producto]]),"-")</f>
        <v>0</v>
      </c>
      <c r="L151" s="20">
        <f>IFERROR(SUMIFS(SALIDAS[Cantidad],SALIDAS[Codigo],INVENTARIO[[#This Row],[Codigo]],SALIDAS[Nombre del Producto],INVENTARIO[[#This Row],[Nombre del Producto]]),"-")</f>
        <v>0</v>
      </c>
      <c r="M151" s="4">
        <f>IFERROR(INVENTARIO[[#This Row],[Entradas]]-INVENTARIO[[#This Row],[Salidas]],"-")</f>
        <v>0</v>
      </c>
    </row>
    <row r="152" spans="2:13" ht="26.1" customHeight="1">
      <c r="B152" s="25">
        <v>8718421270026</v>
      </c>
      <c r="C152" s="20" t="s">
        <v>195</v>
      </c>
      <c r="D152" s="20"/>
      <c r="E152" s="20" t="s">
        <v>192</v>
      </c>
      <c r="F152" s="4"/>
      <c r="G152" s="20"/>
      <c r="H152" s="29">
        <v>45018</v>
      </c>
      <c r="I152" s="20">
        <f t="shared" ca="1" si="6"/>
        <v>213</v>
      </c>
      <c r="J152" s="4" t="str">
        <f t="shared" ca="1" si="5"/>
        <v>Vigente</v>
      </c>
      <c r="K152" s="20">
        <f>IFERROR(SUMIFS(ENTRADAS[Cantidad],ENTRADAS[Codigo],INVENTARIO[[#This Row],[Codigo]],ENTRADAS[Nombre del Producto],INVENTARIO[[#This Row],[Nombre del Producto]]),"-")</f>
        <v>0</v>
      </c>
      <c r="L152" s="20">
        <f>IFERROR(SUMIFS(SALIDAS[Cantidad],SALIDAS[Codigo],INVENTARIO[[#This Row],[Codigo]],SALIDAS[Nombre del Producto],INVENTARIO[[#This Row],[Nombre del Producto]]),"-")</f>
        <v>0</v>
      </c>
      <c r="M152" s="4">
        <f>IFERROR(INVENTARIO[[#This Row],[Entradas]]-INVENTARIO[[#This Row],[Salidas]],"-")</f>
        <v>0</v>
      </c>
    </row>
    <row r="153" spans="2:13" ht="26.1" customHeight="1">
      <c r="B153" s="25">
        <v>8718421271740</v>
      </c>
      <c r="C153" s="20" t="s">
        <v>196</v>
      </c>
      <c r="D153" s="20"/>
      <c r="E153" s="20" t="s">
        <v>192</v>
      </c>
      <c r="F153" s="4"/>
      <c r="G153" s="20"/>
      <c r="H153" s="29">
        <v>45013</v>
      </c>
      <c r="I153" s="20">
        <f t="shared" ca="1" si="6"/>
        <v>208</v>
      </c>
      <c r="J153" s="4" t="str">
        <f t="shared" ca="1" si="5"/>
        <v>Vigente</v>
      </c>
      <c r="K153" s="20">
        <f>IFERROR(SUMIFS(ENTRADAS[Cantidad],ENTRADAS[Codigo],INVENTARIO[[#This Row],[Codigo]],ENTRADAS[Nombre del Producto],INVENTARIO[[#This Row],[Nombre del Producto]]),"-")</f>
        <v>0</v>
      </c>
      <c r="L153" s="20">
        <f>IFERROR(SUMIFS(SALIDAS[Cantidad],SALIDAS[Codigo],INVENTARIO[[#This Row],[Codigo]],SALIDAS[Nombre del Producto],INVENTARIO[[#This Row],[Nombre del Producto]]),"-")</f>
        <v>0</v>
      </c>
      <c r="M153" s="4">
        <f>IFERROR(INVENTARIO[[#This Row],[Entradas]]-INVENTARIO[[#This Row],[Salidas]],"-")</f>
        <v>0</v>
      </c>
    </row>
    <row r="154" spans="2:13" ht="26.1" customHeight="1">
      <c r="B154" s="25">
        <v>8423903041895</v>
      </c>
      <c r="C154" s="20" t="s">
        <v>193</v>
      </c>
      <c r="D154" s="20"/>
      <c r="E154" s="20" t="s">
        <v>104</v>
      </c>
      <c r="F154" s="4"/>
      <c r="G154" s="20"/>
      <c r="H154" s="29">
        <v>45410</v>
      </c>
      <c r="I154" s="20">
        <f t="shared" ca="1" si="6"/>
        <v>605</v>
      </c>
      <c r="J154" s="4" t="str">
        <f t="shared" ca="1" si="5"/>
        <v>Vigente</v>
      </c>
      <c r="K154" s="20">
        <f>IFERROR(SUMIFS(ENTRADAS[Cantidad],ENTRADAS[Codigo],INVENTARIO[[#This Row],[Codigo]],ENTRADAS[Nombre del Producto],INVENTARIO[[#This Row],[Nombre del Producto]]),"-")</f>
        <v>0</v>
      </c>
      <c r="L154" s="20">
        <f>IFERROR(SUMIFS(SALIDAS[Cantidad],SALIDAS[Codigo],INVENTARIO[[#This Row],[Codigo]],SALIDAS[Nombre del Producto],INVENTARIO[[#This Row],[Nombre del Producto]]),"-")</f>
        <v>0</v>
      </c>
      <c r="M154" s="4">
        <f>IFERROR(INVENTARIO[[#This Row],[Entradas]]-INVENTARIO[[#This Row],[Salidas]],"-")</f>
        <v>0</v>
      </c>
    </row>
    <row r="155" spans="2:13" ht="26.1" customHeight="1">
      <c r="B155" s="25">
        <v>8718421272174</v>
      </c>
      <c r="C155" s="20" t="s">
        <v>197</v>
      </c>
      <c r="D155" s="20"/>
      <c r="E155" s="20" t="s">
        <v>192</v>
      </c>
      <c r="F155" s="4"/>
      <c r="G155" s="20"/>
      <c r="H155" s="29">
        <v>45040</v>
      </c>
      <c r="I155" s="20">
        <f t="shared" ca="1" si="6"/>
        <v>235</v>
      </c>
      <c r="J155" s="4" t="str">
        <f t="shared" ca="1" si="5"/>
        <v>Vigente</v>
      </c>
      <c r="K155" s="20">
        <f>IFERROR(SUMIFS(ENTRADAS[Cantidad],ENTRADAS[Codigo],INVENTARIO[[#This Row],[Codigo]],ENTRADAS[Nombre del Producto],INVENTARIO[[#This Row],[Nombre del Producto]]),"-")</f>
        <v>0</v>
      </c>
      <c r="L155" s="20">
        <f>IFERROR(SUMIFS(SALIDAS[Cantidad],SALIDAS[Codigo],INVENTARIO[[#This Row],[Codigo]],SALIDAS[Nombre del Producto],INVENTARIO[[#This Row],[Nombre del Producto]]),"-")</f>
        <v>0</v>
      </c>
      <c r="M155" s="4">
        <f>IFERROR(INVENTARIO[[#This Row],[Entradas]]-INVENTARIO[[#This Row],[Salidas]],"-")</f>
        <v>0</v>
      </c>
    </row>
    <row r="156" spans="2:13" ht="26.1" customHeight="1">
      <c r="B156" s="25">
        <v>8436024878868</v>
      </c>
      <c r="C156" s="20" t="s">
        <v>198</v>
      </c>
      <c r="D156" s="20"/>
      <c r="E156" s="20" t="s">
        <v>199</v>
      </c>
      <c r="F156" s="4"/>
      <c r="G156" s="20"/>
      <c r="H156" s="29">
        <v>45125</v>
      </c>
      <c r="I156" s="20">
        <f t="shared" ca="1" si="6"/>
        <v>320</v>
      </c>
      <c r="J156" s="4" t="str">
        <f t="shared" ca="1" si="5"/>
        <v>Vigente</v>
      </c>
      <c r="K156" s="20">
        <f>IFERROR(SUMIFS(ENTRADAS[Cantidad],ENTRADAS[Codigo],INVENTARIO[[#This Row],[Codigo]],ENTRADAS[Nombre del Producto],INVENTARIO[[#This Row],[Nombre del Producto]]),"-")</f>
        <v>0</v>
      </c>
      <c r="L156" s="20">
        <f>IFERROR(SUMIFS(SALIDAS[Cantidad],SALIDAS[Codigo],INVENTARIO[[#This Row],[Codigo]],SALIDAS[Nombre del Producto],INVENTARIO[[#This Row],[Nombre del Producto]]),"-")</f>
        <v>0</v>
      </c>
      <c r="M156" s="4">
        <f>IFERROR(INVENTARIO[[#This Row],[Entradas]]-INVENTARIO[[#This Row],[Salidas]],"-")</f>
        <v>0</v>
      </c>
    </row>
    <row r="157" spans="2:13" ht="26.1" customHeight="1">
      <c r="B157" s="25">
        <v>8435037802297</v>
      </c>
      <c r="C157" s="20" t="s">
        <v>200</v>
      </c>
      <c r="D157" s="20"/>
      <c r="E157" s="20" t="s">
        <v>55</v>
      </c>
      <c r="F157" s="4"/>
      <c r="G157" s="20"/>
      <c r="H157" s="29">
        <v>45138</v>
      </c>
      <c r="I157" s="20">
        <f t="shared" ca="1" si="6"/>
        <v>333</v>
      </c>
      <c r="J157" s="4" t="str">
        <f t="shared" ca="1" si="5"/>
        <v>Vigente</v>
      </c>
      <c r="K157" s="20">
        <f>IFERROR(SUMIFS(ENTRADAS[Cantidad],ENTRADAS[Codigo],INVENTARIO[[#This Row],[Codigo]],ENTRADAS[Nombre del Producto],INVENTARIO[[#This Row],[Nombre del Producto]]),"-")</f>
        <v>0</v>
      </c>
      <c r="L157" s="20">
        <f>IFERROR(SUMIFS(SALIDAS[Cantidad],SALIDAS[Codigo],INVENTARIO[[#This Row],[Codigo]],SALIDAS[Nombre del Producto],INVENTARIO[[#This Row],[Nombre del Producto]]),"-")</f>
        <v>0</v>
      </c>
      <c r="M157" s="4">
        <f>IFERROR(INVENTARIO[[#This Row],[Entradas]]-INVENTARIO[[#This Row],[Salidas]],"-")</f>
        <v>0</v>
      </c>
    </row>
    <row r="158" spans="2:13" ht="26.1" customHeight="1">
      <c r="B158" s="25">
        <v>8435037802303</v>
      </c>
      <c r="C158" s="20" t="s">
        <v>201</v>
      </c>
      <c r="D158" s="20"/>
      <c r="E158" s="20" t="s">
        <v>55</v>
      </c>
      <c r="F158" s="4"/>
      <c r="G158" s="20"/>
      <c r="H158" s="29">
        <v>44895</v>
      </c>
      <c r="I158" s="20">
        <f t="shared" ca="1" si="6"/>
        <v>90</v>
      </c>
      <c r="J158" s="4" t="str">
        <f t="shared" ca="1" si="5"/>
        <v>Vigente</v>
      </c>
      <c r="K158" s="20">
        <f>IFERROR(SUMIFS(ENTRADAS[Cantidad],ENTRADAS[Codigo],INVENTARIO[[#This Row],[Codigo]],ENTRADAS[Nombre del Producto],INVENTARIO[[#This Row],[Nombre del Producto]]),"-")</f>
        <v>0</v>
      </c>
      <c r="L158" s="20">
        <f>IFERROR(SUMIFS(SALIDAS[Cantidad],SALIDAS[Codigo],INVENTARIO[[#This Row],[Codigo]],SALIDAS[Nombre del Producto],INVENTARIO[[#This Row],[Nombre del Producto]]),"-")</f>
        <v>0</v>
      </c>
      <c r="M158" s="4">
        <f>IFERROR(INVENTARIO[[#This Row],[Entradas]]-INVENTARIO[[#This Row],[Salidas]],"-")</f>
        <v>0</v>
      </c>
    </row>
    <row r="159" spans="2:13" ht="26.1" customHeight="1">
      <c r="B159" s="25">
        <v>8435037802310</v>
      </c>
      <c r="C159" s="20" t="s">
        <v>202</v>
      </c>
      <c r="D159" s="20"/>
      <c r="E159" s="20" t="s">
        <v>55</v>
      </c>
      <c r="F159" s="4"/>
      <c r="G159" s="20"/>
      <c r="H159" s="29">
        <v>45350</v>
      </c>
      <c r="I159" s="20">
        <f t="shared" ca="1" si="6"/>
        <v>545</v>
      </c>
      <c r="J159" s="4" t="str">
        <f t="shared" ca="1" si="5"/>
        <v>Vigente</v>
      </c>
      <c r="K159" s="20">
        <f>IFERROR(SUMIFS(ENTRADAS[Cantidad],ENTRADAS[Codigo],INVENTARIO[[#This Row],[Codigo]],ENTRADAS[Nombre del Producto],INVENTARIO[[#This Row],[Nombre del Producto]]),"-")</f>
        <v>0</v>
      </c>
      <c r="L159" s="20">
        <f>IFERROR(SUMIFS(SALIDAS[Cantidad],SALIDAS[Codigo],INVENTARIO[[#This Row],[Codigo]],SALIDAS[Nombre del Producto],INVENTARIO[[#This Row],[Nombre del Producto]]),"-")</f>
        <v>0</v>
      </c>
      <c r="M159" s="4">
        <f>IFERROR(INVENTARIO[[#This Row],[Entradas]]-INVENTARIO[[#This Row],[Salidas]],"-")</f>
        <v>0</v>
      </c>
    </row>
    <row r="160" spans="2:13" ht="26.1" customHeight="1">
      <c r="B160" s="25">
        <v>8427406045114</v>
      </c>
      <c r="C160" s="20" t="s">
        <v>203</v>
      </c>
      <c r="D160" s="20"/>
      <c r="E160" s="20" t="s">
        <v>204</v>
      </c>
      <c r="F160" s="4"/>
      <c r="G160" s="20"/>
      <c r="H160" s="29">
        <v>45107</v>
      </c>
      <c r="I160" s="20">
        <f t="shared" ca="1" si="6"/>
        <v>302</v>
      </c>
      <c r="J160" s="4" t="str">
        <f t="shared" ca="1" si="5"/>
        <v>Vigente</v>
      </c>
      <c r="K160" s="20">
        <f>IFERROR(SUMIFS(ENTRADAS[Cantidad],ENTRADAS[Codigo],INVENTARIO[[#This Row],[Codigo]],ENTRADAS[Nombre del Producto],INVENTARIO[[#This Row],[Nombre del Producto]]),"-")</f>
        <v>0</v>
      </c>
      <c r="L160" s="20">
        <f>IFERROR(SUMIFS(SALIDAS[Cantidad],SALIDAS[Codigo],INVENTARIO[[#This Row],[Codigo]],SALIDAS[Nombre del Producto],INVENTARIO[[#This Row],[Nombre del Producto]]),"-")</f>
        <v>0</v>
      </c>
      <c r="M160" s="4">
        <f>IFERROR(INVENTARIO[[#This Row],[Entradas]]-INVENTARIO[[#This Row],[Salidas]],"-")</f>
        <v>0</v>
      </c>
    </row>
    <row r="161" spans="2:13" ht="26.1" customHeight="1">
      <c r="B161" s="25">
        <v>8029689023133</v>
      </c>
      <c r="C161" s="20" t="s">
        <v>205</v>
      </c>
      <c r="D161" s="20"/>
      <c r="E161" s="20" t="s">
        <v>206</v>
      </c>
      <c r="F161" s="4"/>
      <c r="G161" s="20"/>
      <c r="H161" s="29">
        <v>45596</v>
      </c>
      <c r="I161" s="20">
        <f t="shared" ca="1" si="6"/>
        <v>791</v>
      </c>
      <c r="J161" s="4" t="str">
        <f t="shared" ca="1" si="5"/>
        <v>Vigente</v>
      </c>
      <c r="K161" s="20">
        <f>IFERROR(SUMIFS(ENTRADAS[Cantidad],ENTRADAS[Codigo],INVENTARIO[[#This Row],[Codigo]],ENTRADAS[Nombre del Producto],INVENTARIO[[#This Row],[Nombre del Producto]]),"-")</f>
        <v>0</v>
      </c>
      <c r="L161" s="20">
        <f>IFERROR(SUMIFS(SALIDAS[Cantidad],SALIDAS[Codigo],INVENTARIO[[#This Row],[Codigo]],SALIDAS[Nombre del Producto],INVENTARIO[[#This Row],[Nombre del Producto]]),"-")</f>
        <v>0</v>
      </c>
      <c r="M161" s="4">
        <f>IFERROR(INVENTARIO[[#This Row],[Entradas]]-INVENTARIO[[#This Row],[Salidas]],"-")</f>
        <v>0</v>
      </c>
    </row>
    <row r="162" spans="2:13" ht="26.1" customHeight="1">
      <c r="B162" s="25">
        <v>8029689008741</v>
      </c>
      <c r="C162" s="20" t="s">
        <v>207</v>
      </c>
      <c r="D162" s="20"/>
      <c r="E162" s="20" t="s">
        <v>206</v>
      </c>
      <c r="F162" s="4"/>
      <c r="G162" s="20"/>
      <c r="H162" s="29">
        <v>45535</v>
      </c>
      <c r="I162" s="20">
        <f t="shared" ca="1" si="6"/>
        <v>730</v>
      </c>
      <c r="J162" s="4" t="str">
        <f t="shared" ca="1" si="5"/>
        <v>Vigente</v>
      </c>
      <c r="K162" s="20">
        <f>IFERROR(SUMIFS(ENTRADAS[Cantidad],ENTRADAS[Codigo],INVENTARIO[[#This Row],[Codigo]],ENTRADAS[Nombre del Producto],INVENTARIO[[#This Row],[Nombre del Producto]]),"-")</f>
        <v>0</v>
      </c>
      <c r="L162" s="20">
        <f>IFERROR(SUMIFS(SALIDAS[Cantidad],SALIDAS[Codigo],INVENTARIO[[#This Row],[Codigo]],SALIDAS[Nombre del Producto],INVENTARIO[[#This Row],[Nombre del Producto]]),"-")</f>
        <v>0</v>
      </c>
      <c r="M162" s="4">
        <f>IFERROR(INVENTARIO[[#This Row],[Entradas]]-INVENTARIO[[#This Row],[Salidas]],"-")</f>
        <v>0</v>
      </c>
    </row>
    <row r="163" spans="2:13" ht="26.1" customHeight="1">
      <c r="B163" s="25">
        <v>8437006739832</v>
      </c>
      <c r="C163" s="20" t="s">
        <v>208</v>
      </c>
      <c r="D163" s="20"/>
      <c r="E163" s="20" t="s">
        <v>209</v>
      </c>
      <c r="F163" s="4"/>
      <c r="G163" s="20"/>
      <c r="H163" s="29">
        <v>46053</v>
      </c>
      <c r="I163" s="20">
        <f t="shared" ca="1" si="6"/>
        <v>1248</v>
      </c>
      <c r="J163" s="4" t="str">
        <f t="shared" ca="1" si="5"/>
        <v>Vigente</v>
      </c>
      <c r="K163" s="20">
        <f>IFERROR(SUMIFS(ENTRADAS[Cantidad],ENTRADAS[Codigo],INVENTARIO[[#This Row],[Codigo]],ENTRADAS[Nombre del Producto],INVENTARIO[[#This Row],[Nombre del Producto]]),"-")</f>
        <v>0</v>
      </c>
      <c r="L163" s="20">
        <f>IFERROR(SUMIFS(SALIDAS[Cantidad],SALIDAS[Codigo],INVENTARIO[[#This Row],[Codigo]],SALIDAS[Nombre del Producto],INVENTARIO[[#This Row],[Nombre del Producto]]),"-")</f>
        <v>0</v>
      </c>
      <c r="M163" s="4">
        <f>IFERROR(INVENTARIO[[#This Row],[Entradas]]-INVENTARIO[[#This Row],[Salidas]],"-")</f>
        <v>0</v>
      </c>
    </row>
    <row r="164" spans="2:13" ht="26.1" customHeight="1">
      <c r="B164" s="25">
        <v>8435037870104</v>
      </c>
      <c r="C164" s="20" t="s">
        <v>210</v>
      </c>
      <c r="D164" s="20"/>
      <c r="E164" s="20" t="s">
        <v>55</v>
      </c>
      <c r="F164" s="4"/>
      <c r="G164" s="20"/>
      <c r="H164" s="29">
        <v>45407</v>
      </c>
      <c r="I164" s="20">
        <f t="shared" ca="1" si="6"/>
        <v>602</v>
      </c>
      <c r="J164" s="4" t="str">
        <f t="shared" ca="1" si="5"/>
        <v>Vigente</v>
      </c>
      <c r="K164" s="20">
        <f>IFERROR(SUMIFS(ENTRADAS[Cantidad],ENTRADAS[Codigo],INVENTARIO[[#This Row],[Codigo]],ENTRADAS[Nombre del Producto],INVENTARIO[[#This Row],[Nombre del Producto]]),"-")</f>
        <v>0</v>
      </c>
      <c r="L164" s="20">
        <f>IFERROR(SUMIFS(SALIDAS[Cantidad],SALIDAS[Codigo],INVENTARIO[[#This Row],[Codigo]],SALIDAS[Nombre del Producto],INVENTARIO[[#This Row],[Nombre del Producto]]),"-")</f>
        <v>0</v>
      </c>
      <c r="M164" s="4">
        <f>IFERROR(INVENTARIO[[#This Row],[Entradas]]-INVENTARIO[[#This Row],[Salidas]],"-")</f>
        <v>0</v>
      </c>
    </row>
    <row r="165" spans="2:13" ht="26.1" customHeight="1">
      <c r="B165" s="25">
        <v>8423266078651</v>
      </c>
      <c r="C165" s="20" t="s">
        <v>211</v>
      </c>
      <c r="D165" s="20"/>
      <c r="E165" s="20" t="s">
        <v>199</v>
      </c>
      <c r="F165" s="4"/>
      <c r="G165" s="20"/>
      <c r="H165" s="29">
        <v>44993</v>
      </c>
      <c r="I165" s="20">
        <f t="shared" ca="1" si="6"/>
        <v>188</v>
      </c>
      <c r="J165" s="4" t="str">
        <f t="shared" ca="1" si="5"/>
        <v>Vigente</v>
      </c>
      <c r="K165" s="20">
        <f>IFERROR(SUMIFS(ENTRADAS[Cantidad],ENTRADAS[Codigo],INVENTARIO[[#This Row],[Codigo]],ENTRADAS[Nombre del Producto],INVENTARIO[[#This Row],[Nombre del Producto]]),"-")</f>
        <v>0</v>
      </c>
      <c r="L165" s="20">
        <f>IFERROR(SUMIFS(SALIDAS[Cantidad],SALIDAS[Codigo],INVENTARIO[[#This Row],[Codigo]],SALIDAS[Nombre del Producto],INVENTARIO[[#This Row],[Nombre del Producto]]),"-")</f>
        <v>0</v>
      </c>
      <c r="M165" s="4">
        <f>IFERROR(INVENTARIO[[#This Row],[Entradas]]-INVENTARIO[[#This Row],[Salidas]],"-")</f>
        <v>0</v>
      </c>
    </row>
    <row r="166" spans="2:13" ht="26.1" customHeight="1">
      <c r="B166" s="25">
        <v>8423903050880</v>
      </c>
      <c r="C166" s="20" t="s">
        <v>212</v>
      </c>
      <c r="D166" s="20"/>
      <c r="E166" s="20" t="s">
        <v>104</v>
      </c>
      <c r="F166" s="4"/>
      <c r="G166" s="20"/>
      <c r="H166" s="29">
        <v>44982</v>
      </c>
      <c r="I166" s="20">
        <f t="shared" ca="1" si="6"/>
        <v>177</v>
      </c>
      <c r="J166" s="4" t="str">
        <f t="shared" ca="1" si="5"/>
        <v>Vigente</v>
      </c>
      <c r="K166" s="20">
        <f>IFERROR(SUMIFS(ENTRADAS[Cantidad],ENTRADAS[Codigo],INVENTARIO[[#This Row],[Codigo]],ENTRADAS[Nombre del Producto],INVENTARIO[[#This Row],[Nombre del Producto]]),"-")</f>
        <v>0</v>
      </c>
      <c r="L166" s="20">
        <f>IFERROR(SUMIFS(SALIDAS[Cantidad],SALIDAS[Codigo],INVENTARIO[[#This Row],[Codigo]],SALIDAS[Nombre del Producto],INVENTARIO[[#This Row],[Nombre del Producto]]),"-")</f>
        <v>0</v>
      </c>
      <c r="M166" s="4">
        <f>IFERROR(INVENTARIO[[#This Row],[Entradas]]-INVENTARIO[[#This Row],[Salidas]],"-")</f>
        <v>0</v>
      </c>
    </row>
    <row r="167" spans="2:13" ht="26.1" customHeight="1">
      <c r="B167" s="25">
        <v>8013885100019</v>
      </c>
      <c r="C167" s="20" t="s">
        <v>213</v>
      </c>
      <c r="D167" s="20"/>
      <c r="E167" s="20" t="s">
        <v>214</v>
      </c>
      <c r="F167" s="4"/>
      <c r="G167" s="20"/>
      <c r="H167" s="29">
        <v>44880</v>
      </c>
      <c r="I167" s="20">
        <f t="shared" ca="1" si="6"/>
        <v>75</v>
      </c>
      <c r="J167" s="4" t="str">
        <f t="shared" ca="1" si="5"/>
        <v>Vigente</v>
      </c>
      <c r="K167" s="20">
        <f>IFERROR(SUMIFS(ENTRADAS[Cantidad],ENTRADAS[Codigo],INVENTARIO[[#This Row],[Codigo]],ENTRADAS[Nombre del Producto],INVENTARIO[[#This Row],[Nombre del Producto]]),"-")</f>
        <v>0</v>
      </c>
      <c r="L167" s="20">
        <f>IFERROR(SUMIFS(SALIDAS[Cantidad],SALIDAS[Codigo],INVENTARIO[[#This Row],[Codigo]],SALIDAS[Nombre del Producto],INVENTARIO[[#This Row],[Nombre del Producto]]),"-")</f>
        <v>0</v>
      </c>
      <c r="M167" s="4">
        <f>IFERROR(INVENTARIO[[#This Row],[Entradas]]-INVENTARIO[[#This Row],[Salidas]],"-")</f>
        <v>0</v>
      </c>
    </row>
    <row r="168" spans="2:13" ht="26.1" customHeight="1">
      <c r="B168" s="25">
        <v>3305041100427</v>
      </c>
      <c r="C168" s="20" t="s">
        <v>216</v>
      </c>
      <c r="D168" s="20"/>
      <c r="E168" s="20" t="s">
        <v>215</v>
      </c>
      <c r="F168" s="4"/>
      <c r="G168" s="20"/>
      <c r="H168" s="29"/>
      <c r="I168" s="20">
        <f t="shared" ca="1" si="6"/>
        <v>-44805</v>
      </c>
      <c r="J168" s="4" t="str">
        <f t="shared" ca="1" si="5"/>
        <v>Vencido</v>
      </c>
      <c r="K168" s="20">
        <f>IFERROR(SUMIFS(ENTRADAS[Cantidad],ENTRADAS[Codigo],INVENTARIO[[#This Row],[Codigo]],ENTRADAS[Nombre del Producto],INVENTARIO[[#This Row],[Nombre del Producto]]),"-")</f>
        <v>0</v>
      </c>
      <c r="L168" s="20">
        <f>IFERROR(SUMIFS(SALIDAS[Cantidad],SALIDAS[Codigo],INVENTARIO[[#This Row],[Codigo]],SALIDAS[Nombre del Producto],INVENTARIO[[#This Row],[Nombre del Producto]]),"-")</f>
        <v>0</v>
      </c>
      <c r="M168" s="4">
        <f>IFERROR(INVENTARIO[[#This Row],[Entradas]]-INVENTARIO[[#This Row],[Salidas]],"-")</f>
        <v>0</v>
      </c>
    </row>
    <row r="169" spans="2:13" ht="26.1" customHeight="1">
      <c r="B169" s="25">
        <v>2010080009198</v>
      </c>
      <c r="C169" s="20" t="s">
        <v>217</v>
      </c>
      <c r="D169" s="20"/>
      <c r="E169" s="20" t="s">
        <v>218</v>
      </c>
      <c r="F169" s="4"/>
      <c r="G169" s="20"/>
      <c r="H169" s="29">
        <v>46387</v>
      </c>
      <c r="I169" s="20">
        <f t="shared" ca="1" si="6"/>
        <v>1582</v>
      </c>
      <c r="J169" s="4" t="str">
        <f t="shared" ca="1" si="5"/>
        <v>Vigente</v>
      </c>
      <c r="K169" s="20">
        <f>IFERROR(SUMIFS(ENTRADAS[Cantidad],ENTRADAS[Codigo],INVENTARIO[[#This Row],[Codigo]],ENTRADAS[Nombre del Producto],INVENTARIO[[#This Row],[Nombre del Producto]]),"-")</f>
        <v>0</v>
      </c>
      <c r="L169" s="20">
        <f>IFERROR(SUMIFS(SALIDAS[Cantidad],SALIDAS[Codigo],INVENTARIO[[#This Row],[Codigo]],SALIDAS[Nombre del Producto],INVENTARIO[[#This Row],[Nombre del Producto]]),"-")</f>
        <v>0</v>
      </c>
      <c r="M169" s="4">
        <f>IFERROR(INVENTARIO[[#This Row],[Entradas]]-INVENTARIO[[#This Row],[Salidas]],"-")</f>
        <v>0</v>
      </c>
    </row>
    <row r="170" spans="2:13" ht="26.1" customHeight="1">
      <c r="B170" s="25">
        <v>4006040004059</v>
      </c>
      <c r="C170" s="20" t="s">
        <v>219</v>
      </c>
      <c r="D170" s="20"/>
      <c r="E170" s="20" t="s">
        <v>220</v>
      </c>
      <c r="F170" s="4"/>
      <c r="G170" s="20"/>
      <c r="H170" s="29">
        <v>45391</v>
      </c>
      <c r="I170" s="20">
        <f t="shared" ca="1" si="6"/>
        <v>586</v>
      </c>
      <c r="J170" s="4" t="str">
        <f t="shared" ca="1" si="5"/>
        <v>Vigente</v>
      </c>
      <c r="K170" s="20">
        <f>IFERROR(SUMIFS(ENTRADAS[Cantidad],ENTRADAS[Codigo],INVENTARIO[[#This Row],[Codigo]],ENTRADAS[Nombre del Producto],INVENTARIO[[#This Row],[Nombre del Producto]]),"-")</f>
        <v>0</v>
      </c>
      <c r="L170" s="20">
        <f>IFERROR(SUMIFS(SALIDAS[Cantidad],SALIDAS[Codigo],INVENTARIO[[#This Row],[Codigo]],SALIDAS[Nombre del Producto],INVENTARIO[[#This Row],[Nombre del Producto]]),"-")</f>
        <v>0</v>
      </c>
      <c r="M170" s="4">
        <f>IFERROR(INVENTARIO[[#This Row],[Entradas]]-INVENTARIO[[#This Row],[Salidas]],"-")</f>
        <v>0</v>
      </c>
    </row>
    <row r="171" spans="2:13" ht="26.1" customHeight="1">
      <c r="B171" s="25">
        <v>4006040004035</v>
      </c>
      <c r="C171" s="20" t="s">
        <v>221</v>
      </c>
      <c r="D171" s="20"/>
      <c r="E171" s="20" t="s">
        <v>220</v>
      </c>
      <c r="F171" s="4"/>
      <c r="G171" s="20"/>
      <c r="H171" s="29">
        <v>45238</v>
      </c>
      <c r="I171" s="20">
        <f t="shared" ca="1" si="6"/>
        <v>433</v>
      </c>
      <c r="J171" s="4" t="str">
        <f t="shared" ca="1" si="5"/>
        <v>Vigente</v>
      </c>
      <c r="K171" s="20">
        <f>IFERROR(SUMIFS(ENTRADAS[Cantidad],ENTRADAS[Codigo],INVENTARIO[[#This Row],[Codigo]],ENTRADAS[Nombre del Producto],INVENTARIO[[#This Row],[Nombre del Producto]]),"-")</f>
        <v>0</v>
      </c>
      <c r="L171" s="20">
        <f>IFERROR(SUMIFS(SALIDAS[Cantidad],SALIDAS[Codigo],INVENTARIO[[#This Row],[Codigo]],SALIDAS[Nombre del Producto],INVENTARIO[[#This Row],[Nombre del Producto]]),"-")</f>
        <v>0</v>
      </c>
      <c r="M171" s="4">
        <f>IFERROR(INVENTARIO[[#This Row],[Entradas]]-INVENTARIO[[#This Row],[Salidas]],"-")</f>
        <v>0</v>
      </c>
    </row>
    <row r="172" spans="2:13" ht="26.1" customHeight="1">
      <c r="B172" s="25">
        <v>8437002393335</v>
      </c>
      <c r="C172" s="20" t="s">
        <v>222</v>
      </c>
      <c r="D172" s="20"/>
      <c r="E172" s="20" t="s">
        <v>209</v>
      </c>
      <c r="F172" s="4"/>
      <c r="G172" s="20"/>
      <c r="H172" s="29">
        <v>45565</v>
      </c>
      <c r="I172" s="20">
        <f t="shared" ca="1" si="6"/>
        <v>760</v>
      </c>
      <c r="J172" s="4" t="str">
        <f t="shared" ca="1" si="5"/>
        <v>Vigente</v>
      </c>
      <c r="K172" s="20">
        <f>IFERROR(SUMIFS(ENTRADAS[Cantidad],ENTRADAS[Codigo],INVENTARIO[[#This Row],[Codigo]],ENTRADAS[Nombre del Producto],INVENTARIO[[#This Row],[Nombre del Producto]]),"-")</f>
        <v>0</v>
      </c>
      <c r="L172" s="20">
        <f>IFERROR(SUMIFS(SALIDAS[Cantidad],SALIDAS[Codigo],INVENTARIO[[#This Row],[Codigo]],SALIDAS[Nombre del Producto],INVENTARIO[[#This Row],[Nombre del Producto]]),"-")</f>
        <v>0</v>
      </c>
      <c r="M172" s="4">
        <f>IFERROR(INVENTARIO[[#This Row],[Entradas]]-INVENTARIO[[#This Row],[Salidas]],"-")</f>
        <v>0</v>
      </c>
    </row>
    <row r="173" spans="2:13" ht="26.1" customHeight="1">
      <c r="B173" s="25">
        <v>8435037870005</v>
      </c>
      <c r="C173" s="20" t="s">
        <v>223</v>
      </c>
      <c r="D173" s="20"/>
      <c r="E173" s="20" t="s">
        <v>55</v>
      </c>
      <c r="F173" s="4"/>
      <c r="G173" s="20"/>
      <c r="H173" s="29">
        <v>44999</v>
      </c>
      <c r="I173" s="20">
        <f t="shared" ca="1" si="6"/>
        <v>194</v>
      </c>
      <c r="J173" s="4" t="str">
        <f t="shared" ca="1" si="5"/>
        <v>Vigente</v>
      </c>
      <c r="K173" s="20">
        <f>IFERROR(SUMIFS(ENTRADAS[Cantidad],ENTRADAS[Codigo],INVENTARIO[[#This Row],[Codigo]],ENTRADAS[Nombre del Producto],INVENTARIO[[#This Row],[Nombre del Producto]]),"-")</f>
        <v>0</v>
      </c>
      <c r="L173" s="20">
        <f>IFERROR(SUMIFS(SALIDAS[Cantidad],SALIDAS[Codigo],INVENTARIO[[#This Row],[Codigo]],SALIDAS[Nombre del Producto],INVENTARIO[[#This Row],[Nombre del Producto]]),"-")</f>
        <v>0</v>
      </c>
      <c r="M173" s="4">
        <f>IFERROR(INVENTARIO[[#This Row],[Entradas]]-INVENTARIO[[#This Row],[Salidas]],"-")</f>
        <v>0</v>
      </c>
    </row>
    <row r="174" spans="2:13" ht="26.1" customHeight="1">
      <c r="B174" s="25">
        <v>8435037870067</v>
      </c>
      <c r="C174" s="20" t="s">
        <v>224</v>
      </c>
      <c r="D174" s="20"/>
      <c r="E174" s="20" t="s">
        <v>55</v>
      </c>
      <c r="F174" s="4"/>
      <c r="G174" s="20"/>
      <c r="H174" s="29">
        <v>45198</v>
      </c>
      <c r="I174" s="20">
        <f t="shared" ca="1" si="6"/>
        <v>393</v>
      </c>
      <c r="J174" s="4" t="str">
        <f t="shared" ca="1" si="5"/>
        <v>Vigente</v>
      </c>
      <c r="K174" s="20">
        <f>IFERROR(SUMIFS(ENTRADAS[Cantidad],ENTRADAS[Codigo],INVENTARIO[[#This Row],[Codigo]],ENTRADAS[Nombre del Producto],INVENTARIO[[#This Row],[Nombre del Producto]]),"-")</f>
        <v>0</v>
      </c>
      <c r="L174" s="20">
        <f>IFERROR(SUMIFS(SALIDAS[Cantidad],SALIDAS[Codigo],INVENTARIO[[#This Row],[Codigo]],SALIDAS[Nombre del Producto],INVENTARIO[[#This Row],[Nombre del Producto]]),"-")</f>
        <v>0</v>
      </c>
      <c r="M174" s="4">
        <f>IFERROR(INVENTARIO[[#This Row],[Entradas]]-INVENTARIO[[#This Row],[Salidas]],"-")</f>
        <v>0</v>
      </c>
    </row>
    <row r="175" spans="2:13" ht="26.1" customHeight="1">
      <c r="B175" s="25">
        <v>8435037870012</v>
      </c>
      <c r="C175" s="20" t="s">
        <v>225</v>
      </c>
      <c r="D175" s="20"/>
      <c r="E175" s="20" t="s">
        <v>55</v>
      </c>
      <c r="F175" s="4"/>
      <c r="G175" s="20"/>
      <c r="H175" s="29">
        <v>45077</v>
      </c>
      <c r="I175" s="20">
        <f t="shared" ca="1" si="6"/>
        <v>272</v>
      </c>
      <c r="J175" s="4" t="str">
        <f t="shared" ca="1" si="5"/>
        <v>Vigente</v>
      </c>
      <c r="K175" s="20">
        <f>IFERROR(SUMIFS(ENTRADAS[Cantidad],ENTRADAS[Codigo],INVENTARIO[[#This Row],[Codigo]],ENTRADAS[Nombre del Producto],INVENTARIO[[#This Row],[Nombre del Producto]]),"-")</f>
        <v>0</v>
      </c>
      <c r="L175" s="20">
        <f>IFERROR(SUMIFS(SALIDAS[Cantidad],SALIDAS[Codigo],INVENTARIO[[#This Row],[Codigo]],SALIDAS[Nombre del Producto],INVENTARIO[[#This Row],[Nombre del Producto]]),"-")</f>
        <v>0</v>
      </c>
      <c r="M175" s="4">
        <f>IFERROR(INVENTARIO[[#This Row],[Entradas]]-INVENTARIO[[#This Row],[Salidas]],"-")</f>
        <v>0</v>
      </c>
    </row>
    <row r="176" spans="2:13" ht="26.1" customHeight="1">
      <c r="B176" s="25">
        <v>8435037870050</v>
      </c>
      <c r="C176" s="20" t="s">
        <v>226</v>
      </c>
      <c r="D176" s="20"/>
      <c r="E176" s="20" t="s">
        <v>55</v>
      </c>
      <c r="F176" s="4"/>
      <c r="G176" s="20"/>
      <c r="H176" s="29">
        <v>46112</v>
      </c>
      <c r="I176" s="20">
        <f t="shared" ca="1" si="6"/>
        <v>1307</v>
      </c>
      <c r="J176" s="4" t="str">
        <f t="shared" ca="1" si="5"/>
        <v>Vigente</v>
      </c>
      <c r="K176" s="20">
        <f>IFERROR(SUMIFS(ENTRADAS[Cantidad],ENTRADAS[Codigo],INVENTARIO[[#This Row],[Codigo]],ENTRADAS[Nombre del Producto],INVENTARIO[[#This Row],[Nombre del Producto]]),"-")</f>
        <v>0</v>
      </c>
      <c r="L176" s="20">
        <f>IFERROR(SUMIFS(SALIDAS[Cantidad],SALIDAS[Codigo],INVENTARIO[[#This Row],[Codigo]],SALIDAS[Nombre del Producto],INVENTARIO[[#This Row],[Nombre del Producto]]),"-")</f>
        <v>0</v>
      </c>
      <c r="M176" s="4">
        <f>IFERROR(INVENTARIO[[#This Row],[Entradas]]-INVENTARIO[[#This Row],[Salidas]],"-")</f>
        <v>0</v>
      </c>
    </row>
    <row r="177" spans="2:13" ht="26.1" customHeight="1">
      <c r="B177" s="25">
        <v>8435037801641</v>
      </c>
      <c r="C177" s="20" t="s">
        <v>227</v>
      </c>
      <c r="D177" s="20"/>
      <c r="E177" s="20" t="s">
        <v>55</v>
      </c>
      <c r="F177" s="4"/>
      <c r="G177" s="20"/>
      <c r="H177" s="29">
        <v>45197</v>
      </c>
      <c r="I177" s="20">
        <f t="shared" ca="1" si="6"/>
        <v>392</v>
      </c>
      <c r="J177" s="4" t="str">
        <f t="shared" ca="1" si="5"/>
        <v>Vigente</v>
      </c>
      <c r="K177" s="20">
        <f>IFERROR(SUMIFS(ENTRADAS[Cantidad],ENTRADAS[Codigo],INVENTARIO[[#This Row],[Codigo]],ENTRADAS[Nombre del Producto],INVENTARIO[[#This Row],[Nombre del Producto]]),"-")</f>
        <v>0</v>
      </c>
      <c r="L177" s="20">
        <f>IFERROR(SUMIFS(SALIDAS[Cantidad],SALIDAS[Codigo],INVENTARIO[[#This Row],[Codigo]],SALIDAS[Nombre del Producto],INVENTARIO[[#This Row],[Nombre del Producto]]),"-")</f>
        <v>0</v>
      </c>
      <c r="M177" s="4">
        <f>IFERROR(INVENTARIO[[#This Row],[Entradas]]-INVENTARIO[[#This Row],[Salidas]],"-")</f>
        <v>0</v>
      </c>
    </row>
    <row r="178" spans="2:13" ht="26.1" customHeight="1">
      <c r="B178" s="25">
        <v>8435037801672</v>
      </c>
      <c r="C178" s="20" t="s">
        <v>228</v>
      </c>
      <c r="D178" s="20"/>
      <c r="E178" s="20" t="s">
        <v>55</v>
      </c>
      <c r="F178" s="4"/>
      <c r="G178" s="20"/>
      <c r="H178" s="29">
        <v>45166</v>
      </c>
      <c r="I178" s="20">
        <f t="shared" ca="1" si="6"/>
        <v>361</v>
      </c>
      <c r="J178" s="4" t="str">
        <f t="shared" ca="1" si="5"/>
        <v>Vigente</v>
      </c>
      <c r="K178" s="20">
        <f>IFERROR(SUMIFS(ENTRADAS[Cantidad],ENTRADAS[Codigo],INVENTARIO[[#This Row],[Codigo]],ENTRADAS[Nombre del Producto],INVENTARIO[[#This Row],[Nombre del Producto]]),"-")</f>
        <v>0</v>
      </c>
      <c r="L178" s="20">
        <f>IFERROR(SUMIFS(SALIDAS[Cantidad],SALIDAS[Codigo],INVENTARIO[[#This Row],[Codigo]],SALIDAS[Nombre del Producto],INVENTARIO[[#This Row],[Nombre del Producto]]),"-")</f>
        <v>0</v>
      </c>
      <c r="M178" s="4">
        <f>IFERROR(INVENTARIO[[#This Row],[Entradas]]-INVENTARIO[[#This Row],[Salidas]],"-")</f>
        <v>0</v>
      </c>
    </row>
    <row r="179" spans="2:13" ht="26.1" customHeight="1">
      <c r="B179" s="25">
        <v>8435037840145</v>
      </c>
      <c r="C179" s="20" t="s">
        <v>229</v>
      </c>
      <c r="D179" s="20"/>
      <c r="E179" s="20" t="s">
        <v>55</v>
      </c>
      <c r="F179" s="4"/>
      <c r="G179" s="20"/>
      <c r="H179" s="29">
        <v>44868</v>
      </c>
      <c r="I179" s="20">
        <f t="shared" ca="1" si="6"/>
        <v>63</v>
      </c>
      <c r="J179" s="4" t="str">
        <f t="shared" ca="1" si="5"/>
        <v>Vigente</v>
      </c>
      <c r="K179" s="20">
        <f>IFERROR(SUMIFS(ENTRADAS[Cantidad],ENTRADAS[Codigo],INVENTARIO[[#This Row],[Codigo]],ENTRADAS[Nombre del Producto],INVENTARIO[[#This Row],[Nombre del Producto]]),"-")</f>
        <v>0</v>
      </c>
      <c r="L179" s="20">
        <f>IFERROR(SUMIFS(SALIDAS[Cantidad],SALIDAS[Codigo],INVENTARIO[[#This Row],[Codigo]],SALIDAS[Nombre del Producto],INVENTARIO[[#This Row],[Nombre del Producto]]),"-")</f>
        <v>0</v>
      </c>
      <c r="M179" s="4">
        <f>IFERROR(INVENTARIO[[#This Row],[Entradas]]-INVENTARIO[[#This Row],[Salidas]],"-")</f>
        <v>0</v>
      </c>
    </row>
    <row r="180" spans="2:13" ht="26.1" customHeight="1">
      <c r="B180" s="25">
        <v>8435037839934</v>
      </c>
      <c r="C180" s="20" t="s">
        <v>230</v>
      </c>
      <c r="D180" s="20"/>
      <c r="E180" s="20" t="s">
        <v>55</v>
      </c>
      <c r="F180" s="4"/>
      <c r="G180" s="20"/>
      <c r="H180" s="29">
        <v>44827</v>
      </c>
      <c r="I180" s="20">
        <f t="shared" ca="1" si="6"/>
        <v>22</v>
      </c>
      <c r="J180" s="4" t="str">
        <f t="shared" ca="1" si="5"/>
        <v>Por Vencer</v>
      </c>
      <c r="K180" s="20">
        <f>IFERROR(SUMIFS(ENTRADAS[Cantidad],ENTRADAS[Codigo],INVENTARIO[[#This Row],[Codigo]],ENTRADAS[Nombre del Producto],INVENTARIO[[#This Row],[Nombre del Producto]]),"-")</f>
        <v>0</v>
      </c>
      <c r="L180" s="20">
        <f>IFERROR(SUMIFS(SALIDAS[Cantidad],SALIDAS[Codigo],INVENTARIO[[#This Row],[Codigo]],SALIDAS[Nombre del Producto],INVENTARIO[[#This Row],[Nombre del Producto]]),"-")</f>
        <v>0</v>
      </c>
      <c r="M180" s="4">
        <f>IFERROR(INVENTARIO[[#This Row],[Entradas]]-INVENTARIO[[#This Row],[Salidas]],"-")</f>
        <v>0</v>
      </c>
    </row>
    <row r="181" spans="2:13" ht="26.1" customHeight="1">
      <c r="B181" s="25">
        <v>8435037840664</v>
      </c>
      <c r="C181" s="20" t="s">
        <v>231</v>
      </c>
      <c r="D181" s="20"/>
      <c r="E181" s="20" t="s">
        <v>55</v>
      </c>
      <c r="F181" s="4"/>
      <c r="G181" s="20"/>
      <c r="H181" s="29">
        <v>45132</v>
      </c>
      <c r="I181" s="20">
        <f t="shared" ca="1" si="6"/>
        <v>327</v>
      </c>
      <c r="J181" s="4" t="str">
        <f t="shared" ca="1" si="5"/>
        <v>Vigente</v>
      </c>
      <c r="K181" s="20">
        <f>IFERROR(SUMIFS(ENTRADAS[Cantidad],ENTRADAS[Codigo],INVENTARIO[[#This Row],[Codigo]],ENTRADAS[Nombre del Producto],INVENTARIO[[#This Row],[Nombre del Producto]]),"-")</f>
        <v>0</v>
      </c>
      <c r="L181" s="20">
        <f>IFERROR(SUMIFS(SALIDAS[Cantidad],SALIDAS[Codigo],INVENTARIO[[#This Row],[Codigo]],SALIDAS[Nombre del Producto],INVENTARIO[[#This Row],[Nombre del Producto]]),"-")</f>
        <v>0</v>
      </c>
      <c r="M181" s="4">
        <f>IFERROR(INVENTARIO[[#This Row],[Entradas]]-INVENTARIO[[#This Row],[Salidas]],"-")</f>
        <v>0</v>
      </c>
    </row>
    <row r="182" spans="2:13" ht="26.1" customHeight="1">
      <c r="B182" s="25">
        <v>8437003230028</v>
      </c>
      <c r="C182" s="20" t="s">
        <v>232</v>
      </c>
      <c r="D182" s="20"/>
      <c r="E182" s="20" t="s">
        <v>233</v>
      </c>
      <c r="F182" s="4"/>
      <c r="G182" s="20"/>
      <c r="H182" s="29">
        <v>45046</v>
      </c>
      <c r="I182" s="20">
        <f t="shared" ca="1" si="6"/>
        <v>241</v>
      </c>
      <c r="J182" s="4" t="str">
        <f t="shared" ca="1" si="5"/>
        <v>Vigente</v>
      </c>
      <c r="K182" s="20">
        <f>IFERROR(SUMIFS(ENTRADAS[Cantidad],ENTRADAS[Codigo],INVENTARIO[[#This Row],[Codigo]],ENTRADAS[Nombre del Producto],INVENTARIO[[#This Row],[Nombre del Producto]]),"-")</f>
        <v>0</v>
      </c>
      <c r="L182" s="20">
        <f>IFERROR(SUMIFS(SALIDAS[Cantidad],SALIDAS[Codigo],INVENTARIO[[#This Row],[Codigo]],SALIDAS[Nombre del Producto],INVENTARIO[[#This Row],[Nombre del Producto]]),"-")</f>
        <v>0</v>
      </c>
      <c r="M182" s="4">
        <f>IFERROR(INVENTARIO[[#This Row],[Entradas]]-INVENTARIO[[#This Row],[Salidas]],"-")</f>
        <v>0</v>
      </c>
    </row>
    <row r="183" spans="2:13" ht="26.1" customHeight="1">
      <c r="B183" s="25">
        <v>8717953142160</v>
      </c>
      <c r="C183" s="20" t="s">
        <v>234</v>
      </c>
      <c r="D183" s="20"/>
      <c r="E183" s="20" t="s">
        <v>235</v>
      </c>
      <c r="F183" s="4"/>
      <c r="G183" s="20"/>
      <c r="H183" s="29">
        <v>45382</v>
      </c>
      <c r="I183" s="20">
        <f t="shared" ca="1" si="6"/>
        <v>577</v>
      </c>
      <c r="J183" s="4" t="str">
        <f t="shared" ca="1" si="5"/>
        <v>Vigente</v>
      </c>
      <c r="K183" s="20">
        <f>IFERROR(SUMIFS(ENTRADAS[Cantidad],ENTRADAS[Codigo],INVENTARIO[[#This Row],[Codigo]],ENTRADAS[Nombre del Producto],INVENTARIO[[#This Row],[Nombre del Producto]]),"-")</f>
        <v>0</v>
      </c>
      <c r="L183" s="20">
        <f>IFERROR(SUMIFS(SALIDAS[Cantidad],SALIDAS[Codigo],INVENTARIO[[#This Row],[Codigo]],SALIDAS[Nombre del Producto],INVENTARIO[[#This Row],[Nombre del Producto]]),"-")</f>
        <v>0</v>
      </c>
      <c r="M183" s="4">
        <f>IFERROR(INVENTARIO[[#This Row],[Entradas]]-INVENTARIO[[#This Row],[Salidas]],"-")</f>
        <v>0</v>
      </c>
    </row>
    <row r="184" spans="2:13" ht="26.1" customHeight="1">
      <c r="B184" s="25">
        <v>8718976016988</v>
      </c>
      <c r="C184" s="20" t="s">
        <v>236</v>
      </c>
      <c r="D184" s="20"/>
      <c r="E184" s="20" t="s">
        <v>237</v>
      </c>
      <c r="F184" s="4"/>
      <c r="G184" s="20"/>
      <c r="H184" s="29">
        <v>44692</v>
      </c>
      <c r="I184" s="20">
        <f t="shared" ca="1" si="6"/>
        <v>-113</v>
      </c>
      <c r="J184" s="4" t="str">
        <f t="shared" ca="1" si="5"/>
        <v>Vencido</v>
      </c>
      <c r="K184" s="20">
        <f>IFERROR(SUMIFS(ENTRADAS[Cantidad],ENTRADAS[Codigo],INVENTARIO[[#This Row],[Codigo]],ENTRADAS[Nombre del Producto],INVENTARIO[[#This Row],[Nombre del Producto]]),"-")</f>
        <v>0</v>
      </c>
      <c r="L184" s="20">
        <f>IFERROR(SUMIFS(SALIDAS[Cantidad],SALIDAS[Codigo],INVENTARIO[[#This Row],[Codigo]],SALIDAS[Nombre del Producto],INVENTARIO[[#This Row],[Nombre del Producto]]),"-")</f>
        <v>0</v>
      </c>
      <c r="M184" s="4">
        <f>IFERROR(INVENTARIO[[#This Row],[Entradas]]-INVENTARIO[[#This Row],[Salidas]],"-")</f>
        <v>0</v>
      </c>
    </row>
    <row r="185" spans="2:13" ht="26.1" customHeight="1">
      <c r="B185" s="25">
        <v>8718976015257</v>
      </c>
      <c r="C185" s="20" t="s">
        <v>238</v>
      </c>
      <c r="D185" s="20"/>
      <c r="E185" s="20" t="s">
        <v>237</v>
      </c>
      <c r="F185" s="4"/>
      <c r="G185" s="20"/>
      <c r="H185" s="29">
        <v>45657</v>
      </c>
      <c r="I185" s="20">
        <f t="shared" ca="1" si="6"/>
        <v>852</v>
      </c>
      <c r="J185" s="4" t="str">
        <f t="shared" ca="1" si="5"/>
        <v>Vigente</v>
      </c>
      <c r="K185" s="20">
        <f>IFERROR(SUMIFS(ENTRADAS[Cantidad],ENTRADAS[Codigo],INVENTARIO[[#This Row],[Codigo]],ENTRADAS[Nombre del Producto],INVENTARIO[[#This Row],[Nombre del Producto]]),"-")</f>
        <v>0</v>
      </c>
      <c r="L185" s="20">
        <f>IFERROR(SUMIFS(SALIDAS[Cantidad],SALIDAS[Codigo],INVENTARIO[[#This Row],[Codigo]],SALIDAS[Nombre del Producto],INVENTARIO[[#This Row],[Nombre del Producto]]),"-")</f>
        <v>0</v>
      </c>
      <c r="M185" s="4">
        <f>IFERROR(INVENTARIO[[#This Row],[Entradas]]-INVENTARIO[[#This Row],[Salidas]],"-")</f>
        <v>0</v>
      </c>
    </row>
    <row r="186" spans="2:13" ht="26.1" customHeight="1">
      <c r="B186" s="25">
        <v>8718976015233</v>
      </c>
      <c r="C186" s="20" t="s">
        <v>239</v>
      </c>
      <c r="D186" s="20"/>
      <c r="E186" s="20" t="s">
        <v>237</v>
      </c>
      <c r="F186" s="4"/>
      <c r="G186" s="20"/>
      <c r="H186" s="29">
        <v>45657</v>
      </c>
      <c r="I186" s="20">
        <f t="shared" ca="1" si="6"/>
        <v>852</v>
      </c>
      <c r="J186" s="4" t="str">
        <f t="shared" ca="1" si="5"/>
        <v>Vigente</v>
      </c>
      <c r="K186" s="20">
        <f>IFERROR(SUMIFS(ENTRADAS[Cantidad],ENTRADAS[Codigo],INVENTARIO[[#This Row],[Codigo]],ENTRADAS[Nombre del Producto],INVENTARIO[[#This Row],[Nombre del Producto]]),"-")</f>
        <v>0</v>
      </c>
      <c r="L186" s="20">
        <f>IFERROR(SUMIFS(SALIDAS[Cantidad],SALIDAS[Codigo],INVENTARIO[[#This Row],[Codigo]],SALIDAS[Nombre del Producto],INVENTARIO[[#This Row],[Nombre del Producto]]),"-")</f>
        <v>0</v>
      </c>
      <c r="M186" s="4">
        <f>IFERROR(INVENTARIO[[#This Row],[Entradas]]-INVENTARIO[[#This Row],[Salidas]],"-")</f>
        <v>0</v>
      </c>
    </row>
    <row r="187" spans="2:13" ht="26.1" customHeight="1">
      <c r="B187" s="25">
        <v>8427406041116</v>
      </c>
      <c r="C187" s="20" t="s">
        <v>240</v>
      </c>
      <c r="D187" s="20"/>
      <c r="E187" s="20" t="s">
        <v>204</v>
      </c>
      <c r="F187" s="4"/>
      <c r="G187" s="20"/>
      <c r="H187" s="29">
        <v>45657</v>
      </c>
      <c r="I187" s="20">
        <f t="shared" ca="1" si="6"/>
        <v>852</v>
      </c>
      <c r="J187" s="4" t="str">
        <f t="shared" ca="1" si="5"/>
        <v>Vigente</v>
      </c>
      <c r="K187" s="20">
        <f>IFERROR(SUMIFS(ENTRADAS[Cantidad],ENTRADAS[Codigo],INVENTARIO[[#This Row],[Codigo]],ENTRADAS[Nombre del Producto],INVENTARIO[[#This Row],[Nombre del Producto]]),"-")</f>
        <v>0</v>
      </c>
      <c r="L187" s="20">
        <f>IFERROR(SUMIFS(SALIDAS[Cantidad],SALIDAS[Codigo],INVENTARIO[[#This Row],[Codigo]],SALIDAS[Nombre del Producto],INVENTARIO[[#This Row],[Nombre del Producto]]),"-")</f>
        <v>0</v>
      </c>
      <c r="M187" s="4">
        <f>IFERROR(INVENTARIO[[#This Row],[Entradas]]-INVENTARIO[[#This Row],[Salidas]],"-")</f>
        <v>0</v>
      </c>
    </row>
    <row r="188" spans="2:13" ht="26.1" customHeight="1">
      <c r="B188" s="25">
        <v>8029689004811</v>
      </c>
      <c r="C188" s="20" t="s">
        <v>241</v>
      </c>
      <c r="D188" s="20"/>
      <c r="E188" s="20" t="s">
        <v>206</v>
      </c>
      <c r="F188" s="4"/>
      <c r="G188" s="20"/>
      <c r="H188" s="29">
        <v>45808</v>
      </c>
      <c r="I188" s="20">
        <f t="shared" ca="1" si="6"/>
        <v>1003</v>
      </c>
      <c r="J188" s="4" t="str">
        <f t="shared" ca="1" si="5"/>
        <v>Vigente</v>
      </c>
      <c r="K188" s="20">
        <f>IFERROR(SUMIFS(ENTRADAS[Cantidad],ENTRADAS[Codigo],INVENTARIO[[#This Row],[Codigo]],ENTRADAS[Nombre del Producto],INVENTARIO[[#This Row],[Nombre del Producto]]),"-")</f>
        <v>0</v>
      </c>
      <c r="L188" s="20">
        <f>IFERROR(SUMIFS(SALIDAS[Cantidad],SALIDAS[Codigo],INVENTARIO[[#This Row],[Codigo]],SALIDAS[Nombre del Producto],INVENTARIO[[#This Row],[Nombre del Producto]]),"-")</f>
        <v>0</v>
      </c>
      <c r="M188" s="4">
        <f>IFERROR(INVENTARIO[[#This Row],[Entradas]]-INVENTARIO[[#This Row],[Salidas]],"-")</f>
        <v>0</v>
      </c>
    </row>
    <row r="189" spans="2:13" ht="26.1" customHeight="1">
      <c r="B189" s="25">
        <v>8423903050538</v>
      </c>
      <c r="C189" s="20" t="s">
        <v>242</v>
      </c>
      <c r="D189" s="20"/>
      <c r="E189" s="20" t="s">
        <v>104</v>
      </c>
      <c r="F189" s="4"/>
      <c r="G189" s="20"/>
      <c r="H189" s="29">
        <v>45913</v>
      </c>
      <c r="I189" s="20">
        <f t="shared" ca="1" si="6"/>
        <v>1108</v>
      </c>
      <c r="J189" s="4" t="str">
        <f t="shared" ca="1" si="5"/>
        <v>Vigente</v>
      </c>
      <c r="K189" s="20">
        <f>IFERROR(SUMIFS(ENTRADAS[Cantidad],ENTRADAS[Codigo],INVENTARIO[[#This Row],[Codigo]],ENTRADAS[Nombre del Producto],INVENTARIO[[#This Row],[Nombre del Producto]]),"-")</f>
        <v>0</v>
      </c>
      <c r="L189" s="20">
        <f>IFERROR(SUMIFS(SALIDAS[Cantidad],SALIDAS[Codigo],INVENTARIO[[#This Row],[Codigo]],SALIDAS[Nombre del Producto],INVENTARIO[[#This Row],[Nombre del Producto]]),"-")</f>
        <v>0</v>
      </c>
      <c r="M189" s="4">
        <f>IFERROR(INVENTARIO[[#This Row],[Entradas]]-INVENTARIO[[#This Row],[Salidas]],"-")</f>
        <v>0</v>
      </c>
    </row>
    <row r="190" spans="2:13" ht="26.1" customHeight="1">
      <c r="B190" s="25">
        <v>8436565962743</v>
      </c>
      <c r="C190" s="20" t="s">
        <v>243</v>
      </c>
      <c r="D190" s="20"/>
      <c r="E190" s="20" t="s">
        <v>244</v>
      </c>
      <c r="F190" s="4"/>
      <c r="G190" s="20"/>
      <c r="H190" s="29">
        <v>45350</v>
      </c>
      <c r="I190" s="20">
        <f t="shared" ca="1" si="6"/>
        <v>545</v>
      </c>
      <c r="J190" s="4" t="str">
        <f t="shared" ca="1" si="5"/>
        <v>Vigente</v>
      </c>
      <c r="K190" s="20">
        <f>IFERROR(SUMIFS(ENTRADAS[Cantidad],ENTRADAS[Codigo],INVENTARIO[[#This Row],[Codigo]],ENTRADAS[Nombre del Producto],INVENTARIO[[#This Row],[Nombre del Producto]]),"-")</f>
        <v>0</v>
      </c>
      <c r="L190" s="20">
        <f>IFERROR(SUMIFS(SALIDAS[Cantidad],SALIDAS[Codigo],INVENTARIO[[#This Row],[Codigo]],SALIDAS[Nombre del Producto],INVENTARIO[[#This Row],[Nombre del Producto]]),"-")</f>
        <v>0</v>
      </c>
      <c r="M190" s="4">
        <f>IFERROR(INVENTARIO[[#This Row],[Entradas]]-INVENTARIO[[#This Row],[Salidas]],"-")</f>
        <v>0</v>
      </c>
    </row>
    <row r="191" spans="2:13" ht="26.1" customHeight="1">
      <c r="B191" s="25">
        <v>8422584026252</v>
      </c>
      <c r="C191" s="20" t="s">
        <v>245</v>
      </c>
      <c r="D191" s="20"/>
      <c r="E191" s="20" t="s">
        <v>9</v>
      </c>
      <c r="F191" s="4"/>
      <c r="G191" s="20"/>
      <c r="H191" s="29">
        <v>45596</v>
      </c>
      <c r="I191" s="20">
        <f t="shared" ca="1" si="6"/>
        <v>791</v>
      </c>
      <c r="J191" s="4" t="str">
        <f t="shared" ca="1" si="5"/>
        <v>Vigente</v>
      </c>
      <c r="K191" s="20">
        <f>IFERROR(SUMIFS(ENTRADAS[Cantidad],ENTRADAS[Codigo],INVENTARIO[[#This Row],[Codigo]],ENTRADAS[Nombre del Producto],INVENTARIO[[#This Row],[Nombre del Producto]]),"-")</f>
        <v>0</v>
      </c>
      <c r="L191" s="20">
        <f>IFERROR(SUMIFS(SALIDAS[Cantidad],SALIDAS[Codigo],INVENTARIO[[#This Row],[Codigo]],SALIDAS[Nombre del Producto],INVENTARIO[[#This Row],[Nombre del Producto]]),"-")</f>
        <v>0</v>
      </c>
      <c r="M191" s="4">
        <f>IFERROR(INVENTARIO[[#This Row],[Entradas]]-INVENTARIO[[#This Row],[Salidas]],"-")</f>
        <v>0</v>
      </c>
    </row>
    <row r="192" spans="2:13" ht="26.1" customHeight="1">
      <c r="B192" s="25">
        <v>8437001476640</v>
      </c>
      <c r="C192" s="20" t="s">
        <v>246</v>
      </c>
      <c r="D192" s="20"/>
      <c r="E192" s="20" t="s">
        <v>244</v>
      </c>
      <c r="F192" s="4"/>
      <c r="G192" s="20"/>
      <c r="H192" s="29">
        <v>45565</v>
      </c>
      <c r="I192" s="20">
        <f t="shared" ca="1" si="6"/>
        <v>760</v>
      </c>
      <c r="J192" s="4" t="str">
        <f t="shared" ca="1" si="5"/>
        <v>Vigente</v>
      </c>
      <c r="K192" s="20">
        <f>IFERROR(SUMIFS(ENTRADAS[Cantidad],ENTRADAS[Codigo],INVENTARIO[[#This Row],[Codigo]],ENTRADAS[Nombre del Producto],INVENTARIO[[#This Row],[Nombre del Producto]]),"-")</f>
        <v>0</v>
      </c>
      <c r="L192" s="20">
        <f>IFERROR(SUMIFS(SALIDAS[Cantidad],SALIDAS[Codigo],INVENTARIO[[#This Row],[Codigo]],SALIDAS[Nombre del Producto],INVENTARIO[[#This Row],[Nombre del Producto]]),"-")</f>
        <v>0</v>
      </c>
      <c r="M192" s="4">
        <f>IFERROR(INVENTARIO[[#This Row],[Entradas]]-INVENTARIO[[#This Row],[Salidas]],"-")</f>
        <v>0</v>
      </c>
    </row>
    <row r="193" spans="2:13" ht="26.1" customHeight="1">
      <c r="B193" s="25">
        <v>8436565962736</v>
      </c>
      <c r="C193" s="20" t="s">
        <v>247</v>
      </c>
      <c r="D193" s="20"/>
      <c r="E193" s="20" t="s">
        <v>244</v>
      </c>
      <c r="F193" s="4"/>
      <c r="G193" s="20"/>
      <c r="H193" s="29">
        <v>44834</v>
      </c>
      <c r="I193" s="20">
        <f t="shared" ca="1" si="6"/>
        <v>29</v>
      </c>
      <c r="J193" s="4" t="str">
        <f t="shared" ca="1" si="5"/>
        <v>Por Vencer</v>
      </c>
      <c r="K193" s="20">
        <f>IFERROR(SUMIFS(ENTRADAS[Cantidad],ENTRADAS[Codigo],INVENTARIO[[#This Row],[Codigo]],ENTRADAS[Nombre del Producto],INVENTARIO[[#This Row],[Nombre del Producto]]),"-")</f>
        <v>0</v>
      </c>
      <c r="L193" s="20">
        <f>IFERROR(SUMIFS(SALIDAS[Cantidad],SALIDAS[Codigo],INVENTARIO[[#This Row],[Codigo]],SALIDAS[Nombre del Producto],INVENTARIO[[#This Row],[Nombre del Producto]]),"-")</f>
        <v>0</v>
      </c>
      <c r="M193" s="4">
        <f>IFERROR(INVENTARIO[[#This Row],[Entradas]]-INVENTARIO[[#This Row],[Salidas]],"-")</f>
        <v>0</v>
      </c>
    </row>
    <row r="194" spans="2:13" ht="26.1" customHeight="1">
      <c r="B194" s="25">
        <v>7640161872257</v>
      </c>
      <c r="C194" s="20" t="s">
        <v>248</v>
      </c>
      <c r="D194" s="20"/>
      <c r="E194" s="20" t="s">
        <v>249</v>
      </c>
      <c r="F194" s="4"/>
      <c r="G194" s="20"/>
      <c r="H194" s="29">
        <v>44855</v>
      </c>
      <c r="I194" s="20">
        <f t="shared" ca="1" si="6"/>
        <v>50</v>
      </c>
      <c r="J194" s="4" t="str">
        <f t="shared" ca="1" si="5"/>
        <v>Vigente</v>
      </c>
      <c r="K194" s="20">
        <f>IFERROR(SUMIFS(ENTRADAS[Cantidad],ENTRADAS[Codigo],INVENTARIO[[#This Row],[Codigo]],ENTRADAS[Nombre del Producto],INVENTARIO[[#This Row],[Nombre del Producto]]),"-")</f>
        <v>0</v>
      </c>
      <c r="L194" s="20">
        <f>IFERROR(SUMIFS(SALIDAS[Cantidad],SALIDAS[Codigo],INVENTARIO[[#This Row],[Codigo]],SALIDAS[Nombre del Producto],INVENTARIO[[#This Row],[Nombre del Producto]]),"-")</f>
        <v>0</v>
      </c>
      <c r="M194" s="4">
        <f>IFERROR(INVENTARIO[[#This Row],[Entradas]]-INVENTARIO[[#This Row],[Salidas]],"-")</f>
        <v>0</v>
      </c>
    </row>
    <row r="195" spans="2:13" ht="26.1" customHeight="1">
      <c r="B195" s="25">
        <v>7640104953517</v>
      </c>
      <c r="C195" s="20" t="s">
        <v>250</v>
      </c>
      <c r="D195" s="20"/>
      <c r="E195" s="20" t="s">
        <v>249</v>
      </c>
      <c r="F195" s="4"/>
      <c r="G195" s="20"/>
      <c r="H195" s="29">
        <v>44938</v>
      </c>
      <c r="I195" s="20">
        <f t="shared" ca="1" si="6"/>
        <v>133</v>
      </c>
      <c r="J195" s="4" t="str">
        <f t="shared" ca="1" si="5"/>
        <v>Vigente</v>
      </c>
      <c r="K195" s="20">
        <f>IFERROR(SUMIFS(ENTRADAS[Cantidad],ENTRADAS[Codigo],INVENTARIO[[#This Row],[Codigo]],ENTRADAS[Nombre del Producto],INVENTARIO[[#This Row],[Nombre del Producto]]),"-")</f>
        <v>0</v>
      </c>
      <c r="L195" s="20">
        <f>IFERROR(SUMIFS(SALIDAS[Cantidad],SALIDAS[Codigo],INVENTARIO[[#This Row],[Codigo]],SALIDAS[Nombre del Producto],INVENTARIO[[#This Row],[Nombre del Producto]]),"-")</f>
        <v>0</v>
      </c>
      <c r="M195" s="4">
        <f>IFERROR(INVENTARIO[[#This Row],[Entradas]]-INVENTARIO[[#This Row],[Salidas]],"-")</f>
        <v>0</v>
      </c>
    </row>
    <row r="196" spans="2:13" ht="26.1" customHeight="1">
      <c r="B196" s="25">
        <v>8437017636144</v>
      </c>
      <c r="C196" s="20" t="s">
        <v>251</v>
      </c>
      <c r="D196" s="20"/>
      <c r="E196" s="20" t="s">
        <v>252</v>
      </c>
      <c r="F196" s="4"/>
      <c r="G196" s="20"/>
      <c r="H196" s="29">
        <v>44881</v>
      </c>
      <c r="I196" s="20">
        <f t="shared" ca="1" si="6"/>
        <v>76</v>
      </c>
      <c r="J196" s="4" t="str">
        <f t="shared" ca="1" si="5"/>
        <v>Vigente</v>
      </c>
      <c r="K196" s="20">
        <f>IFERROR(SUMIFS(ENTRADAS[Cantidad],ENTRADAS[Codigo],INVENTARIO[[#This Row],[Codigo]],ENTRADAS[Nombre del Producto],INVENTARIO[[#This Row],[Nombre del Producto]]),"-")</f>
        <v>0</v>
      </c>
      <c r="L196" s="20">
        <f>IFERROR(SUMIFS(SALIDAS[Cantidad],SALIDAS[Codigo],INVENTARIO[[#This Row],[Codigo]],SALIDAS[Nombre del Producto],INVENTARIO[[#This Row],[Nombre del Producto]]),"-")</f>
        <v>0</v>
      </c>
      <c r="M196" s="4">
        <f>IFERROR(INVENTARIO[[#This Row],[Entradas]]-INVENTARIO[[#This Row],[Salidas]],"-")</f>
        <v>0</v>
      </c>
    </row>
    <row r="197" spans="2:13" ht="26.1" customHeight="1">
      <c r="B197" s="25">
        <v>8437017636175</v>
      </c>
      <c r="C197" s="20" t="s">
        <v>253</v>
      </c>
      <c r="D197" s="20"/>
      <c r="E197" s="20" t="s">
        <v>252</v>
      </c>
      <c r="F197" s="4"/>
      <c r="G197" s="20"/>
      <c r="H197" s="29">
        <v>44763</v>
      </c>
      <c r="I197" s="20">
        <f t="shared" ca="1" si="6"/>
        <v>-42</v>
      </c>
      <c r="J197" s="4" t="str">
        <f t="shared" ca="1" si="5"/>
        <v>Vencido</v>
      </c>
      <c r="K197" s="20">
        <f>IFERROR(SUMIFS(ENTRADAS[Cantidad],ENTRADAS[Codigo],INVENTARIO[[#This Row],[Codigo]],ENTRADAS[Nombre del Producto],INVENTARIO[[#This Row],[Nombre del Producto]]),"-")</f>
        <v>0</v>
      </c>
      <c r="L197" s="20">
        <f>IFERROR(SUMIFS(SALIDAS[Cantidad],SALIDAS[Codigo],INVENTARIO[[#This Row],[Codigo]],SALIDAS[Nombre del Producto],INVENTARIO[[#This Row],[Nombre del Producto]]),"-")</f>
        <v>0</v>
      </c>
      <c r="M197" s="4">
        <f>IFERROR(INVENTARIO[[#This Row],[Entradas]]-INVENTARIO[[#This Row],[Salidas]],"-")</f>
        <v>0</v>
      </c>
    </row>
    <row r="198" spans="2:13" ht="26.1" customHeight="1">
      <c r="B198" s="25">
        <v>8437014583366</v>
      </c>
      <c r="C198" s="20" t="s">
        <v>254</v>
      </c>
      <c r="D198" s="20"/>
      <c r="E198" s="20" t="s">
        <v>252</v>
      </c>
      <c r="F198" s="4"/>
      <c r="G198" s="20"/>
      <c r="H198" s="29">
        <v>45322</v>
      </c>
      <c r="I198" s="20">
        <f t="shared" ca="1" si="6"/>
        <v>517</v>
      </c>
      <c r="J198" s="4" t="str">
        <f t="shared" ca="1" si="5"/>
        <v>Vigente</v>
      </c>
      <c r="K198" s="20">
        <f>IFERROR(SUMIFS(ENTRADAS[Cantidad],ENTRADAS[Codigo],INVENTARIO[[#This Row],[Codigo]],ENTRADAS[Nombre del Producto],INVENTARIO[[#This Row],[Nombre del Producto]]),"-")</f>
        <v>0</v>
      </c>
      <c r="L198" s="20">
        <f>IFERROR(SUMIFS(SALIDAS[Cantidad],SALIDAS[Codigo],INVENTARIO[[#This Row],[Codigo]],SALIDAS[Nombre del Producto],INVENTARIO[[#This Row],[Nombre del Producto]]),"-")</f>
        <v>0</v>
      </c>
      <c r="M198" s="4">
        <f>IFERROR(INVENTARIO[[#This Row],[Entradas]]-INVENTARIO[[#This Row],[Salidas]],"-")</f>
        <v>0</v>
      </c>
    </row>
    <row r="199" spans="2:13" ht="26.1" customHeight="1">
      <c r="B199" s="25"/>
      <c r="C199" s="20"/>
      <c r="D199" s="20"/>
      <c r="E199" s="20"/>
      <c r="F199" s="4"/>
      <c r="G199" s="20"/>
      <c r="H199" s="29"/>
      <c r="I199" s="20">
        <f t="shared" ca="1" si="6"/>
        <v>-44805</v>
      </c>
      <c r="J199" s="4" t="str">
        <f t="shared" ref="J199:J211" ca="1" si="7">IF(I199&gt;=30,"Vigente",IF(AND(I199&gt;=7,I199&lt;=29),"Por Vencer","Vencido"))</f>
        <v>Vencido</v>
      </c>
      <c r="K199" s="20">
        <f>IFERROR(SUMIFS(ENTRADAS[Cantidad],ENTRADAS[Codigo],INVENTARIO[[#This Row],[Codigo]],ENTRADAS[Nombre del Producto],INVENTARIO[[#This Row],[Nombre del Producto]]),"-")</f>
        <v>0</v>
      </c>
      <c r="L199" s="20">
        <f>IFERROR(SUMIFS(SALIDAS[Cantidad],SALIDAS[Codigo],INVENTARIO[[#This Row],[Codigo]],SALIDAS[Nombre del Producto],INVENTARIO[[#This Row],[Nombre del Producto]]),"-")</f>
        <v>0</v>
      </c>
      <c r="M199" s="4">
        <f>IFERROR(INVENTARIO[[#This Row],[Entradas]]-INVENTARIO[[#This Row],[Salidas]],"-")</f>
        <v>0</v>
      </c>
    </row>
    <row r="200" spans="2:13" ht="26.1" customHeight="1">
      <c r="B200" s="25"/>
      <c r="C200" s="20"/>
      <c r="D200" s="20"/>
      <c r="E200" s="20"/>
      <c r="F200" s="4"/>
      <c r="G200" s="20"/>
      <c r="H200" s="29"/>
      <c r="I200" s="20">
        <f t="shared" ca="1" si="6"/>
        <v>-44805</v>
      </c>
      <c r="J200" s="4" t="str">
        <f t="shared" ca="1" si="7"/>
        <v>Vencido</v>
      </c>
      <c r="K200" s="20">
        <f>IFERROR(SUMIFS(ENTRADAS[Cantidad],ENTRADAS[Codigo],INVENTARIO[[#This Row],[Codigo]],ENTRADAS[Nombre del Producto],INVENTARIO[[#This Row],[Nombre del Producto]]),"-")</f>
        <v>0</v>
      </c>
      <c r="L200" s="20">
        <f>IFERROR(SUMIFS(SALIDAS[Cantidad],SALIDAS[Codigo],INVENTARIO[[#This Row],[Codigo]],SALIDAS[Nombre del Producto],INVENTARIO[[#This Row],[Nombre del Producto]]),"-")</f>
        <v>0</v>
      </c>
      <c r="M200" s="4">
        <f>IFERROR(INVENTARIO[[#This Row],[Entradas]]-INVENTARIO[[#This Row],[Salidas]],"-")</f>
        <v>0</v>
      </c>
    </row>
    <row r="201" spans="2:13" ht="26.1" customHeight="1">
      <c r="B201" s="25"/>
      <c r="C201" s="20"/>
      <c r="D201" s="20"/>
      <c r="E201" s="20"/>
      <c r="F201" s="4"/>
      <c r="G201" s="20"/>
      <c r="H201" s="29"/>
      <c r="I201" s="20">
        <f t="shared" ref="I201:I211" ca="1" si="8">H201-TODAY()</f>
        <v>-44805</v>
      </c>
      <c r="J201" s="4" t="str">
        <f t="shared" ca="1" si="7"/>
        <v>Vencido</v>
      </c>
      <c r="K201" s="20">
        <f>IFERROR(SUMIFS(ENTRADAS[Cantidad],ENTRADAS[Codigo],INVENTARIO[[#This Row],[Codigo]],ENTRADAS[Nombre del Producto],INVENTARIO[[#This Row],[Nombre del Producto]]),"-")</f>
        <v>0</v>
      </c>
      <c r="L201" s="20">
        <f>IFERROR(SUMIFS(SALIDAS[Cantidad],SALIDAS[Codigo],INVENTARIO[[#This Row],[Codigo]],SALIDAS[Nombre del Producto],INVENTARIO[[#This Row],[Nombre del Producto]]),"-")</f>
        <v>0</v>
      </c>
      <c r="M201" s="4">
        <f>IFERROR(INVENTARIO[[#This Row],[Entradas]]-INVENTARIO[[#This Row],[Salidas]],"-")</f>
        <v>0</v>
      </c>
    </row>
    <row r="202" spans="2:13" ht="26.1" customHeight="1">
      <c r="B202" s="25"/>
      <c r="C202" s="20"/>
      <c r="D202" s="20"/>
      <c r="E202" s="20"/>
      <c r="F202" s="4"/>
      <c r="G202" s="20"/>
      <c r="H202" s="29"/>
      <c r="I202" s="20">
        <f t="shared" ca="1" si="8"/>
        <v>-44805</v>
      </c>
      <c r="J202" s="4" t="str">
        <f t="shared" ca="1" si="7"/>
        <v>Vencido</v>
      </c>
      <c r="K202" s="20">
        <f>IFERROR(SUMIFS(ENTRADAS[Cantidad],ENTRADAS[Codigo],INVENTARIO[[#This Row],[Codigo]],ENTRADAS[Nombre del Producto],INVENTARIO[[#This Row],[Nombre del Producto]]),"-")</f>
        <v>0</v>
      </c>
      <c r="L202" s="20">
        <f>IFERROR(SUMIFS(SALIDAS[Cantidad],SALIDAS[Codigo],INVENTARIO[[#This Row],[Codigo]],SALIDAS[Nombre del Producto],INVENTARIO[[#This Row],[Nombre del Producto]]),"-")</f>
        <v>0</v>
      </c>
      <c r="M202" s="4">
        <f>IFERROR(INVENTARIO[[#This Row],[Entradas]]-INVENTARIO[[#This Row],[Salidas]],"-")</f>
        <v>0</v>
      </c>
    </row>
    <row r="203" spans="2:13" ht="26.1" customHeight="1">
      <c r="B203" s="25"/>
      <c r="C203" s="20"/>
      <c r="D203" s="20"/>
      <c r="E203" s="20"/>
      <c r="F203" s="4"/>
      <c r="G203" s="20"/>
      <c r="H203" s="29"/>
      <c r="I203" s="20">
        <f t="shared" ca="1" si="8"/>
        <v>-44805</v>
      </c>
      <c r="J203" s="4" t="str">
        <f t="shared" ca="1" si="7"/>
        <v>Vencido</v>
      </c>
      <c r="K203" s="20">
        <f>IFERROR(SUMIFS(ENTRADAS[Cantidad],ENTRADAS[Codigo],INVENTARIO[[#This Row],[Codigo]],ENTRADAS[Nombre del Producto],INVENTARIO[[#This Row],[Nombre del Producto]]),"-")</f>
        <v>0</v>
      </c>
      <c r="L203" s="20">
        <f>IFERROR(SUMIFS(SALIDAS[Cantidad],SALIDAS[Codigo],INVENTARIO[[#This Row],[Codigo]],SALIDAS[Nombre del Producto],INVENTARIO[[#This Row],[Nombre del Producto]]),"-")</f>
        <v>0</v>
      </c>
      <c r="M203" s="4">
        <f>IFERROR(INVENTARIO[[#This Row],[Entradas]]-INVENTARIO[[#This Row],[Salidas]],"-")</f>
        <v>0</v>
      </c>
    </row>
    <row r="204" spans="2:13" ht="26.1" customHeight="1">
      <c r="B204" s="25"/>
      <c r="C204" s="20"/>
      <c r="D204" s="20"/>
      <c r="E204" s="20"/>
      <c r="F204" s="4"/>
      <c r="G204" s="20"/>
      <c r="H204" s="29"/>
      <c r="I204" s="20">
        <f t="shared" ca="1" si="8"/>
        <v>-44805</v>
      </c>
      <c r="J204" s="4" t="str">
        <f t="shared" ca="1" si="7"/>
        <v>Vencido</v>
      </c>
      <c r="K204" s="20">
        <f>IFERROR(SUMIFS(ENTRADAS[Cantidad],ENTRADAS[Codigo],INVENTARIO[[#This Row],[Codigo]],ENTRADAS[Nombre del Producto],INVENTARIO[[#This Row],[Nombre del Producto]]),"-")</f>
        <v>0</v>
      </c>
      <c r="L204" s="20">
        <f>IFERROR(SUMIFS(SALIDAS[Cantidad],SALIDAS[Codigo],INVENTARIO[[#This Row],[Codigo]],SALIDAS[Nombre del Producto],INVENTARIO[[#This Row],[Nombre del Producto]]),"-")</f>
        <v>0</v>
      </c>
      <c r="M204" s="4">
        <f>IFERROR(INVENTARIO[[#This Row],[Entradas]]-INVENTARIO[[#This Row],[Salidas]],"-")</f>
        <v>0</v>
      </c>
    </row>
    <row r="205" spans="2:13" ht="26.1" customHeight="1">
      <c r="B205" s="25"/>
      <c r="C205" s="20"/>
      <c r="D205" s="20"/>
      <c r="E205" s="20"/>
      <c r="F205" s="4"/>
      <c r="G205" s="20"/>
      <c r="H205" s="29"/>
      <c r="I205" s="20">
        <f t="shared" ca="1" si="8"/>
        <v>-44805</v>
      </c>
      <c r="J205" s="4" t="str">
        <f t="shared" ca="1" si="7"/>
        <v>Vencido</v>
      </c>
      <c r="K205" s="20">
        <f>IFERROR(SUMIFS(ENTRADAS[Cantidad],ENTRADAS[Codigo],INVENTARIO[[#This Row],[Codigo]],ENTRADAS[Nombre del Producto],INVENTARIO[[#This Row],[Nombre del Producto]]),"-")</f>
        <v>0</v>
      </c>
      <c r="L205" s="20">
        <f>IFERROR(SUMIFS(SALIDAS[Cantidad],SALIDAS[Codigo],INVENTARIO[[#This Row],[Codigo]],SALIDAS[Nombre del Producto],INVENTARIO[[#This Row],[Nombre del Producto]]),"-")</f>
        <v>0</v>
      </c>
      <c r="M205" s="4">
        <f>IFERROR(INVENTARIO[[#This Row],[Entradas]]-INVENTARIO[[#This Row],[Salidas]],"-")</f>
        <v>0</v>
      </c>
    </row>
    <row r="206" spans="2:13" ht="26.1" customHeight="1">
      <c r="B206" s="25"/>
      <c r="C206" s="20"/>
      <c r="D206" s="20"/>
      <c r="E206" s="20"/>
      <c r="F206" s="4"/>
      <c r="G206" s="20"/>
      <c r="H206" s="29"/>
      <c r="I206" s="20">
        <f t="shared" ca="1" si="8"/>
        <v>-44805</v>
      </c>
      <c r="J206" s="4" t="str">
        <f t="shared" ca="1" si="7"/>
        <v>Vencido</v>
      </c>
      <c r="K206" s="20">
        <f>IFERROR(SUMIFS(ENTRADAS[Cantidad],ENTRADAS[Codigo],INVENTARIO[[#This Row],[Codigo]],ENTRADAS[Nombre del Producto],INVENTARIO[[#This Row],[Nombre del Producto]]),"-")</f>
        <v>0</v>
      </c>
      <c r="L206" s="20">
        <f>IFERROR(SUMIFS(SALIDAS[Cantidad],SALIDAS[Codigo],INVENTARIO[[#This Row],[Codigo]],SALIDAS[Nombre del Producto],INVENTARIO[[#This Row],[Nombre del Producto]]),"-")</f>
        <v>0</v>
      </c>
      <c r="M206" s="4">
        <f>IFERROR(INVENTARIO[[#This Row],[Entradas]]-INVENTARIO[[#This Row],[Salidas]],"-")</f>
        <v>0</v>
      </c>
    </row>
    <row r="207" spans="2:13" ht="26.1" customHeight="1">
      <c r="B207" s="25"/>
      <c r="C207" s="20"/>
      <c r="D207" s="20"/>
      <c r="E207" s="20"/>
      <c r="F207" s="4"/>
      <c r="G207" s="20"/>
      <c r="H207" s="29"/>
      <c r="I207" s="20">
        <f t="shared" ca="1" si="8"/>
        <v>-44805</v>
      </c>
      <c r="J207" s="4" t="str">
        <f t="shared" ca="1" si="7"/>
        <v>Vencido</v>
      </c>
      <c r="K207" s="20">
        <f>IFERROR(SUMIFS(ENTRADAS[Cantidad],ENTRADAS[Codigo],INVENTARIO[[#This Row],[Codigo]],ENTRADAS[Nombre del Producto],INVENTARIO[[#This Row],[Nombre del Producto]]),"-")</f>
        <v>0</v>
      </c>
      <c r="L207" s="20">
        <f>IFERROR(SUMIFS(SALIDAS[Cantidad],SALIDAS[Codigo],INVENTARIO[[#This Row],[Codigo]],SALIDAS[Nombre del Producto],INVENTARIO[[#This Row],[Nombre del Producto]]),"-")</f>
        <v>0</v>
      </c>
      <c r="M207" s="4">
        <f>IFERROR(INVENTARIO[[#This Row],[Entradas]]-INVENTARIO[[#This Row],[Salidas]],"-")</f>
        <v>0</v>
      </c>
    </row>
    <row r="208" spans="2:13" ht="26.1" customHeight="1">
      <c r="B208" s="25"/>
      <c r="C208" s="20"/>
      <c r="D208" s="20"/>
      <c r="E208" s="20"/>
      <c r="F208" s="4"/>
      <c r="G208" s="20"/>
      <c r="H208" s="29"/>
      <c r="I208" s="20">
        <f t="shared" ca="1" si="8"/>
        <v>-44805</v>
      </c>
      <c r="J208" s="4" t="str">
        <f t="shared" ca="1" si="7"/>
        <v>Vencido</v>
      </c>
      <c r="K208" s="20">
        <f>IFERROR(SUMIFS(ENTRADAS[Cantidad],ENTRADAS[Codigo],INVENTARIO[[#This Row],[Codigo]],ENTRADAS[Nombre del Producto],INVENTARIO[[#This Row],[Nombre del Producto]]),"-")</f>
        <v>0</v>
      </c>
      <c r="L208" s="20">
        <f>IFERROR(SUMIFS(SALIDAS[Cantidad],SALIDAS[Codigo],INVENTARIO[[#This Row],[Codigo]],SALIDAS[Nombre del Producto],INVENTARIO[[#This Row],[Nombre del Producto]]),"-")</f>
        <v>0</v>
      </c>
      <c r="M208" s="4">
        <f>IFERROR(INVENTARIO[[#This Row],[Entradas]]-INVENTARIO[[#This Row],[Salidas]],"-")</f>
        <v>0</v>
      </c>
    </row>
    <row r="209" spans="2:13" ht="26.1" customHeight="1">
      <c r="B209" s="25"/>
      <c r="C209" s="20"/>
      <c r="D209" s="20"/>
      <c r="E209" s="20"/>
      <c r="F209" s="4"/>
      <c r="G209" s="20"/>
      <c r="H209" s="29"/>
      <c r="I209" s="20">
        <f t="shared" ca="1" si="8"/>
        <v>-44805</v>
      </c>
      <c r="J209" s="4" t="str">
        <f t="shared" ca="1" si="7"/>
        <v>Vencido</v>
      </c>
      <c r="K209" s="20">
        <f>IFERROR(SUMIFS(ENTRADAS[Cantidad],ENTRADAS[Codigo],INVENTARIO[[#This Row],[Codigo]],ENTRADAS[Nombre del Producto],INVENTARIO[[#This Row],[Nombre del Producto]]),"-")</f>
        <v>0</v>
      </c>
      <c r="L209" s="20">
        <f>IFERROR(SUMIFS(SALIDAS[Cantidad],SALIDAS[Codigo],INVENTARIO[[#This Row],[Codigo]],SALIDAS[Nombre del Producto],INVENTARIO[[#This Row],[Nombre del Producto]]),"-")</f>
        <v>0</v>
      </c>
      <c r="M209" s="4">
        <f>IFERROR(INVENTARIO[[#This Row],[Entradas]]-INVENTARIO[[#This Row],[Salidas]],"-")</f>
        <v>0</v>
      </c>
    </row>
    <row r="210" spans="2:13" ht="26.1" customHeight="1">
      <c r="B210" s="25"/>
      <c r="C210" s="20"/>
      <c r="D210" s="20"/>
      <c r="E210" s="20"/>
      <c r="F210" s="4"/>
      <c r="G210" s="20"/>
      <c r="H210" s="29"/>
      <c r="I210" s="20">
        <f t="shared" ca="1" si="8"/>
        <v>-44805</v>
      </c>
      <c r="J210" s="4" t="str">
        <f t="shared" ca="1" si="7"/>
        <v>Vencido</v>
      </c>
      <c r="K210" s="20">
        <f>IFERROR(SUMIFS(ENTRADAS[Cantidad],ENTRADAS[Codigo],INVENTARIO[[#This Row],[Codigo]],ENTRADAS[Nombre del Producto],INVENTARIO[[#This Row],[Nombre del Producto]]),"-")</f>
        <v>0</v>
      </c>
      <c r="L210" s="20">
        <f>IFERROR(SUMIFS(SALIDAS[Cantidad],SALIDAS[Codigo],INVENTARIO[[#This Row],[Codigo]],SALIDAS[Nombre del Producto],INVENTARIO[[#This Row],[Nombre del Producto]]),"-")</f>
        <v>0</v>
      </c>
      <c r="M210" s="4">
        <f>IFERROR(INVENTARIO[[#This Row],[Entradas]]-INVENTARIO[[#This Row],[Salidas]],"-")</f>
        <v>0</v>
      </c>
    </row>
    <row r="211" spans="2:13" ht="26.1" customHeight="1">
      <c r="B211" s="25"/>
      <c r="C211" s="20"/>
      <c r="D211" s="20"/>
      <c r="E211" s="20"/>
      <c r="F211" s="4"/>
      <c r="G211" s="20"/>
      <c r="H211" s="29"/>
      <c r="I211" s="20">
        <f t="shared" ca="1" si="8"/>
        <v>-44805</v>
      </c>
      <c r="J211" s="4" t="str">
        <f t="shared" ca="1" si="7"/>
        <v>Vencido</v>
      </c>
      <c r="K211" s="20">
        <f>IFERROR(SUMIFS(ENTRADAS[Cantidad],ENTRADAS[Codigo],INVENTARIO[[#This Row],[Codigo]],ENTRADAS[Nombre del Producto],INVENTARIO[[#This Row],[Nombre del Producto]]),"-")</f>
        <v>0</v>
      </c>
      <c r="L211" s="20">
        <f>IFERROR(SUMIFS(SALIDAS[Cantidad],SALIDAS[Codigo],INVENTARIO[[#This Row],[Codigo]],SALIDAS[Nombre del Producto],INVENTARIO[[#This Row],[Nombre del Producto]]),"-")</f>
        <v>0</v>
      </c>
      <c r="M211" s="4">
        <f>IFERROR(INVENTARIO[[#This Row],[Entradas]]-INVENTARIO[[#This Row],[Salidas]],"-")</f>
        <v>0</v>
      </c>
    </row>
    <row r="212" spans="2:13" ht="26.1" customHeight="1">
      <c r="B212" s="25"/>
      <c r="C212" s="20"/>
      <c r="D212" s="20"/>
      <c r="E212" s="20"/>
      <c r="F212" s="4"/>
      <c r="G212" s="20"/>
      <c r="H212" s="29"/>
      <c r="I212" s="20">
        <f t="shared" ref="I212:I216" ca="1" si="9">H212-TODAY()</f>
        <v>-44805</v>
      </c>
      <c r="J212" s="20" t="str">
        <f t="shared" ref="J212:J216" ca="1" si="10">IF(I212&gt;=30,"Vigente",IF(AND(I212&gt;=7,I212&lt;=29),"Por Vencer","Vencido"))</f>
        <v>Vencido</v>
      </c>
      <c r="K212" s="20">
        <f>IFERROR(SUMIFS(ENTRADAS[Cantidad],ENTRADAS[Codigo],INVENTARIO[[#This Row],[Codigo]],ENTRADAS[Nombre del Producto],INVENTARIO[[#This Row],[Nombre del Producto]]),"-")</f>
        <v>0</v>
      </c>
      <c r="L212" s="20">
        <f>IFERROR(SUMIFS(SALIDAS[Cantidad],SALIDAS[Codigo],INVENTARIO[[#This Row],[Codigo]],SALIDAS[Nombre del Producto],INVENTARIO[[#This Row],[Nombre del Producto]]),"-")</f>
        <v>0</v>
      </c>
      <c r="M212" s="4">
        <f>IFERROR(INVENTARIO[[#This Row],[Entradas]]-INVENTARIO[[#This Row],[Salidas]],"-")</f>
        <v>0</v>
      </c>
    </row>
    <row r="213" spans="2:13" ht="26.1" customHeight="1">
      <c r="B213" s="25"/>
      <c r="C213" s="20"/>
      <c r="D213" s="20"/>
      <c r="E213" s="20"/>
      <c r="F213" s="4"/>
      <c r="G213" s="20"/>
      <c r="H213" s="29"/>
      <c r="I213" s="20">
        <f t="shared" ca="1" si="9"/>
        <v>-44805</v>
      </c>
      <c r="J213" s="20" t="str">
        <f t="shared" ca="1" si="10"/>
        <v>Vencido</v>
      </c>
      <c r="K213" s="20">
        <f>IFERROR(SUMIFS(ENTRADAS[Cantidad],ENTRADAS[Codigo],INVENTARIO[[#This Row],[Codigo]],ENTRADAS[Nombre del Producto],INVENTARIO[[#This Row],[Nombre del Producto]]),"-")</f>
        <v>0</v>
      </c>
      <c r="L213" s="20">
        <f>IFERROR(SUMIFS(SALIDAS[Cantidad],SALIDAS[Codigo],INVENTARIO[[#This Row],[Codigo]],SALIDAS[Nombre del Producto],INVENTARIO[[#This Row],[Nombre del Producto]]),"-")</f>
        <v>0</v>
      </c>
      <c r="M213" s="4">
        <f>IFERROR(INVENTARIO[[#This Row],[Entradas]]-INVENTARIO[[#This Row],[Salidas]],"-")</f>
        <v>0</v>
      </c>
    </row>
    <row r="214" spans="2:13" ht="26.1" customHeight="1">
      <c r="B214" s="25"/>
      <c r="C214" s="20"/>
      <c r="D214" s="20"/>
      <c r="E214" s="20"/>
      <c r="F214" s="4"/>
      <c r="G214" s="20"/>
      <c r="H214" s="29"/>
      <c r="I214" s="20">
        <f t="shared" ca="1" si="9"/>
        <v>-44805</v>
      </c>
      <c r="J214" s="20" t="str">
        <f t="shared" ca="1" si="10"/>
        <v>Vencido</v>
      </c>
      <c r="K214" s="20">
        <f>IFERROR(SUMIFS(ENTRADAS[Cantidad],ENTRADAS[Codigo],INVENTARIO[[#This Row],[Codigo]],ENTRADAS[Nombre del Producto],INVENTARIO[[#This Row],[Nombre del Producto]]),"-")</f>
        <v>0</v>
      </c>
      <c r="L214" s="20">
        <f>IFERROR(SUMIFS(SALIDAS[Cantidad],SALIDAS[Codigo],INVENTARIO[[#This Row],[Codigo]],SALIDAS[Nombre del Producto],INVENTARIO[[#This Row],[Nombre del Producto]]),"-")</f>
        <v>0</v>
      </c>
      <c r="M214" s="4">
        <f>IFERROR(INVENTARIO[[#This Row],[Entradas]]-INVENTARIO[[#This Row],[Salidas]],"-")</f>
        <v>0</v>
      </c>
    </row>
    <row r="215" spans="2:13" ht="26.1" customHeight="1">
      <c r="B215" s="25"/>
      <c r="C215" s="20"/>
      <c r="D215" s="20"/>
      <c r="E215" s="20"/>
      <c r="F215" s="4"/>
      <c r="G215" s="20"/>
      <c r="H215" s="29"/>
      <c r="I215" s="20">
        <f t="shared" ca="1" si="9"/>
        <v>-44805</v>
      </c>
      <c r="J215" s="20" t="str">
        <f t="shared" ca="1" si="10"/>
        <v>Vencido</v>
      </c>
      <c r="K215" s="20">
        <f>IFERROR(SUMIFS(ENTRADAS[Cantidad],ENTRADAS[Codigo],INVENTARIO[[#This Row],[Codigo]],ENTRADAS[Nombre del Producto],INVENTARIO[[#This Row],[Nombre del Producto]]),"-")</f>
        <v>0</v>
      </c>
      <c r="L215" s="20">
        <f>IFERROR(SUMIFS(SALIDAS[Cantidad],SALIDAS[Codigo],INVENTARIO[[#This Row],[Codigo]],SALIDAS[Nombre del Producto],INVENTARIO[[#This Row],[Nombre del Producto]]),"-")</f>
        <v>0</v>
      </c>
      <c r="M215" s="4">
        <f>IFERROR(INVENTARIO[[#This Row],[Entradas]]-INVENTARIO[[#This Row],[Salidas]],"-")</f>
        <v>0</v>
      </c>
    </row>
    <row r="216" spans="2:13" ht="26.1" customHeight="1">
      <c r="B216" s="25"/>
      <c r="C216" s="20"/>
      <c r="D216" s="20"/>
      <c r="E216" s="20"/>
      <c r="F216" s="4"/>
      <c r="G216" s="20"/>
      <c r="H216" s="29"/>
      <c r="I216" s="20">
        <f t="shared" ca="1" si="9"/>
        <v>-44805</v>
      </c>
      <c r="J216" s="20" t="str">
        <f t="shared" ca="1" si="10"/>
        <v>Vencido</v>
      </c>
      <c r="K216" s="20">
        <f>IFERROR(SUMIFS(ENTRADAS[Cantidad],ENTRADAS[Codigo],INVENTARIO[[#This Row],[Codigo]],ENTRADAS[Nombre del Producto],INVENTARIO[[#This Row],[Nombre del Producto]]),"-")</f>
        <v>0</v>
      </c>
      <c r="L216" s="20">
        <f>IFERROR(SUMIFS(SALIDAS[Cantidad],SALIDAS[Codigo],INVENTARIO[[#This Row],[Codigo]],SALIDAS[Nombre del Producto],INVENTARIO[[#This Row],[Nombre del Producto]]),"-")</f>
        <v>0</v>
      </c>
      <c r="M216" s="4">
        <f>IFERROR(INVENTARIO[[#This Row],[Entradas]]-INVENTARIO[[#This Row],[Salidas]],"-")</f>
        <v>0</v>
      </c>
    </row>
  </sheetData>
  <mergeCells count="4">
    <mergeCell ref="B1:B2"/>
    <mergeCell ref="C1:C2"/>
    <mergeCell ref="D1:D2"/>
    <mergeCell ref="E1:E2"/>
  </mergeCells>
  <phoneticPr fontId="8" type="noConversion"/>
  <conditionalFormatting sqref="J6:J216">
    <cfRule type="containsText" dxfId="34" priority="3" operator="containsText" text="Vencido">
      <formula>NOT(ISERROR(SEARCH("Vencido",J6)))</formula>
    </cfRule>
    <cfRule type="containsText" dxfId="33" priority="4" operator="containsText" text="Por">
      <formula>NOT(ISERROR(SEARCH("Por",J6)))</formula>
    </cfRule>
    <cfRule type="containsText" dxfId="32" priority="5" operator="containsText" text="Vigente">
      <formula>NOT(ISERROR(SEARCH("Vigente",J6)))</formula>
    </cfRule>
  </conditionalFormatting>
  <conditionalFormatting sqref="L217:M1048576 M6:M216 G6:G216">
    <cfRule type="iconSet" priority="2">
      <iconSet>
        <cfvo type="percent" val="0"/>
        <cfvo type="percent" val="3"/>
        <cfvo type="num" val="6"/>
      </iconSet>
    </cfRule>
  </conditionalFormatting>
  <conditionalFormatting sqref="M6:M216 G6:G216">
    <cfRule type="iconSet" priority="1">
      <iconSet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14"/>
  <sheetViews>
    <sheetView workbookViewId="0">
      <selection activeCell="D4" sqref="D4"/>
    </sheetView>
  </sheetViews>
  <sheetFormatPr baseColWidth="10" defaultRowHeight="15"/>
  <cols>
    <col min="1" max="1" width="17.85546875" customWidth="1"/>
    <col min="2" max="2" width="19.5703125" customWidth="1"/>
    <col min="3" max="3" width="29.140625" customWidth="1"/>
    <col min="4" max="4" width="29.5703125" customWidth="1"/>
    <col min="5" max="5" width="17.28515625" customWidth="1"/>
    <col min="6" max="6" width="19" customWidth="1"/>
  </cols>
  <sheetData>
    <row r="1" spans="1:6">
      <c r="A1" s="38" t="s">
        <v>126</v>
      </c>
      <c r="B1" s="38"/>
      <c r="C1" s="38"/>
      <c r="D1" s="38"/>
      <c r="E1" s="38"/>
      <c r="F1" s="38"/>
    </row>
    <row r="3" spans="1:6" ht="33" customHeight="1">
      <c r="A3" s="10" t="s">
        <v>127</v>
      </c>
      <c r="B3" s="4" t="s">
        <v>128</v>
      </c>
      <c r="C3" s="4" t="s">
        <v>1</v>
      </c>
      <c r="D3" s="4" t="s">
        <v>2</v>
      </c>
      <c r="E3" s="4" t="s">
        <v>3</v>
      </c>
      <c r="F3" s="4" t="s">
        <v>129</v>
      </c>
    </row>
    <row r="4" spans="1:6">
      <c r="A4" s="24"/>
      <c r="B4" s="24">
        <f t="shared" ref="B4:B9" ca="1" si="0">TODAY()</f>
        <v>44805</v>
      </c>
      <c r="C4" s="12">
        <v>8422584033564</v>
      </c>
      <c r="D4" s="4" t="str">
        <f>IFERROR(VLOOKUP(ENTRADAS[[#This Row],[Codigo]],INVENTARIO[],2,FALSE),"-")</f>
        <v>Reishi</v>
      </c>
      <c r="E4" s="4" t="str">
        <f>IFERROR(VLOOKUP(ENTRADAS[[#This Row],[Codigo]],INVENTARIO[],4,FALSE),"-")</f>
        <v>el granero integral</v>
      </c>
      <c r="F4" s="1">
        <v>3</v>
      </c>
    </row>
    <row r="5" spans="1:6">
      <c r="A5" s="24"/>
      <c r="B5" s="24">
        <f t="shared" ca="1" si="0"/>
        <v>44805</v>
      </c>
      <c r="C5" s="12">
        <v>8422584031799</v>
      </c>
      <c r="D5" s="4" t="str">
        <f>IFERROR(VLOOKUP(ENTRADAS[[#This Row],[Codigo]],INVENTARIO[],2,FALSE),"-")</f>
        <v>Alcachofera</v>
      </c>
      <c r="E5" s="18" t="str">
        <f>IFERROR(VLOOKUP(ENTRADAS[[#This Row],[Codigo]],INVENTARIO[],4,FALSE),"-")</f>
        <v>el granero integral</v>
      </c>
      <c r="F5" s="4">
        <v>1</v>
      </c>
    </row>
    <row r="6" spans="1:6">
      <c r="A6" s="24"/>
      <c r="B6" s="24">
        <f t="shared" ca="1" si="0"/>
        <v>44805</v>
      </c>
      <c r="C6" s="12">
        <v>8422584032512</v>
      </c>
      <c r="D6" s="4" t="str">
        <f>IFERROR(VLOOKUP(ENTRADAS[[#This Row],[Codigo]],INVENTARIO[],2,FALSE),"-")</f>
        <v>Linogran</v>
      </c>
      <c r="E6" s="18" t="str">
        <f>IFERROR(VLOOKUP(ENTRADAS[[#This Row],[Codigo]],INVENTARIO[],4,FALSE),"-")</f>
        <v>el granero integral</v>
      </c>
      <c r="F6" s="1">
        <v>5</v>
      </c>
    </row>
    <row r="7" spans="1:6">
      <c r="A7" s="24"/>
      <c r="B7" s="24">
        <f t="shared" ca="1" si="0"/>
        <v>44805</v>
      </c>
      <c r="C7" s="7">
        <v>8422584031751</v>
      </c>
      <c r="D7" s="4" t="str">
        <f>IFERROR(VLOOKUP(ENTRADAS[[#This Row],[Codigo]],INVENTARIO[],2,FALSE),"-")</f>
        <v>Cola de caballo</v>
      </c>
      <c r="E7" s="18" t="str">
        <f>IFERROR(VLOOKUP(ENTRADAS[[#This Row],[Codigo]],INVENTARIO[],4,FALSE),"-")</f>
        <v>el granero integral</v>
      </c>
      <c r="F7" s="1">
        <v>2</v>
      </c>
    </row>
    <row r="8" spans="1:6">
      <c r="A8" s="24"/>
      <c r="B8" s="24">
        <f t="shared" ca="1" si="0"/>
        <v>44805</v>
      </c>
      <c r="C8" s="7">
        <v>8422584034547</v>
      </c>
      <c r="D8" s="4" t="str">
        <f>IFERROR(VLOOKUP(ENTRADAS[[#This Row],[Codigo]],INVENTARIO[],2,FALSE),"-")</f>
        <v>Cola de caballo</v>
      </c>
      <c r="E8" s="18" t="str">
        <f>IFERROR(VLOOKUP(ENTRADAS[[#This Row],[Codigo]],INVENTARIO[],4,FALSE),"-")</f>
        <v>el granero integral</v>
      </c>
      <c r="F8" s="1">
        <v>1</v>
      </c>
    </row>
    <row r="9" spans="1:6">
      <c r="A9" s="24"/>
      <c r="B9" s="24">
        <f t="shared" ca="1" si="0"/>
        <v>44805</v>
      </c>
      <c r="C9" s="12">
        <v>8422584032338</v>
      </c>
      <c r="D9" s="4" t="str">
        <f>IFERROR(VLOOKUP(ENTRADAS[[#This Row],[Codigo]],INVENTARIO[],2,FALSE),"-")</f>
        <v>Vitagran E</v>
      </c>
      <c r="E9" s="18" t="str">
        <f>IFERROR(VLOOKUP(ENTRADAS[[#This Row],[Codigo]],INVENTARIO[],4,FALSE),"-")</f>
        <v>el granero integral</v>
      </c>
      <c r="F9" s="1">
        <v>1</v>
      </c>
    </row>
    <row r="10" spans="1:6">
      <c r="A10" s="24"/>
      <c r="B10" s="24">
        <f ca="1">TODAY()</f>
        <v>44805</v>
      </c>
      <c r="C10" s="7">
        <v>8422584033878</v>
      </c>
      <c r="D10" s="4" t="str">
        <f>IFERROR(VLOOKUP(ENTRADAS[[#This Row],[Codigo]],INVENTARIO[],2,FALSE),"-")</f>
        <v>Maca</v>
      </c>
      <c r="E10" s="18" t="str">
        <f>IFERROR(VLOOKUP(ENTRADAS[[#This Row],[Codigo]],INVENTARIO[],4,FALSE),"-")</f>
        <v>el granero integral</v>
      </c>
      <c r="F10" s="1">
        <v>1</v>
      </c>
    </row>
    <row r="11" spans="1:6">
      <c r="A11" s="24"/>
      <c r="B11" s="24">
        <f ca="1">TODAY()</f>
        <v>44805</v>
      </c>
      <c r="C11" s="7">
        <v>8422584032055</v>
      </c>
      <c r="D11" s="4" t="str">
        <f>IFERROR(VLOOKUP(ENTRADAS[[#This Row],[Codigo]],INVENTARIO[],2,FALSE),"-")</f>
        <v>Onagran</v>
      </c>
      <c r="E11" s="18" t="str">
        <f>IFERROR(VLOOKUP(ENTRADAS[[#This Row],[Codigo]],INVENTARIO[],4,FALSE),"-")</f>
        <v>el granero integral</v>
      </c>
      <c r="F11" s="1">
        <v>3</v>
      </c>
    </row>
    <row r="12" spans="1:6">
      <c r="A12" s="24"/>
      <c r="B12" s="24">
        <f ca="1">TODAY()</f>
        <v>44805</v>
      </c>
      <c r="C12" s="7">
        <v>8422584034141</v>
      </c>
      <c r="D12" s="4" t="str">
        <f>IFERROR(VLOOKUP(ENTRADAS[[#This Row],[Codigo]],INVENTARIO[],2,FALSE),"-")</f>
        <v>Chlorella</v>
      </c>
      <c r="E12" s="18" t="str">
        <f>IFERROR(VLOOKUP(ENTRADAS[[#This Row],[Codigo]],INVENTARIO[],4,FALSE),"-")</f>
        <v>el granero integral</v>
      </c>
      <c r="F12" s="1">
        <v>1</v>
      </c>
    </row>
    <row r="13" spans="1:6">
      <c r="A13" s="24"/>
      <c r="B13" s="24">
        <f ca="1">TODAY()</f>
        <v>44805</v>
      </c>
      <c r="C13" s="12"/>
      <c r="D13" s="4" t="str">
        <f>IFERROR(VLOOKUP(ENTRADAS[[#This Row],[Codigo]],INVENTARIO[],2,FALSE),"-")</f>
        <v>-</v>
      </c>
      <c r="E13" s="18" t="str">
        <f>IFERROR(VLOOKUP(ENTRADAS[[#This Row],[Codigo]],INVENTARIO[],4,FALSE),"-")</f>
        <v>-</v>
      </c>
      <c r="F13" s="4"/>
    </row>
    <row r="14" spans="1:6">
      <c r="A14" s="4"/>
      <c r="B14" s="4"/>
      <c r="C14" s="12"/>
      <c r="D14" s="4" t="str">
        <f>IFERROR(VLOOKUP(ENTRADAS[[#This Row],[Codigo]],INVENTARIO[],2,FALSE),"-")</f>
        <v>-</v>
      </c>
      <c r="E14" s="18" t="str">
        <f>IFERROR(VLOOKUP(ENTRADAS[[#This Row],[Codigo]],INVENTARIO[],4,FALSE),"-")</f>
        <v>-</v>
      </c>
      <c r="F14" s="4"/>
    </row>
  </sheetData>
  <mergeCells count="1">
    <mergeCell ref="A1:F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'Control de Stock'!$B$6:$B$1048576</xm:f>
          </x14:formula1>
          <xm:sqref>C4:C13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F4"/>
  <sheetViews>
    <sheetView workbookViewId="0">
      <selection activeCell="F10" sqref="F10"/>
    </sheetView>
  </sheetViews>
  <sheetFormatPr baseColWidth="10" defaultRowHeight="15"/>
  <cols>
    <col min="1" max="2" width="20.7109375" customWidth="1"/>
    <col min="3" max="3" width="23.85546875" customWidth="1"/>
    <col min="4" max="4" width="29.7109375" customWidth="1"/>
    <col min="5" max="6" width="20.7109375" customWidth="1"/>
  </cols>
  <sheetData>
    <row r="1" spans="1:6">
      <c r="A1" s="39" t="s">
        <v>130</v>
      </c>
      <c r="B1" s="39"/>
      <c r="C1" s="39"/>
      <c r="D1" s="39"/>
      <c r="E1" s="39"/>
      <c r="F1" s="39"/>
    </row>
    <row r="3" spans="1:6" ht="39.75" customHeight="1">
      <c r="A3" s="10" t="s">
        <v>127</v>
      </c>
      <c r="B3" s="10" t="s">
        <v>128</v>
      </c>
      <c r="C3" s="10" t="s">
        <v>1</v>
      </c>
      <c r="D3" s="10" t="s">
        <v>2</v>
      </c>
      <c r="E3" s="10" t="s">
        <v>3</v>
      </c>
      <c r="F3" s="10" t="s">
        <v>129</v>
      </c>
    </row>
    <row r="4" spans="1:6">
      <c r="A4" s="4"/>
      <c r="B4" s="4"/>
      <c r="C4" s="12">
        <v>3486330017425</v>
      </c>
      <c r="D4" s="4" t="str">
        <f>IFERROR(VLOOKUP(SALIDAS[[#This Row],[Codigo]],INVENTARIO[],2,FALSE),"-")</f>
        <v>Spray bucal</v>
      </c>
      <c r="E4" s="4" t="str">
        <f>IFERROR(VLOOKUP(SALIDAS[[#This Row],[Codigo]],INVENTARIO[],4,FALSE),"-")</f>
        <v>ladrome</v>
      </c>
      <c r="F4" s="4">
        <v>0</v>
      </c>
    </row>
  </sheetData>
  <mergeCells count="1">
    <mergeCell ref="A1:F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'Control de Stock'!$B$6:$B$1048576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Control de Stock</vt:lpstr>
      <vt:lpstr>Entradas</vt:lpstr>
      <vt:lpstr>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Fernandez</dc:creator>
  <cp:lastModifiedBy>andres valencia</cp:lastModifiedBy>
  <dcterms:created xsi:type="dcterms:W3CDTF">2022-08-20T10:14:25Z</dcterms:created>
  <dcterms:modified xsi:type="dcterms:W3CDTF">2022-09-01T14:24:42Z</dcterms:modified>
</cp:coreProperties>
</file>