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prprod-my.sharepoint.com/personal/kishant_vconstruct_in/Documents/Documents/1. Specification Scrapping/3. Type Classification/Uniform Production Formatted Dataset/"/>
    </mc:Choice>
  </mc:AlternateContent>
  <xr:revisionPtr revIDLastSave="104" documentId="13_ncr:40009_{920BBE61-F668-47FB-BF70-AE2726926E12}" xr6:coauthVersionLast="47" xr6:coauthVersionMax="47" xr10:uidLastSave="{99381DBF-BC81-4A8E-8C7F-2FB4B7874C07}"/>
  <bookViews>
    <workbookView xWindow="28680" yWindow="-120" windowWidth="29040" windowHeight="15840" xr2:uid="{00000000-000D-0000-FFFF-FFFF00000000}"/>
  </bookViews>
  <sheets>
    <sheet name="Production-Combined - Front Ent" sheetId="1" r:id="rId1"/>
  </sheets>
  <definedNames>
    <definedName name="_xlnm._FilterDatabase" localSheetId="0" hidden="1">'Production-Combined - Front Ent'!$A$1:$I$1059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alcChain>
</file>

<file path=xl/sharedStrings.xml><?xml version="1.0" encoding="utf-8"?>
<sst xmlns="http://schemas.openxmlformats.org/spreadsheetml/2006/main" count="6357" uniqueCount="1174">
  <si>
    <t>SECTION</t>
  </si>
  <si>
    <t>SECTION NAME</t>
  </si>
  <si>
    <t>PART</t>
  </si>
  <si>
    <t>SUBSECTION</t>
  </si>
  <si>
    <t>SUBSECTION NAME</t>
  </si>
  <si>
    <t>DESCRIPTION</t>
  </si>
  <si>
    <t>BUILDING DEMOLITION</t>
  </si>
  <si>
    <t>PART 1 - GENERAL</t>
  </si>
  <si>
    <t>1.4-A-1</t>
  </si>
  <si>
    <t>SUBMITTALS</t>
  </si>
  <si>
    <t>A. Informational Submittals:
1. Schedule of Selective Demolition Activities: Indicate the following. a. Detailed sequence of selective demolition and removal work, with starting and ending dates for each activity. Ensure Owner's on-site operations are uninterrupted. b. Interruption of utility services. Indicate how long utility services will be interrupted. c. Coordination for shutoff, capping, and continuation of utility services. d. Use of elevator and stairs. e. Locations of proposed dust- and noise-control temporary partitions and means of egress. f. Coordination of Owner's continuing occupancy of portions of existing building and of Owner's partial occupancy of completed work. g. Means of protecting existing-to-remain items in the path of waste removal. PAGE : 2</t>
  </si>
  <si>
    <t>1.4-A-2</t>
  </si>
  <si>
    <t>A. Informational Submittals: 
2. Inventory: After selective demolition is complete, submit a list of items that have been removed and salvaged.</t>
  </si>
  <si>
    <t>1.4-A-3</t>
  </si>
  <si>
    <t>A. Informational Submittals: 
3. Pre-Demolition Photographs or Videos: Submit videos or photographs showing existing conditions of adjoining construction and site improvements, including finish surfaces that might be misconstrued as damage caused by selective demolition operations.</t>
  </si>
  <si>
    <t>CONCRETE FORMWORK</t>
  </si>
  <si>
    <t>1.5-A</t>
  </si>
  <si>
    <t>A. Timing: Allow a minimum of two weeks for review of submittals.</t>
  </si>
  <si>
    <t>1.5-B</t>
  </si>
  <si>
    <t>B. Shop Drawings: Submit shop drawings showing form pattern layouts of all exposed exterior and interior concrete dimensioned to precisely locate grooves, form panel jointing, and similar features. Review and approval will not include form strength and adequacy.</t>
  </si>
  <si>
    <t>1.5-C</t>
  </si>
  <si>
    <t>C. Record Document: Keep an accurate record of the dates of removal of forms, form shores and reshores, and furnish copies to the Architect.</t>
  </si>
  <si>
    <t>1.5-D</t>
  </si>
  <si>
    <t>D. Submit product data for all proprietary items to be used on project.</t>
  </si>
  <si>
    <t>CONCRETE REINFORCEMENT</t>
  </si>
  <si>
    <t>1.3-A</t>
  </si>
  <si>
    <t>A. Shop Drawings: Submit including complete layouts, sections, and details for congested conditions, typical bending diagrams and offsets, splice lengths and locations, proposed layout where vertical and horizontal bars intersect, and wherever welding is proposed, detailed to conform to AWS and CBC requirements. After approval of initial submission, subsequent submittals may be waived. B B PAGE : 19</t>
  </si>
  <si>
    <t>1.3-B</t>
  </si>
  <si>
    <t>B. Product Data.</t>
  </si>
  <si>
    <t>1.3-C</t>
  </si>
  <si>
    <t>C. Certifications: If steel is to be welded, submit certifications signed by AWS Certified Welding Inspector (CWI) of prequalified welding procedures, qualifications of welding procedures unless prequalified, qualification of welding operators, and qualification of welders.</t>
  </si>
  <si>
    <t>1.3-D</t>
  </si>
  <si>
    <t>D. Chemical Analysis: Provide for bars to be welded, in accordance with CBC Table 1705A.3 and ACI 318 26.6.4.1.</t>
  </si>
  <si>
    <t>1.3-E</t>
  </si>
  <si>
    <t>E. Weld Specification Procedures (WPS): Submit all WPS in writing (both prequalified and qualify by test) in accordance with AWS D1.1. Welding shall not proceed until WPS have be reviewed and approved by the Registered Design Professional and HCAI. Refer to specification Section 05 12 10 for information regarding weld specification procedure.</t>
  </si>
  <si>
    <t>PLACE CONCRETE</t>
  </si>
  <si>
    <t>A. Allow a minimum of two weeks for review of submittals.</t>
  </si>
  <si>
    <t>B. Shop Drawings: Submit for structural concrete and concrete slabs showing dimensioned locations, types of construction and expansion joints, and method of keying. Allow a minimum of two weeks for review of submittals.</t>
  </si>
  <si>
    <t>C. Mix Designs: Submit mix designs for review and approval by the Registered Design Professional and HCAI prior to fabrication and installation. Mix designs shall identify the concrete elements for which they are intended. Allow a minimum of two weeks for review of submittals. Also refer to Section 1.5.</t>
  </si>
  <si>
    <t>1.3-D-1</t>
  </si>
  <si>
    <t>D. Product Data: Proprietary admixtures, curing compounds, hardeners and sealers. B PAGE : 26
1. Indicate compatibility of curing compounds and floor sealer with bond breaker for tilt-up concrete and finish materials to be applied to concrete.</t>
  </si>
  <si>
    <t>1.3-D-2</t>
  </si>
  <si>
    <t>D. Product Data: Proprietary admixtures, curing compounds, hardeners and sealers. B PAGE : 26 
2. Indicate compatibility of curing compounds, hardeners and sealers with materials used for installation of applied flooring.</t>
  </si>
  <si>
    <t>E. Product Data: Submit the coloring admix manufacturer's technical data for products, methods, and color control procedures.</t>
  </si>
  <si>
    <t>1.3-F</t>
  </si>
  <si>
    <t>F. Certificates: Certify that materials meet requirements of paragraph "Quality Assurance".</t>
  </si>
  <si>
    <t>1.3-G</t>
  </si>
  <si>
    <t>G. Delivery Tickets: With each transit truck, provide delivery ticket, signed by an authorized representative of the batch plant, containing all information required by ASTM C94, as well as time batched, type and brand of cement, cement content, maximum size of aggregate and total water content.</t>
  </si>
  <si>
    <t>CONCRETE FLATWORK FINISHING AND CURING</t>
  </si>
  <si>
    <t>1.6-A-1</t>
  </si>
  <si>
    <t>A. Action Submittals: Submit the following for responsive action (formal review and approval).
1. Product Data: Submit manufacturerâ€™s product data, specifications, and all other information necessary to show conformance to the Contract Documents, excluding material safety data sheets (MSDSs) and safety data sheets (SDSs), both of which are returned to the Contractor without review or responsive action.</t>
  </si>
  <si>
    <t>1.6-A-2</t>
  </si>
  <si>
    <t>A. Action Submittals: Submit the following for responsive action (formal review and approval). 
2. Test Reports: Submit manufacturerâ€™s ASTM Test Method C 156 water retention laboratory test results demonstrating submitted products conform to ASTM C 309 Section 6 requirements water retention properties.</t>
  </si>
  <si>
    <t>1.6-B-1</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</si>
  <si>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concrete sealers.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</si>
  <si>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1.6-B-2</t>
  </si>
  <si>
    <t>B. Informational Submittals: Submit the following for information (informal review: responsive action not expected or required, except to record non-conformance with submittal requirements). 
2. Qualification Statements: Submit written descriptions confirming experience specified in QUALITY ASSURANCE article below.</t>
  </si>
  <si>
    <t>1.6-B-3</t>
  </si>
  <si>
    <t>B. Informational Submittals: Submit the following for information (informal review: responsive action not expected or required, except to record non-conformance with submittal requirements). 
3. Manufacturerâ€™s Representative Reports: a. At the beginning of work, request and submit reports confirming concrete is prepared in conformance with manufacturerâ€™s instructions and other requirements and recommendations; are acceptable and satisfactory to receive curing compounds; and conform to all requirements necessary to issue specified and other warranties. b. During the work, request and submit reports documenting actions taken by the manufacturerâ€™s representative to verify conformance with manufacturerâ€™s instructions and other requirements and recommendations. c. Upon completion, request and submit reports confirming installed waterproofing conforms to all requirements necessary to issue specified and other warranties. PAGE : 51</t>
  </si>
  <si>
    <t>SHOTCRETE</t>
  </si>
  <si>
    <t>A. Shop Drawings: Indicate formwork or shaped earthwork dimensions and contours, reinforcement and accessories.</t>
  </si>
  <si>
    <t>HYDRAULIC CEMENT UNDERLAYMENT</t>
  </si>
  <si>
    <t>1.4-A</t>
  </si>
  <si>
    <t>A. Action Submittals: Submit the following for responsive action (formal review and approval). 
1. Product Data: Submit manufacturerâ€™s product data, specifications, and all other information necessary to show conformance to the Contract Documents, excluding material safety data sheets (MSDSs) and safety data sheets (SDSs),both of which are returned to the Contractor without review or responsive action.</t>
  </si>
  <si>
    <t>1.4-B-1</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</si>
  <si>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cement underlayment.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</si>
  <si>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1.4-B-2</t>
  </si>
  <si>
    <t>ADHERED STONE VENEER</t>
  </si>
  <si>
    <t>A. Action Submittals: Submit the following for responsive action (formal review and approval).
1. Product Data: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t>
  </si>
  <si>
    <t>A. Action Submittals: Submit the following for responsive action (formal review and approval). 
2. Shop Drawings: a. Submit dimensioned elevations drawn to scale and showing wall design patterns and layouts. b. Include project-specific dimensioned details drawn to scale showing conditions not detailed on the product data; or that are detailed, but not in a manner specific to the project. Cross-reference details to elevations.</t>
  </si>
  <si>
    <t>A. Action Submittals: Submit the following for responsive action (formal review and approval). 
3. Samples: Submit at least 18-inch square representative samples of each stone veneer variety for each specified color and finish, glued to hardboard backing. Grout all joints with specified grout.</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</si>
  <si>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stone veneer, installation materials, and accessories.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</si>
  <si>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1.4-C-1</t>
  </si>
  <si>
    <t>C. Maintenance Material Submittals: Before Final Completion, deliver to the Owner stone veneer cleaning materials, equipment, accessories, and instructions; and extra stock materials to replace those worn or damaged as a result of normal occupancy. PAGE : 85
1. Furnish at least 2 percent of the total installed for each stone veneer type, color, composition, grade, finish, and variety.</t>
  </si>
  <si>
    <t>1.4-C-2</t>
  </si>
  <si>
    <t>C. Maintenance Material Submittals: Before Final Completion, deliver to the Owner stone veneer cleaning materials, equipment, accessories, and instructions; and extra stock materials to replace those worn or damaged as a result of normal occupancy. PAGE : 85 
2. Furnish at least 2 percent of the total amount installed for each grout type, color, and composition. but not less than one unopened container.</t>
  </si>
  <si>
    <t>APPLIED STEEL PRIMER</t>
  </si>
  <si>
    <t>1.5-A-1</t>
  </si>
  <si>
    <t>1.5-A-2</t>
  </si>
  <si>
    <t>A. Action Submittals: Submit the following for responsive action (formal review and approval). 
2. Primer Schedule: PAGE : 99 a. Prepare a list of specified primers and their project locations, with selected products identified by generic type and manufacturerâ€™s product name for each coat of every finish. b. Identify substrates to which each specified primer is applied, including surface preparation methods for each substrate.</t>
  </si>
  <si>
    <t>1.5-B-1</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</si>
  <si>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primer surface preparation and installation.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</si>
  <si>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1.5-B-2</t>
  </si>
  <si>
    <t>METAL FASTENINGS</t>
  </si>
  <si>
    <t>A. Action Submittals: Submit the following for responsive action (formal review and approval).
1. Product Data: Submittal requirements for fastenings specific to a work result are specified within the applicable specification sections.</t>
  </si>
  <si>
    <t>A. Action Submittals: Submit the following for responsive action (formal review and approval). 
2. Samples: When requested by the Architect, submit full-size samples of each selected metal fastener. PAGE : 110</t>
  </si>
  <si>
    <t>STRUCTURAL STEEL FRAMING</t>
  </si>
  <si>
    <t>B. Comply with all pertinent provisions of Section 01 33 00.</t>
  </si>
  <si>
    <t>1.3-C-1</t>
  </si>
  <si>
    <t>C. Product Data: Submit copies of producer's or manufacturer's data and installation instructions for the following products. Include laboratory test reports and other data required to show compliance with these specifications:
1. Structural steel, including certified copies of mill test reports covering chemical and physical properties.</t>
  </si>
  <si>
    <t>1.3-C-2</t>
  </si>
  <si>
    <t>C. Product Data: Submit copies of producer's or manufacturer's data and installation instructions for the following products. Include laboratory test reports and other data required to show compliance with these specifications: 
2. Unfinished bolts and nuts.</t>
  </si>
  <si>
    <t>1.3-C-3</t>
  </si>
  <si>
    <t>C. Product Data: Submit copies of producer's or manufacturer's data and installation instructions for the following products. Include laboratory test reports and other data required to show compliance with these specifications: 
3. High strength bolts, including nuts and washers.</t>
  </si>
  <si>
    <t>D. Shop Drawings: Submit shop drawing covering all structural steel including welding, accessories, and fastenings. Fully detail minor connections and fastenings not shown or specified to meet required conditions. Include detailed sequence plan for shop and field welding that minimizes locked-in stresses and distortion.</t>
  </si>
  <si>
    <t>E. Weld Specification Procedures (WPS): Submit all WPS in writing (both prequalified and qualify by test) in accordance with AWS D1.1. Welding shall not proceed until WPS have be reviewed and approved by the Architect/Engineer of Record. Refer to specification Section 05 12 10 for information regarding weld specification procedures.</t>
  </si>
  <si>
    <t>F. Manufacturerâ€™s mill Certificates: Submit mill certificates certifying that products meet or exceed specified requirements.</t>
  </si>
  <si>
    <t>G. Mill Test Reports: Submit Manufacturerâ€™s Certificates, indicating structural yield and tensile strength and destructive and non-destructive test analysis.</t>
  </si>
  <si>
    <t>1.3-H</t>
  </si>
  <si>
    <t>H. Charpy-V-Notch (CVN) Impact Tests: Submit certified copies of Charpy-V-Notch impact tests by the manufacturer for applicable steel members and components.</t>
  </si>
  <si>
    <t>1.3-I</t>
  </si>
  <si>
    <t>I. Test Reports: Submit reports of test conducted on shop and field welded and bolted connections, include data on type of tests conducted and test results.</t>
  </si>
  <si>
    <t>Not Found</t>
  </si>
  <si>
    <t>A. Comply with pertinent provisions of section 01 33 00.</t>
  </si>
  <si>
    <t>1.3-B-1</t>
  </si>
  <si>
    <t>B. Welding Procedure specification (WPS):
1. All WPS's shall be submitted to the Engineer for review and approval prior to use.</t>
  </si>
  <si>
    <t>1.3-B-2</t>
  </si>
  <si>
    <t>B. Welding Procedure specification (WPS): 
2. For WPS's that have been qualified by test, the supporting Procedure Qualification Record (PQR) shall be submitted to the Registered Design Professional and HCAI for review and approval prior to fabrication and installation. All WPS's and PQR's shall be in accordance with the forms shown in this section or AWS standard forms.</t>
  </si>
  <si>
    <t>1.3-B-3</t>
  </si>
  <si>
    <t>B. Welding Procedure specification (WPS): 
3. Include product cut sheets for all filler material indicating desired diameter, polarity and amperage for each different type of filler material.</t>
  </si>
  <si>
    <t>C. Submit current valid certificate issued by an independent testing agency for all welders, welding operators, and tack welders.</t>
  </si>
  <si>
    <t>D. Submit qualification credentials of all inspectors. B B PAGE : 135</t>
  </si>
  <si>
    <t>E. Submit to the Engineer for approval, a step-by-step welding sequence for the field welding of beam-to- column CP-welded and beam-to-beam CP-welded splice connections.</t>
  </si>
  <si>
    <t>F. Submit a quality control plan that addresses all inspection issues, including in-process and final inspection that are addressed in AWS D1.1.</t>
  </si>
  <si>
    <t>ARCHITECTURALLY EXPOSED STRUCTURAL STEEL</t>
  </si>
  <si>
    <t>A. Action Submittals: Submit the following for responsive action (formal review and approval).
1. Shop Drawings: a. Submit dimensioned plans and elevations drawn to scale and showing AESS layout and types. Show locations, sizes, and extents of all items, accessories, and trim. Label manufactured items by product name. b. Include project-specific dimensioned details drawn to scale showing profiles, shapes, joints, seams, and dimensions, including coves, miters, and corner conditions. Cross-reference details to plans and elevations. c. Indicate method of attaching, fastening, joining, adhering, and anchoring to adjacent construction. d. Show backings, embedments, fasteners, brackets, clips, cleats, straps, mounting devices, and other attachments. e. Label each attachment type; indicate manufacturerâ€™s product name for each manufactured item. f. Indicate base material and finish, fastener material and finish, and material and finish of items being fastened or attached. g. Label welds in conformance with the requirements of AWS publication A2.4, â€œStandard Symbols for Welding, Brazing, and Nondestructive Examinationâ€.</t>
  </si>
  <si>
    <t>1.4-B</t>
  </si>
  <si>
    <t>B. Informational Submittals: Submit the written descriptions confirming experience specified in QUALITY ASSURANCE article below for information (informal review: responsive action not expected or required, except to record non-conformance with submittal requirements).</t>
  </si>
  <si>
    <t>WELDED STUD CONNECTORS</t>
  </si>
  <si>
    <t>A. Comply with all pertinent provisions of Section 01 33 00.</t>
  </si>
  <si>
    <t>B. Product Data: Submit following items for reviw; maintain copies of the following readily available at the site whenever welded stud connectors are being installed:
1. Certified evidence stud bases are qualified in accordance with CBC.</t>
  </si>
  <si>
    <t>B. Product Data: Submit following items for reviw; maintain copies of the following readily available at the site whenever welded stud connectors are being installed: 
2. Stud manufacturer's installation instructions with a complete listing, by manufacturer and model, of stud welding equipment approved by stud manufacturer.</t>
  </si>
  <si>
    <t>C. Samples: Submit samples as may be requested.</t>
  </si>
  <si>
    <t>D. Weld Specification Procedures (WPS): Submit all WPS in writing (both prequalified and qualify by test) in accordance with AWS D1.1. Welding shall not proceed until the WPS have been reviewed and approved by the Registered Design Professional and HCAI. Refer to specification section 05 12 10 for information regarding weld specification procedures. B PAGE : 155</t>
  </si>
  <si>
    <t>METAL FLOOR AND ROOF DECKING</t>
  </si>
  <si>
    <t>A. Comply with all pertinent provisions of Section 01 33 00 â€“ Submittal Procedures.</t>
  </si>
  <si>
    <t>B. Shop Drawings: Prior to fabrication, submit drawings fully detailing and dimensioning all steel decking including accessories, fastenings, welding, holes with reinforcing, flashings, and closures. Indicate welding according to AWS Standard Welding Symbols. Show dimensioned layouts for openings and reinforcing details.</t>
  </si>
  <si>
    <t>C. Calculations and Data: If steel decking of type differing from that indicated or specified is proposed, submit the manufacturer's calculations and supporting data showing that proposed decking conforms to requirements indicated and specified. Include the decking manufacturer's technical product data and copies of code approvals for proposed decking. Submit with shop drawings and obtain approval prior to fabrication and delivery of decking.</t>
  </si>
  <si>
    <t>D. Weld Specification Procedures (WPS): Submit all WPS in writing (both prequalified and qualify by test) in accordance with AWS D1.1. Welding shall not proceed until the WPS have been reviewed and approved by the Registered Design Professional and HCAI. Refer to specification section 05 12 10 for information regarding weld specification procedures.</t>
  </si>
  <si>
    <t>FORMED STRUCTURAL METAL FRAMING</t>
  </si>
  <si>
    <t>A. Product Data: Submit complete material list for all work of this section. Include ICC evaluation reports.</t>
  </si>
  <si>
    <t>B. Weld Specification Procedures (WPS): Submit all WPS in writing (both prequalified and B PAGE : 164 been reviewed and approved by the Registered Design Professional and HCAI. Refer to specification section 05 12 10 for information regarding weld specification procedures.</t>
  </si>
  <si>
    <t>METAL FABRICATIONS</t>
  </si>
  <si>
    <t>A. Action Submittals: Submit the following for responsive action (formal review and approval).
1. Product Data: a. For manufactured items, submit manufacturerâ€™s product data, specifications, and all other information necessary to show conformance to the Contract Documents, excluding material safety data sheets (MSDSs) and safety data sheets (SDSs), both of which are returned to the Contractor without review or responsive action.</t>
  </si>
  <si>
    <t>A. Action Submittals: Submit the following for responsive action (formal review and approval). 
2. Shop Drawings: a. Submit dimensioned plans and elevations drawn to scale and showing metal fabrication layout and types. Show locations, sizes, and extents of all items, accessories, and trim. Label manufactured items by product name. b. Include project-specific dimensioned details drawn to scale showing profiles, shapes, joints, seams, and dimensions, including coves, miters, and corner conditions. Cross-reference details to plans and elevations. c. Indicate method of attaching, fastening, joining, adhering, and anchoring to adjacent construction. d. Show backings, embedments, fasteners, brackets, clips, cleats, straps, mounting devices, and other attachments. e. Label each attachment type; indicate manufacturerâ€™s product name for each manufactured item. f. Indicate base material and finish, fastener material and finish, and material and finish of items being fastened or attached. g. Label welds in conformance with the requirements of AWS publication A2.4, â€œStandard Symbols for Welding, Brazing, and Nondestructive Examinationâ€.</t>
  </si>
  <si>
    <t>B. Informational Submittals: Submit the following for information (informal review: responsive action not expected or required, except to record non-conformance with submittal requirements). PAGE : 170
1. Delegated Design Submittals: Together with shop drawings, submit engineering calculations demonstrating conformance to the Contract Documents and all impacts of delegated design scope of work on other work. a. Calculations must be explicit and legible and must incorporate distinct cross- references to submitted shop drawings in sufficient quantity to render the calculations readily intelligible and reviewable. b. At a minimum, calculations must include design loads; analysis of supporting construction, including section-property computations; analysis of fasteners, anchors, attachments, and connectors; and signature and seal of the licensed professional engineer responsible for preparing them. c. Test reports are not an acceptable substitute for calculations and are returned to the Contractor without review or responsive action, except to record non- conformance with this requirement.</t>
  </si>
  <si>
    <t>B. Informational Submittals: Submit the following for information (informal review: responsive action not expected or required, except to record non-conformance with submittal requirements). PAGE : 170 
2. Qualification Statements: Submit written descriptions confirming experience specified in QUALITY ASSURANCE article below.</t>
  </si>
  <si>
    <t>DECORATIVE METAL</t>
  </si>
  <si>
    <t>A. Action Submittals: Submit the following for responsive action (formal review and approval).
1. Product Data: For manufactured items, submit manufacturerâ€™s product data, specifications, and all other information necessary to show conformance to the Contract Documents, excluding material safety data sheets (MSDSs) and safety data sheets (SDSs), both of which are returned to the Contractor without review or responsive action.</t>
  </si>
  <si>
    <t>A. Action Submittals: Submit the following for responsive action (formal review and approval). 
2. Shop Drawings: a. Submit dimensioned plans and elevations drawn to scale and showing decorative metal layout and types. Show locations, sizes, and extents of all items, accessories, and trim. Label manufactured items by product name. b. Include project-specific dimensioned details drawn to scale showing profiles, shapes, joints, seams, and dimensions, including coves, miters, and corner conditions. Cross-reference details to plans and elevations. c. Indicate method of attaching, fastening, joining, adhering, and anchoring to adjacent construction. d. Show backings, embedments, fasteners, brackets, clips, cleats, straps, mounting devices, and other attachments. e. Label each attachment type; indicate manufacturerâ€™s product name for each manufactured item. f. Indicate base material and finish, fastener material and finish, and material and finish of items being fastened or attached. g. Label welds in conformance with the requirements of AWS publication A2.4, â€œStandard Symbols for Welding, Brazing, and Nondestructive Examinationâ€.</t>
  </si>
  <si>
    <t>B. Informational Submittals: Submit the following for information (informal review: responsive action not expected or required, except to record non-conformance with submittal requirements).
1. Delegated Design Submittals: Together with shop drawings, submit engineering calculations demonstrating conformance to the Contract Documents and all impacts of delegated design scope of work on other work. a. Calculations must be explicit and legible and must incorporate distinct cross- references to submitted shop drawings in sufficient quantity to render the calculations readily intelligible and reviewable. b. At a minimum, calculations must include design loads; analysis of supporting construction, including section-property computations; analysis of fasteners, anchors, attachments, and connectors; and signature and seal of the licensed professional engineer responsible for preparing them. PAGE : 184 c. Test reports are not an acceptable substitute for calculations and are returned to the Contractor without review or responsive action, except to record non- conformance with this requirement.</t>
  </si>
  <si>
    <t>WOODWORK FACINGS</t>
  </si>
  <si>
    <t>A. Action Submittals: Submit the following for responsive action (formal review and approval). 
2. Samples: Submit at least 8-inch square representative samples of each woodwork facing color, finish, and variety. PAGE : 195</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</si>
  <si>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woodwork facings.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</si>
  <si>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Maintenance Material Submittals:
1. Before Final Completion, deliver to the Owner woodwork facing cleaning materials, equipment, accessories, and instructions; and extra stock materials to replace those worn or damaged as a result of normal occupancy.</t>
  </si>
  <si>
    <t>C. Maintenance Material Submittals: 
2. Furnish at least 2 percent of the total installed for each woodwork facing type, color, composition, grade, finish, and variety, but not less than one unopened box or container.</t>
  </si>
  <si>
    <t>â€“ MISCELLANEOUS ROUGH CARPENTRY</t>
  </si>
  <si>
    <t>A. Action Submittals: Submit the following for responsive action (formal review and approval).
1. Product Data: For manufactured items,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t>
  </si>
  <si>
    <t>A. Action Submittals: Submit the following for responsive action (formal review and approval). 
2. Shop Drawings: Include project-specific dimensioned details drawn to scale showing rough carpentry attachment to supporting construction; and other conditions not detailed on the product data; or that are detailed, but not in a manner specific to the project.</t>
  </si>
  <si>
    <t>A. Action Submittals: Submit the following for responsive action (formal review and approval). 
3. Samples: When requested by the Architect, submit full-size samples of selected metal fasteners.</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</si>
  <si>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rough carpentry.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</si>
  <si>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GMF GYPSUM SHEATHING</t>
  </si>
  <si>
    <t>A. Action Submittals: Submit the following for responsive action (formal review and approval).
1. Product Data: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 PAGE : 213</t>
  </si>
  <si>
    <t>A. Action Submittals: Submit the following for responsive action (formal review and approval). 
2. Shop Drawings: Include project-specific dimensioned details drawn to scale showing conditions not detailed on the product data; or that are detailed, but not in a manner specific to the project.</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</si>
  <si>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sheathing.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</si>
  <si>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INTERIOR ARCHITECTURAL WOODWORK</t>
  </si>
  <si>
    <t>A. Action Submittals: Submit the following for responsive action (formal review and approval). 
2. Shop Drawings: a. Include project-specific dimensioned details drawn to scale showing profiles, shapes, joints, seams, and dimensions, including coves, miters, and corner conditions specific to the project. b. Indicate method of attaching, fastening, joining, adhering, and anchoring to adjacent construction.</t>
  </si>
  <si>
    <t>A. Action Submittals: Submit the following for responsive action (formal review and approval). 
3. Samples: a. Submit at least one 8-inch long or square representative fabrication sample for each woodwork type, color, finish, and variety, including core panel, facing, and edging.</t>
  </si>
  <si>
    <t>B. Informational Submittals: Submit written descriptions confirming experience specified in QUALITY ASSURANCE article below for information (informal review: responsive action not expected or required, except to record non-conformance with submittal requirements).</t>
  </si>
  <si>
    <t>ARCHITECTURAL WOOD CASEWORK</t>
  </si>
  <si>
    <t>A. Action Submittals: Submit the following for responsive action (formal review and approval). 
2. Shop Drawings: a. Submit dimensioned plans and elevations drawn to scale and showing casework layout and types. Show locations, sizes, and extents of all casework, accessories, and trim. Label manufactured items by product name. PAGE : 230 b. Include project-specific dimensioned details drawn to scale showing profiles, shapes, joints, seams, and dimensions, including coves, miters, and corner conditions specific to the project. Cross-reference details to plans and elevations. c. Indicate method of attaching, fastening, joining, adhering, and anchoring to adjacent construction.</t>
  </si>
  <si>
    <t>A. Action Submittals: Submit the following for responsive action (formal review and approval). 
3. Samples: Submit at least one 8-inch square representative fabrication sample for each casework type, color, finish, and variety, including core panels, facings, and edgings.</t>
  </si>
  <si>
    <t>FLUSH PANELING</t>
  </si>
  <si>
    <t>A. Action Submittals: Submit the following for responsive action (formal review and approval). 
2. Shop Drawings: a. Submit dimensioned elevations drawn to scale and showing wall panel layout and types. Show locations, sizes, and extents of all wall panels and accessories. b. Include project-specific dimensioned details drawn to scale showing profiles, shapes, joints, seams, and dimensions, including coves, miters, and corner conditions specific to the project. Cross-reference details to elevations. c. Indicate method of attaching, fastening, joining, adhering, and anchoring to adjacent construction.</t>
  </si>
  <si>
    <t>A. Action Submittals: Submit the following for responsive action (formal review and approval). 
3. Samples: a. Submit at least one 8-inch square representative fabrication sample for each wall panel type, color, finish, and variety, including core panels, facings, and edgings.</t>
  </si>
  <si>
    <t>INTERIOR WOOD TRIM</t>
  </si>
  <si>
    <t>A. Action Submittals: Submit the following for responsive action (formal review and approval). 
2. Shop Drawings: a. Submit dimensioned elevations drawn to scale and showing wood trim layout and types. Show locations, sizes, and extents of all wood trim and accessories. b. Include project-specific dimensioned details drawn to scale showing profiles, shapes, joints, seams, and dimensions, including coves, miters, and corner conditions specific to the project. Cross-reference details to elevations. c. Indicate method of attaching, fastening, joining, adhering, and anchoring to adjacent construction.</t>
  </si>
  <si>
    <t>A. Action Submittals: Submit the following for responsive action (formal review and approval). 
3. Samples: a. Submit at least one 8-inch square representative fabrication sample for each wood trim type, finish, and variety, including core panels, facings, and edgings.</t>
  </si>
  <si>
    <t>HDPE COMPOSITE SHEET WATERPROOFING</t>
  </si>
  <si>
    <t>A. Action Submittals: Submit the following for responsive action (formal review and approval).
1. Product Data: 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</si>
  <si>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A. Action Submittals: Submit the following for responsive action (formal review and approval). 
2. Shop Drawings: Include project-specific dimensioned details drawn to scale showing substrate joints and cracks, flashings, coating penetrations, transitions, terminations, and other conditions not detailed on the product data; or that are detailed, but not in a manner specific to the project.</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</si>
  <si>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waterproofing.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</si>
  <si>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1.4-B-3</t>
  </si>
  <si>
    <t>B. Informational Submittals: Submit the following for information (informal review: responsive action not expected or required, except to record non-conformance with submittal requirements). 
3. Manufacturerâ€™s Representative Reports: a. Before beginning work, request and submit reports confirming substrates are properly prepared in conformance with manufacturerâ€™s instructions and other requirements and recommendations; are acceptable and satisfactory to receive the work of this specification section; and conform to all requirements necessary to issue specified and other warranties. b. During the work, request and submit reports documenting actions taken by the manufacturerâ€™s representative to verify conformance with manufacturerâ€™s instructions and other requirements and recommendations. c. Upon completion, request and submit reports confirming installed waterproofing conforms to all requirements necessary to issue specified and other warranties.</t>
  </si>
  <si>
    <t>1.4-C</t>
  </si>
  <si>
    <t>C. Closeout Submittals: Submit the following to the Architect as a condition of project closeout. PAGE : 262 
1. Warranty Documentation: Submit final warranties signed by the manufacturerâ€™s representative with complete terms indicated for all warranties covering items furnished or installed under this specification section.</t>
  </si>
  <si>
    <t>BUILDING ENCLOSURE INSULATION</t>
  </si>
  <si>
    <t>A. Action Submittals: Submit the following for responsive action (formal review and approval). 
1. Product Data: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</si>
  <si>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insulation.</t>
  </si>
  <si>
    <t>B. Informational Submittals: Submit manufacturerâ€™s instructions for information (informal review: responsive action not expected or required, except to record non-conformance with submittal requirements). 
2. If manufacturerâ€™s instructions are unavailable or do not apply to specific project conditions, then consult the manufacturerâ€™s representative and obtain project- specific supplemental instructions printed on manufacturerâ€™s letterhead.</t>
  </si>
  <si>
    <t>B. Informational Submittals: Submit manufacturerâ€™s instructions for information (informal review: responsive action not expected or required, except to record non-conformance with submittal requirements). 
3. Promptly distribute supplemental instructions to the Architect, who may have comments that lead to contract modifications or minor changes in the work.</t>
  </si>
  <si>
    <t>GRADE VAPOR RETARDERS</t>
  </si>
  <si>
    <t>A. Action Submittals: Submit the following for responsive action (formal review and approval).
1. Product Data: Submit manufacturerâ€™s product data, specifications, typical installation details, and all other information necessary to show conformance to the Contract Documents, excluding material safety data VDRs (MSDSs) and safety data sheets (SDSs), both of which are returned to the Contractor without review or responsive action.</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</si>
  <si>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VDRs.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</si>
  <si>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B. Informational Submittals: Submit the following for information (informal review: responsive action not expected or required, except to record non-conformance with submittal requirements). 
2. Qualification Statements: Submit written descriptions confirming experience specified in QUALITY ASSURANCE article below. PAGE : 279</t>
  </si>
  <si>
    <t>METAL COMPOSITE CLADDING PANELS</t>
  </si>
  <si>
    <t>A. Action Submittals: Submit the following for responsive action (formal review and approval).
1. Product Data: PAGE : 287 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</si>
  <si>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A. Action Submittals: Submit the following for responsive action (formal review and approval). 
2. Shop Drawings: a. Submit dimensioned plans and elevations drawn to scale and showing panel layout, materials, construction, and finishes. Show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details to plans and elevations.</t>
  </si>
  <si>
    <t>A. Action Submittals: Submit the following for responsive action (formal review and approval). 
3. Samples: a. Submit at least 6-inch long by full panel width representative samples of each panel type, color, finish, and variety. b. Submit at least 6-inch long representative samples of each accessory and trim type, color, finish, and variety. Include fasteners and exposed accessories. c. Submit samples of all supporting framework components (e.g. rails, clips, brackets, subgirts), necessary for a complete installation.</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</si>
  <si>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panels.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</si>
  <si>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B. Informational Submittals: Submit the following for information (informal review: responsive action not expected or required, except to record non-conformance with submittal requirements). 
2. Delegated Design Submittals: Together with shop drawings, submit engineering calculations demonstrating conformance to the Contract Documents and all impacts of delegated design scope of work on other work. a. Calculations must be explicit and legible and must incorporate distinct cross- references to submitted shop drawings in sufficient quantity to render the calculations readily intelligible and reviewable. b. At a minimum, calculations must include design loads; section-property computations; analysis of fasteners, anchors, attachments, and connectors; and signature and seal of the licensed professional engineer responsible for preparing them. PAGE : 288 c. Test reports are not an acceptable substitute for calculations and are returned to the Contractor without review or responsive action, except to record non- conformance with this requirement.</t>
  </si>
  <si>
    <t>B. Informational Submittals: Submit the following for information (informal review: responsive action not expected or required, except to record non-conformance with submittal requirements). 
3. Qualification Statements: Submit written descriptions confirming experience specified in QUALITY ASSURANCE article below.</t>
  </si>
  <si>
    <t>C. Closeout Submittals: Submit the following to the Architect as a condition of project closeout. 
1. Warranty Documentation: Submit final warranties signed by the manufacturerâ€™s representative with complete terms indicated for all warranties covering items furnished or installed under this specification section.</t>
  </si>
  <si>
    <t>â€“ FIBER CEMENT WALL PANELS</t>
  </si>
  <si>
    <t>A. Action Submittals: Submit the following for responsive action (formal review and approval).
1. Product Data: a. Submit manufacturerâ€™s product data, specifications, typical installation details, and all other information necessary to show conformance to the Contract Documents, excluding material safety data sheets (MSDSs) and safety data sheets PAGE : 298 (SDSs), both of which are returned to the Contractor without review or responsive action.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</si>
  <si>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A. Action Submittals: Submit the following for responsive action (formal review and approval). 
2. Shop Drawings: a. Submit dimensioned plans and elevations drawn to scale and showing wall panel layout, materials, construction, and finishes. Show locations, sizes, and extents of all items, accessories, and trim. Label manufactured items by product name. b. Include project-specific dimensioned details drawn to scale showing wall panel supporting framework and attachments to supporting construction; penetrations, transitions, and terminations, including flashing and sealant installation; provisions for movement and for draining accumulated moisture within the assembly to the exterior; and other conditions not detailed on the product data; or that are detailed, but not in a manner specific to the project. Cross-reference details to plans and elevations.</t>
  </si>
  <si>
    <t>A. Action Submittals: Submit the following for responsive action (formal review and approval). 
3. Samples: a. Submit at least 12-inch long by full panel width representative samples of each wall panel type, color, finish, and variety. b. Submit samples of all supporting framework components (e.g. rails, clips, brackets, subgirts), necessary for a complete installation.</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</si>
  <si>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wall panels.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</si>
  <si>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B. Informational Submittals: Submit the following for information (informal review: responsive action not expected or required, except to record non-conformance with submittal requirements). 
2. Delegated Design Submittals: Together with shop drawings, submit engineering calculations demonstrating conformance to the Contract Documents and all impacts of delegated design scope of work on other work. a. Calculations must be explicit and legible and must incorporate distinct cross- references to submitted shop drawings in sufficient quantity to render the calculations readily intelligible and reviewable. b. At a minimum, calculations must include design loads; section-property computations; analysis of fasteners, anchors, attachments, and connectors; and signature and seal of the licensed professional engineer responsible for preparing them. c. Test reports are not an acceptable substitute for calculations and are returned to the Contractor without review or responsive action, except to record non- PAGE : 299</t>
  </si>
  <si>
    <t>WOOD COMPOSITE SOFFITS</t>
  </si>
  <si>
    <t>A. Action Submittals: Submit the following for responsive action (formal review and approval). 
2. Shop Drawings: a. Submit dimensioned plans and elevations drawn to scale and showing soffit panel layout, materials, construction, and finishes. Show locations, sizes, and extents of all items, accessories, and trim. Label manufactured items by product name. b. Include project-specific dimensioned details drawn to scale showing soffit panel supporting framework and attachments to supporting construction; penetrations, transitions, and terminations, including flashing and sealant installation; provisions for movement and for draining accumulated moisture within the assembly to the exterior; and other conditions not detailed on the product data; or that are detailed, but not in a manner specific to the project. Cross-reference details to plans and elevations.</t>
  </si>
  <si>
    <t>A. Action Submittals: Submit the following for responsive action (formal review and approval). 
3. Samples: a. Submit at least 12-inch long by full panel width representative samples of each soffit panel type, color, finish, and variety. b. Submit samples of all supporting framework components (e.g. rails, clips, brackets, subgirts), necessary for a complete installation.</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</si>
  <si>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soffit panels.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</si>
  <si>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B. Informational Submittals: Submit the following for information (informal review: responsive action not expected or required, except to record non-conformance with submittal requirements). 
2. Delegated Design Submittals: Together with shop drawings, submit engineering calculations demonstrating conformance to the Contract Documents and all impacts of delegated design scope of work on other work. PAGE : 309 a. Calculations must be explicit and legible and must incorporate distinct cross- references to submitted shop drawings in sufficient quantity to render the calculations readily intelligible and reviewable. b. At a minimum, calculations must include design loads; section-property computations; analysis of fasteners, anchors, attachments, and connectors; and signature and seal of the licensed professional engineer responsible for preparing them. c. Test reports are not an acceptable substitute for calculations and are returned to the Contractor without review or responsive action, except to record non- conformance with this requirement.</t>
  </si>
  <si>
    <t>A. Action Submittals: Submit the following for responsive action (formal review and approval).
1. Product Data: 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 b. Submit sample warranties with warranty periods, terms, conditions, exclusions, B PAGE : 318</t>
  </si>
  <si>
    <t>A. Action Submittals: Submit the following for responsive action (formal review and approval). 
3. Identify and discuss adverse or unfavorable conditions detrimental to protecting stored materials or to installation; or to the quality, durability, or performance of installed roofing. Resolve each condition.</t>
  </si>
  <si>
    <t>1.4-A-4</t>
  </si>
  <si>
    <t>A. Action Submittals: Submit the following for responsive action (formal review and approval). 
4. Finalize construction schedule.</t>
  </si>
  <si>
    <t>1.4-A-5</t>
  </si>
  <si>
    <t>A. Action Submittals: Submit the following for responsive action (formal review and approval). 
5. Record significant discussions and distribute meeting minutes. Do not begin installation until disagreements are successfully resolved to the satisfaction of all parties.</t>
  </si>
  <si>
    <t>1.4-D-1</t>
  </si>
  <si>
    <t>D. Sequencing:
1. Install roofing only after concrete is cured to a condition of equilibrium; is sufficiently dry to bond with roofing adhesives; and has alkalinity (pH), MVER, and RH within ranges required, recommended, or accepted by the manufacturer. Provide chemically and adhesively compatible treatment when required or necessary to reduce pH and MVER to within allowable limits required, recommended, or accepted by the manufacturer.</t>
  </si>
  <si>
    <t>1.4-D-2</t>
  </si>
  <si>
    <t>D. Sequencing: 
2. Substrate repairs must be completed after surface preparation.</t>
  </si>
  <si>
    <t>1.4-D-3</t>
  </si>
  <si>
    <t>D. Sequencing: 
3. Install roofing only after penetrating items are installed.</t>
  </si>
  <si>
    <t>1.4-E-1</t>
  </si>
  <si>
    <t>E. Scheduling:
1. Concrete Curing: Allow enough time in the construction schedule for concrete to cure for at least 28 days before beginning surface preparation and installation.</t>
  </si>
  <si>
    <t>1.4-E-2</t>
  </si>
  <si>
    <t>E. Scheduling: 
2. Primer Installation: Vapor retarder must be applied within 24 hours of primer installation. Re-prime surfaces exposed for more than 24 hours; follow manufacturerâ€™s instructions for re-priming.</t>
  </si>
  <si>
    <t>1.4-E-3</t>
  </si>
  <si>
    <t>E. Scheduling: 
3. Access Restrictions: Close spaces during installation; keep closed to foot traffic after installation for at least 48 hours and to rolling traffic for at least 72 hours.</t>
  </si>
  <si>
    <t>A. Action Submittals: Submit the following for responsive action (formal review and approval). 
2. Shop Drawings: a. Submit project-specific dimensioned plans drawn to scale showing roofing installation. Show locations and extents of all items and accessories. Label manufactured items by product name.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</si>
  <si>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A. Action Submittals: Submit the following for responsive action (formal review and approval). 
2. Shop Drawings: a. Submit project-specific dimensioned plans drawn to scale showing roofing installation. Show locations and extents of all items and accessories. Label manufactured items by product name. b. Submit tapered insulation plan showing insulation slopes and material thickness. c. Include insulation fastening and adhesive ribbon spacing patterns for corner, perimeter, and field-of-roof locations. d. Include project-specific dimensioned details drawn to scale showing substrate joints and cracks, flashings, coating penetrations, transitions, terminations, and other conditions not detailed on the product data; or that are detailed, but not in a manner specific to the project. Cross-reference details to plans.</t>
  </si>
  <si>
    <t>A. Action Submittals: Submit the following for responsive action (formal review and approval). 
3. Samples: Submit at least an 8- by 10-inch representative roofing sample for each specified variety, with a lapped seam in the center of each sample.</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</si>
  <si>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roofing.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</si>
  <si>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B. Informational Submittals: Submit the following for information (informal review: responsive action not expected or required, except to record non-conformance with submittal requirements). 
3. Manufacturerâ€™s Representative Reports: a. Before beginning work, request and submit reports confirming substrates are properly prepared in conformance with manufacturerâ€™s instructions and other requirements and recommendations; are acceptable and satisfactory to receive the work of this specification section; and conform to all requirements necessary to issue specified and other warranties. b. During the work, request and submit reports documenting actions taken by the manufacturerâ€™s representative to verify conformance with manufacturerâ€™s instructions and other requirements and recommendations. c. Upon completion, request and submit reports confirming installed roofing conforms to all requirements necessary to issue specified and other warranties.</t>
  </si>
  <si>
    <t>C. Closeout Submittals: Submit the following to the Architect as a condition of project closeout. B PAGE : 319 b. Submit tapered insulation plan showing insulation slopes and material thickness. c. Include insulation fastening and adhesive ribbon spacing patterns for corner, perimeter, and field-of-roof locations. d. Include project-specific dimensioned details drawn to scale showing substrate joints and cracks, flashings, coating penetrations, transitions, terminations, and other conditions not detailed on the product data; or that are detailed, but not in a manner specific to the project. Cross-reference details to plans. 
3. Samples: Submit at least an 8- by 10-inch representative roofing sample for each specified variety, with a lapped seam in the center of each sample.</t>
  </si>
  <si>
    <t>SHEET METAL FLASHING AND TRIM</t>
  </si>
  <si>
    <t>A. Action Submittals: Submit the following for responsive action (formal review and approval). 
2. Shop Drawings: a. Submit dimensioned plans and elevations drawn to scale and showing flashing layout and types. Show locations, sizes, and extents of all items, accessories, and trim. Label manufactured items by product name. b. Include project-specific dimensioned details drawn to scale showing profiles, shapes, joints, seams, and dimensions, including coves, miters, and corner conditions. Cross-reference details to plans and elevations. c. Indicate method of attaching, fastening, joining, adhering, and anchoring to adjacent construction. d. Show backings, embedments, fasteners, brackets, clips, cleats, straps, mounting devices, and other attachments. e. Label each attachment type; indicate manufacturerâ€™s product name for each manufactured item. f. Indicate base material and finish, fastener material and finish, and material and finish of items being fastened or attached.</t>
  </si>
  <si>
    <t>B. Informational Submittals: Submit the following for information (informal review: responsive action not expected or required, except to record non-conformance with submittal requirements).
1. Delegated Design Submittals: Together with shop drawings, submit engineering calculations demonstrating conformance to the Contract Documents and all impacts of delegated design scope of work on other work. a. Calculations must be explicit and legible and must incorporate distinct cross- references to submitted shop drawings in sufficient quantity to render the calculations readily intelligible and reviewable. b. At a minimum, calculations must include design loads; analysis of supporting construction, including section-property computations; analysis of fasteners, anchors, attachments, and connectors; and signature and seal of the licensed professional engineer responsible for preparing them. c. Test reports are not an acceptable substitute for calculations and are returned to the Contractor without review or responsive action, except to record non- conformance with this requirement.</t>
  </si>
  <si>
    <t>B. Informational Submittals: Submit the following for information (informal review: responsive action not expected or required, except to record non-conformance with submittal requirements). 
2. Qualification Statements: Submit written descriptions confirming experience specified in QUALITY ASSURANCE article below. PAGE : 338</t>
  </si>
  <si>
    <t>SASM FLASHING</t>
  </si>
  <si>
    <t>A. Action Submittals: Submit the following for responsive action (formal review and approval).
1. Product Data: Submit manufacturerâ€™s product data, specifications, typical installation details, and all other information necessary to show conformance to the Contract Documents, excluding material safety data sheets (MSDSs) and safety data sheets PAGE : 350 (SDSs), both of which are returned to the Contractor without review or responsive action.</t>
  </si>
  <si>
    <t>A. Action Submittals: Submit the following for responsive action (formal review and approval). 
2. Shop Drawings: a. Submit dimensioned drawings showing joints, seams, tie-ins, and dimensions, including terminations, penetrations, coves, interior and exterior corner conditions, openings, penetrations, and expansion and drift joints. b. Include project-specific dimensioned details drawn to scale showing conditions not detailed on the product data; or that are detailed, but not in a manner specific to the project.</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</si>
  <si>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flashings.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</si>
  <si>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CEMENTITIOUS FIREPROOFING</t>
  </si>
  <si>
    <t>A. Action Submittals: Submit the following for responsive action (formal review and approval).
1. Product Data: a. Submit manufacturerâ€™s product data, specifications, and all other information necessary to show conformance to the Contract Documents, excluding material safety data sheets (MSDSs) and safety data sheets (SDSs), both of which are returned to the Contractor without review or responsive action. b. Include documentation that SFRM has been tested for bond strength in conformance with ASTM E 736.</t>
  </si>
  <si>
    <t>A. Action Submittals: Submit the following for responsive action (formal review and approval). 
2. Fireproofing Schedule: Submit fireproofing schedule indicating SFRM type; protected elements, including sizes, material thickness and section properties; and minimum hourly fire-resistance rating for each fireproofed item.</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</si>
  <si>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SFRM. a. If manufacturerâ€™s instructions are unavailable or do not apply to specific project conditions, then consult the manufacturerâ€™s representative and obtain project- specific supplemental instructions printed on manufacturerâ€™s letterhead. PAGE : 364 b. Promptly distribute supplemental instructions to the Architect, who may have comments that lead to contract modifications or minor changes in the work.</t>
  </si>
  <si>
    <t>REPLACEMENT FIREPROOFING</t>
  </si>
  <si>
    <t>A. Action Submittals: Submit the following for responsive action (formal review and approval).
1. Product Data: a. Submit manufacturerâ€™s product data, specifications, and all other information necessary to show conformance to the Contract Documents, excluding material safety data sheets (MSDSs) and safety data sheets (SDSs), both of which are returned to the Contractor without review or responsive action. b. Include documentation that SFRM was tested for bond strength in conformance with ASTM E 736.</t>
  </si>
  <si>
    <t>A. Action Submittals: Submit the following for responsive action (formal review and approval). 
2. Fireproofing Schedule: Submit fireproofing schedule indicating SFRM type, protected elements including sizes, material thickness, and minimum hourly fire-resistance rating for each fireproofed item.</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</si>
  <si>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SFRM.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</si>
  <si>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FIREPROOFING</t>
  </si>
  <si>
    <t>A. Action Submittals: Submit the following for responsive action (formal review and approval). 
2. Fireproofing Schedule: Submit fireproofing schedule indicating fireproofing type; protected elements, including sizes, material thickness and section properties; and minimum hourly fire-resistance rating for each fireproofed item.</t>
  </si>
  <si>
    <t>A. Action Submittals: Submit the following for responsive action (formal review and approval). 
3. Samples: Submit 8-1/2-inch by 11-inch drawdown cards of each specified color and sheen. Label each card with project location.</t>
  </si>
  <si>
    <t>A. Action Submittals: Submit the following for responsive action (formal review and approval). 
4. Samples: Submit at least 6-inch square representative samples of each fireproofing installation and substrate.</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</si>
  <si>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fireproofing.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</si>
  <si>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Maintenance Material Submittals: Submit manufacturer-recommended cleaning materials, accessories, and manufacturerâ€™s instructions and other requirements and recommendations for maintenance and cleaning of coated surfaces, including a comprehensive list of known chemicals that should not come into contact with coated surfaces. PAGE : 384</t>
  </si>
  <si>
    <t>FIRESTOPPING</t>
  </si>
  <si>
    <t>A. Action Submittals: Submit the following for responsive action (formal review and approval). 
2. Shop Drawings: Submit project-specific key plans showing firestopping installations.</t>
  </si>
  <si>
    <t>A. Action Submittals: Submit the following for responsive action (formal review and approval). 
3. Firestopping Schedule: Submit firestopping schedule indicating firestopping types, laboratory tested assembly numbers, protected elements including sizes, materials, and minimum hourly fire-resistance rating for each fireproofed item. Cross-reference firestopping schedule to key plans. PAGE : 392</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</si>
  <si>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firestopping.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</si>
  <si>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JOINT SEALANTS</t>
  </si>
  <si>
    <t>A. Action Submittals: Submit the following for responsive action (formal review and approval).
1. Product Data: a. Submit manufacturerâ€™s product data, specifications, and all other information necessary to show conformance to the Contract Documents, excluding material safety data sheets (MSDSs) and safety data sheets (SDSs), both of which are returned to the Contractor without review or responsive action.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</si>
  <si>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A. Action Submittals: Submit the following for responsive action (formal review and approval). 
2. Samples: Submit at least 6-inch long representative samples of each sealant variety in each selected color.</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</si>
  <si>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joint sealants.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</si>
  <si>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EXPANSION JOINTS</t>
  </si>
  <si>
    <t>A. Action Submittals: Submit the following for responsive action (formal review and approval).
1. Product Data: a. Submit manufacturerâ€™s product data, specifications, typical installation details, and all other information necessary to show conformance to the Contract PAGE : 418 (SDSs), both of which are returned to the Contractor without review or responsive action.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</si>
  <si>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A. Action Submittals: Submit the following for responsive action (formal review and approval). 
2. Shop Drawings: Include project-specific dimensioned details drawn to scale showing conditions not detailed on the product data; or that are detailed, but not in a manner specific to the project. a. Include project-specific plans, elevations, sections, details, splices, block-out requirement, air/water-tight integration and attachments to other work, and line diagrams showing entire route of each expansion joint. b. Where expansion joint cover assemblies change planes, provide isometric or clearly detailed drawing depicting how components interconnect and maintain air/watertight continuity.</t>
  </si>
  <si>
    <t>A. Action Submittals: Submit the following for responsive action (formal review and approval). 
3. Expansion Joint Cover Assembly Schedule: Prepared by or under the supervision of the supplier. Include the following information in tabular form: a. Manufacturer and model number for each expansion joint cover assembly. b. Expansion joint cover assembly location cross-referenced to Drawings. c. Nominal, minimum, and maximum joint width. d. Movement direction. e. Materials, colors, and finishes. f. Product options. g. Fire-resistance ratings.</t>
  </si>
  <si>
    <t>A. Action Submittals: Submit the following for responsive action (formal review and approval). 
4. Manufacturerâ€™s Installation Instructions: Indicate rough-in sizes. Provide templates for cast-in or placed frames or anchors and indicate tolerances for item placement.</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</si>
  <si>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expansion joints.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</si>
  <si>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Closeout Submittals: Submit the following to the Architect as a condition of project closeout. 
1. Warranty Documentation: Submit final warranties signed by the manufacturerâ€™s representative with complete terms indicated for all warranties covering items B PAGE : 419</t>
  </si>
  <si>
    <t>STANDARD HOLLOW METAL FRAMES</t>
  </si>
  <si>
    <t>A. Action Submittals: Submit the following for responsive action (formal review and approval).
1. Product Data: Submit manufacturerâ€™s product data, specifications, typical installation details, and all other information necessary to show conformance to the Contract PAGE : 429 (SDSs), both of which are returned to the Contractor without review or responsive action.</t>
  </si>
  <si>
    <t>A. Action Submittals: Submit the following for responsive action (formal review and approval). 
2. Door Schedule: Submit schedule showing opening identification symbols and door and frame types and sizes, including thickness, swing, fire-resistance rating label requirements, undercuts, and finishes. Use the same reference numbers for openings and details as the Drawings.</t>
  </si>
  <si>
    <t>A. Action Submittals: Submit the following for responsive action (formal review and approval). 
3. Shop Drawings: Include project-specific dimensioned details drawn to scale showing conditions not detailed on the product data; or that are detailed, but not in a manner specific to the project. Cross-reference details to door schedule.</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</si>
  <si>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door frames.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</si>
  <si>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ALUMINUM FRAMES</t>
  </si>
  <si>
    <t>A. Action Submittals: Submit the following for responsive action (formal review and approval). 
2. Door Schedule: Submit schedule showing opening identification symbols and door and frame types and sizes, including thickness, swing, fire-resistance rating label requirements, undercuts, and finishes. Use the same reference numbers for openings and details as the Drawings. PAGE : 439</t>
  </si>
  <si>
    <t>A. Action Submittals: Submit the following for responsive action (formal review and approval). 
3. Shop Drawings: Include project-specific dimensioned details drawn to scale showing conditions not detailed on the product data; or that are detailed, but not in a manner specific to the project.</t>
  </si>
  <si>
    <t>A. Action Submittals: Submit the following for responsive action (formal review and approval). 
4. Samples: Submit at least 8-inch long representative samples of each aluminum frame color, finish, and variety.</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</si>
  <si>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aluminum frames.</t>
  </si>
  <si>
    <t>STANDARD HOLLOW METAL DOORS</t>
  </si>
  <si>
    <t>A. Action Submittals: Submit the following for responsive action (formal review and approval). PAGE : 445
1. Product Data: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t>
  </si>
  <si>
    <t>A. Action Submittals: Submit the following for responsive action (formal review and approval). PAGE : 445 
2. Door Schedule: Submit schedule showing opening identification symbols and door and frame types and sizes, including thickness, swing, fire-resistance rating label requirements, undercuts, and finishes. Use the same reference numbers for openings and details as the Drawings.</t>
  </si>
  <si>
    <t>A. Action Submittals: Submit the following for responsive action (formal review and approval). PAGE : 445 
3. Shop Drawings: Include project-specific dimensioned details drawn to scale showing conditions not detailed on the product data; or that are detailed, but not in a manner specific to the project. Cross-reference details to door schedule.</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</si>
  <si>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doors.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</si>
  <si>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FLUSH WOOD DOORS</t>
  </si>
  <si>
    <t>A. Action Submittals: Submit the following for responsive action (formal review and approval).
1. Product Data: a. Submit manufacturerâ€™s product data, specifications, typical installation details, and all other information necessary to show conformance to the Contract Documents, excluding material safety data sheets (MSDSs) and safety data sheets PAGE : 455 (SDSs), both of which are returned to the Contractor without review or responsive action.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</si>
  <si>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A. Action Submittals: Submit the following for responsive action (formal review and approval). 
4. Samples: Submit at least 8-inch square representative samples of each door color, finish, and variety.</t>
  </si>
  <si>
    <t>C. Closeout Submittals:
1. Maintenance Data: Submit copies of manufacturerâ€™s instructions and other requirements and recommendations for door maintenance, cleaning, and repair to the Architect as a condition of project closeout.</t>
  </si>
  <si>
    <t>C. Closeout Submittals: 
2. Warranty Documentation: Submit final warranties signed by the manufacturerâ€™s representative with complete terms indicated for all warranties covering items furnished or installed under this specification section.</t>
  </si>
  <si>
    <t>STILE AND RAIL WOOD</t>
  </si>
  <si>
    <t>A. Action Submittals: Submit the following for responsive action (formal review and approval).
1. Product Data: a. Submit manufacturerâ€™s product data, specifications, typical installation details, and all other information necessary to show conformance to the Contract Documents, excluding material safety data sheets (MSDSs) and safety data sheets PAGE : 465 (SDSs), both of which are returned to the Contractor without review or responsive action.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</si>
  <si>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ACCESS PANELS</t>
  </si>
  <si>
    <t>A. Action Submittals: Submit the following for responsive action (formal review and approval). PAGE : 475
1. Product Data: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t>
  </si>
  <si>
    <t>A. Action Submittals: Submit the following for responsive action (formal review and approval). PAGE : 475 
2. Shop Drawings: a. Submit dimensioned plans and elevations drawn to scale and showing access panel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details to plans and elevations.</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</si>
  <si>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access panels.</t>
  </si>
  <si>
    <t>FRAMED SLIDING GLASS DOORS</t>
  </si>
  <si>
    <t>A. Action Submittals: Submit the following for responsive action (formal review and approval).
1. Product Data: 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 PAGE : 484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</si>
  <si>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A. Action Submittals: Submit the following for responsive action (formal review and approval). 
2. Door Schedule: Submit schedule showing opening identification symbols and sliding door and frame types and sizes, including thickness. Use the same reference numbers for openings and details as the Drawings.</t>
  </si>
  <si>
    <t>A. Action Submittals: Submit the following for responsive action (formal review and approval). 
3. Shop Drawings: a. Submit dimensioned plans and elevations drawn to scale and showing sliding door layout, materials, construction, and finishes. Show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details to plans and elevations.</t>
  </si>
  <si>
    <t>A. Action Submittals: Submit the following for responsive action (formal review and approval). 
4. Samples: a. Submit at least 6-inch square representative samples of each sliding door frame and sash color and finish.</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</si>
  <si>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sliding doors.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</si>
  <si>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Closeout Submittals: Submit the following to the Architect as a condition of project closeout.
1. Maintenance Data: Submit copies of manufacturerâ€™s instructions and other requirements and recommendations for door maintenance, cleaning, and repair.</t>
  </si>
  <si>
    <t>C. Closeout Submittals: Submit the following to the Architect as a condition of project closeout. 
2. Warranty Documentation: Submit final warranties signed by the manufacturerâ€™s representative with complete terms indicated for all warranties covering items furnished or installed under this specification section.</t>
  </si>
  <si>
    <t>â€“ OVERHEAD COILING DOORS</t>
  </si>
  <si>
    <t>A. Action Submittals: Submit the following for responsive action (formal review and approval). 
2. Door Schedule: Submit schedule showing opening identification symbols and overhead door and frame types and sizes, including mounting, operation, and fire- PAGE : 493 resistance rating requirements. Use the same reference numbers for openings and details as the Drawings.</t>
  </si>
  <si>
    <t>A. Action Submittals: Submit the following for responsive action (formal review and approval). 
4. Wiring Diagrams: Submit wiring diagrams for power, signal, and control systems. Differentiate between manufacturer-installed and field-installed wiring; and between components furnished by the manufacturer and those indicated in other specification sections.</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</si>
  <si>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coiling doors.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</si>
  <si>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Closeout Submittals:
1. Maintenance Data: Submit copies of manufacturerâ€™s instructions and other requirements and recommendations for integrated door maintenance, cleaning, and repair to the Architect as a condition of project closeout.</t>
  </si>
  <si>
    <t>D. Maintenance Material Submittals:
1. Deliver to the Owner tools and other implements to safely service and reset each coiling door.</t>
  </si>
  <si>
    <t>D. Maintenance Material Submittals: 
2. Furnish at least one set of tools and other implements for each coiling door.</t>
  </si>
  <si>
    <t>SLIDING BARN DOOR ASSEMBLIES</t>
  </si>
  <si>
    <t>1.4-1</t>
  </si>
  <si>
    <t>Action Submittals: Submit the following for responsive action (formal review and approval).
1. Product Data: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t>
  </si>
  <si>
    <t>1.4-2</t>
  </si>
  <si>
    <t xml:space="preserve">
2. Shop Drawings: Include project-specific dimensioned details drawn to scale showing conditions not detailed on the product data; or that are detailed, but not in a manner specific to the project. Informational Submittals: Submit the following for information (informal review: responsive action not expected or required, except to record non-conformance with submittalrequirements).</t>
  </si>
  <si>
    <t>1.4-3</t>
  </si>
  <si>
    <t xml:space="preserve">
3. Manufacturerâ€™s Instructions: Submit manufacturer-prepared published instructions for proper installation of furnished barn doors.a. If manufacturerâ€™s instructions are unavailable or do not apply to specific project conditions, then consult the manufacturerâ€™s representative and obtain project- specific supplemental instructions printed on manufacturerâ€™s letterhead.b. Promptly distribute supplemental instructions to the Architect, who may have comments that lead to contract modifications or minor changes in the work. PAGE : 501</t>
  </si>
  <si>
    <t>1.4-4</t>
  </si>
  <si>
    <t xml:space="preserve">
4. Qualification Statements: Submit written descriptions confirming experience specified in QUALITY ASSURANCE article below. Closeout Submittals:</t>
  </si>
  <si>
    <t>1.4-5</t>
  </si>
  <si>
    <t xml:space="preserve">
5. Maintenance Data: Submit copies of manufacturerâ€™s instructions and other requirements and recommendations for integrated door maintenance, cleaning, and repair to the Architect as a condition of project closeout.</t>
  </si>
  <si>
    <t>1.4-6</t>
  </si>
  <si>
    <t xml:space="preserve">
6. Warranty Documentation: Submit final warranties signed by the manufacturerâ€™s representative with complete terms indicated for all warranties covering items furnished or installed under this specification section.</t>
  </si>
  <si>
    <t>TRAFFIC DOORS</t>
  </si>
  <si>
    <t>A. Action Submittals: Submit the following for responsive action (formal review and approval). 
3. Shop Drawings: Include project-specific dimensioned details drawn to scale showing conditions not detailed on the product data; or that are detailed, but not in a manner PAGE : 507</t>
  </si>
  <si>
    <t>FRAMED ENTRANCES AND STOREFRONTS</t>
  </si>
  <si>
    <t>A. Action Submittals: Submit the following for responsive action (formal review and approval). 
2. Door Schedule: Submit schedule showing opening identification symbols and entrance door types and sizes, including thickness, swing, fire-resistance rating label requirements, and undercuts. Use the same reference numbers for openings and details as the Drawings.</t>
  </si>
  <si>
    <t>A. Action Submittals: Submit the following for responsive action (formal review and approval). 
3. Shop Drawings: a. Submit dimensioned and project-specific plans and elevations drawn to scale and showing entrance door and storefront layout, materials, construction, and finishes. Show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entrance door details to door schedule. Cross- reference storefront details to plans and elevations.</t>
  </si>
  <si>
    <t>A. Action Submittals: Submit the following for responsive action (formal review and approval). 
4. Samples: a. Submit at least 6-inch square representative samples of each entrance door and storefront framing color and finish. B PAGE : 518</t>
  </si>
  <si>
    <t>A. Action Submittals: Submit the following for responsive action (formal review and approval). 
2. During the meeting, review the Contract Documents, submittals, project conditions, and installation sequence and methods, including special details and conditions that might affect installation</t>
  </si>
  <si>
    <t>A. Action Submittals: Submit the following for responsive action (formal review and approval). 
3. Identify and discuss adverse or unfavorable conditions detrimental to protecting stored materials or to installation; or to the quality, durability, appearance, or performance of installed entrances and storefronts. Resolve each condition.</t>
  </si>
  <si>
    <t>A. Action Submittals: Submit the following for responsive action (formal review and approval). 
4. Samples: a. Submit at least 6-inch square representative samples of each entrance door and storefront framing color and finish.</t>
  </si>
  <si>
    <t>B. Informational Submittals: Submit the following for information (informal review: responsive action not expected or required, except to record non-conformance with submittal requirements).</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</si>
  <si>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entrance doors and storefronts.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</si>
  <si>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Closeout Submittals: Submit the following to the Architect as a condition of project closeout.
1. Maintenance Data: Submit copies of manufacturerâ€™s instructions and other requirements and recommendations for entrance door maintenance, cleaning, and repair.</t>
  </si>
  <si>
    <t>â€“ FOLDING STOREFRONTS</t>
  </si>
  <si>
    <t>A. Action Submittals: Submit the following for responsive action (formal review and approval). 
2. Door Schedule: Submit schedule showing opening identification symbols and door and frame types and sizes, including thickness, swing, fire-resistance rating label requirements, and undercuts. Use the same reference numbers for openings and details as the Drawings.</t>
  </si>
  <si>
    <t>A. Action Submittals: Submit the following for responsive action (formal review and approval). 
3. Shop Drawings: a. Submit dimensioned plans and elevations drawn to scale and showing folding storefront layout, materials, construction, and finishes. Show locations, sizes, and extents of all items, accessories, and trim. Label manufactured items by product name. PAGE : 540 b. Include project-specific dimensioned details drawn to scale showing conditions not detailed on the product data; or that are detailed, but not in a manner specific to the project. Cross-reference entrance door details to door schedule. Cross- reference storefront details to plans and elevations.</t>
  </si>
  <si>
    <t>A. Action Submittals: Submit the following for responsive action (formal review and approval). 
4. Samples: a. Submit at least 6-inch square representative samples of each folding storefront framing color and finish.</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</si>
  <si>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folding storefronts.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</si>
  <si>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B. Informational Submittals: Submit the following for information (informal review: responsive action not expected or required, except to record non-conformance with submittal requirements). 
2. Delegated Design Submittals: Together with shop drawings, submit engineering calculations demonstrating conformance to the Contract Documents and all impacts of delegated design scope of work on other work. a. Calculations must be explicit and legible and must incorporate distinct cross- references to submitted shop drawings in sufficient quantity to render the calculations readily intelligible and reviewable. b. At a minimum, calculations must include design loads; section-property computations; analysis of fasteners, anchors, attachments, and connectors; and signature and seal of the licensed professional engineer responsible for preparing them. c. Test reports are not an acceptable substitute for calculations and are returned to the Contractor without review or responsive action, except to record non- conformance with this requirement.</t>
  </si>
  <si>
    <t>C. Closeout Submittals: Submit the following to the Architect as a condition of project closeout.
1. Maintenance Data: Submit copies of manufacturerâ€™s instructions and other requirements and recommendations for folding storefront maintenance, cleaning, and repair.</t>
  </si>
  <si>
    <t>PASS WINDOWS</t>
  </si>
  <si>
    <t>1.3-A-1</t>
  </si>
  <si>
    <t>1.3-A-2</t>
  </si>
  <si>
    <t>A. Action Submittals: Submit the following for responsive action (formal review and approval). 
2. Shop Drawings: a. Submit dimensioned plans and elevations drawn to scale and showing window layout, materials, construction, and finishes. Show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window details to plans and elevations.</t>
  </si>
  <si>
    <t>1.3-A-3</t>
  </si>
  <si>
    <t>A. Action Submittals: Submit the following for responsive action (formal review and approval). 
3. Samples: Submit at least 8-inch long representative samples of each window color, finish, and variety.</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</si>
  <si>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windows. PAGE : 549</t>
  </si>
  <si>
    <t>FRAMED SKYLIGHTS</t>
  </si>
  <si>
    <t>ACTION SUBMITTALS</t>
  </si>
  <si>
    <t>A. Product Data: For skylights. Include standard construction details, product performance characteristics, and material descriptions, dimensions of individual components and profiles, and finishes, and sub-construction interface requirements. 
1. Include test reports of qualified independent testing agency or third party certificates verifying compliance with performance requirements.</t>
  </si>
  <si>
    <t>B. Shop Drawings: For skylight assemblies. Include plans, elevations, sections, details, and connections to supporting structure and other adjoining work. 
1. Lighting photometric study indicating compliance with performance requirements in accordance with IESNA. Include layout, spacing criteria and foot-candle report.</t>
  </si>
  <si>
    <t>1.6-A</t>
  </si>
  <si>
    <t>INFORMATIONAL SUBMITTALS</t>
  </si>
  <si>
    <t>A. Qualifications: For manufacturer and Installer.</t>
  </si>
  <si>
    <t>1.6-B</t>
  </si>
  <si>
    <t>B. Test reports of qualified independent testing agency or third party certificates verifying compliance with performance requirements.</t>
  </si>
  <si>
    <t>1.6-C</t>
  </si>
  <si>
    <t>C. Warranty: Sample of manufacturer warranty. PAGE : 556</t>
  </si>
  <si>
    <t>1.6-D</t>
  </si>
  <si>
    <t>D. End Reactions: Manufacturer provides reaction loads to be accommodated by the subconstruction provided by others, based on uniform and concentrated design loads specified by the purchasing entity.</t>
  </si>
  <si>
    <t>1.7-A</t>
  </si>
  <si>
    <t>CLOSEOUT SUBMITTALS</t>
  </si>
  <si>
    <t>A. Operation and Maintenance Data for skylights.</t>
  </si>
  <si>
    <t>DOOR HARDWARE</t>
  </si>
  <si>
    <t>A. Product Data: Manufacturer's product data sheets including installation details, material descriptions, dimensions of individual components and profiles, operational descriptions and finishes.</t>
  </si>
  <si>
    <t>B. Door Hardware Schedule: Prepared by or under the supervision of supplier, detailing fabrication and assembly of door hardware, as well as procedures and diagrams. Coordinate the final Door Hardware Schedule with doors, frames, and related work to ensure proper size, thickness, hand, function, and finish of door hardware.
1. Format: Comply with scheduling sequence and vertical format in DHI's "Sequence and Format for the Hardware Schedule."</t>
  </si>
  <si>
    <t>B. Door Hardware Schedule: Prepared by or under the supervision of supplier, detailing fabrication and assembly of door hardware, as well as procedures and diagrams. Coordinate the final Door Hardware Schedule with doors, frames, and related work to ensure proper size, thickness, hand, function, and finish of door hardware. 
2. Organization: Organize the Door Hardware Schedule into door hardware sets indicating complete designations of every item required for each door or opening. Organize door hardware sets in same order as in the Door Hardware Sets at the end of Part 3. Submittals that do not follow the same format and order as the Door Hardware Sets will be rejected and subject to resubmission.</t>
  </si>
  <si>
    <t>B. Door Hardware Schedule: Prepared by or under the supervision of supplier, detailing fabrication and assembly of door hardware, as well as procedures and diagrams. Coordinate the final Door Hardware Schedule with doors, frames, and related work to ensure proper size, thickness, hand, function, and finish of door hardware. 
3. Content: Include the following information: a. Type, style, function, size, label, hand, and finish of each door hardware item. b. Manufacturer of each item. c. Fastenings and other pertinent information. d. Location of door hardware set, cross-referenced to Drawings, both on floor plans and in door and frame schedule. e. Explanation of abbreviations, symbols, and codes contained in schedule. f. Mounting locations for door hardware. g. Door and frame sizes and materials. h. Warranty information for each product.</t>
  </si>
  <si>
    <t>1.3-B-4</t>
  </si>
  <si>
    <t>B. Door Hardware Schedule: Prepared by or under the supervision of supplier, detailing fabrication and assembly of door hardware, as well as procedures and diagrams. Coordinate the final Door Hardware Schedule with doors, frames, and related work to ensure proper size, thickness, hand, function, and finish of door hardware. 
4. Submittal Sequence: Submit the final Door Hardware Schedule at earliest possible date, particularly where approval of the Door Hardware Schedule must precede fabrication of other work that is critical in the Project construction schedule. Include Product Data, Samples, Shop Drawings of other work affected by door hardware, and other information essential to the coordinated review of the Door Hardware PAGE : 565</t>
  </si>
  <si>
    <t>C. Shop Drawings: Details of electrified access control hardware indicating the following:
1. Wiring Diagrams: Upon receipt of approved schedules, submit detailed system wiring diagrams for power, signaling, monitoring, communication, and control of the access control system electrified hardware. Differentiate between manufacturer-installed and field-installed wiring. Include the following: a. Elevation diagram of each unique access controlled opening showing location and interconnection of major system components with respect to their placement in the respective door openings. b. Complete (risers, point-to-point) access control system block wiring diagrams. c. Wiring instructions for each electronic component scheduled herein.</t>
  </si>
  <si>
    <t>C. Shop Drawings: Details of electrified access control hardware indicating the following: 
2. Electrical Coordination: Coordinate with related sections the voltages and wiring details required at electrically controlled and operated hardware openings.</t>
  </si>
  <si>
    <t>D. Keying Schedule: After a keying meeting with the owner has taken place prepare a separate keying schedule detailing final instructions. Submit the keying schedule in electronic format. Include keying system explanation, door numbers, key set symbols, hardware set numbers and special instructions. Owner must approve submitted keying schedule prior to the ordering of permanent cylinders/cores.</t>
  </si>
  <si>
    <t>E. Proof of Compliance: (California located Projects): Provide a list of product(s) containing chemicals known to cause cancer or reproductive toxicity as defined by the Office of Environmental Health Hazard Assessment (OEHHA) under Proposition 65 (CA Code of Regulations, Title 27, Section 27001). The list includes the specific chemical(s), if the chemical will be exposed to consumers, the means of warning, and an illustration of the label.</t>
  </si>
  <si>
    <t>F. Informational Submittals: 
1. Product Test Reports: Indicating compliance with cycle testing requirements, based on evaluation of comprehensive tests performed by manufacturer and witnessed by a qualified independent testing agency.</t>
  </si>
  <si>
    <t>G. Operating and Maintenance Manuals: Provide manufacturers operating and maintenance manuals for each item comprising the complete door hardware installation in quantity as required in Division 01, Closeout Procedures.</t>
  </si>
  <si>
    <t>GLASS GLAZING</t>
  </si>
  <si>
    <t>A. Action Submittals: Submit the following for responsive action (formal review and approval). 
2. Glazing Schedule: Submit glazing schedule indicating glazing types, locations, sizes, thicknesses, and extents.</t>
  </si>
  <si>
    <t>A. Action Submittals: Submit the following for responsive action (formal review and approval). 
3. Samples: Submit at least 8-inch square representative samples of each glass and fabricated glass assembly type, color, finish, and variety.</t>
  </si>
  <si>
    <t>DECORATIVE GLAZING FILM</t>
  </si>
  <si>
    <t>A. Action Submittals: Submit the following for responsive action (formal review and approval). 
2. Samples: Submit at least 8-inch square representative samples of each glazing film color, finish, and variety.</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</si>
  <si>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glazing film. a. If manufacturerâ€™s instructions are unavailable or do not apply to specific project conditions, then consult the manufacturerâ€™s representative and obtain project- specific supplemental instructions printed on manufacturerâ€™s letterhead. PAGE : 604 b. Promptly distribute supplemental instructions to the Architect, who may have comments that lead to contract modifications or minor changes in the work.</t>
  </si>
  <si>
    <t>C. Maintenance Material Submittals:
1. Before Final Completion, deliver to the Owner glazing film cleaning materials, equipment, accessories, and instructions; and extra stock materials to replace those worn or damaged as a result of normal occupancy.</t>
  </si>
  <si>
    <t>C. Maintenance Material Submittals: 
2. Furnish at least 2 percent of the total installed for each glazing film type, color, composition, grade, finish, and variety, but not less than one unopened box or container.</t>
  </si>
  <si>
    <t>D. Closeout Submittals: Submit the following to the Architect as a condition of project closeout.
1. Maintenance Data: Submit copies of manufacturerâ€™s instructions and other requirements and recommendations for glazing film maintenance, cleaning, and repair.</t>
  </si>
  <si>
    <t>D. Closeout Submittals: Submit the following to the Architect as a condition of project closeout. 
2. Warranty Documentation: Submit final warranties signed by the manufacturerâ€™s representative with complete terms indicated for all warranties covering items furnished or installed under this specification section.</t>
  </si>
  <si>
    <t>PREPARATION OF CONCRETE SUBSTRATES FOR FINISH FLOORING</t>
  </si>
  <si>
    <t>A. Action Submittals: Before beginning the work of this specification section, including bulk purchase and delivery of products, submit to the Architect the following for responsive action (formal review and approval). 
1. Product Data: PAGE : 616 a. Submit a comprehensive and complete list of proposed and other items specified, required, or otherwise necessary to complete the work of this specification section, including all accessories and similar secondary items normally furnished, required, or otherwise necessary for complete repair, surface preparation, testing, and remediation. b. For each item listed, submit manufacturerâ€™s product data, specifications, typical installation details for all actual in-service conditions applicable to this project, and any other information necessary to demonstrate conformance with the Contract Documents, excluding Material Safety Data Sheets (MSDSs) and safety data sheets (SDSs), both of which are returned to the Contractor without review.</t>
  </si>
  <si>
    <t>B. Informational Submittals: Submit to the Architect the following for information (for informal review: responsive action by the Architect, including formal review and approval, is not expected or required, except to record non-conformance with specified requirements).
1. Installation Instructions: Before beginning the work of this specification section, submit the following. a. Submit manufacturer-prepared published instructions for the proper installation of each furnished manufactured item and accessory, including packaging, delivery, storage, handling, surface preparation, installation, adjusting, cleaning, and protection instructions and requirements. b. If manufacturer-prepared published installation instructions are either unavailable or do not specifically apply to actual project conditions, then consult with the manufacturerâ€™s representative and obtain manufacturer-prepared, project-specific supplemental instructions printed on the manufacturerâ€™s company letterhead. Promptly distribute copies to the Architect for examination before beginning the work of this specification section; the Architect may have comments that lead to contract modifications, or to minor changes in the work.</t>
  </si>
  <si>
    <t>B. Informational Submittals: Submit to the Architect the following for information (for informal review: responsive action by the Architect, including formal review and approval, is not expected or required, except to record non-conformance with specified requirements). 
2. Test Reports: Submit facility floor plan diagrams showing area calculations and locations of each test along with measured test results for each test location.</t>
  </si>
  <si>
    <t>GYPSUM BOARD SHAFT WALL ASSEMBLIES</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</si>
  <si>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shaft wall assemblies.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</si>
  <si>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B. Informational Submittals: Submit the following for information (informal review: responsive action not expected or required, except to record non-conformance with submittal requirements). 
2. Delegated Design Submittals: Together with shop drawings, submit engineering calculations demonstrating conformance to the Contract Documents and all impacts of delegated design scope of work on other work. a. Calculations must be explicit and legible and must incorporate distinct cross- references to submitted shop drawings in sufficient quantity to render the calculations readily intelligible and reviewable. b. At a minimum, calculations must include design loads; analysis of supporting construction, including section-property computations; analysis of fasteners, anchors, attachments, and connectors; and signature and seal of the licensed professional engineer responsible for preparing them. c. Test reports are not an acceptable substitute for calculations and are returned to the Contractor without review or responsive action, except to record non- conformance with this requirement.</t>
  </si>
  <si>
    <t>B. Informational Submittals: Submit the following for information (informal review: responsive action not expected or required, except to record non-conformance with submittal requirements). 
3. Qualification Statements: Submit written descriptions confirming experience specified in QUALITY ASSURANCE article below. PAGE : 626</t>
  </si>
  <si>
    <t>â€“ METAL SUSPENSION SYSTEMS</t>
  </si>
  <si>
    <t>â€“ ENGINEERED DRYWALL SUPPORT SYSTEMS</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</si>
  <si>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drywall support systems.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</si>
  <si>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B. Informational Submittals: Submit the following for information (informal review: responsive action not expected or required, except to record non-conformance with submittal requirements). 
2. Delegated Design Submittals: Together with shop drawings, submit engineering calculations demonstrating conformance to the Contract Documents and all impacts of delegated design scope of work on other work. PAGE : 643 a. Calculations must be explicit and legible and must incorporate distinct cross- references to submitted shop drawings in sufficient quantity to render the calculations readily intelligible and reviewable. b. At a minimum, calculations must include design loads; analysis of supporting construction, including section-property computations; analysis of fasteners, anchors, attachments, and connectors; and signature and seal of the licensed professional engineer responsible for preparing them. c. Test reports are not an acceptable substitute for calculations and are returned to the Contractor without review or responsive action, except to record non- conformance with this requirement.</t>
  </si>
  <si>
    <t>C. Source Limitations:
1. Drywall support systems must be obtained through one source from the same manufacturer (to ensure compatibility, regulatory conformance, and a warrantable installation). a. Certain items may be obtained from more than one manufacturer, but only when used for separate installations. b. Items provided for each different installation must be obtained from the same source and manufacturer.</t>
  </si>
  <si>
    <t>C. Source Limitations: 
2. Provide secondary materials, components, accessories and other items from sources required, recommended, or accepted by the primary manufacturer for actual in- service conditions applicable to the project.</t>
  </si>
  <si>
    <t>D. Qualifications:
1. Installer: Company or individuals must have at least 5 yearsâ€™ experience installing drywall support systems for at least 30 previous projects similar to this project in size, material, design, and complexity.</t>
  </si>
  <si>
    <t>D. Qualifications: 
2. Supervisors: Individuals must have at least 7 yearsâ€™ experience installing drywall support systems for at least 30 previous projects similar to this project in size, material, design, and complexity, including at least 2 yearsâ€™ supervisory experience directing and leading drywall support system installers.</t>
  </si>
  <si>
    <t>D. Qualifications: 
3. Engineer: Must be a licensed professional structural engineer registered to practice in California having at least 10 yearsâ€™ experience performing the kind of engineering services indicated for at least 20 previous projects similar to this project in size, material, design, and complexity.</t>
  </si>
  <si>
    <t>GMF GYPSUM TILE BACKING BOARD</t>
  </si>
  <si>
    <t>A. Action Submittals: Submit the following for responsive action (formal review and approval). 
2. Shop Drawings: Include project-specific dimensioned details drawn to scale showing conditions not detailed on the product data; or that are detailed, but not in a manner specific to the project. PAGE : 650</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</si>
  <si>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backing boards.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</si>
  <si>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GYPSUM BOARD</t>
  </si>
  <si>
    <t>A. Action Submittals: Submit the following for responsive action (formal review and approval). 
2. Shop Drawings: a. Submit dimensioned plans and elevations drawn to scale and showing locations, sizes, and extents of all control joints. Label manufactured items by product name. b. Include project-specific dimensioned details drawn to scale showing conditions not detailed on the product data; or that are detailed, but not in a manner specific to the project.</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</si>
  <si>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gypsum board.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</si>
  <si>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A. Action Submittals: Submit the following for responsive action (formal review and approval).
1. Product Data: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 PAGE : 673</t>
  </si>
  <si>
    <t>A. Action Submittals: Submit the following for responsive action (formal review and approval). 
2. Shop Drawings: a. Submit dimensioned plans and elevations drawn to scale and showing floor and wall design patterns and layouts. b. Include project-specific dimensioned details drawn to scale showing conditions not detailed on the product data; or that are detailed, but not in a manner specific to the project. Cross-reference details to plans and elevations.</t>
  </si>
  <si>
    <t>A. Action Submittals: Submit the following for responsive action (formal review and approval). 
3. Samples: Submit at least 8-inch square representative samples of each tile variety for each specified color and finish, glued to hardboard backing. Grout all joints with specified grout.</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</si>
  <si>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tile, installation materials, and accessories.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</si>
  <si>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Maintenance Material Submittals: Before Final Completion, deliver to the Owner tile cleaning materials, equipment, accessories, and instructions; and extra stock materials to replace those worn or damaged as a result of normal occupancy.
1. Furnish at least 2 percent of the total installed for each tile type, color, composition, grade, finish, and variety.</t>
  </si>
  <si>
    <t>C. Maintenance Material Submittals: Before Final Completion, deliver to the Owner tile cleaning materials, equipment, accessories, and instructions; and extra stock materials to replace those worn or damaged as a result of normal occupancy. 
2. Furnish at least 2 percent of the total amount installed for each grout type, color, and composition. but not less than one unopened container.</t>
  </si>
  <si>
    <t>ACOUSTICAL PANEL CEILINGS</t>
  </si>
  <si>
    <t>A. Action Submittals: Submit the following for responsive action (formal review and approval).
1. Product Data: 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t>
  </si>
  <si>
    <t>A. Action Submittals: Submit the following for responsive action (formal review and approval). 
2. Shop Drawings: a. Submit dimensioned plans drawn to scale and showing acoustical ceiling layout, materials, joints, edge conditions, and finishes. Show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details to plans.</t>
  </si>
  <si>
    <t>A. Action Submittals: Submit the following for responsive action (formal review and approval). 
3. Samples: a. Submit at least 8-inch square representative samples of each acoustical ceiling variety for each specified color and finish. b. Submit at least 8-inch long representative samples of each suspension system exposed tee, molding, and trim variety in each specified color and finish.</t>
  </si>
  <si>
    <t>B. Informational Submittals: Submit the following for information (informal review: responsive action not expected or required, except to record non-conformance with submittal requirements).
1. Coordination Drawings: Submit at least 1/4-inch scale dimensioned reflected ceiling plans showing the following items coordinated with each other, based on input from installers of each item involved. a. Ceiling suspension system members. PAGE : 685 b. Method of attaching hangers to building structure. Furnish layouts for cast-in- place anchors, clips, and other ceiling attachment devices whose installation is specified in other Sections. c. Ceiling-mounted items including lighting fixtures, diffusers, grilles, speakers, sprinklers, access panels, and special moldings.</t>
  </si>
  <si>
    <t>B. Informational Submittals: Submit the following for information (informal review: responsive action not expected or required, except to record non-conformance with submittal requirements). 
2. Manufacturerâ€™s Instructions: Submit manufacturer-prepared published instructions for proper installation of furnished acoustical ceilings.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</si>
  <si>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Maintenance Material Submittals:
1. Before Final Completion, deliver to the Owner acoustical ceiling cleaning materials, equipment, accessories, and instructions; and extra stock materials to replace those worn or damaged as a result of normal occupancy.</t>
  </si>
  <si>
    <t>C. Maintenance Material Submittals: 
2. Furnish at least 2 percent of the total installed for each acoustical ceiling type, color, composition, grade, finish, and variety, but not less than one box or open container.</t>
  </si>
  <si>
    <t>SEAMLESS ACOUSTICAL CEILING</t>
  </si>
  <si>
    <t>A. Action Submittals: Submit the following for responsive action (formal review and approval). 
2. Shop Drawings: a. Submit dimensioned plans drawn to scale and showing acoustical ceiling panel layout, materials, joints, edge conditions, and finishes. Show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details to plans.</t>
  </si>
  <si>
    <t>A. Action Submittals: Submit the following for responsive action (formal review and approval). 
3. Samples: a. Submit at least 8-inch square representative samples of each acoustical panel variety for each specified color and finish. b. Submit at least 8-inch long representative samples of each suspension system exposed tee, molding, and trim variety in each specified color and finish.</t>
  </si>
  <si>
    <t>B. Informational Submittals: Submit the following for information (informal review: responsive action not expected or required, except to record non-conformance with submittal requirements).
1. Coordination Drawings: Submit at least 1/4-inch scale dimensioned reflected ceiling plans showing the following items coordinated with each other, based on input from PAGE : 699 a. Ceiling suspension system members. b. Method of attaching hangers to building structure. Furnish layouts for cast-in- place anchors, clips, and other ceiling attachment devices whose installation is specified in other Sections. c. Ceiling-mounted items including lighting fixtures, diffusers, grilles, speakers, sprinklers, access panels, and special moldings.</t>
  </si>
  <si>
    <t>C. Maintenance Material Submittals:
1. Before Final Completion, deliver to the Owner acoustical panel materials, equipment, accessories, and instructions; and extra stock materials to replace those worn or damaged as a result of normal occupancy.</t>
  </si>
  <si>
    <t>C. Maintenance Material Submittals: 
2. Furnish at least 2 percent of the total installed for each acoustical panel type, color, composition, grade, finish, and variety, but not less than one box or open container.</t>
  </si>
  <si>
    <t>METAL FLOORING TRANSITIONS</t>
  </si>
  <si>
    <t>A. Action Submittals: Submit the following for responsive action (formal review and approval). 
1. Product Data: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</si>
  <si>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flooring transitions.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</si>
  <si>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Maintenance Material Submittals: PAGE : 710
1. Before Final Completion, deliver to the Owner flooring transition cleaning materials, equipment, accessories, and instructions; and extra stock materials to replace those worn or damaged as a result of normal occupancy.</t>
  </si>
  <si>
    <t>C. Maintenance Material Submittals: PAGE : 710 
2. Furnish at least 2 percent of the total installed for each flooring transition type, color, composition, grade, finish, and variety, but not less than one unopened box or container.</t>
  </si>
  <si>
    <t>BASE AND ACCESSORIES</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</si>
  <si>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resilient base and accessories.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</si>
  <si>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Maintenance Material Submittals:
1. Before Final Completion, deliver to the Owner resilient base and accessory cleaning materials, equipment, accessories, and instructions; and extra stock materials to replace those worn or damaged as a result of normal occupancy.</t>
  </si>
  <si>
    <t>C. Maintenance Material Submittals: 
2. Furnish at least 2 percent of the total installed for each resilient base and accessory type, color, composition, grade, finish, and variety, but not less than one unopened box or container.</t>
  </si>
  <si>
    <t>RESILIENT SHEET FLOORING</t>
  </si>
  <si>
    <t>A. Action Submittals: Submit the following for responsive action (formal review and approval).
1. Product Data: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t>
  </si>
  <si>
    <t>A. Action Submittals: Submit the following for responsive action (formal review and approval). 
2. Shop Drawings: a. Submit dimensioned plans drawn to scale and showing resilient sheet flooring custom patterns and inlays, and seam layouts. b. Include project-specific dimensioned details drawn to scale showing conditions not detailed on the product data; or that are detailed, but not in a manner specific to the project. Cross-reference details to plans.</t>
  </si>
  <si>
    <t>A. Action Submittals: Submit the following for responsive action (formal review and approval). 
3. Material Samples: a. Submit at least 8-inch square representative samples of each resilient sheet flooring color, finish, and variety. b. Submit at least 8-inch long representative samples of each welding rod selected or required for each resilient sheet flooring color, finish, and variety.</t>
  </si>
  <si>
    <t>A. Action Submittals: Submit the following for responsive action (formal review and approval). 
4. Seam Samples: a. Submit at least 8- by 10-inch samples of each seam required for each resilient sheet flooring color, finish, and variety, with seam in center of each sample. b. Samples are representative samples of actual finishes, and must be prepared by the same installerâ€™s personnel designated to perform the work of this specification section.</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</si>
  <si>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resilient sheet flooring. PAGE : 726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</si>
  <si>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Closeout Submittals: Submit copies of manufacturerâ€™s instructions and other requirements and recommendations for resilient sheet flooring maintenance, cleaning, and repair to the Architect as a condition of project closeout.</t>
  </si>
  <si>
    <t>D. Maintenance Material Submittals:
1. Before Final Completion, deliver to the Owner resilient sheet flooring cleaning materials, equipment, accessories, and instructions; and extra stock materials to replace those worn or damaged as a result of normal occupancy.</t>
  </si>
  <si>
    <t>D. Maintenance Material Submittals: 
2. Furnish at least 2 percent of the total installed for each resilient sheet flooring type, color, composition, grade, finish, and variety, but not less than one unopened box or container.</t>
  </si>
  <si>
    <t>RESILIENT TILE FLOORING</t>
  </si>
  <si>
    <t>A. Action Submittals: Submit the following for responsive action (formal review and approval). 
2. Shop Drawings: a. Submit dimensioned plans drawn to scale and showing resilient tile flooring custom patterns and inlays, and seam layouts. b. Include project-specific dimensioned details drawn to scale showing conditions not detailed on the product data; or that are detailed, but not in a manner specific to the project. Cross-reference details to plans.</t>
  </si>
  <si>
    <t>A. Action Submittals: Submit the following for responsive action (formal review and approval). 
3. Samples: Submit at least 8-inch square representative samples of each resilient tile flooring color, finish, and variety.</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</si>
  <si>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resilient tile flooring.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</si>
  <si>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Closeout Submittals: Submit copies of manufacturerâ€™s instructions and other requirements and recommendations for resilient tile flooring maintenance, cleaning, and repair to the Architect as a condition of project closeout. PAGE : 738</t>
  </si>
  <si>
    <t>D. Maintenance Material Submittals:
1. Before Final Completion, deliver to the Owner resilient tile flooring cleaning materials, equipment, accessories, and instructions; and extra stock materials to replace those worn or damaged as a result of normal occupancy.</t>
  </si>
  <si>
    <t>D. Maintenance Material Submittals: 
2. Furnish at least 2 percent of the total installed for each resilient tile flooring type, color, composition, grade, finish, and variety, but not less than one unopened box or container.</t>
  </si>
  <si>
    <t>â€“ RESILIENT PLANK FLOORING</t>
  </si>
  <si>
    <t>A. Action Submittals: Submit the following for responsive action (formal review and approval). 
2. Shop Drawings: a. Submit dimensioned plans drawn to scale and showing resilient plank flooring custom patterns and inlays, and seam layouts. b. Include project-specific dimensioned details drawn to scale showing conditions not detailed on the product data; or that are detailed, but not in a manner specific to the project. Cross-reference details to plans.</t>
  </si>
  <si>
    <t>A. Action Submittals: Submit the following for responsive action (formal review and approval). 
3. Samples: Submit at least 8-inch square representative samples of each resilient plank flooring color, finish, and variety.</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</si>
  <si>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resilient plank flooring.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</si>
  <si>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Closeout Submittals: Submit copies of manufacturerâ€™s instructions and other requirements and recommendations for resilient plank flooring maintenance, cleaning, and repair to the Architect as a condition of project closeout. PAGE : 750</t>
  </si>
  <si>
    <t>D. Maintenance Material Submittals:
1. Before Final Completion, deliver to the Owner resilient plank flooring cleaning materials, equipment, accessories, and instructions; and extra stock materials to replace those worn or damaged as a result of normal occupancy.</t>
  </si>
  <si>
    <t>D. Maintenance Material Submittals: 
2. Furnish at least 2 percent of the total installed for each resilient plank flooring type, color, composition, grade, finish, and variety, but not less than one unopened box or container.</t>
  </si>
  <si>
    <t>â€“ STATIC CONTROL RESILIENT FLOORING</t>
  </si>
  <si>
    <t>C. Closeout Submittals: Submit copies of manufacturerâ€™s instructions and other requirements and recommendations for resilient tile flooring maintenance, cleaning, and repair to the Architect as a condition of project closeout. PAGE : 760</t>
  </si>
  <si>
    <t>TILE CARPETING</t>
  </si>
  <si>
    <t>A. Action Submittals: Submit the following for responsive action (formal review and approval). 
2. Shop Drawings: a. Submit dimensioned plans drawn to scale and showing carpet and seam layouts. b. Include project-specific dimensioned details drawn to scale showing conditions not detailed on the product data; or that are detailed, but not in a manner specific to the project. Cross-reference details to plans.</t>
  </si>
  <si>
    <t>A. Action Submittals: Submit the following for responsive action (formal review and approval). 
3. Samples: Submit at least 8-inch square representative samples of each carpet color, finish, and variety.</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</si>
  <si>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carpet.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</si>
  <si>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Maintenance Material Submittals:
1. Before Final Completion, deliver to the Owner extra stock materials to replace those worn or damaged as a result of normal occupancy.</t>
  </si>
  <si>
    <t>C. Maintenance Material Submittals: 
2. Furnish at least 2 percent of the total installed for each carpeting type, color, composition, grade, finish, and variety, but not less than one unopened gallon or container.</t>
  </si>
  <si>
    <t>1.4-C-3</t>
  </si>
  <si>
    <t>C. Maintenance Material Submittals: 
3. Submit manufacturer-recommended cleaning materials, accessories, and manufacturerâ€™s instructions and other requirements and recommendations for PAGE : 770 maintenance and cleaning of carpet surfaces, including a comprehensive list of known chemicals that should not come into contact with carpet surfaces.</t>
  </si>
  <si>
    <t>CONTRACT WALL COVERINGS</t>
  </si>
  <si>
    <t>A. Action Submittals: Submit the following for responsive action (formal review and approval). 
2. Samples: Submit at least 8-inch square representative samples of each wall covering color, finish, and variety.</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</si>
  <si>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wall coverings.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</si>
  <si>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Maintenance Material Submittals:
1. Before Final Completion, deliver to the Owner wall covering cleaning materials, equipment, accessories, and instructions; and extra stock materials to replace those worn or damaged as a result of normal occupancy.</t>
  </si>
  <si>
    <t>C. Maintenance Material Submittals: 
2. Furnish at least 2 percent of the total installed for each wall covering type, color, composition, grade, finish, and variety, but not less than one unopened box or container.</t>
  </si>
  <si>
    <t>GRAPHIC FILM WALL COVERINGS</t>
  </si>
  <si>
    <t>STONE WALL FACING</t>
  </si>
  <si>
    <t>A. Action Submittals: Submit the following for responsive action (formal review and approval).
1. Product Data: a. For manufactured items,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t>
  </si>
  <si>
    <t>A. Action Submittals: Submit the following for responsive action (formal review and approval). 
2. Shop Drawings: a. Submit dimensioned plans and elevations drawn to scale and showing stone wall facing layout, materials, joints, edge conditions, and finishes. Show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details to plans and elevations.</t>
  </si>
  <si>
    <t>A. Action Submittals: Submit the following for responsive action (formal review and approval). 
3. Samples: a. Submit at least 8-inch square representative samples of each stone wall facing variety for each specified color and finish, glued to hardboard backing. Grout all joints with specified grout.</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</si>
  <si>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stone wall facing installation materials and accessories.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</si>
  <si>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Maintenance Material Submittals: Before Final Completion, deliver to the Owner stone wall facing cleaning materials, equipment, accessories, and instructions; and extra stock materials to replace those worn or damaged as a result of normal occupancy.
1. Furnish at least 2 percent of the total installed for each stone wall facing type, color, composition, grade, finish, and variety.</t>
  </si>
  <si>
    <t>C. Maintenance Material Submittals: Before Final Completion, deliver to the Owner stone wall facing cleaning materials, equipment, accessories, and instructions; and extra stock materials to replace those worn or damaged as a result of normal occupancy. 
2. Furnish at least 2 percent of the total amount installed for each grout type, color, and composition. but not less than one unopened container. PAGE : 795</t>
  </si>
  <si>
    <t>STRETCHED FABRIC WALL SURFACING</t>
  </si>
  <si>
    <t>A. Action Submittals: Submit the following for responsive action (formal review and approval).
1. Product Data: 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t>
  </si>
  <si>
    <t>A. Action Submittals: Submit the following for responsive action (formal review and approval). 
2. Shop Drawings: a. Submit dimensioned elevations drawn to scale and showing wall surfacing system layout, materials, joints, edge conditions, and finishes. Show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details to elevations.</t>
  </si>
  <si>
    <t>A. Action Submittals: Submit the following for responsive action (formal review and approval). 
3. Samples: a. Submit at least 8-inch square representative samples of each wall surfacing system variety for each specified color and finish. b. Submit at least 8-inch long representative samples of each wall surfacing system trim variety in each specified color and finish.</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</si>
  <si>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wall surfacing.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</si>
  <si>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Maintenance Material Submittals:
1. Before Final Completion, deliver to the Owner fabric facing cleaning materials, equipment, accessories, and instructions; and extra stock materials to replace those worn or damaged as a result of normal occupancy.</t>
  </si>
  <si>
    <t>C. Maintenance Material Submittals: 
2. Furnish at least 2 percent of the total installed for each fabric facing type, color, composition, grade, finish, and variety. PAGE : 805</t>
  </si>
  <si>
    <t>â€“ FRP WALL PANELS</t>
  </si>
  <si>
    <t>A. Action Submittals: Submit the following for responsive action (formal review and approval). 
2. Shop Drawings: a. Submit dimensioned elevations drawn to scale and showing FRP panel layout, materials, joints, edge conditions, and finishes. Show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details to elevations.</t>
  </si>
  <si>
    <t>A. Action Submittals: Submit the following for responsive action (formal review and approval). 
3. Samples: a. Submit at least 8-inch square representative samples of each FRP panel variety for each specified color and finish. b. Submit at least 8-inch long representative samples of each FRP panel trim variety in each specified color and finish.</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</si>
  <si>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FRP panels.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</si>
  <si>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C. Maintenance Material Submittals:
1. Before Final Completion, deliver to the Owner FRP panel cleaning materials, equipment, accessories, and instructions; and extra stock materials to replace those worn or damaged as a result of normal occupancy.</t>
  </si>
  <si>
    <t>C. Maintenance Material Submittals: 
2. Furnish at least 2 percent of the total installed for each FRP panel type, color, composition, grade, finish, and variety, but not less than 3 FRP panels. PAGE : 813</t>
  </si>
  <si>
    <t>METAL LOUVER WALL SYSTEMS</t>
  </si>
  <si>
    <t>A. Product Data: For each type of metal louver and accessory included within wall system.</t>
  </si>
  <si>
    <t>B. Shop Drawings: For metal louver wall system and accessories. Include plans, elevations, sections, and attachment details. Show louver profiles, angles, and spacing.</t>
  </si>
  <si>
    <t>C. Samples: For each exposed product and for each type, color, and finish specified, 12 inches (305 mm) long in size.</t>
  </si>
  <si>
    <t>1.4-D</t>
  </si>
  <si>
    <t>D. Samples for Initial Selection: For metal louver wall units and accessories with factory- applied colors and finishes.</t>
  </si>
  <si>
    <t>E. Samples for Verification: For the following products:
1. Metal Louver Wall Units: 12 inches (305 mm) long by full-width Samples of each type, color, and finish and a 12-inch- (305-mm-) long spliced section.</t>
  </si>
  <si>
    <t>E. Samples for Verification: For the following products: 
2. End Caps: Full-size units for each matching metal louver wall unit.</t>
  </si>
  <si>
    <t>1.4-F</t>
  </si>
  <si>
    <t>F. Delegated Design Submittals: For design of seismic restraints and attachment devices indicated to comply with performance requirements and design criteria, including analysis data signed and sealed by the qualified professional engineer responsible for their preparation. PAGE : 821</t>
  </si>
  <si>
    <t>A. Qualification Statements: For Installer and delegated design engineer.</t>
  </si>
  <si>
    <t>A. Maintenance Data: For finishes.</t>
  </si>
  <si>
    <t>MAINTENANCE MATERIAL SUBMITTALS</t>
  </si>
  <si>
    <t>A. Extra Stock Material: Furnish extra materials, from the same production run, to Owner that match products installed and that are packaged with protective covering for storage and identified with labels describing contents. 
1. Metal Louver Wall System Components: Quantity of each metal wall louver unit and accessory equal to 2 percent of quantity installed.</t>
  </si>
  <si>
    <t>SEALANTS, AND ACCESSORIES</t>
  </si>
  <si>
    <t>B. Informational Submittals: Submit manufacturerâ€™s instructions for information (informal review: responsive action not expected or required, except to record non-conformance with submittal requirements). 
3. Promptly distribute supplemental instructions to the Architect, who may have comments that lead to contract modifications or minor changes in the work. PAGE : 827</t>
  </si>
  <si>
    <t>SOUND BARRIER MULLION TRIM CAP</t>
  </si>
  <si>
    <t>1.03-A</t>
  </si>
  <si>
    <t>A. Product Data: 
1. Include construction details, material descriptions, dimensions of individual components and profiles, and finishes for sound barrier wall end cap system.</t>
  </si>
  <si>
    <t>1.03-B</t>
  </si>
  <si>
    <t>B. Shop Drawings: 
1. Include typical dimensioned cross-section(s) at the location where drywall partition terminates at the perimeter curtain wall, indicating: a. Dimensions b. Finish</t>
  </si>
  <si>
    <t>1.03-C</t>
  </si>
  <si>
    <t>C. Samples: For each exposed product and for each color and texture specified. 
1. Size: 6 inch (152 mm) sound barrier mullion trim cap sample and 2â€ x3-1/2â€ (51 mm x 89 mm) custom color paint sample.</t>
  </si>
  <si>
    <t>1.04-A</t>
  </si>
  <si>
    <t>INFORMATIONAL SUBMITTALS PAGE  837</t>
  </si>
  <si>
    <t>A. Qualification Data: For Installer.</t>
  </si>
  <si>
    <t>1.04-B</t>
  </si>
  <si>
    <t>B. Product Test Reports: For each sound barrier mullion trim cap assembly, for ASTM E 90 tests performed by a qualified third party testing agency.</t>
  </si>
  <si>
    <t>A. Action Submittals: Submit the following for responsive action (formal review and approval). 
2. Paint Schedule: a. Prepare a list of specified finishes and their project locations, with selected products identified for each coat of every finish. b. Identify substrates to which each specified finish is applied, including surface preparation methods and primers for each substrate.</t>
  </si>
  <si>
    <t>B. Maintenance Material Submittals:
1. Before Final Completion, deliver to the Owner extra stock materials to replace those worn or damaged as a result of normal occupancy.</t>
  </si>
  <si>
    <t>B. Maintenance Material Submittals: 
2. Furnish one unopened gallon or container for each paint type, color, composition, grade, finish, and variety.</t>
  </si>
  <si>
    <t>B. Maintenance Material Submittals: 
3. Submit manufacturer-recommended cleaning materials, accessories, and manufacturerâ€™s instructions and other requirements and recommendations for maintenance and cleaning of painted surfaces, including a comprehensive list of known chemicals that should not come into contact with painted surfaces.</t>
  </si>
  <si>
    <t>PERFORMANCE STEEL COATINGS</t>
  </si>
  <si>
    <t>A. Action Submittals: Submit the following for responsive action (formal review and approval).
1. Product Data: a. Submit manufacturerâ€™s product data, specifications, and all other information necessary to show conformance to the Contract Documents, excluding material safety data sheets (MSDSs), and safety data sheets (SDSs), both of which are returned to the Contractor without review or responsive action.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</si>
  <si>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A. Action Submittals: Submit the following for responsive action (formal review and approval). 
2. Samples: Submit 8-1/2-inch by 11-inch drawdown cards of each specified color and sheen. Label each card with project location.</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</si>
  <si>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high-performance coatings.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</si>
  <si>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1.5-D-1</t>
  </si>
  <si>
    <t>D. Maintenance Material Submittals:
1. Before Final Completion, deliver to the Owner extra stock materials to replace those PAGE : 868</t>
  </si>
  <si>
    <t>1.5-D-2</t>
  </si>
  <si>
    <t>D. Maintenance Material Submittals: 
2. Furnish one unopened gallon or container for each high-performance coating type, color, composition, grade, finish, and variety.</t>
  </si>
  <si>
    <t>1.5-D-3</t>
  </si>
  <si>
    <t>D. Maintenance Material Submittals: 
3. Submit manufacturer-recommended cleaning materials, accessories, and manufacturerâ€™s instructions and other requirements and recommendations for maintenance and cleaning of coated surfaces, including a comprehensive list of known chemicals that should not come into contact with coated surfaces.</t>
  </si>
  <si>
    <t>PENETRATING CONCRETE FLOOR SEALER</t>
  </si>
  <si>
    <t>A. Action Submittals: Submit the following for responsive action (formal review and approval). 
1. Product Data: Submit manufacturerâ€™s product data, specifications, and all other information necessary to show conformance to the Contract Documents, excluding material safety data sheets (MSDSs), and safety data sheets (SDSs), both of which are returned to the Contractor without review or responsive action.</t>
  </si>
  <si>
    <t>C. Maintenance Material Submittals: 
2. Furnish one unopened gallon or container for each concrete sealer type, color, composition, grade, finish, and variety.</t>
  </si>
  <si>
    <t>C. Maintenance Material Submittals: 
3. Submit manufacturer-recommended cleaning materials, accessories, and manufacturerâ€™s instructions and other requirements and recommendations for maintenance and cleaning of sealed surfaces, including a comprehensive list of known chemicals that should not come into contact with sealed surfaces.</t>
  </si>
  <si>
    <t>A. Action Submittals: Submit the following for responsive action (formal review and approval). 
3. Samples: Submit at least 8-inch square representative samples of each sign color, finish, and variety.</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</si>
  <si>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signs.</t>
  </si>
  <si>
    <t>B. Informational Submittals: Submit manufacturerâ€™s instructions for information (informal review: responsive action not expected or required, except to record non-conformance with submittal requirements). 
2. If manufacturerâ€™s instructions are unavailable or do not apply to specific project conditions, then consult the manufacturerâ€™s representative and obtain project- PAGE : 887</t>
  </si>
  <si>
    <t>TOILET COMPARTMENTS</t>
  </si>
  <si>
    <t>A. Action Submittals: Submit the following for responsive action (formal review and approval). 
2. Shop Drawings: a. Submit dimensioned plans and elevations drawn to scale and showing toilet compartment layout, materials, construction, and finishes. Show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details to plans and elevations.</t>
  </si>
  <si>
    <t>A. Action Submittals: Submit the following for responsive action (formal review and approval). 
3. Samples: Submit at least 8-inch square representative samples of each toilet compartment color, finish, and variety.</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</si>
  <si>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toilet compartments. PAGE : 895</t>
  </si>
  <si>
    <t>C. Closeout Submittals: Submit copies of manufacturerâ€™s instructions and other requirements and recommendations for toilet compartment maintenance, cleaning, and repair to the Architect as a condition of project closeout.</t>
  </si>
  <si>
    <t>WALL PROTECTION</t>
  </si>
  <si>
    <t>A. Action Submittals: Submit the following for responsive action (formal review and approval). 
3. Samples: a. Submit at least 8-inch square representative samples of each protective wall covering color, finish, and variety. b. Submit at least 6-inch long representative samples of each corner guard type, color, finish, and variety.</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</si>
  <si>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wall protection. PAGE : 903</t>
  </si>
  <si>
    <t>COMMERCIAL TOILET ACCESSORIES</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</si>
  <si>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toilet accessories.</t>
  </si>
  <si>
    <t>B. Informational Submittals: Submit manufacturerâ€™s instructions for information (informal review: responsive action not expected or required, except to record non-conformance with submittal requirements). 
3. Promptly distribute supplemental instructions to the Architect, who may have comments that lead to contract modifications or minor changes in the work. PAGE : 909</t>
  </si>
  <si>
    <t>FIRE PROTECTION SPECIALTIES</t>
  </si>
  <si>
    <t>A. Action Submittals: Submit the following for responsive action (formal review and approval).
1. Product Data: Submit manufacturerâ€™s product data, specifications, typical installation details, and all other information necessary to show conformance to the Contract Documents, excluding material safety data sheets (MSDSs), and safety data sheets PAGE : 915 (SDSs), both of which are returned to the Contractor without review or responsive action.</t>
  </si>
  <si>
    <t>A. Action Submittals: Submit the following for responsive action (formal review and approval). 
2. Shop Drawings: a. Submit dimensioned plans and elevations drawn to scale and showing fire extinguisher cabinet locations, sizes, and extents of all items, accessories, and trim. Label manufactured items by product name. b. Include project-specific dimensioned details drawn to scale showing conditions not detailed on the product data; or that are detailed, but not in a manner specific to the project. Cross-reference details to plans and elevations.</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</si>
  <si>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fire protection specialties.</t>
  </si>
  <si>
    <t>REFRIGERATED DISPLAY EQUIPMENT</t>
  </si>
  <si>
    <t>A. Action Submittals: Submit the following for responsive action (formal review and approval). 
2.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</si>
  <si>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B. Closeout Submittals: Submit the following to the Architect as a condition of project closeout. 
1. Warranty Documentation: Submit final warranties signed by the manufacturerâ€™s representative with complete terms indicated for all warranties covering items furnished or installed under this specification section.</t>
  </si>
  <si>
    <t>KITCHENETTE APPLIANCES</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</si>
  <si>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appliances.</t>
  </si>
  <si>
    <t>B. Informational Submittals: Submit manufacturerâ€™s instructions for information (informal review: responsive action not expected or required, except to record non-conformance with submittal requirements). 
3. Promptly distribute supplemental instructions to the Architect, who may have comments that lead to contract modifications or minor changes in the work. PAGE : 931</t>
  </si>
  <si>
    <t>CEILING FANS</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</si>
  <si>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ceiling fans.</t>
  </si>
  <si>
    <t>B. Informational Submittals: Submit manufacturerâ€™s instructions for information (informal review: responsive action not expected or required, except to record non-conformance with submittal requirements). 
3. Promptly distribute supplemental instructions to the Architect, who may have comments that lead to contract modifications or minor changes in the work. PAGE : 937</t>
  </si>
  <si>
    <t>FOODSERVICE EQUIPMENT</t>
  </si>
  <si>
    <t>A. Upon award of Contract, furnish the Architect with reproducible copies of the following drawings, in accordance with the approved project schedule, which shall be made on sheets equal in size and matching the bid set drawing size. Reproduced copies of bid documents will not be accepted for this purpose in any fashion. PAGE : 943
1. Equipment specified for fabrication shall be detailed and fully dimensioned to a minimum scale of 3/4" = 1'-0" (1:20) for plan and elevation views and 1-1/2" = 1'-0" (1:10) for sections.</t>
  </si>
  <si>
    <t>A. Upon award of Contract, furnish the Architect with reproducible copies of the following drawings, in accordance with the approved project schedule, which shall be made on sheets equal in size and matching the bid set drawing size. Reproduced copies of bid documents will not be accepted for this purpose in any fashion. PAGE : 943 
2. Prepare separate electrical and mechanical dimensioned rough-in drawings at 1/4" = 1'-0" ( 1:50 ) showing exact point of penetration of floors, walls, and ceilings for all services required to operate the equipment that the Contractor shall furnish, including the requirements for Contractor supplied and installed refrigerant and beverage piping line runs. These drawings shall also show exact locations of final connections to equipment. Indicate floor drains, floor sinks, receptacles, lights, and other special conditions related to the equipment known to the Contractor but provided under other Sections.</t>
  </si>
  <si>
    <t>A. Upon award of Contract, furnish the Architect with reproducible copies of the following drawings, in accordance with the approved project schedule, which shall be made on sheets equal in size and matching the bid set drawing size. Reproduced copies of bid documents will not be accepted for this purpose in any fashion. PAGE : 943 
3. Dimensioned drawings shall be submitted showing the location and size of all bases, depressions, grease interceptors, special height walls, openings in walls for equipment or operations, and critical dimensions, etc. Drawings shall be drawn to a scale of not less than 1/4" = 1'-0" (1:50).</t>
  </si>
  <si>
    <t>B. Manufacturers' Data: Upon award of Contract, submit bound copies of Manufacturers' Illustrations and Technical Data to the Architect for review prior to procurement. Items of Standard Manufacture shall be submitted, including items purchased to be built into fabricated equipment. Each illustration shall be marked to describe accurately the item to be furnished as specified, including voltage, phase, load, accessories, etc. If an acceptable alternate manufacturer is selected, the KEC must alert the Architect/Engineer in writing of any variance to base utilities when shop drawings are submitted and before installation commences.</t>
  </si>
  <si>
    <t>C. Manufacturers' List: Submit in writing a list of all manufacturers' representatives of the foodservice equipment, such as convection ovens, ranges, etc., and their authorized service agencies' addresses and telephone numbers.</t>
  </si>
  <si>
    <t>D. Foundation Data: Data and drawings shall be submitted for each item, if any, requiring special foundations, structures, or supports. Such foundations, structures, or supports will be provided and installed by other appropriate trades in accordance with the drawings and specifications which shall be provided by the Contractor and reviewed by the Architect.</t>
  </si>
  <si>
    <t>E. Operation and Maintenance Manuals: Provide three bound copies of operation, maintenance, and parts manuals for all equipment items of standard manufacture including standard component assemblies built into all custom-fabricated items.</t>
  </si>
  <si>
    <t>F. Review by the Architect of the drawings and brochures submitted by the Contractor does not waive the responsibility of the Contractor to furnish each item of equipment in complete compliance with the specifications and contract drawings.</t>
  </si>
  <si>
    <t>G. The number of copies of all submittals shall be as determined by the Architect.</t>
  </si>
  <si>
    <t>H. Samples: Samples of materials, products, and fabrication methods shall be submitted for review at no additional cost, before proceeding with the work. PAGE : 944</t>
  </si>
  <si>
    <t>PROJECTION SCREENS</t>
  </si>
  <si>
    <t>A. Action Submittals: Submit the following for responsive action (formal review and approval). 
3. Wiring Diagrams: Submit wiring diagrams for power, signal, and control systems. Differentiate between manufacturer-installed and field-installed wiring; and between components furnished by the manufacturer and those indicated in other specification sections.</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</si>
  <si>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projection screens. PAGE : 1015</t>
  </si>
  <si>
    <t>A. Action Submittals: Submit the following for responsive action (formal review and approval). 
2. Samples: Submit at least 8-inch square representative samples of each textile color, finish, and variety.</t>
  </si>
  <si>
    <t>ROLLER WINDOW SHADES</t>
  </si>
  <si>
    <t>A. Action Submittals: Submit the following for responsive action (formal review and approval). 
3. Samples: Submit at least 8-inch square representative samples of each window shade shadecloth color, finish, and variety.</t>
  </si>
  <si>
    <t>B. Informational Submittals: Submit the following for information (informal review: responsive action not expected or required, except to record non-conformance with submittal requirements).
1. Manufacturerâ€™s Instructions: Submit manufacturer-prepared published instructions for proper installation of furnished window shades.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PAGE : 1029</t>
  </si>
  <si>
    <t>STONE COUNTERTOPS</t>
  </si>
  <si>
    <t>A. Action Submittals: Submit the following for responsive action (formal review and approval). 
2. Shop Drawings: a. Submit dimensioned plans drawn to scale and showing countertop layout and types. Show locations, sizes, and extents of all items, accessories, and trim. Label manufactured items by product name. b. Include project-specific dimensioned details drawn to scale showing profiles, shapes, joints, seams, and dimensions, including coves, miters, and corner conditions. Cross-reference details to plans. c. Indicate method of attaching, fastening, joining, adhering, and anchoring to adjacent construction.</t>
  </si>
  <si>
    <t>A. Action Submittals: Submit the following for responsive action (formal review and approval). 
3. Samples: Submit at least 8-inch square representative samples of each stone color, finish, and variety.</t>
  </si>
  <si>
    <t>B. Informational Submittals: Submit written descriptions confirming experience specified in QUALITY ASSURANCE article below for information (informal review: responsive action not expected or required, except to record non-conformance with submittal requirements). PAGE : 1037</t>
  </si>
  <si>
    <t>C. Closeout Submittals: Submit copies of manufacturerâ€™s instructions and other requirements and recommendations for countertop maintenance, cleaning, and repair to the Architect as a condition of project closeout.</t>
  </si>
  <si>
    <t>SOLID SURFACE MATERIAL COUNTERTOPS</t>
  </si>
  <si>
    <t>A. Action Submittals: Submit the following for responsive action (formal review and approval).
1. Product Data: 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t>
  </si>
  <si>
    <t>A. Action Submittals: Submit the following for responsive action (formal review and approval). 
2. Shop Drawings: PAGE : 1045 a. Submit dimensioned plans drawn to scale and showing countertop layout and types. Show locations, sizes, and extents of all items, accessories, and trim. Label manufactured items by product name. b. Include project-specific dimensioned details drawn to scale showing profiles, shapes, joints, seams, and dimensions, including coves, miters, and corner conditions. Cross-reference details to plans. c. Indicate method of attaching, fastening, joining, adhering, and anchoring to adjacent construction.</t>
  </si>
  <si>
    <t>A. Action Submittals: Submit the following for responsive action (formal review and approval). 
3. Samples: Submit at least 8-inch square representative samples of each solid surfacing color, finish, and variety.</t>
  </si>
  <si>
    <t>C. Closeout Submittals:
1. Maintenance Data: Submit copies of manufacturerâ€™s instructions and other requirements and recommendations for countertop maintenance, cleaning, and repair to the Architect as a condition of project closeout.</t>
  </si>
  <si>
    <t>QUARTZ AGGLOMERATE COUNTERTOPS</t>
  </si>
  <si>
    <t>A. Action Submittals: Submit the following for responsive action (formal review and approval). PAGE : 1053 a. Submit manufacturerâ€™s product data, specifications, typical installation details, and all other information necessary to show conformance to the Contract Documents, excluding material safety data sheets (MSDSs), and safety data sheets (SDSs), both of which are returned to the Contractor without review or responsive action. b. Submit sample warranties with warranty periods, terms, conditions, exclusions, and remedies explicitly defined for each warranty, including clear warranty period start dates. (e.g., date of manufacture, purchase, installation, Beneficial Occupancy, Substantial Completion, Final Completion, etc.) 
2. Shop Drawings: a. Submit dimensioned plans drawn to scale and showing countertop layout and types. Show locations, sizes, and extents of all items, accessories, and trim. Label manufactured items by product name. b. Include project-specific dimensioned details drawn to scale showing profiles, shapes, joints, seams, and dimensions, including coves, miters, and corner conditions. Cross-reference details to plans. c. Indicate method of attaching, fastening, joining, adhering, and anchoring to adjacent construction.</t>
  </si>
  <si>
    <t>ENTRANCE FLOOR GRILLES</t>
  </si>
  <si>
    <t>A. Action Submittals: Submit the following for responsive action (formal review and approval). 
3. Samples: a. Submit at least 8-inch square representative samples of each floor grille color, finish, and variety. b. Submit at least 8-inch long representative samples of each frame type color, finish, and variety.</t>
  </si>
  <si>
    <t>B. Informational Submittals: Submit manufacturerâ€™s instructions for information (informal review: responsive action not expected or required, except to record non-conformance with submittal requirements).
1. Submit manufacturer-prepared published instructions for proper installation of furnished floor grilles.</t>
  </si>
  <si>
    <t>B. Informational Submittals: Submit manufacturerâ€™s instructions for information (informal review: responsive action not expected or required, except to record non-conformance with submittal requirements). 
2. If manufacturerâ€™s instructions are unavailable or do not apply to specific project conditions, then consult the manufacturerâ€™s representative and obtain project- PAGE : 1061</t>
  </si>
  <si>
    <t>HYDRAULIC ELEVATORS</t>
  </si>
  <si>
    <t>A. Product Data:
1. Include capacities, sizes, performances, operation, control, signal systems operations, safety features, finishes, and similar information.</t>
  </si>
  <si>
    <t>A. Product Data: 
2. Include product data for car enclosures and hoistway entrances.</t>
  </si>
  <si>
    <t>A. Product Data: 
3. Include product data for signal fixtures, lights, graphics, Tactile marking plates, and details of mounting.</t>
  </si>
  <si>
    <t>B. Shop Drawings:
1. Provide scaled shop drawings and construction drawings of the following: a. Plan and section layouts of hoistways, pits, overheads, machinery spaces and PAGE : 1065 1) Location of all equipment. 2) Static and dynamic loads imposed on building structure. 3) Details of equipment isolation. 4) Required clearances around equipment. 5) Machine room heat release. 6) Power Requirements: a) Motor horsepower, code letter, starting current, full load running current, and demand factor. b) Provide engineered power consumption based on 80 starts per hour. c) Provide maximum and average power consumption. 7) Service connections. 8) Running clearances. 9) Location of fixtures. b. Elevation section of hoistways: 1) Overhead, pits, clearance, and runby. 2) Entrance details. 3) Sill support detail. c. Pit Equipment: 1) Buffers. 2) Pit reactions. 3) Service ladder. 4) Stop switches. d. Elevator cabs: 1) Car shell fabrication. 2) Gasketing. 3) Ventilation. 4) Ceiling construction detail. 5) Wall construction detail. 6) Lighting detail. 7) Handrail mounting detail. 8) Transom, front returns. e. Fixtures: 1) Car operating panel. 2) Hall stations. 3) Hall lanterns. 4) Position indicators. 5) Access key switch. a) Emergency Power selector switches. 6) Two-way communication device (all master stations).</t>
  </si>
  <si>
    <t>B. Shop Drawings: 
2. All submittals shall be clearly marked and identified with project title and appropriate device identification.</t>
  </si>
  <si>
    <t>B. Shop Drawings: 
3. All submittals are subject to approval.</t>
  </si>
  <si>
    <t>1.4-B-4</t>
  </si>
  <si>
    <t>B. Shop Drawings: 
4. Corrections requested shall be incorporated onto the submittals.</t>
  </si>
  <si>
    <t>1.4-B-5</t>
  </si>
  <si>
    <t>B. Shop Drawings: 
5. All submittals delivered via Portable Document Format (.pdf).</t>
  </si>
  <si>
    <t>C. Samples for Initial Selection: 
1. For finishes involving surface treatment, paint or color selection. PAGE : 1066</t>
  </si>
  <si>
    <t>D. Samples for Verification:
1. For exposed car, hoistway door and frame, and signal equipment finishes.</t>
  </si>
  <si>
    <t>D. Samples for Verification: 
2. Samples of sheet materials: 3" (75 mm) square.</t>
  </si>
  <si>
    <t>D. Samples for Verification: 
3. Running trim members: 4" (100 mm) lengths.</t>
  </si>
  <si>
    <t>A. OSHPD deferred submittals to be provided.</t>
  </si>
  <si>
    <t>A. Continuing Maintenance Proposal:
1. Submit a continuing maintenance proposal from Installer to Owner, in the form of a standard five-year maintenance agreement, starting on date initial maintenance service is concluded.</t>
  </si>
  <si>
    <t>A. Continuing Maintenance Proposal: 
2. State services, obligations, conditions, and terms for agreement period and for future renewal options.</t>
  </si>
  <si>
    <t>B. Record Documents: 
1. The following record documents shall be furnished upon completion and before final payment: a. Shop Drawings: 1) Complete sets of as installed plan and section layouts of hoistways, pits, overheads and equipment spaces, to include the following: a) Loads imposed on building structure. b) Details of equipment isolation. c) Required clearances around equipment. d) Machine room heat release/diversity factor. e) Power requirements. 2) Elevation Section of Hoistways: a) Overhead, pits and entrance details. 3) Elevator cabs. 4) Fixtures: a) Car fixtures. b) Hall fixtures. c) Remote fixtures. 5) Machine room heat release and power requirements. b. Wiring Diagrams: 1) Complete sets of as installed straight-line wiring diagrams, showing the electrical connections of all altered vertical transportation equipment, shall be furnished upon completion. 2) A legend sheet shall be furnished with each set of drawings containing the following information: a) Name and symbol of each relay, switch and other electrical or solid-state apparatus. b) Location on drawings, drawing sheets, number and area of switches and relays, etc., and location of all contacts. c) Location of apparatus whether on controller, hoistway or elevator cab. PAGE : 1067 c. Maintenance and Operating Manuals: 1) Description and sequence of operation of all equipment installed, including operating use for Building Personnel and tenants, as well as system troubleshooting manuals for technicians. 2) Maintenance instructions and procedures of all vertical transportation equipment installed, including parts lists, for each elevator system. 3) Lubrication charts indicating all lubricating points and type of lubricant recommended for all equipment. 4) Complete parts catalogs for all replaceable parts.</t>
  </si>
  <si>
    <t>C. Tools: 
1. The following equipment shall be furnished upon completion and before final payment: a. The Elevator Contractor shall provide all the necessary tools, including laptop, hand-held devices, required software and manuals, required to troubleshoot, adjust, synchronize, calibrate, repair and maintain the vertical transportation systems, as well as perform all necessary procedures to perform all safety tests as required by code and local governing authority. b. Ownerâ€™s equipment and software shall be updated regularly to properly troubleshoot, adjust, synchronize, calibrate, repair, maintain and test the vertical transportation systems. All equipment and/or software shall be of the same version as issued to technicians maintaining the vertical transportation systems. c. The Elevator Contractor shall provide a backup copy of any software that resides on the troubleshooting tool. d. Upon cancellation of service agreement, the Elevator Contractor shall provide all updates indicated above.</t>
  </si>
  <si>
    <t>1.6-D-1</t>
  </si>
  <si>
    <t>D. Keys:
1. Four sets of keys to operate all keyed switches and locks shall be furnished upon completion.</t>
  </si>
  <si>
    <t>1.6-D-2</t>
  </si>
  <si>
    <t>D. Keys: 
2. Keys shall be properly tagged.</t>
  </si>
  <si>
    <t>1.6-D-3</t>
  </si>
  <si>
    <t>D. Keys: 
3. All keying shall be arranged with the Contractor.</t>
  </si>
  <si>
    <t>EXPANSION FITTINGS AND LOOPS FOR PLUMBING PIPING</t>
  </si>
  <si>
    <t>A. Product Data: For each type of product.</t>
  </si>
  <si>
    <t>B. Delegated-Design Submittal: For each anchor and alignment guide, including analysis data, signed and sealed by the qualified professional engineer responsible for their preparation.
1. Design Calculations: Calculate requirements for thermal expansion of piping systems and for selecting and designing expansion joints, loops, and swing connections.</t>
  </si>
  <si>
    <t>B. Delegated-Design Submittal: For each anchor and alignment guide, including analysis data, signed and sealed by the qualified professional engineer responsible for their preparation. 
2. Anchor Details: Detail fabrication of each anchor indicated. Show dimensions and methods of assembly and attachment to building structure.</t>
  </si>
  <si>
    <t>B. Delegated-Design Submittal: For each anchor and alignment guide, including analysis data, signed and sealed by the qualified professional engineer responsible for their preparation. 
3. Alignment Guide Details: Detail field assembly and attachment to building structure.</t>
  </si>
  <si>
    <t>B. Delegated-Design Submittal: For each anchor and alignment guide, including analysis data, signed and sealed by the qualified professional engineer responsible for their preparation. 
4. Schedule: Indicate type, manufacturer's number, size, material, pressure rating, end connections, and location for each expansion joint.</t>
  </si>
  <si>
    <t>A. Welding certificates.</t>
  </si>
  <si>
    <t>A. Maintenance Data: For expansion joints to include in maintenance manuals. PAGE : 1097</t>
  </si>
  <si>
    <t>SLEEVES AND SLEEVE SEALS FOR PLUMBING PIPING</t>
  </si>
  <si>
    <t>A. Field quality-control reports.</t>
  </si>
  <si>
    <t>ESCUTCHEONS FOR PLUMBING PIPING</t>
  </si>
  <si>
    <t>VALVES FOR PLUMBING PIPING</t>
  </si>
  <si>
    <t>A. Product Data: For each type of valve.
1. Certification that products comply with NSF 61and NSF 372.</t>
  </si>
  <si>
    <t>BUTTERFLY VALVES FOR PLUMBING PIPING</t>
  </si>
  <si>
    <t>A. Product Data: For each type of valve.
1. Certification that products comply with NSF 61 Annex G and NSF 372.</t>
  </si>
  <si>
    <t>CHECK VALVES FOR PLUMBING PIPING</t>
  </si>
  <si>
    <t>A. Product Data: For each type of valve.
1. Certification that products comply with NSF 61 and NSF 372.</t>
  </si>
  <si>
    <t>GATE VALVES FOR PLUMBING PIPING</t>
  </si>
  <si>
    <t>HANGERS AND SUPPORTS FOR PLUMBING PIPING AND EQUIPMENT</t>
  </si>
  <si>
    <t>B. Shop Drawings: Signed and sealed by a qualified professional engineer. Show fabrication and installation details and include calculations for the following:
1. Trapeze pipe hangers.</t>
  </si>
  <si>
    <t>B. Shop Drawings: Signed and sealed by a qualified professional engineer. Show fabrication and installation details and include calculations for the following: 
2. Equipment supports.</t>
  </si>
  <si>
    <t>C. Delegated-Design Submittal: For trapeze hangers indicated to comply with performance requirements and design criteria, including analysis data signed and sealed by the qualified professional engineer responsible for their preparation.
1. Detail fabrication and assembly of trapeze hangers.</t>
  </si>
  <si>
    <t>C. Delegated-Design Submittal: For trapeze hangers indicated to comply with performance requirements and design criteria, including analysis data signed and sealed by the qualified professional engineer responsible for their preparation. 
2. Include design calculations for designing trapeze hangers. PAGE : 1139</t>
  </si>
  <si>
    <t>VIBRATION AND SEISMIC CONTROLS FOR PLUMBING AND EQUIPMENT</t>
  </si>
  <si>
    <t>A. Product Data: For each type of product.
1. Include rated load, rated deflection, and overload capacity for each vibration isolation device.</t>
  </si>
  <si>
    <t>A. Product Data: For each type of product. 
2. Include load rating for each wind-load-restraint fitting and assembly.</t>
  </si>
  <si>
    <t>A. Product Data: For each type of product. 
3. Illustrate and indicate style, material, strength, fastening provision, and finish for each type and size of vibration isolation device and seismic-restraint component.</t>
  </si>
  <si>
    <t>A. Product Data: For each type of product. 
4. Annotate types and sizes of seismic restraints and accessories, complete with listing markings or report numbers and load rating in tension and compression as evaluated by OSHPD.</t>
  </si>
  <si>
    <t>A. Product Data: For each type of product. 
5. Annotate to indicate application of each product submitted and compliance with requirements.</t>
  </si>
  <si>
    <t>1.4-A-6</t>
  </si>
  <si>
    <t>A. Product Data: For each type of product. 
6. Interlocking Snubbers: Include ratings for horizontal, vertical, and combined loads.</t>
  </si>
  <si>
    <t>B. Shop Drawings:
1. Detail fabrication and assembly of equipment bases.</t>
  </si>
  <si>
    <t>B. Shop Drawings: 
2. Vibration Isolation Base Details: Detail fabrication including anchorages and attachments to structure and to supported equipment. Include adjustable motor bases, rails, and frames for equipment mounting.</t>
  </si>
  <si>
    <t>C. Delegated-Design Submittal:
1. For each seismic-restraint and wind-load protection device, including seismic- restrained mounting, pipe-riser resilient support, snubber, seismic restraint, seismic- restraint accessory, and concrete anchor and insert that is required by this Section or is indicated on Drawings, submit the following: a. Seismic-Restraint Selection: Select seismic restraints complying with performance requirements, design criteria, and analysis data. b. Riser Supports: Include riser diagrams and calculations showing anticipated expansion and contraction at each support point, initial and final loads on building structure, and seismic loads. Include certification by professional engineer that riser system was examined for excessive stress and that none exists. PAGE : 1152 c. Post-Installed Concrete Anchors and Inserts: Include calculations showing anticipated seismic loads. Include certification that device is approved by an NRTL for seismic reinforcement use. d. Seismic Design Calculations: Submit all input data and loading calculations prepared under "Seismic Design Calculations" Paragraph in "Performance Requirements" Article. e. Qualified Professional Engineer: All designated-design submittals for seismic calculations are to be signed and sealed by qualified professional engineer responsible for their preparation.</t>
  </si>
  <si>
    <t>C. Delegated-Design Submittal: 
2. Seismic-Restraint Detail Drawing: a. Design Analysis: To support selection and arrangement of seismic restraints. Include calculations of combined tensile and shear loads. b. Details: Indicate fabrication and arrangement. Detail attachments of restraints to restrained items and to the structure. Show attachment locations, methods, and spacings. Identify components, list their strengths, and indicate directions and values of forces transmitted to the structure during seismic events. Indicate association with vibration isolation devices. c. Coordinate seismic restraint details with wind-load restraint details required for equipment mounted outdoors. Comply also with requirements in other Sections for equipment mounted outdoors.</t>
  </si>
  <si>
    <t>C. Delegated-Design Submittal: 
3. Product Listing, Preapproval, and Evaluation Documentation: By OSHPD, showing maximum ratings of restraint items and the basis for approval (tests or calculations).</t>
  </si>
  <si>
    <t>1.4-C-4</t>
  </si>
  <si>
    <t>C. Delegated-Design Submittal: 
4. All delegated-design submittals for seismic-restraint detail Drawings are to be signed and sealed by qualified professional engineer responsible for their preparation.</t>
  </si>
  <si>
    <t>D. Riser Supports: Include riser diagrams and calculations showing anticipated expansion and contraction at each support point, initial and final loads on building structure, and seismic loads. Include certification that riser system was examined for excessive stress and that none exists.</t>
  </si>
  <si>
    <t>A. Coordination Drawings: Show coordination of seismic bracing for fire-suppression piping and equipment with other systems and equipment in the vicinity, including other supports and restraints, if any.</t>
  </si>
  <si>
    <t>B. Qualification Data: For professional engineer and testing agency.</t>
  </si>
  <si>
    <t>C. Field quality-control reports.</t>
  </si>
  <si>
    <t>D. Seismic Qualification Data: Provide special certification for designated seismic systems as indicated in ASCE 7-16, Paragraph 13.2.2, "Special Certification Requirements for Designated Seismic Systems" for all Designated Seismic Systems identified as such on Drawings or in the Specifications. B PAGE : 1153
1. Provide equipment manufacturer's written certification for each designated active fire-suppression system seismic device and system, stating that it will remain operable following the design earthquake. Certification must be based on requirements of ASCE/SEI 7 and AHRI 1270, including shake table testing per ICC- ES AC156 or a similar nationally recognized testing standard procedure acceptable to authorities having jurisdiction or ASCE 7-16.</t>
  </si>
  <si>
    <t>D. Seismic Qualification Data: Provide special certification for designated seismic systems as indicated in ASCE 7-16, Paragraph 13.2.2, "Special Certification Requirements for Designated Seismic Systems" for all Designated Seismic Systems identified as such on Drawings or in the Specifications. B PAGE : 1153 
2. Provide equipment manufacturer's written certification that components with hazardous contents maintain containment following the design earthquake by methods required in ASCE 7-16.</t>
  </si>
  <si>
    <t>D. Seismic Qualification Data: Provide special certification for designated seismic systems as indicated in ASCE 7-16, Paragraph 13.2.2, "Special Certification Requirements for Designated Seismic Systems" for all Designated Seismic Systems identified as such on Drawings or in the Specifications. B PAGE : 1153 
3. Submit evidence demonstrating compliance with these requirements for approval to authorities having jurisdiction after review and acceptance by a licensed professional engineer.</t>
  </si>
  <si>
    <t>1.5-D-4</t>
  </si>
  <si>
    <t>D. Seismic Qualification Data: Provide special certification for designated seismic systems as indicated in ASCE 7-16, Paragraph 13.2.2, "Special Certification Requirements for Designated Seismic Systems" for all Designated Seismic Systems identified as such on Drawings or in the Specifications. B PAGE : 1153 
4. The following fire-suppression system systems and components are Designated Seismic Systems and require written special certification of seismic qualification by manufacturer:</t>
  </si>
  <si>
    <t>IDENTIFICATION FOR PLUMBING PIPING AND EQUIPMENT</t>
  </si>
  <si>
    <t>A. Product Data: For each type of product indicated.</t>
  </si>
  <si>
    <t>B. Equipment Label Schedule: Include a listing of all equipment to be labeled with the proposed content for each label.</t>
  </si>
  <si>
    <t>C. Valve numbering scheme.</t>
  </si>
  <si>
    <t>D. Valve Schedules: For each piping system to include in maintenance manuals.</t>
  </si>
  <si>
    <t>PLUMBING PIPING INSULATION</t>
  </si>
  <si>
    <t>A. Product Data: For each type of product. Include thermal conductivity, water-vapor permeance thickness, and jackets (both factory and field applied if any).</t>
  </si>
  <si>
    <t>A. Qualification Data: For qualified Installer.</t>
  </si>
  <si>
    <t>B. Material Test Reports: From a qualified testing agency acceptable to authorities having jurisdiction indicating, interpreting, and certifying test results for compliance of insulation materials, sealers, attachments, cements, and jackets, with requirements indicated. Include dates of tests and test methods employed.</t>
  </si>
  <si>
    <t>DOMESTIC WATER PIPING</t>
  </si>
  <si>
    <t>A. Product Data:
1. Pipe and tube.</t>
  </si>
  <si>
    <t>A. Product Data: 
2. Fittings.</t>
  </si>
  <si>
    <t>A. Product Data: 
3. Joining materials.</t>
  </si>
  <si>
    <t>1.3-A-4</t>
  </si>
  <si>
    <t>A. Product Data: 
4. Transition fittings.</t>
  </si>
  <si>
    <t>A. System purging and disinfecting activities report.</t>
  </si>
  <si>
    <t>B. Field quality-control reports.</t>
  </si>
  <si>
    <t>DOMESTIC WATER PIPING SPECIALTIES</t>
  </si>
  <si>
    <t>A. Test and inspection reports.</t>
  </si>
  <si>
    <t>CLOSEOUT SUBMITTALS PAGE  1204</t>
  </si>
  <si>
    <t>A. Operation and Maintenance Data: For domestic water piping specialties to include in emergency, operation, and maintenance manuals.</t>
  </si>
  <si>
    <t>WASTE AND VENT PIPING</t>
  </si>
  <si>
    <t>A. Seismic Qualification Certificates: For waste and vent piping, accessories, and components, from manufacturer.
1. Basis for Certification: Indicate whether withstand certification is based on actual test of assembled components or on calculation.</t>
  </si>
  <si>
    <t>A. Seismic Qualification Certificates: For waste and vent piping, accessories, and components, from manufacturer. 
2. Detailed description of piping anchorage devices on which the certification is based and their installation requirements.</t>
  </si>
  <si>
    <t>SANITARY DRAINS</t>
  </si>
  <si>
    <t>FACILITY STORM DRAINAGE PIPING</t>
  </si>
  <si>
    <t>PIPING SPECIALTIES</t>
  </si>
  <si>
    <t>COMMERCIAL WATER CLOSETS</t>
  </si>
  <si>
    <t>A. Product Data: For each type of product.
1. Include construction details, material descriptions, dimensions of individual components and profiles, and finishes for water closets.</t>
  </si>
  <si>
    <t>A. Product Data: For each type of product. 
2. Include rated capacities, operating characteristics, electrical characteristics, and furnished specialties and accessories.</t>
  </si>
  <si>
    <t>A. Operation and Maintenance Data: For flushometer valves and electronic sensors to include in operation and maintenance manuals.</t>
  </si>
  <si>
    <t>A. Furnish extra materials that are packaged with protective covering for storage and identified with labels describing contents. 
1. Flushometer-Valve Repair Kits: Equal to 10 percent of amount of each type installed, but no fewer than six of each type. PAGE : 1248</t>
  </si>
  <si>
    <t>COMMERCIAL URINALS</t>
  </si>
  <si>
    <t>A. Product Data: For each type of product.
1. Include construction details, material descriptions, dimensions of individual components and profiles, and finishes for urinals.</t>
  </si>
  <si>
    <t>A. Furnish extra materials that are packaged with protective covering for storage and identified with labels describing contents. 
1. Flushometer-Valve Repair Kits: Equal to 10 percent of amount of each type installed, but no fewer than six of each type.</t>
  </si>
  <si>
    <t>COMMERCIAL LAVATORIES</t>
  </si>
  <si>
    <t>A. Product Data: For each type of product.
1. Include construction details, material descriptions, dimensions of individual components and profiles, and finishes for lavatories.</t>
  </si>
  <si>
    <t>A. Coordination Drawings: Counter cutout templates for mounting of counter-mounted lavatories.</t>
  </si>
  <si>
    <t>A. Operation and Maintenance Data: For lavatories and faucets to include in operation and maintenance manuals. PAGE : 1260 
1. In addition to items specified in Section 01 7823 "Operation and Maintenance Data," include the following: a. Servicing and adjustments of automatic faucets.</t>
  </si>
  <si>
    <t>A. Furnish extra materials that match products installed and that are packaged with protective covering for storage and identified with labels describing contents. 
1. Faucet Cartridges and O-Rings: Equal to 5 percent of amount of each type and size installed.</t>
  </si>
  <si>
    <t>COMMERCIAL SINKS</t>
  </si>
  <si>
    <t>A. Product Data: For each type of product.
1. Include construction details, material descriptions, dimensions of individual components and profiles, and finishes for sinks.</t>
  </si>
  <si>
    <t>A. Operation and Maintenance Data: For sinks and faucets to include in operation and maintenance manuals. 
1. In addition to items specified in Section 01 7823 "Operation and Maintenance Data," include the following: a. Servicing and adjustments for automatic faucets.</t>
  </si>
  <si>
    <t>A. Furnish extra materials that match products installed and that are packaged with protective covering for storage and identified with labels describing contents. PAGE : 1266 
1. Faucet Cartridges and O-Rings: Equal to 5 percent of amount of each type and size installed.</t>
  </si>
  <si>
    <t>DRINKING FOUNTAINS</t>
  </si>
  <si>
    <t>A. Product Data: For each type of drinking fountain and bottle filling station.
1. Include construction details, material descriptions, dimensions of individual components and profiles, and finishes.</t>
  </si>
  <si>
    <t>A. Product Data: For each type of drinking fountain and bottle filling station. 
2. Include operating characteristics, and furnished specialties and accessories.</t>
  </si>
  <si>
    <t>A. Maintenance Data: For drinking fountains and bottle filling stations to include in maintenance manuals.</t>
  </si>
  <si>
    <t>SLEEVES AND SLEEVE SEALS FOR HVAC PIPING</t>
  </si>
  <si>
    <t>ESCUTCHEONS FOR HVAC PIPING</t>
  </si>
  <si>
    <t>METERS AND GAGES FOR HVAC PIPING</t>
  </si>
  <si>
    <t>B. Shop Drawings: 
1. Include diagrams for power, signal, and control wiring.</t>
  </si>
  <si>
    <t>A. Product Certificates: For each type of meter and gage.</t>
  </si>
  <si>
    <t>A. Operation and Maintenance Data: For meters and gages to include in operation and maintenance manuals. PAGE : 1294</t>
  </si>
  <si>
    <t>VALVES FOR HVAC HYDRONIC PIPING</t>
  </si>
  <si>
    <t>A. Product Data: For each type of valve. PAGE : 1302</t>
  </si>
  <si>
    <t>HANGERS AND SUPPORTS FOR HVAC PIPING AND EQUIPMENT</t>
  </si>
  <si>
    <t>B. Shop Drawings: Signed and sealed by a qualified professional engineer. Show fabrication and installation details and include calculations for the following: include Product Data for components:
1. Trapeze pipe hangers.</t>
  </si>
  <si>
    <t>B. Shop Drawings: Signed and sealed by a qualified professional engineer. Show fabrication and installation details and include calculations for the following: include Product Data for components: 
2. Equipment supports.</t>
  </si>
  <si>
    <t>1.5-C-1</t>
  </si>
  <si>
    <t>C. Delegated-Design Submittal: For trapeze hangers indicated to comply with performance requirements and design criteria, including analysis data signed and sealed by the qualified professional engineer responsible for their preparation.
1. Detail fabrication and assembly of trapeze hangers including required bracing.</t>
  </si>
  <si>
    <t>1.5-C-2</t>
  </si>
  <si>
    <t>C. Delegated-Design Submittal: For trapeze hangers indicated to comply with performance requirements and design criteria, including analysis data signed and sealed by the qualified professional engineer responsible for their preparation. 
2. Design Calculations: Calculate requirements for designing trapeze hangers including required bracing.</t>
  </si>
  <si>
    <t>VIBRATION AND SEISMIC CONTROLS FOR HVAC</t>
  </si>
  <si>
    <t>A. Product Data: For each type of product. 
2. Illustrate and indicate style, material, strength, fastening provision, and finish for each type and size of vibration isolation device and seismic-restraint component required. a. Tabulate types and sizes of seismic restraints, complete with report numbers and rated strength in tension and shear as evaluated by an agency acceptable to authorities having jurisdiction. b. Annotate to indicate application of each product submitted and its compliance with requirements.</t>
  </si>
  <si>
    <t>A. Product Data: For each type of product. 
3. Interlocking Snubbers: Include ratings for horizontal, vertical, and combined loads.</t>
  </si>
  <si>
    <t>B. Shop Drawings:
1. Detail fabrication and assembly of equipment bases. Detail fabrication including anchorages and attachments to structure and to supported equipment. Include adjustable motor bases, rails, and frames for equipment mounting.</t>
  </si>
  <si>
    <t>C. Delegated-Design Submittal: For each vibration isolation and seismic-restraint device.
1. Include design calculations and details for selecting vibration isolators, seismic restraints, and vibration isolation bases complying with performance requirements, design criteria, and analysis data signed and sealed by the qualified professional engineer responsible for their preparation.</t>
  </si>
  <si>
    <t>C. Delegated-Design Submittal: For each vibration isolation and seismic-restraint device. 
2. Design Calculations: Calculate static and dynamic loading due to equipment weight, operation, and seismic and wind forces required to select vibration isolators and seismic and wind restraints and for designing vibration isolation bases. a. Coordinate design calculations with wind load calculations required for equipment mounted outdoors. Comply with requirements in other Sections for equipment mounted outdoors.</t>
  </si>
  <si>
    <t>C. Delegated-Design Submittal: For each vibration isolation and seismic-restraint device. 
3. Riser Supports: Include riser diagrams and calculations showing anticipated expansion and contraction at each support point, initial and final loads on building structure, spring deflection changes, and seismic loads. Include certification that riser system was examined for excessive stress and that none exists. PAGE : 1325</t>
  </si>
  <si>
    <t>C. Delegated-Design Submittal: For each vibration isolation and seismic-restraint device. 
4. Seismic- and Wind-Restraint Details: a. Design Analysis: To support selection and arrangement of seismic and wind restraints. Include calculations of combined tensile and shear loads. b. Details: Indicate fabrication and arrangement. Detail attachments of restraints to the restrained items and to the structure. Show attachment locations, methods, and spacings. Identify components, list their strengths, and indicate directions and values of forces transmitted to the structure during seismic events. Indicate association with vibration isolation devices. c. Coordinate seismic-restraint and vibration isolation details with wind-restraint details required for equipment mounted outdoors. Comply with requirements in other Sections for equipment mounted outdoors. d. Preapproval and Evaluation Documentation: By an agency acceptable to authorities having jurisdiction, showing maximum ratings of restraint items and the basis for approval (tests or calculations).</t>
  </si>
  <si>
    <t>A. Coordination Drawings: Show coordination of vibration isolation device installation and seismic bracing for HVAC piping and equipment with other systems and equipment in the vicinity, including other supports and restraints, if any.</t>
  </si>
  <si>
    <t>C. Welding certificates.</t>
  </si>
  <si>
    <t>D. Field quality-control reports.</t>
  </si>
  <si>
    <t>IDENTIFICATION FOR HVAC PIPING AND EQUIPMENT</t>
  </si>
  <si>
    <t>B. Samples: For color, letter style, and graphic representation required for each identification material and device.</t>
  </si>
  <si>
    <t>C. Equipment Label Schedule: Include a listing of all equipment to be labeled with the proposed content for each label.</t>
  </si>
  <si>
    <t>D. Valve numbering scheme.</t>
  </si>
  <si>
    <t>E. Valve Schedules: For each piping system to include in maintenance manuals.</t>
  </si>
  <si>
    <t>TESTING, ADJUSTING, AND BALANCING FOR HVAC</t>
  </si>
  <si>
    <t>A. Sustainable Design Submittals: PAGE : 1347
1. Air-Balance Report: Documentation indicating that Work complies with ASHRAE 62.1, Section 7.2.2 - "Air Balancing."</t>
  </si>
  <si>
    <t>A. Sustainable Design Submittals: PAGE : 1347 
2. TAB Report: Documentation indicating that Work complies with ASHRAE/IES 90.1, Section 6.7.2.3 - "System Balancing."</t>
  </si>
  <si>
    <t>A. Qualification Data: Within 30 days of Contractor's Notice to Proceed, submit documentation that the TAB specialist and this Project's TAB team members meet the qualifications specified in "Quality Assurance" Article.</t>
  </si>
  <si>
    <t>1.7-B</t>
  </si>
  <si>
    <t>B. Contract Documents Examination Report: Within 30days of Contractor's Notice to Proceed, submit the Contract Documents review report as specified in Part 3.</t>
  </si>
  <si>
    <t>1.7-C</t>
  </si>
  <si>
    <t>C. Strategies and Procedures Plan: Within 30 days of Contractor's Notice to Proceed, submit TAB strategies and step-by-step procedures as specified in "Preparation" Article.</t>
  </si>
  <si>
    <t>1.7-D</t>
  </si>
  <si>
    <t>D. System Readiness Checklists: Within 30 days of Contractor's Notice to Proceed, submit system readiness checklists as specified in "Preparation" Article.</t>
  </si>
  <si>
    <t>1.7-E</t>
  </si>
  <si>
    <t>E. Submit a complete copy of the standard forms for testing and balancing. The forms shall serve as specific guidelines for producing the final test report. Data shall include, but not be limited to, a title page with building information, instrument lists, air flows, water flows, temperatures, sound levels, capacities, and nameplate data.</t>
  </si>
  <si>
    <t>1.7-F-1</t>
  </si>
  <si>
    <t>F. Instrument calibration reports, to include the following:
1. Instrument type and make.</t>
  </si>
  <si>
    <t>1.7-F-2</t>
  </si>
  <si>
    <t>F. Instrument calibration reports, to include the following: 
2. Serial number.</t>
  </si>
  <si>
    <t>1.7-F-3</t>
  </si>
  <si>
    <t>F. Instrument calibration reports, to include the following: 
3. Application.</t>
  </si>
  <si>
    <t>1.7-F-4</t>
  </si>
  <si>
    <t>F. Instrument calibration reports, to include the following: 
4. Dates of use.</t>
  </si>
  <si>
    <t>1.7-F-5</t>
  </si>
  <si>
    <t>F. Instrument calibration reports, to include the following: 
5. Dates of calibration.</t>
  </si>
  <si>
    <t>1.7-G</t>
  </si>
  <si>
    <t>G. Examination Report: Submit a summary report of the examination review required in "Examination" Article.</t>
  </si>
  <si>
    <t>1.7-H</t>
  </si>
  <si>
    <t>H. Certified TAB reports.</t>
  </si>
  <si>
    <t>DUCT INSULATION</t>
  </si>
  <si>
    <t>A. Product Data: For each type of product indicated. Include thermal conductivity, water-vapor permeance thickness, and jackets (both factory- and field-applied if any).</t>
  </si>
  <si>
    <t>B. Sustainable Design Submittals:
1. Product Data: For adhesives, indicating VOC content.</t>
  </si>
  <si>
    <t>B. Sustainable Design Submittals: 
2. Laboratory Test Reports: For adhesives, indicating compliance with requirements for low-emitting materials.</t>
  </si>
  <si>
    <t>B. Sustainable Design Submittals: 
3. Product Data: For coatings, indicating VOC content.</t>
  </si>
  <si>
    <t>B. Sustainable Design Submittals: 
4. Laboratory Test Reports: For coatings, indicating compliance with requirements for low-emitting materials.</t>
  </si>
  <si>
    <t>1.3-B-5</t>
  </si>
  <si>
    <t>B. Sustainable Design Submittals: 
5. Product Data: For sealants, indicating VOC content.</t>
  </si>
  <si>
    <t>1.3-B-6</t>
  </si>
  <si>
    <t>B. Sustainable Design Submittals: 
6. Laboratory Test Reports: For sealants, indicating compliance with requirements for low-emitting materials.</t>
  </si>
  <si>
    <t>C. Shop Drawings: Include plans, elevations, sections, details, and attachments to other work. PAGE : 1370
1. Detail application of protective shields, saddles, and inserts at hangers for each type of insulation and hanger.</t>
  </si>
  <si>
    <t>C. Shop Drawings: Include plans, elevations, sections, details, and attachments to other work. PAGE : 1370 
2. Detail insulation application at elbows, fittings, dampers, specialties and flanges for each type of insulation.</t>
  </si>
  <si>
    <t>C. Shop Drawings: Include plans, elevations, sections, details, and attachments to other work. PAGE : 1370 
3. Detail application of field-applied jackets.</t>
  </si>
  <si>
    <t>1.3-C-4</t>
  </si>
  <si>
    <t>C. Shop Drawings: Include plans, elevations, sections, details, and attachments to other work. PAGE : 1370 
4. Detail application at linkages of control devices.</t>
  </si>
  <si>
    <t>HVAC PIPING INSULATION</t>
  </si>
  <si>
    <t>A. Product Data: For each type of product indicated. Include thermal conductivity, water-vapor permeance thickness, and jackets (both factory and field applied if any).</t>
  </si>
  <si>
    <t>B. Shop Drawings: Include plans, elevations, sections, details, and attachments to other work.
1. Detail application of protective shields, saddles, and inserts at hangers for each type of insulation and hanger.</t>
  </si>
  <si>
    <t>B. Shop Drawings: Include plans, elevations, sections, details, and attachments to other work. 
2. Detail attachment and covering of heat tracing inside insulation.</t>
  </si>
  <si>
    <t>B. Shop Drawings: Include plans, elevations, sections, details, and attachments to other work. 
3. Detail insulation application at pipe expansion joints for each type of insulation.</t>
  </si>
  <si>
    <t>B. Shop Drawings: Include plans, elevations, sections, details, and attachments to other work. 
4. Detail insulation application at elbows, fittings, flanges, valves, and specialties for each type of insulation.</t>
  </si>
  <si>
    <t>B. Shop Drawings: Include plans, elevations, sections, details, and attachments to other work. 
5. Detail removable insulation at piping specialties.</t>
  </si>
  <si>
    <t>B. Shop Drawings: Include plans, elevations, sections, details, and attachments to other work. 
6. Detail application of field-applied jackets.</t>
  </si>
  <si>
    <t>1.3-B-7</t>
  </si>
  <si>
    <t>B. Shop Drawings: Include plans, elevations, sections, details, and attachments to other work. 
7. Detail application at linkages of control devices.</t>
  </si>
  <si>
    <t>B. Material Test Reports: From a qualified testing agency acceptable to authorities having jurisdiction indicating, interpreting, and certifying test results for compliance of insulation materials, sealers, attachments, cements, and jackets, with requirements PAGE : 1384</t>
  </si>
  <si>
    <t>DDC) SYSTEM FOR HVAC</t>
  </si>
  <si>
    <t>1.9-A-1</t>
  </si>
  <si>
    <t>A. Drawings
1. The system supplier shall provide a fully complete submittal including point to point engineered drawings, control sequences of operations, bill of materials, and cut sheets for all control devices for approval. Incomplete submittals will be rejected. Partial submittals are not acceptable.</t>
  </si>
  <si>
    <t>1.9-A-2</t>
  </si>
  <si>
    <t>A. Drawings 
2. Drawings shall be submitted in the following standard sizes: 11â€ x 17â€ (ANSI B).</t>
  </si>
  <si>
    <t>1.9-A-3</t>
  </si>
  <si>
    <t>A. Drawings 
3. Eight (8) complete sets (copies) of submittal drawings shall be provided.</t>
  </si>
  <si>
    <t>1.9-A-4</t>
  </si>
  <si>
    <t>A. Drawings 
4. As an alternate, drawings provided in PDF format are acceptable.</t>
  </si>
  <si>
    <t>1.9-B-1</t>
  </si>
  <si>
    <t>B. System Documentation
1. Include the following in submittal package: a. System architecture drawing. b. Electrical drawings that show all system internal and external connection points, terminal block layouts, and terminal identification. c. Complete bill of materials, valve schedule and damper schedule. Valve schedules shall include corrected actual valve pressure drops per selected Cv at full flow. d. Cut sheets of all control devices. e. For all system elementsâ€” building controller(s), application controllers, routers, and repeatersâ€”provide BACnet Protocol Implementation Conformance Statements (PICS) as per ANSI/ASHRAE Standard 135-2012. f. Provide complete description and documentation of any proprietary (non-BACnet) services and/or objects used in the system.</t>
  </si>
  <si>
    <t>1.9-C</t>
  </si>
  <si>
    <t>C. Project Management 
1. The vendor shall provide a detailed project design and installation schedule with time markings and details for hardware items and software development phases. Schedule shall show all the target dates for transmission of project information and documents, and shall indicate timing and dates for system installation, debugging, and commissioning.</t>
  </si>
  <si>
    <t>HYDRONIC PIPING</t>
  </si>
  <si>
    <t>A. Product Data: For each type of the following:
1. Pipe.</t>
  </si>
  <si>
    <t>A. Product Data: For each type of the following: 
2. Fittings.</t>
  </si>
  <si>
    <t>A. Product Data: For each type of the following: 
3. Joining materials.</t>
  </si>
  <si>
    <t>B. Sustainable Design Submittals: 
3. Environmental Product Declaration: For each product.</t>
  </si>
  <si>
    <t>B. Sustainable Design Submittals: 
4. Health Product Declaration: For each product.</t>
  </si>
  <si>
    <t>B. Sustainable Design Submittals: 
5. Sourcing of Raw Materials: Corporate sustainability report for each manufacturer.</t>
  </si>
  <si>
    <t>C. Delegated-Design Submittal:
1. Design calculations and detailed fabrication and assembly of pipe anchors and alignment guides, hangers and supports for multiple pipes, expansion joints and loops, and attachments of the same to the building structure.</t>
  </si>
  <si>
    <t>C. Delegated-Design Submittal: 
2. Locations of pipe anchors and alignment guides and expansion joints and loops.</t>
  </si>
  <si>
    <t>C. Delegated-Design Submittal: 
3. Locations of and details for penetrations, including sleeves and sleeve seals for exterior walls, floors, basement, and foundation walls.</t>
  </si>
  <si>
    <t>C. Delegated-Design Submittal: 
4. Locations of and details for penetration and firestopping for fire- and smoke-rated PAGE : 1432</t>
  </si>
  <si>
    <t>A. Coordination Drawings: Piping layout, drawn to scale, on which the following items are shown and coordinated with each other, using input from installers of the items involved:
1. Suspended ceiling components.</t>
  </si>
  <si>
    <t>A. Coordination Drawings: Piping layout, drawn to scale, on which the following items are shown and coordinated with each other, using input from installers of the items involved: 
2. Other building services.</t>
  </si>
  <si>
    <t>A. Coordination Drawings: Piping layout, drawn to scale, on which the following items are shown and coordinated with each other, using input from installers of the items involved: 
3. Structural members.</t>
  </si>
  <si>
    <t>B. Qualification Data: For Installer.</t>
  </si>
  <si>
    <t>1.4-E</t>
  </si>
  <si>
    <t>E. Preconstruction Test Reports: 
1. Water Analysis: Submit a copy of the water analysis to illustrate water quality available at Project site.</t>
  </si>
  <si>
    <t>REFRIGERANT PIPING</t>
  </si>
  <si>
    <t>A. Product Data: For each type of valve, refrigerant piping, and piping specialty. 
1. Include pressure drop, based on manufacturer's test data, for the following: a. Thermostatic expansion valves. b. Solenoid valves. c. Hot-gas bypass valves. d. Filter dryers. e. Strainers. f. Pressure-regulating valves.</t>
  </si>
  <si>
    <t>B. Sustainable Design Submittals: 
1. Product Data: For refrigerants.</t>
  </si>
  <si>
    <t>C. Shop Drawings:
1. Show layout of refrigerant piping and specialties, including pipe, tube, and fitting sizes; flow capacities; valve arrangements and locations; slopes of horizontal runs; oil traps; double risers; wall and floor penetrations; and equipment connection details.</t>
  </si>
  <si>
    <t>C. Shop Drawings: 
2. Show piping size and piping \layout, including oil traps, double risers, specialties, and pipe and tube sizes to accommodate, as a minimum, equipment provided, elevation difference between compressor and evaporator, and length of piping to ensure proper operation and compliance with warranties of connected equipment.</t>
  </si>
  <si>
    <t>C. Shop Drawings: 
3. Show interface and spatial relationships between piping and equipment. PAGE : 1444</t>
  </si>
  <si>
    <t>A. Operation and Maintenance Data: For refrigerant valves and piping specialties to include in maintenance manuals.</t>
  </si>
  <si>
    <t>METAL DUCTS</t>
  </si>
  <si>
    <t>A. Product Data: For each type of the following products:
1. Liners and adhesives.</t>
  </si>
  <si>
    <t>A. Product Data: For each type of the following products: 
2. Sealants and gaskets.</t>
  </si>
  <si>
    <t>A. Product Data: For each type of the following products: 
3. Seismic-restraint devices.</t>
  </si>
  <si>
    <t>B. Sustainable Design Submittals: 
3. Product Data: For sealants, indicating VOC content.</t>
  </si>
  <si>
    <t>B. Sustainable Design Submittals: 
4. Laboratory Test Reports: For sealants, indicating compliance with requirements for low-emitting materials.</t>
  </si>
  <si>
    <t>C. Shop Drawings:
1. Fabrication, assembly, and installation, including plans, elevations, sections, components, and attachments to other work.</t>
  </si>
  <si>
    <t>C. Shop Drawings: 
2. Factory- and shop-fabricated ducts and fittings.</t>
  </si>
  <si>
    <t>C. Shop Drawings: 
3. Duct layout indicating sizes, configuration, liner material, and static-pressure classes.</t>
  </si>
  <si>
    <t>C. Shop Drawings: 
4. Elevation of top and bottom of ducts.</t>
  </si>
  <si>
    <t>1.4-C-5</t>
  </si>
  <si>
    <t>C. Shop Drawings: 
5. Dimensions of main duct runs from building grid lines.</t>
  </si>
  <si>
    <t>1.4-C-6</t>
  </si>
  <si>
    <t>C. Shop Drawings: 
6. Fittings.</t>
  </si>
  <si>
    <t>1.4-C-7</t>
  </si>
  <si>
    <t>C. Shop Drawings: 
7. Reinforcement and spacing.</t>
  </si>
  <si>
    <t>1.4-C-8</t>
  </si>
  <si>
    <t>C. Shop Drawings: 
8. Seam and joint construction.</t>
  </si>
  <si>
    <t>1.4-C-9</t>
  </si>
  <si>
    <t>C. Shop Drawings: 
9. Penetrations through fire-rated and other partitions.</t>
  </si>
  <si>
    <t>C. Shop Drawings: 
10. Equipment installation and required maintenance access clearances based on equipment being used on Project. Do not obstruct spaces and installations required to be clear for operation, maintenance, part replacement or applicable code requirements.</t>
  </si>
  <si>
    <t>C. Shop Drawings: 
11. Locations for duct accessories, including dampers, turning vanes, and access doors and panels.</t>
  </si>
  <si>
    <t>C. Shop Drawings: 
12. Hangers and supports, including methods for duct and building attachment, seismic restraints and vibration isolation.</t>
  </si>
  <si>
    <t>C. Shop Drawings: 
13. Shop drawings shall be CAD generated and at 1/4 inch equals 1 foot scale.</t>
  </si>
  <si>
    <t>D. Delegated-Design Submittal:
1. Sheet metal thicknesses. PAGE : 1457</t>
  </si>
  <si>
    <t>D. Delegated-Design Submittal: 
2. Joint and seam construction and sealing.</t>
  </si>
  <si>
    <t>D. Delegated-Design Submittal: 
3. Reinforcement details and spacing.</t>
  </si>
  <si>
    <t>1.4-D-4</t>
  </si>
  <si>
    <t>D. Delegated-Design Submittal: 
4. Materials, fabrication, assembly, and spacing of hangers and supports.</t>
  </si>
  <si>
    <t>1.4-D-5</t>
  </si>
  <si>
    <t>D. Delegated-Design Submittal: 
5. Design Calculations: Calculations, including analysis data signed and sealed by the qualified professional engineer responsible for their preparation for selecting hangers and supports and seismic restraints.</t>
  </si>
  <si>
    <t>A. Coordination Drawings: Plans, drawn to scale, on which the following items are shown and coordinated with each other, using input from installers of the items involved:
1. Duct installation in congested spaces, indicating coordination with general construction, building components, and other building services. Indicate proposed changes to duct layout.</t>
  </si>
  <si>
    <t>A. Coordination Drawings: Plans, drawn to scale, on which the following items are shown and coordinated with each other, using input from installers of the items involved: 
2. Suspended ceiling components.</t>
  </si>
  <si>
    <t>1.5-A-3</t>
  </si>
  <si>
    <t>A. Coordination Drawings: Plans, drawn to scale, on which the following items are shown and coordinated with each other, using input from installers of the items involved: 
3. Structural members to which duct will be attached.</t>
  </si>
  <si>
    <t>1.5-A-4</t>
  </si>
  <si>
    <t>A. Coordination Drawings: Plans, drawn to scale, on which the following items are shown and coordinated with each other, using input from installers of the items involved: 
4. Size and location of initial access modules for acoustical tile.</t>
  </si>
  <si>
    <t>1.5-A-5</t>
  </si>
  <si>
    <t>A. Coordination Drawings: Plans, drawn to scale, on which the following items are shown and coordinated with each other, using input from installers of the items involved: 
5. Penetrations of smoke barriers and fire-rated construction.</t>
  </si>
  <si>
    <t>1.5-A-6</t>
  </si>
  <si>
    <t>A. Coordination Drawings: Plans, drawn to scale, on which the following items are shown and coordinated with each other, using input from installers of the items involved: 
6. Ceiling and wall mounted access doors and panels required to provide access to dampers, equipment and other operating devices.</t>
  </si>
  <si>
    <t>1.5-A-7</t>
  </si>
  <si>
    <t>A. Coordination Drawings: Plans, drawn to scale, on which the following items are shown and coordinated with each other, using input from installers of the items involved: 
7. Items penetrating finished ceiling including the following: a. Luminaires. b. Air outlets and inlets. c. Speakers. d. Sprinklers. e. Access panels. f. Perimeter moldings.</t>
  </si>
  <si>
    <t>B. Welding certificates.</t>
  </si>
  <si>
    <t>â€“ AIR DUCT ACCESORIES</t>
  </si>
  <si>
    <t>A. Product Data: For each type of product. 
1. For duct silencers, include pressure drop and dynamic insertion loss data. Include breakout noise calculations for high transmission loss casings.</t>
  </si>
  <si>
    <t>B. Shop Drawings: For duct accessories. Include plans, elevations, sections, details and attachments to other work. 
1. Detail duct accessories fabrication and installation in ducts and other construction. Include dimensions, weights, loads, and required clearances, and method of field assembly into duct systems and other construction. Include the following: a. Special fittings. b. Manual volume damper installations. PAGE : 1476 d. Fire-damper, smoke-damper, combination fire- and smoke-damper, ceiling, and corridor damper installations, including sleeves; and duct-mounted access doors and remote damper operators. e. Wiring Diagrams: For power, signal, and control wiring.</t>
  </si>
  <si>
    <t>A. Coordination Drawings: Reflected ceiling plans, drawn to scale, on which ceiling-mounted access panels and access doors required for access to duct accessories are shown and coordinated with each other, using input from Installers of the items involved.</t>
  </si>
  <si>
    <t>B. Source quality-control reports.</t>
  </si>
  <si>
    <t>A. Operation and Maintenance Data: For air duct accessories to include in operation and maintenance manuals.</t>
  </si>
  <si>
    <t>FLEXIBLE DUCTS</t>
  </si>
  <si>
    <t>1.2-A</t>
  </si>
  <si>
    <t>1.2-B-1</t>
  </si>
  <si>
    <t>B. Sustainable Design Submittals:
1. Product data showing compliance with ASHRAE 62.1.</t>
  </si>
  <si>
    <t>1.2-B-2</t>
  </si>
  <si>
    <t>B. Sustainable Design Submittals: 
2. Product Data: For adhesives and sealants, indicating VOC content.</t>
  </si>
  <si>
    <t>1.2-B-3</t>
  </si>
  <si>
    <t>B. Sustainable Design Submittals: 
3. Laboratory Test Reports: For adhesives and sealants, indicating compliance with requirements for low-emitting materials.</t>
  </si>
  <si>
    <t>1.2-B-4</t>
  </si>
  <si>
    <t>B. Sustainable Design Submittals: 
4. Laboratory Test Reports: For insulation, indicating compliance with requirements for low-emitting materials.</t>
  </si>
  <si>
    <t>1.2-C</t>
  </si>
  <si>
    <t>C. Shop Drawings: For flexible ducts. 
1. Include plans showing locations and mounting and attachment details.</t>
  </si>
  <si>
    <t>A. Coordination Drawings: Reflected ceiling plans, drawn to scale, and coordinated with each other, using input from installers of the items involved.</t>
  </si>
  <si>
    <t>HVAC POWER VENTILATORS</t>
  </si>
  <si>
    <t>A. Product Data: For each type of product indicated. Include rated capacities, operating characteristics, and furnished specialties and accessories. Also include the following:
1. Certified fan performance curves with system operating conditions indicated.</t>
  </si>
  <si>
    <t>A. Product Data: For each type of product indicated. Include rated capacities, operating characteristics, and furnished specialties and accessories. Also include the following: 
2. Certified fan sound-power ratings.</t>
  </si>
  <si>
    <t>A. Product Data: For each type of product indicated. Include rated capacities, operating characteristics, and furnished specialties and accessories. Also include the following: 
3. Motor ratings and electrical characteristics, plus motor and electrical accessories.</t>
  </si>
  <si>
    <t>A. Product Data: For each type of product indicated. Include rated capacities, operating characteristics, and furnished specialties and accessories. Also include the following: 
4. Material thickness and finishes, including color charts.</t>
  </si>
  <si>
    <t>A. Product Data: For each type of product indicated. Include rated capacities, operating characteristics, and furnished specialties and accessories. Also include the following: 
5. Dampers, including housings, linkages, and operators.</t>
  </si>
  <si>
    <t>A. Product Data: For each type of product indicated. Include rated capacities, operating characteristics, and furnished specialties and accessories. Also include the following: 
6. Roof curbs.</t>
  </si>
  <si>
    <t>1.4-A-7</t>
  </si>
  <si>
    <t>A. Product Data: For each type of product indicated. Include rated capacities, operating characteristics, and furnished specialties and accessories. Also include the following: 
7. Fan speed controllers.</t>
  </si>
  <si>
    <t>B. Shop Drawings: Include plans, elevations, sections, details, and attachments to other work.
1. Detail equipment assemblies and indicate dimensions, weights, loads, required clearances, method of field assembly, components, and location and size of each field connection.</t>
  </si>
  <si>
    <t>B. Shop Drawings: Include plans, elevations, sections, details, and attachments to other work. 
2. Wiring Diagrams: For power, signal, and control wiring.</t>
  </si>
  <si>
    <t>C. Delegated-Design Submittal: For unit hangars and supports indicated to comply with performance requirements and design criteria, including analysis data signed and sealed PAGE : 1494
1. Vibration Isolation Base Details: Detail fabrication including anchorages and attachments to structure and to supported equipment. Include adjustable motor bases, rails, and frames for equipment mounting.</t>
  </si>
  <si>
    <t>C. Delegated-Design Submittal: For unit hangars and supports indicated to comply with performance requirements and design criteria, including analysis data signed and sealed PAGE : 1494 
2. Design Calculations: Calculate requirements for selecting vibration isolators and seismic restraints and for designing vibration isolation bases.</t>
  </si>
  <si>
    <t>A. Coordination Drawings: Reflected ceiling plans and other details, drawn to scale, on which the following items are shown and coordinated with each other, using input from Installers of the items involved:
1. Roof framing and support members relative to duct penetrations.</t>
  </si>
  <si>
    <t>A. Coordination Drawings: Reflected ceiling plans and other details, drawn to scale, on which the following items are shown and coordinated with each other, using input from Installers of the items involved: 
2. Size and location of initial access modules for acoustical tile.</t>
  </si>
  <si>
    <t>A. Operation and Maintenance Data: For power ventilators to include in emergency, operation, and maintenance manuals.</t>
  </si>
  <si>
    <t>A. Furnish extra materials that match products installed and that are packaged with protective covering for storage and identified with labels describing contents. 
1. Belts: One set(s) for each belt-driven unit.</t>
  </si>
  <si>
    <t>AIR TERMINAL UNITS</t>
  </si>
  <si>
    <t>A. Product Data: For each type of air terminal unit.
1. Include construction details, material descriptions, dimensions of individual components and profiles, configuration and finishes for air terminal units.</t>
  </si>
  <si>
    <t>A. Product Data: For each type of air terminal unit. 
2. Include rated capacities, operating characteristics, air flow, static pressure, NC designation, electrical characteristics, connection requirements and furnished specialties and accessories.</t>
  </si>
  <si>
    <t>A. Product Data: For each type of air terminal unit. 
3. Manufacturer shall include schedules listing discharge and radiated sound power levels for each of the second through seventh octave bands (125 - 4000 Hz) at specified differential static pressures.</t>
  </si>
  <si>
    <t>B. Sustainable Design Submittals: 
3. Product data showing compliance with ASHRAE 62.1.</t>
  </si>
  <si>
    <t>C. Shop Drawings: For air terminal units.
1. Include plans, elevations, sections, and mounting details.</t>
  </si>
  <si>
    <t>C. Shop Drawings: For air terminal units. 
2. Include details of equipment assemblies. Indicate dimensions, weights, loads, required clearances, method of field assembly, components, and location and size of each field connection.</t>
  </si>
  <si>
    <t>C. Shop Drawings: For air terminal units. 
3. Include diagrams for power, signal, and control wiring.</t>
  </si>
  <si>
    <t>C. Shop Drawings: For air terminal units. 
4. Hangers and supports, including methods for duct and building attachment, seismic restraints, and vibration isolation by installing contractor. PAGE : 1502</t>
  </si>
  <si>
    <t>C. Shop Drawings: For air terminal units. 
1. Materials, fabrication, assembly, and spacing of hangers and supports.</t>
  </si>
  <si>
    <t>C. Shop Drawings: For air terminal units. 
2. Include design calculations for selecting hangers and supports and seismic restraints by installing contractor.</t>
  </si>
  <si>
    <t>A. Coordination Drawings: Reflected ceiling plans, drawn to scale, on which the following items are shown and coordinated with each other, using input from installers of the items involved:
1. Ceiling suspension assembly members.</t>
  </si>
  <si>
    <t>A. Coordination Drawings: Reflected ceiling plans, drawn to scale, on which the following items are shown and coordinated with each other, using input from installers of the items involved: 
2. Size and location of initial access modules for acoustic tile.</t>
  </si>
  <si>
    <t>A. Coordination Drawings: Reflected ceiling plans, drawn to scale, on which the following items are shown and coordinated with each other, using input from installers of the items involved: 
3. Ceiling-mounted items including lighting fixtures, diffusers, grilles, speakers, sprinklers, access panels, and special moldings.</t>
  </si>
  <si>
    <t>A. Operation and Maintenance Data: For air terminal units to include in emergency, operation, and maintenance manuals. 
1. In addition to items specified in Section 017823 "Operation and Maintenance Data," include the following: a. Instructions for resetting minimum and maximum air volumes. b. Instructions for adjusting software set points.</t>
  </si>
  <si>
    <t>AIR DIFFUSERS, REGISTERS AND GRILLES</t>
  </si>
  <si>
    <t>A. Product Data: For each type of product.
1. Data Sheet: Indicate materials of construction, finish, and mounting details; and performance data including throw and drop, static-pressure drop, and noise ratings.</t>
  </si>
  <si>
    <t>A. Product Data: For each type of product. 
2. Diffuser, Register and Grille Schedule: Indicate drawing designation, room location, quantity, model number, size, and accessories furnished.</t>
  </si>
  <si>
    <t>B. Samples: For each exposed product and for each color and texture specified. Actual size of smallest diffuser, register and grille indicated.</t>
  </si>
  <si>
    <t>C. Samples for Initial Selection: For diffusers, registers and grilles with factory-applied color finishes. Actual size of smallest diffuser, register and grille indicated.</t>
  </si>
  <si>
    <t>D. Samples for Verification: For diffusers, registers and grilles in manufacturer's standard sizes to verify color selected. Actual size of smallest diffuser, register and grille indicated.</t>
  </si>
  <si>
    <t>A. Coordination Drawings: Reflected ceiling plans, drawn to scale, on which the following items are shown and coordinated with each other, using input from installers of the items PAGE : 1510 involved:
1. Ceiling suspension assembly members.</t>
  </si>
  <si>
    <t>A. Coordination Drawings: Reflected ceiling plans, drawn to scale, on which the following items are shown and coordinated with each other, using input from installers of the items PAGE : 1510 involved: 
2. Method of attaching hangers to building structure.</t>
  </si>
  <si>
    <t>A. Coordination Drawings: Reflected ceiling plans, drawn to scale, on which the following items are shown and coordinated with each other, using input from installers of the items PAGE : 1510 involved: 
3. Size and location of initial access modules for acoustical tile.</t>
  </si>
  <si>
    <t>A. Coordination Drawings: Reflected ceiling plans, drawn to scale, on which the following items are shown and coordinated with each other, using input from installers of the items PAGE : 1510 involved: 
4. Ceiling-mounted items including lighting fixtures, diffusers, registers, grilles, speakers, sprinklers, access panels, and special moldings.</t>
  </si>
  <si>
    <t>A. Coordination Drawings: Reflected ceiling plans, drawn to scale, on which the following items are shown and coordinated with each other, using input from installers of the items PAGE : 1510 involved: 
5. Duct access panels.</t>
  </si>
  <si>
    <t>PARTICULATE AIR FILTRATION</t>
  </si>
  <si>
    <t>A. Product Data: For each type of product. Include dimensions; operating characteristics; required clearances and access; rated flow capacity, including initial and final pressure drop at rated airflow; efficiency and test method; fire classification; furnished specialties; and accessories for each model indicated.</t>
  </si>
  <si>
    <t>C. Shop Drawings: For air filters. Include plans, elevations, sections, details, and attachments to other work.
1. Show filter rack assembly, dimensions, materials, and methods of assembly of components.</t>
  </si>
  <si>
    <t>C. Shop Drawings: For air filters. Include plans, elevations, sections, details, and attachments to other work. 
2. Include setting drawings, templates, and requirements for installing anchor bolts and anchorages.</t>
  </si>
  <si>
    <t>A. Seismic Qualification Data: Certificates, for filters, accessories, and components from PAGE : 1516
1. Basis for Certification: Indicate whether withstand certification is based on actual test of assembled components or on calculation.</t>
  </si>
  <si>
    <t>A. Seismic Qualification Data: Certificates, for filters, accessories, and components from PAGE : 1516 
2. Dimensioned Outline Drawings of Equipment Unit: Identify center of gravity and locate and describe mounting and anchorage provisions.</t>
  </si>
  <si>
    <t>A. Seismic Qualification Data: Certificates, for filters, accessories, and components from PAGE : 1516 
3. Detailed description of equipment anchorage devices on which the certification is based and their installation requirements.</t>
  </si>
  <si>
    <t>B. Product Test Reports: For each filter, for tests performed by manufacturer and witnessed by a qualified testing agency, or a qualified testing agency.</t>
  </si>
  <si>
    <t>A. Operation and Maintenance Data: For each type of filter and rack to include in emergency, operation, and maintenance manuals.</t>
  </si>
  <si>
    <t>1.7-A-1</t>
  </si>
  <si>
    <t>A. Furnish extra materials that match products installed and that are packaged with protective covering for storage and identified with labels describing contents.
1. Provide one complete set(s) of filters for each filter bank. If system includes prefilters, provide only prefilters.</t>
  </si>
  <si>
    <t>1.7-A-2</t>
  </si>
  <si>
    <t>A. Furnish extra materials that match products installed and that are packaged with protective covering for storage and identified with labels describing contents. 
2. Provide one container(s) of red oil for inclined manometer filter gauge.</t>
  </si>
  <si>
    <t>OUTDOOR, SEMI- CUSTOM AIR-HANDLING UNITS</t>
  </si>
  <si>
    <t>A. Product Data: For each air-handling unit.
1. Unit dimensions and weight.</t>
  </si>
  <si>
    <t>A. Product Data: For each air-handling unit. 
2. Cabinet material, metal thickness, finishes, insulation, and accessories.</t>
  </si>
  <si>
    <t>A. Product Data: For each air-handling unit. 
3. Drawings including dimensions, weights and required clearances.</t>
  </si>
  <si>
    <t>A. Product Data: For each air-handling unit. 
4. Field connection details.</t>
  </si>
  <si>
    <t>A. Product Data: For each air-handling unit. 
5. Unit sound power levels.</t>
  </si>
  <si>
    <t>A. Product Data: For each air-handling unit. 
6. Fan base details.</t>
  </si>
  <si>
    <t>A. Product Data: For each air-handling unit. 
7. Vibration isolation and seismic restraints details.</t>
  </si>
  <si>
    <t>1.4-A-8</t>
  </si>
  <si>
    <t>A. Product Data: For each air-handling unit. 
8. Coil capacities, pressure drops (water and air).</t>
  </si>
  <si>
    <t>1.4-A-9</t>
  </si>
  <si>
    <t>A. Product Data: For each air-handling unit. 
9. Coil drain pan details.</t>
  </si>
  <si>
    <t>A. Product Data: For each air-handling unit. 
10. Filter section and frame details.</t>
  </si>
  <si>
    <t>A. Product Data: For each air-handling unit. 
11. Insulation characteristics.</t>
  </si>
  <si>
    <t>A. Product Data: For each air-handling unit. 
12. Panel and unit base/floor construction details.</t>
  </si>
  <si>
    <t>A. Product Data: For each air-handling unit. 
13. Access door and door frame details.</t>
  </si>
  <si>
    <t>A. Product Data: For each air-handling unit. 
14. Metal gauges and finishes of materials and paint characteristics.</t>
  </si>
  <si>
    <t>A. Product Data: For each air-handling unit. 
15. Fans: a. Certified fan-performance curves with system operating conditions indicated. b. Certified fan-sound power ratings. c. Fan construction and accessories. d. Motor ratings, electrical characteristics, and motor accessories.</t>
  </si>
  <si>
    <t>A. Product Data: For each air-handling unit. 
16. Certified coil-performance ratings with system operating conditions indicated.</t>
  </si>
  <si>
    <t>A. Product Data: For each air-handling unit. 
17. Dampers, including housings, linkages, and operators.</t>
  </si>
  <si>
    <t>A. Product Data: For each air-handling unit. 
18. Filters with performance characteristics.</t>
  </si>
  <si>
    <t>B. Delegated-Design Submittal: For vibration isolation and seismic restraints indicated to comply with performance requirements and design criteria, including analysis data signed and sealed by the qualified professional engineer responsible for their preparation. 
1. Include design calculations for selecting vibration isolators and seismic restraints and for designing vibration isolation bases. PAGE : 1525</t>
  </si>
  <si>
    <t>A. Coordination Drawings: Floor plans and other details, drawn to scale, on which the following items are shown and coordinated with each other, using input from installers of the items involved:
1. Roof layout and relationships between components and adjacent structural and mechanical elements.</t>
  </si>
  <si>
    <t>A. Coordination Drawings: Floor plans and other details, drawn to scale, on which the following items are shown and coordinated with each other, using input from installers of the items involved: 
2. Roof openings.</t>
  </si>
  <si>
    <t>A. Coordination Drawings: Floor plans and other details, drawn to scale, on which the following items are shown and coordinated with each other, using input from installers of the items involved: 
3. Support location, type, and weight.</t>
  </si>
  <si>
    <t>A. Coordination Drawings: Floor plans and other details, drawn to scale, on which the following items are shown and coordinated with each other, using input from installers of the items involved: 
4. Field measurements.</t>
  </si>
  <si>
    <t>B. Seismic Qualification Data: Certificates for air-handling units, accessories, and components, from manufacturer.
1. The complete unit shall be certified compliant with an OSHPD Special Seismic Certification Preapproval (OSP), for the building classification and site conditions indicated in the bid documents. The manufacturer shall confirm compliance at time of bid by providing a Certificate of Compliance from a certified Seismic Qualification Agency.</t>
  </si>
  <si>
    <t>B. Seismic Qualification Data: Certificates for air-handling units, accessories, and components, from manufacturer. 
2. Compliance shall be clearly noted on the unit via a compliance label, as required for field inspection. Labels shall include the manufacturerâ€™s identification, model number, serial number and definitive information describing the productâ€™s performance characteristics and the approved agencyâ€™s identification.</t>
  </si>
  <si>
    <t>1.5-B-3</t>
  </si>
  <si>
    <t>B. Seismic Qualification Data: Certificates for air-handling units, accessories, and components, from manufacturer. 
3. Basis for Certification: Indicate whether withstand certification is based on actual test of assembled components or on calculation.</t>
  </si>
  <si>
    <t>C. Source quality-control reports:</t>
  </si>
  <si>
    <t>A. Operation and Maintenance Data: For air-handling units to include in emergency, operation, and maintenance manuals.</t>
  </si>
  <si>
    <t>UP AIR UNIT</t>
  </si>
  <si>
    <t>A. Shop Drawings: Indicate assembly, unit dimensions, weight loading, required clearances, construction details, field connection details, electrical characteristics and connection requirements.</t>
  </si>
  <si>
    <t>B. Product Data:
1. Provide literature that indicates dimensions, weights, capacities, ratings, fan performance, and electrical characteristics and connection requirements.</t>
  </si>
  <si>
    <t>B. Product Data: 
2. Provide computer generated fan curves with specified operating point clearly plotted.</t>
  </si>
  <si>
    <t>B. Product Data: 
3. Manufacturerâ€™s Installation Instructions.</t>
  </si>
  <si>
    <t>SYSTEM AIR</t>
  </si>
  <si>
    <t>A. Product Data: For each type of product indicated. Include rated capacities, operating characteristics, and furnished specialties and accessories. Include performance data in terms of capacities, outlet velocities, static pressures, sound power characteristics, motor requirements, and electrical characteristics.</t>
  </si>
  <si>
    <t>B. Sustainable Design Submittals:
1. Product Data: For refrigerants.</t>
  </si>
  <si>
    <t>B. Sustainable Design Submittals: 
2. Product Data: For energy performance.</t>
  </si>
  <si>
    <t>C. Shop Drawings: Include plans, elevations, sections, details, and attachments to other work.
1. Detail equipment assemblies and indicate dimensions, weights, loads, required clearances, method of field assembly, components, and location and size of each field connection.</t>
  </si>
  <si>
    <t>C. Shop Drawings: Include plans, elevations, sections, details, and attachments to other work. 
2. Wiring Diagrams: For power, signal, and control wiring.</t>
  </si>
  <si>
    <t>D. Samples for Initial Selection: For units with factory-applied color finishes.</t>
  </si>
  <si>
    <t>B. Warranty: Sample of special warranty.</t>
  </si>
  <si>
    <t>A. Operation and Maintenance Data: For split-system air-conditioning units to include in PAGE : 1558</t>
  </si>
  <si>
    <t>A. Furnish extra materials that match products installed and that are packaged with protective covering for storage and identified with labels describing contents.
1. Filters: One set(s) for each air-handling unit.</t>
  </si>
  <si>
    <t>A. Furnish extra materials that match products installed and that are packaged with protective covering for storage and identified with labels describing contents. 
2. Gaskets: One set(s) for each access door.</t>
  </si>
  <si>
    <t>1.6-A-3</t>
  </si>
  <si>
    <t>A. Furnish extra materials that match products installed and that are packaged with protective covering for storage and identified with labels describing contents. 
3. Fan Belts: One set(s) for each air-handling unit fan.</t>
  </si>
  <si>
    <t>GENERAL ELECTRICAL SPECIFICATIONS</t>
  </si>
  <si>
    <t>1.10-A</t>
  </si>
  <si>
    <t>SHOP DRAWINGSSUBMITTALS</t>
  </si>
  <si>
    <t>A. Shop Drawings/Submittals, unless required otherwise by general project specifications or instructions to bidders, shall be submitted in electronic format (PDF) to include a Letter of Transmittal (PDF), which shall give a list of the drawings submitted with dates and/or system(s) components contained within the submittal. Drawings and material cut sheets shall be complete in every respect and edited/marked to indicate specific items being provided. Printed/Hard copies are not acceptable.</t>
  </si>
  <si>
    <t>1.10-B</t>
  </si>
  <si>
    <t>B. The Shop Drawings/Submittals shall be marked with the name of the project, numbered consecutively, and bear the approval of the Contractor as evidence that the Contractor has checked the Drawings. Any Drawings submitted without this approval will be returned to the Contractor for resubmission.</t>
  </si>
  <si>
    <t>1.10-C</t>
  </si>
  <si>
    <t>C. If the shop drawings show variations from the requirements of the Contract because of standard shop practice or other reasons, the Contractor shall make specific mention of such variations in the Contractorâ€™s letter of transmittal. If the substitution is accepted, the Contractor shall be responsible for proper adjustment that may be caused by the substitution. Samples shall be submitted when requested.</t>
  </si>
  <si>
    <t>1.10-D</t>
  </si>
  <si>
    <t>D. Only products listed as â€œEqualâ€ within the contract documents, along with formally approved â€œSubstitutionsâ€ will be reviewed. Products not conforming to these items will not be reviewed and will be returned to the Contractor for re-submittal.</t>
  </si>
  <si>
    <t>1.10-E-1</t>
  </si>
  <si>
    <t>E. Review comments used in response to shop drawings/submittals are: PAGE : 1572
1. â€œNo Exception Takenâ€ - Product approved as submitted.</t>
  </si>
  <si>
    <t>1.10-E-2</t>
  </si>
  <si>
    <t>E. Review comments used in response to shop drawings/submittals are: PAGE : 1572 
2. â€œFurnish as Correctedâ€ - Re-submittal not required, although the Contractor shall provide the submitted product with corrections as noted.</t>
  </si>
  <si>
    <t>1.10-E-3</t>
  </si>
  <si>
    <t>E. Review comments used in response to shop drawings/submittals are: PAGE : 1572 
3. â€œRevise and Resubmitâ€ - Re-submittal required with corrections as noted.</t>
  </si>
  <si>
    <t>1.10-E-4</t>
  </si>
  <si>
    <t>E. Review comments used in response to shop drawings/submittals are: PAGE : 1572 
4. â€œRejectedâ€ - Re-submittal required based upon the originally specified product.</t>
  </si>
  <si>
    <t>1.10-F-1</t>
  </si>
  <si>
    <t>F. Shop drawings shall be submitted on the following but not limited to:
1. Lighting Fixtures</t>
  </si>
  <si>
    <t>1.10-F-2</t>
  </si>
  <si>
    <t>F. Shop drawings shall be submitted on the following but not limited to: 
2. Panel boards; complete with overcurrent device information.</t>
  </si>
  <si>
    <t>1.10-F-3</t>
  </si>
  <si>
    <t>F. Shop drawings shall be submitted on the following but not limited to: 
3. Fire Alarm System/Central Monitoring System.</t>
  </si>
  <si>
    <t>1.10-F-4</t>
  </si>
  <si>
    <t>F. Shop drawings shall be submitted on the following but not limited to: 
4. Wiring Devices.</t>
  </si>
  <si>
    <t>1.10-F-5</t>
  </si>
  <si>
    <t>F. Shop drawings shall be submitted on the following but not limited to: 
5. Lighting Control System/Dimming System Products.</t>
  </si>
  <si>
    <t>1.10-F-6</t>
  </si>
  <si>
    <t>F. Shop drawings shall be submitted on the following but not limited to: 
6. Pullboxes and Underground Vaults.</t>
  </si>
  <si>
    <t>1.10-F-7</t>
  </si>
  <si>
    <t>F. Shop drawings shall be submitted on the following but not limited to: 
7. Terminal Cabinets</t>
  </si>
  <si>
    <t>1.10-F-8</t>
  </si>
  <si>
    <t>F. Shop drawings shall be submitted on the following but not limited to: 
8. Lighting Inverters, UPSs.</t>
  </si>
  <si>
    <t>1.10-F-9</t>
  </si>
  <si>
    <t>F. Shop drawings shall be submitted on the following but not limited to: 
9. Cable Tray, Flexible Cable Tray and Cable Runway.</t>
  </si>
  <si>
    <t>F. Shop drawings shall be submitted on the following but not limited to: 
10. Power Poles and Floor Boxes.</t>
  </si>
  <si>
    <t>F. Shop drawings shall be submitted on the following but not limited to: 
11. Arc Flash, Short-Circuit and Coordination studies.</t>
  </si>
  <si>
    <t>F. Shop drawings shall be submitted on the following but not limited to: 
12. All other products called out on drawings that call for shop drawing submittal.</t>
  </si>
  <si>
    <t>COMMON WORK RESULTS FOR COMMUNICATIONS</t>
  </si>
  <si>
    <t>A. Product Data: For sleeve seals.</t>
  </si>
  <si>
    <t>GROUNDING AND BONDING FOR COMMUNICATIONS SYSTEMS</t>
  </si>
  <si>
    <t>B. Shop Drawings: For communications equipment room signal reference grid. Include plans, elevations, sections, details, and attachments to other work.</t>
  </si>
  <si>
    <t>A. As-Built Data: Plans showing as-built locations of grounding and bonding infrastructure, including the following:
1. Ground and roof rings.</t>
  </si>
  <si>
    <t>A. As-Built Data: Plans showing as-built locations of grounding and bonding infrastructure, including the following: 
2. BCT, TMGB, TGBs, and routing of their bonding conductors. PAGE : 1609</t>
  </si>
  <si>
    <t>B. Qualification Data: For Installer, installation supervisor, and field inspector.</t>
  </si>
  <si>
    <t>C. Qualification Data: For testing agency and testing agency's field supervisor.</t>
  </si>
  <si>
    <t>A. Operation and Maintenance Data: For grounding to include in emergency, operation, and maintenance manuals. 
1. In addition to items specified in "Operation and Maintenance Data," include the following: a. Result of the ground-resistance test, measured at the point of BCT connection. b. Result of the bonding-resistance test at each TGB and its nearest grounding electrode. c. Insert field quality-control test results.</t>
  </si>
  <si>
    <t>PATHWAYS FOR COMMUNICATIONS SYSTEMS</t>
  </si>
  <si>
    <t>A. Product Data: For surface pathways, wireways and fittings, floor boxes, hinged-cover enclo- sures, and cabinets.</t>
  </si>
  <si>
    <t>B. Shop Drawings: For custom enclosures and cabinets. Include plans, elevations, sections, and attachment details.</t>
  </si>
  <si>
    <t>A. Coordination Drawings: Pathway routing plans, drawn to scale, on which the following items are shown and coordinated with each other, using input from installers of items involved:
1. Structural members in paths of pathway groups with common supports.</t>
  </si>
  <si>
    <t>A. Coordination Drawings: Pathway routing plans, drawn to scale, on which the following items are shown and coordinated with each other, using input from installers of items involved: 
2. HVAC and plumbing items and architectural features in paths of conduit groups with common supports.</t>
  </si>
  <si>
    <t>B. Qualification Data: For professional engineer.</t>
  </si>
  <si>
    <t>C. Seismic Qualification Certificates: For pathway racks, enclosures, cabinets, equipment racks and their mounting provisions, including those for internal components, from manufacturer.
1. Basis for Certification: Indicate whether withstand certification is based on actual test of assembled components or on calculation.</t>
  </si>
  <si>
    <t>C. Seismic Qualification Certificates: For pathway racks, enclosures, cabinets, equipment racks and their mounting provisions, including those for internal components, from manufacturer. 
2. Dimensioned Outline Drawings of Equipment Unit: Identify center of gravity and locate and describe mounting and anchorage provisions.</t>
  </si>
  <si>
    <t>1.5-C-3</t>
  </si>
  <si>
    <t>C. Seismic Qualification Certificates: For pathway racks, enclosures, cabinets, equipment racks and their mounting provisions, including those for internal components, from manufacturer. 
3. Detailed description of equipment anchorage devices on which certification is based and their installation requirements.</t>
  </si>
  <si>
    <t>1.5-C-4</t>
  </si>
  <si>
    <t>C. Seismic Qualification Certificates: For pathway racks, enclosures, cabinets, equipment racks and their mounting provisions, including those for internal components, from manufacturer. 
4. Detailed description of conduit support devices and interconnections on which certifica- tion is based and their installation requirements.</t>
  </si>
  <si>
    <t>D. Source quality-control reports.</t>
  </si>
  <si>
    <t>FIRESTOPPING SYSTEMS FOR COMMUNICATIONS CABLING</t>
  </si>
  <si>
    <t>A. Comply with specification section 27 05 00 Common Work Results for Communications.</t>
  </si>
  <si>
    <t>B. In addition, provide the following system specific information:
1. Submit installerâ€™s qualifications for review and approval by owner.</t>
  </si>
  <si>
    <t>B. In addition, provide the following system specific information: 
2. Record Drawings: a. Indicate location of every communications firestopping system. b. Indicate location of every communications firestopping system by identifier. c. Submit photo or video of each penetration after labeling. d. Label to include: 1) Type and manufacturer of firestopping installed. 2) Date of firestopping installation B PAGE : 1636 3) Name of installer of firestopping material 4) Service record of location (firestopping removed and replaced by ABC Cabling to add cabling runs</t>
  </si>
  <si>
    <t>C. Submit manufacturerâ€™s cut sheets for all products with products to be used identified with specification number.</t>
  </si>
  <si>
    <t>D. Submit safety data sheets provided with product delivered to jobsite per OSHA GHS/Hazard Communication Standard.</t>
  </si>
  <si>
    <t>STRUCTURED CABLING</t>
  </si>
  <si>
    <t>A. All contractor submittals are to be reviewed by IT management. Upon approval, submittal documents shall be signed by the approving IT manager and the IT Director.</t>
  </si>
  <si>
    <t>B. Submittal documents must include product data for all the items contained in the submittal. Product detail such as features, ratings, and performance data for each component specified, shall be included. B PAGE : 1644</t>
  </si>
  <si>
    <t>C. Submittal documents must include shop drawings for all the items contained in the submittal. Include product dimensions and elevations for each individual component. Provide detail of equipment assemblies, method of assembly, workspace requirements (if applicable). Provide labeling schedules. Provide wiring diagrams/schematics showing important components such as jacks, horizontal cabling, backbone cabling, enclosures and patch cables.</t>
  </si>
  <si>
    <t>D. Samples shall be included with submittals, when appropriate, for color selection and evaluation of technical features.</t>
  </si>
  <si>
    <t>COMMON WORK RESULTS FOR ELECTRONIC SAFETY AND SECURITY</t>
  </si>
  <si>
    <t>1.8-A</t>
  </si>
  <si>
    <t>A. Schedule so as not to delay construction schedule and no later than 60 days after award of contract, Allow two weeks for review for each submittal and resubmittal.</t>
  </si>
  <si>
    <t>1.8-B</t>
  </si>
  <si>
    <t>B. Provide submittals for each product proposed for the project. See General Conditions for format, quantity, etc.</t>
  </si>
  <si>
    <t>1.8-C</t>
  </si>
  <si>
    <t>C. Submit common brochure(s) with index and divider tabs (Hard Copy) or electronically in .PDF format - by specification section, containing all required catalog cuts.</t>
  </si>
  <si>
    <t>1.8-D-1</t>
  </si>
  <si>
    <t>D. Submittals shall show:
1. UL listing or other approved testing agency.</t>
  </si>
  <si>
    <t>1.8-D-2</t>
  </si>
  <si>
    <t>D. Submittals shall show: 
2. Individual part numbers shall be indicated with a distinct pointer, circle or box.</t>
  </si>
  <si>
    <t>1.8-D-3</t>
  </si>
  <si>
    <t>D. Submittals shall show: 
3. Manufacturerâ€™s certificate of performance and construction, including compliance with all OSHPD seismic performance compliance ratings.</t>
  </si>
  <si>
    <t>1.8-E</t>
  </si>
  <si>
    <t>E. Incomplete submittals and shop drawings which do not comply with these requirements will be returned for correction, revision and resubmittal. PAGE : 1664</t>
  </si>
  <si>
    <t>CONDUCTORS AND CABLES FOR ELECTRONIC SAFETY AND SECURITY</t>
  </si>
  <si>
    <t>A. Provide submittal information in accordance with Section 280500 - Common Work Results for Electronic Safety and Security and supplementary requirements described in this specification.</t>
  </si>
  <si>
    <t>B. Product Data: For each type of product indicated. 
1. For coaxial cable, include the following installation data for each type used: a. Nominal OD. b. Minimum bending radius. c. Maximum pulling tension.</t>
  </si>
  <si>
    <t>C. Shop Drawings: Cable tray layout, showing cable tray route to scale, with relationship between the tray and adjacent structural, electrical, and mechanical elements. Include the following:
1. Vertical and horizontal offsets and transitions. PAGE : 1678</t>
  </si>
  <si>
    <t>C. Shop Drawings: Cable tray layout, showing cable tray route to scale, with relationship between the tray and adjacent structural, electrical, and mechanical elements. Include the following: 
3. Vertical elevation of cable trays above the floor or bottom of ceiling structure.</t>
  </si>
  <si>
    <t>C. Shop Drawings: Cable tray layout, showing cable tray route to scale, with relationship between the tray and adjacent structural, electrical, and mechanical elements. Include the following: 
4. Load calculations to show dead and live loads as not exceeding manufacturer's rating for tray and its support elements.</t>
  </si>
  <si>
    <t>D. Qualification Data: For qualified layout technician, installation supervisor, and field in- spector.</t>
  </si>
  <si>
    <t>1.5-E-1</t>
  </si>
  <si>
    <t>E. Seismic Qualification Certificates: For pathways, accessories, and components, from manufacturer.
1. Basis for Certification: Indicate whether withstand certification is based on actual test of assembled components or on calculation.</t>
  </si>
  <si>
    <t>1.5-E-2</t>
  </si>
  <si>
    <t>E. Seismic Qualification Certificates: For pathways, accessories, and components, from manufacturer. 
2. Dimensioned Outline Drawings of Equipment Unit: Identify center of gravity and lo- cate and describe mounting and anchorage provisions.</t>
  </si>
  <si>
    <t>1.5-E-3</t>
  </si>
  <si>
    <t>E. Seismic Qualification Certificates: For pathways, accessories, and components, from manufacturer. 
3. Detailed description of equipment anchorage devices on which the certification is based and their installation requirements.</t>
  </si>
  <si>
    <t>1.5-F</t>
  </si>
  <si>
    <t>F. Source quality-control reports.</t>
  </si>
  <si>
    <t>1.5-G</t>
  </si>
  <si>
    <t>G. Field quality-control reports.</t>
  </si>
  <si>
    <t>1.5-H-1</t>
  </si>
  <si>
    <t>H. Operation and Maintenance Data: For wire and cable to include in operation and maintenance manuals. In addition to items specified in Division 01 Section "Operation and Maintenance Data," include the following:
1. Allowable pulling tension of cable.</t>
  </si>
  <si>
    <t>1.5-H-2</t>
  </si>
  <si>
    <t>H. Operation and Maintenance Data: For wire and cable to include in operation and maintenance manuals. In addition to items specified in Division 01 Section "Operation and Maintenance Data," include the following: 
2. Cable connectors and terminations recommended by the manufacturer.</t>
  </si>
  <si>
    <t>ACCESS CONTROL</t>
  </si>
  <si>
    <t>A. Submit complete coordination system documentation including, but not limited to:
1. Equipment location and conduit routing drawings.</t>
  </si>
  <si>
    <t>A. Submit complete coordination system documentation including, but not limited to: 
2. Point-to-point wiring diagrams.</t>
  </si>
  <si>
    <t>A. Submit complete coordination system documentation including, but not limited to: 
3. Descriptive literature and specification sheets for hardware and equipment.</t>
  </si>
  <si>
    <t>A. Submit complete coordination system documentation including, but not limited to: 
4. Operating and maintenance instructions on hardware and equipment.</t>
  </si>
  <si>
    <t>1.3-A-5</t>
  </si>
  <si>
    <t>A. Submit complete coordination system documentation including, but not limited to: 
5. I/O (input/output device) point assignments.</t>
  </si>
  <si>
    <t>1.3-A-6</t>
  </si>
  <si>
    <t>A. Submit complete coordination system documentation including, but not limited to: 
6. Complete schedule and legend listing sensors, readers, etc., indicating its location, make and model number, I/O assignment, etc. Room numbers shall be actual, final building room numbers.</t>
  </si>
  <si>
    <t>1.3-A-7</t>
  </si>
  <si>
    <t>A. Submit complete coordination system documentation including, but not limited to: 
7. Database and software modification documentation indicating sequences of operation, listing of control program additions, flow charts of control program additions, and proposed floor maps with symbols to be programmed into the existing campus central station terminal.</t>
  </si>
  <si>
    <t>1.3-A-8</t>
  </si>
  <si>
    <t>A. Submit complete coordination system documentation including, but not limited to: 
8. Procedures and documents to be used for training, check-out, and commissioning (prior University approval required).</t>
  </si>
  <si>
    <t>VIDEO SURVEILLANCE</t>
  </si>
  <si>
    <t>A. Product Data: For each type of product indicated. Include dimensions and data on features, performance, electrical characteristics, ratings, and finishes.</t>
  </si>
  <si>
    <t>B. Project security needs analysis.</t>
  </si>
  <si>
    <t>C. Shop Drawings: For video surveillance. Include plans, elevations, sections, details, and attachments to other work.
1. Detail equipment assemblies and indicate dimensions, weights, loads, required clearances, method of field assembly, components, and location and size of each field connection.</t>
  </si>
  <si>
    <t>C. Shop Drawings: For video surveillance. Include plans, elevations, sections, details, and attachments to other work. 
2. Functional Block Diagram: Show single-line interconnections between components for signal transmission and control. Show cable types and sizes.</t>
  </si>
  <si>
    <t>C. Shop Drawings: For video surveillance. Include plans, elevations, sections, details, and attachments to other work. 
3. Dimensioned plan and elevations of equipment racks, control panels, and consoles. Show access and workspace requirements. PAGE : 1700</t>
  </si>
  <si>
    <t>C. Shop Drawings: For video surveillance. Include plans, elevations, sections, details, and attachments to other work. 
4. UPS: Sizing calculations.</t>
  </si>
  <si>
    <t>C. Shop Drawings: For video surveillance. Include plans, elevations, sections, details, and attachments to other work. 
5. Wiring Diagrams: For power, signal, and control wiring.</t>
  </si>
  <si>
    <t>D. Equipment List: Include every piece of equipment by model number, manufacturer, serial number, location, and date of original installation. Add pretesting record of each piece of equipment, listing name of person testing, date of test, set points of adjustments, name and description of the view of preset positions, description of alarms, and description of unit output responses to an alarm.</t>
  </si>
  <si>
    <t>E. Seismic Qualification Certificates: For video surveillance, cameras, camera-supporting equipment, accessories, and components, from manufacturer.
1. Basis for Certification: Indicate whether withstand certification is based on actual test of assembled components or on calculation.</t>
  </si>
  <si>
    <t>E. Seismic Qualification Certificates: For video surveillance, cameras, camera-supporting equipment, accessories, and components, from manufacturer. 
2. Dimensioned Outline Drawings of Equipment Unit: Identify center of gravity and locate and describe mounting and anchorage provisions.</t>
  </si>
  <si>
    <t>E. Seismic Qualification Certificates: For video surveillance, cameras, camera-supporting equipment, accessories, and components, from manufacturer. 
3. Detailed description of equipment anchorage devices on which the certification is based and their installation requirements.</t>
  </si>
  <si>
    <t>F. Field quality-control reports.</t>
  </si>
  <si>
    <t>1.4-G</t>
  </si>
  <si>
    <t>G. Operation and Maintenance Data: For cameras, power supplies, infrared illuminators, monitors, videotape recorders, digital video recorders, video switches, and control- station components to include in emergency, operation, and maintenance manuals. In addition to items specified in Division 01 Section "Operation and Maintenance Data," include the following: 
1. Lists of spare parts and replacement components recommended to be stored at the site for ready access.</t>
  </si>
  <si>
    <t>1.4-H</t>
  </si>
  <si>
    <t>H. Warranty: Sample of special warranty.</t>
  </si>
  <si>
    <t>SANITARY UTILITY SEWERAGE PIPING</t>
  </si>
  <si>
    <t>A. Manufacturerâ€™s product data for pipe and fittings.</t>
  </si>
  <si>
    <t>B. Field quality-control test reports.</t>
  </si>
  <si>
    <t>STORM UTILITY DRAINAGE PIPING</t>
  </si>
  <si>
    <t>A. Product Data: For each type of product installed.</t>
  </si>
  <si>
    <t>Correct Typecodes</t>
  </si>
  <si>
    <t>Comments</t>
  </si>
  <si>
    <t>Typecodes</t>
  </si>
  <si>
    <t>Schedule</t>
  </si>
  <si>
    <t>Shop Drawings</t>
  </si>
  <si>
    <t>Record Drawings</t>
  </si>
  <si>
    <t>Product Data</t>
  </si>
  <si>
    <t>B. Informational Submittals: Submit the following for information (informal review: responsive action not expected or required, except to record non-conformance with submittal requirements).
1. Manufacturer's Instructions: Submit manufacturer-prepared published instructions for proper installation of furnished concrete sealers. a. If manufacturerâ€™s instructions are unavailable or do not apply to specific project conditions, then consult the manufacturerâ€™s representative and obtain project- specific supplemental instructions printed on manufacturerâ€™s letterhead. b. Promptly distribute supplemental instructions to the Architect, who may have comments that lead to contract modifications or minor changes in the work.</t>
  </si>
  <si>
    <t>Maintenance Data</t>
  </si>
  <si>
    <t>Qualifications</t>
  </si>
  <si>
    <t>Attic Stock</t>
  </si>
  <si>
    <t>Certificates</t>
  </si>
  <si>
    <t>Reports</t>
  </si>
  <si>
    <t>Procedures</t>
  </si>
  <si>
    <t>Warranty</t>
  </si>
  <si>
    <t>Sample</t>
  </si>
  <si>
    <t>Mix Design</t>
  </si>
  <si>
    <t>Leed Requirements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</si>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</sst>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applyFill="1" applyAlignment="1">
      <alignment horizontal="left" vertical="top"/>
    </xf>
    <xf numFmtId="0" fontId="16" fillId="0" borderId="0" xfId="0" applyFont="1" applyFill="1" applyAlignment="1">
      <alignment horizontal="left" vertical="top" wrapText="1"/>
    </xf>
    <xf numFmtId="0" fontId="0" fillId="0" borderId="0" xfId="0" applyFill="1" applyAlignment="1">
      <alignment horizontal="left" vertical="top"/>
    </xf>
    <xf numFmtId="0" fontId="0" fillId="0"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59"/>
  <sheetViews>
    <sheetView tabSelected="1" zoomScaleNormal="100" workbookViewId="0">
      <pane xSplit="5" ySplit="1" topLeftCell="F14" activePane="bottomRight" state="frozen"/>
      <selection pane="topRight" activeCell="F1" sqref="F1"/>
      <selection pane="bottomLeft" activeCell="A6" sqref="A6"/>
      <selection pane="bottomRight" activeCell="G10" sqref="G10"/>
    </sheetView>
  </sheetViews>
  <sheetFormatPr defaultColWidth="8.7109375" defaultRowHeight="15" x14ac:dyDescent="0.25"/>
  <cols>
    <col min="1" max="1" width="9" style="3" bestFit="1" customWidth="1"/>
    <col min="2" max="2" width="60.28515625" style="3" bestFit="1" customWidth="1"/>
    <col min="3" max="3" width="16" style="3" bestFit="1" customWidth="1"/>
    <col min="4" max="4" width="11.5703125" style="3" bestFit="1" customWidth="1"/>
    <col min="5" max="5" width="35.42578125" style="3" bestFit="1" customWidth="1"/>
    <col min="6" max="6" width="35.42578125" style="3" customWidth="1"/>
    <col min="7" max="7" width="66.85546875" style="4" customWidth="1"/>
    <col min="8" max="8" width="17.140625" style="3" bestFit="1" customWidth="1"/>
    <col min="9" max="9" width="14.7109375" style="3" customWidth="1"/>
    <col min="10" max="16384" width="8.7109375" style="3"/>
  </cols>
  <sheetData>
    <row r="1" spans="1:9" x14ac:dyDescent="0.25">
      <c r="A1" s="1" t="s">
        <v>0</v>
      </c>
      <c r="B1" s="1" t="s">
        <v>1</v>
      </c>
      <c r="C1" s="1" t="s">
        <v>2</v>
      </c>
      <c r="D1" s="1" t="s">
        <v>3</v>
      </c>
      <c r="E1" s="1" t="s">
        <v>4</v>
      </c>
      <c r="F1" s="1" t="s">
        <v>1157</v>
      </c>
      <c r="G1" s="2" t="s">
        <v>5</v>
      </c>
      <c r="H1" s="1" t="s">
        <v>1155</v>
      </c>
      <c r="I1" s="1" t="s">
        <v>1156</v>
      </c>
    </row>
    <row r="2" spans="1:9" ht="180" x14ac:dyDescent="0.25">
      <c r="A2" s="3" t="str">
        <f>"024120"</f>
        <v>024120</v>
      </c>
      <c r="B2" s="3" t="s">
        <v>6</v>
      </c>
      <c r="C2" s="3" t="s">
        <v>7</v>
      </c>
      <c r="D2" s="3" t="s">
        <v>8</v>
      </c>
      <c r="E2" s="3" t="s">
        <v>9</v>
      </c>
      <c r="F2" s="3" t="s">
        <v>1158</v>
      </c>
      <c r="G2" s="4" t="s">
        <v>10</v>
      </c>
    </row>
    <row r="3" spans="1:9" ht="45" x14ac:dyDescent="0.25">
      <c r="A3" s="3" t="str">
        <f>"024120"</f>
        <v>024120</v>
      </c>
      <c r="B3" s="3" t="s">
        <v>6</v>
      </c>
      <c r="C3" s="3" t="s">
        <v>7</v>
      </c>
      <c r="D3" s="3" t="s">
        <v>11</v>
      </c>
      <c r="E3" s="3" t="s">
        <v>9</v>
      </c>
      <c r="F3" s="3" t="s">
        <v>1173</v>
      </c>
      <c r="G3" s="4" t="s">
        <v>12</v>
      </c>
    </row>
    <row r="4" spans="1:9" ht="75" x14ac:dyDescent="0.25">
      <c r="A4" s="3" t="str">
        <f>"024120"</f>
        <v>024120</v>
      </c>
      <c r="B4" s="3" t="s">
        <v>6</v>
      </c>
      <c r="C4" s="3" t="s">
        <v>7</v>
      </c>
      <c r="D4" s="3" t="s">
        <v>13</v>
      </c>
      <c r="E4" s="3" t="s">
        <v>9</v>
      </c>
      <c r="F4" s="3" t="s">
        <v>1173</v>
      </c>
      <c r="G4" s="4" t="s">
        <v>14</v>
      </c>
    </row>
    <row r="5" spans="1:9" x14ac:dyDescent="0.25">
      <c r="A5" s="3" t="str">
        <f>"031000"</f>
        <v>031000</v>
      </c>
      <c r="B5" s="3" t="s">
        <v>15</v>
      </c>
      <c r="C5" s="3" t="s">
        <v>7</v>
      </c>
      <c r="D5" s="3" t="s">
        <v>16</v>
      </c>
      <c r="E5" s="3" t="s">
        <v>9</v>
      </c>
      <c r="F5" s="3" t="s">
        <v>1173</v>
      </c>
      <c r="G5" s="4" t="s">
        <v>17</v>
      </c>
    </row>
    <row r="6" spans="1:9" ht="60" x14ac:dyDescent="0.25">
      <c r="A6" s="3" t="str">
        <f>"031000"</f>
        <v>031000</v>
      </c>
      <c r="B6" s="3" t="s">
        <v>15</v>
      </c>
      <c r="C6" s="3" t="s">
        <v>7</v>
      </c>
      <c r="D6" s="3" t="s">
        <v>18</v>
      </c>
      <c r="E6" s="3" t="s">
        <v>9</v>
      </c>
      <c r="F6" s="3" t="s">
        <v>1159</v>
      </c>
      <c r="G6" s="4" t="s">
        <v>19</v>
      </c>
    </row>
    <row r="7" spans="1:9" ht="30" x14ac:dyDescent="0.25">
      <c r="A7" s="3" t="str">
        <f>"031000"</f>
        <v>031000</v>
      </c>
      <c r="B7" s="3" t="s">
        <v>15</v>
      </c>
      <c r="C7" s="3" t="s">
        <v>7</v>
      </c>
      <c r="D7" s="3" t="s">
        <v>20</v>
      </c>
      <c r="E7" s="3" t="s">
        <v>9</v>
      </c>
      <c r="F7" s="3" t="s">
        <v>1160</v>
      </c>
      <c r="G7" s="4" t="s">
        <v>21</v>
      </c>
    </row>
    <row r="8" spans="1:9" x14ac:dyDescent="0.25">
      <c r="A8" s="3" t="str">
        <f>"031000"</f>
        <v>031000</v>
      </c>
      <c r="B8" s="3" t="s">
        <v>15</v>
      </c>
      <c r="C8" s="3" t="s">
        <v>7</v>
      </c>
      <c r="D8" s="3" t="s">
        <v>22</v>
      </c>
      <c r="E8" s="3" t="s">
        <v>9</v>
      </c>
      <c r="F8" s="3" t="s">
        <v>1161</v>
      </c>
      <c r="G8" s="4" t="s">
        <v>23</v>
      </c>
    </row>
    <row r="9" spans="1:9" ht="90" x14ac:dyDescent="0.25">
      <c r="A9" s="3" t="str">
        <f>"032000"</f>
        <v>032000</v>
      </c>
      <c r="B9" s="3" t="s">
        <v>24</v>
      </c>
      <c r="C9" s="3" t="s">
        <v>7</v>
      </c>
      <c r="D9" s="3" t="s">
        <v>25</v>
      </c>
      <c r="E9" s="3" t="s">
        <v>9</v>
      </c>
      <c r="F9" s="3" t="s">
        <v>1159</v>
      </c>
      <c r="G9" s="4" t="s">
        <v>26</v>
      </c>
    </row>
    <row r="10" spans="1:9" x14ac:dyDescent="0.25">
      <c r="A10" s="3" t="str">
        <f>"032000"</f>
        <v>032000</v>
      </c>
      <c r="B10" s="3" t="s">
        <v>24</v>
      </c>
      <c r="C10" s="3" t="s">
        <v>7</v>
      </c>
      <c r="D10" s="3" t="s">
        <v>27</v>
      </c>
      <c r="E10" s="3" t="s">
        <v>9</v>
      </c>
      <c r="F10" s="3" t="s">
        <v>1161</v>
      </c>
      <c r="G10" s="4" t="s">
        <v>28</v>
      </c>
    </row>
    <row r="11" spans="1:9" ht="60" x14ac:dyDescent="0.25">
      <c r="A11" s="3" t="str">
        <f>"032000"</f>
        <v>032000</v>
      </c>
      <c r="B11" s="3" t="s">
        <v>24</v>
      </c>
      <c r="C11" s="3" t="s">
        <v>7</v>
      </c>
      <c r="D11" s="3" t="s">
        <v>29</v>
      </c>
      <c r="E11" s="3" t="s">
        <v>9</v>
      </c>
      <c r="F11" s="3" t="s">
        <v>1166</v>
      </c>
      <c r="G11" s="4" t="s">
        <v>30</v>
      </c>
    </row>
    <row r="12" spans="1:9" ht="30" x14ac:dyDescent="0.25">
      <c r="A12" s="3" t="str">
        <f>"032000"</f>
        <v>032000</v>
      </c>
      <c r="B12" s="3" t="s">
        <v>24</v>
      </c>
      <c r="C12" s="3" t="s">
        <v>7</v>
      </c>
      <c r="D12" s="3" t="s">
        <v>31</v>
      </c>
      <c r="E12" s="3" t="s">
        <v>9</v>
      </c>
      <c r="F12" s="3" t="s">
        <v>1173</v>
      </c>
      <c r="G12" s="4" t="s">
        <v>32</v>
      </c>
    </row>
    <row r="13" spans="1:9" ht="75" x14ac:dyDescent="0.25">
      <c r="A13" s="3" t="str">
        <f>"032000"</f>
        <v>032000</v>
      </c>
      <c r="B13" s="3" t="s">
        <v>24</v>
      </c>
      <c r="C13" s="3" t="s">
        <v>7</v>
      </c>
      <c r="D13" s="3" t="s">
        <v>33</v>
      </c>
      <c r="E13" s="3" t="s">
        <v>9</v>
      </c>
      <c r="F13" s="3" t="s">
        <v>1168</v>
      </c>
      <c r="G13" s="4" t="s">
        <v>34</v>
      </c>
    </row>
    <row r="14" spans="1:9" x14ac:dyDescent="0.25">
      <c r="A14" s="3" t="str">
        <f t="shared" ref="A14:A21" si="0">"033000"</f>
        <v>033000</v>
      </c>
      <c r="B14" s="3" t="s">
        <v>35</v>
      </c>
      <c r="C14" s="3" t="s">
        <v>7</v>
      </c>
      <c r="D14" s="3" t="s">
        <v>25</v>
      </c>
      <c r="E14" s="3" t="s">
        <v>9</v>
      </c>
      <c r="F14" s="3" t="s">
        <v>1173</v>
      </c>
      <c r="G14" s="4" t="s">
        <v>36</v>
      </c>
    </row>
    <row r="15" spans="1:9" ht="60" x14ac:dyDescent="0.25">
      <c r="A15" s="3" t="str">
        <f t="shared" si="0"/>
        <v>033000</v>
      </c>
      <c r="B15" s="3" t="s">
        <v>35</v>
      </c>
      <c r="C15" s="3" t="s">
        <v>7</v>
      </c>
      <c r="D15" s="3" t="s">
        <v>27</v>
      </c>
      <c r="E15" s="3" t="s">
        <v>9</v>
      </c>
      <c r="F15" s="3" t="s">
        <v>1159</v>
      </c>
      <c r="G15" s="4" t="s">
        <v>37</v>
      </c>
    </row>
    <row r="16" spans="1:9" ht="75" x14ac:dyDescent="0.25">
      <c r="A16" s="3" t="str">
        <f t="shared" si="0"/>
        <v>033000</v>
      </c>
      <c r="B16" s="3" t="s">
        <v>35</v>
      </c>
      <c r="C16" s="3" t="s">
        <v>7</v>
      </c>
      <c r="D16" s="3" t="s">
        <v>29</v>
      </c>
      <c r="E16" s="3" t="s">
        <v>9</v>
      </c>
      <c r="F16" s="3" t="s">
        <v>1171</v>
      </c>
      <c r="G16" s="4" t="s">
        <v>38</v>
      </c>
    </row>
    <row r="17" spans="1:7" ht="75" x14ac:dyDescent="0.25">
      <c r="A17" s="3" t="str">
        <f t="shared" si="0"/>
        <v>033000</v>
      </c>
      <c r="B17" s="3" t="s">
        <v>35</v>
      </c>
      <c r="C17" s="3" t="s">
        <v>7</v>
      </c>
      <c r="D17" s="3" t="s">
        <v>39</v>
      </c>
      <c r="E17" s="3" t="s">
        <v>9</v>
      </c>
      <c r="F17" s="3" t="s">
        <v>1161</v>
      </c>
      <c r="G17" s="4" t="s">
        <v>40</v>
      </c>
    </row>
    <row r="18" spans="1:7" ht="60" x14ac:dyDescent="0.25">
      <c r="A18" s="3" t="str">
        <f t="shared" si="0"/>
        <v>033000</v>
      </c>
      <c r="B18" s="3" t="s">
        <v>35</v>
      </c>
      <c r="C18" s="3" t="s">
        <v>7</v>
      </c>
      <c r="D18" s="3" t="s">
        <v>41</v>
      </c>
      <c r="E18" s="3" t="s">
        <v>9</v>
      </c>
      <c r="F18" s="3" t="s">
        <v>1161</v>
      </c>
      <c r="G18" s="4" t="s">
        <v>42</v>
      </c>
    </row>
    <row r="19" spans="1:7" ht="30" x14ac:dyDescent="0.25">
      <c r="A19" s="3" t="str">
        <f t="shared" si="0"/>
        <v>033000</v>
      </c>
      <c r="B19" s="3" t="s">
        <v>35</v>
      </c>
      <c r="C19" s="3" t="s">
        <v>7</v>
      </c>
      <c r="D19" s="3" t="s">
        <v>33</v>
      </c>
      <c r="E19" s="3" t="s">
        <v>9</v>
      </c>
      <c r="F19" s="3" t="s">
        <v>1161</v>
      </c>
      <c r="G19" s="4" t="s">
        <v>43</v>
      </c>
    </row>
    <row r="20" spans="1:7" ht="30" x14ac:dyDescent="0.25">
      <c r="A20" s="3" t="str">
        <f t="shared" si="0"/>
        <v>033000</v>
      </c>
      <c r="B20" s="3" t="s">
        <v>35</v>
      </c>
      <c r="C20" s="3" t="s">
        <v>7</v>
      </c>
      <c r="D20" s="3" t="s">
        <v>44</v>
      </c>
      <c r="E20" s="3" t="s">
        <v>9</v>
      </c>
      <c r="F20" s="3" t="s">
        <v>1166</v>
      </c>
      <c r="G20" s="4" t="s">
        <v>45</v>
      </c>
    </row>
    <row r="21" spans="1:7" ht="75" x14ac:dyDescent="0.25">
      <c r="A21" s="3" t="str">
        <f t="shared" si="0"/>
        <v>033000</v>
      </c>
      <c r="B21" s="3" t="s">
        <v>35</v>
      </c>
      <c r="C21" s="3" t="s">
        <v>7</v>
      </c>
      <c r="D21" s="3" t="s">
        <v>46</v>
      </c>
      <c r="E21" s="3" t="s">
        <v>9</v>
      </c>
      <c r="F21" s="3" t="s">
        <v>1173</v>
      </c>
      <c r="G21" s="4" t="s">
        <v>47</v>
      </c>
    </row>
    <row r="22" spans="1:7" ht="105" x14ac:dyDescent="0.25">
      <c r="A22" s="3" t="str">
        <f>"033510"</f>
        <v>033510</v>
      </c>
      <c r="B22" s="3" t="s">
        <v>48</v>
      </c>
      <c r="C22" s="3" t="s">
        <v>7</v>
      </c>
      <c r="D22" s="3" t="s">
        <v>49</v>
      </c>
      <c r="E22" s="3" t="s">
        <v>9</v>
      </c>
      <c r="F22" s="3" t="s">
        <v>1161</v>
      </c>
      <c r="G22" s="4" t="s">
        <v>50</v>
      </c>
    </row>
    <row r="23" spans="1:7" ht="90" x14ac:dyDescent="0.25">
      <c r="A23" s="3" t="str">
        <f>"033510"</f>
        <v>033510</v>
      </c>
      <c r="B23" s="3" t="s">
        <v>48</v>
      </c>
      <c r="C23" s="3" t="s">
        <v>7</v>
      </c>
      <c r="D23" s="3" t="s">
        <v>51</v>
      </c>
      <c r="E23" s="3" t="s">
        <v>9</v>
      </c>
      <c r="F23" s="3" t="s">
        <v>1167</v>
      </c>
      <c r="G23" s="4" t="s">
        <v>52</v>
      </c>
    </row>
    <row r="24" spans="1:7" ht="165" x14ac:dyDescent="0.25">
      <c r="A24" s="3" t="str">
        <f>"033510"</f>
        <v>033510</v>
      </c>
      <c r="B24" s="3" t="s">
        <v>48</v>
      </c>
      <c r="C24" s="3" t="s">
        <v>7</v>
      </c>
      <c r="D24" s="3" t="s">
        <v>53</v>
      </c>
      <c r="E24" s="3" t="s">
        <v>9</v>
      </c>
      <c r="F24" s="3" t="s">
        <v>1168</v>
      </c>
      <c r="G24" s="4" t="s">
        <v>1162</v>
      </c>
    </row>
    <row r="25" spans="1:7" ht="75" x14ac:dyDescent="0.25">
      <c r="A25" s="3" t="str">
        <f>"033510"</f>
        <v>033510</v>
      </c>
      <c r="B25" s="3" t="s">
        <v>48</v>
      </c>
      <c r="C25" s="3" t="s">
        <v>7</v>
      </c>
      <c r="D25" s="3" t="s">
        <v>55</v>
      </c>
      <c r="E25" s="3" t="s">
        <v>9</v>
      </c>
      <c r="F25" s="3" t="s">
        <v>1164</v>
      </c>
      <c r="G25" s="4" t="s">
        <v>56</v>
      </c>
    </row>
    <row r="26" spans="1:7" ht="225" x14ac:dyDescent="0.25">
      <c r="A26" s="3" t="str">
        <f>"033510"</f>
        <v>033510</v>
      </c>
      <c r="B26" s="3" t="s">
        <v>48</v>
      </c>
      <c r="C26" s="3" t="s">
        <v>7</v>
      </c>
      <c r="D26" s="3" t="s">
        <v>57</v>
      </c>
      <c r="E26" s="3" t="s">
        <v>9</v>
      </c>
      <c r="F26" s="3" t="s">
        <v>1167</v>
      </c>
      <c r="G26" s="4" t="s">
        <v>58</v>
      </c>
    </row>
    <row r="27" spans="1:7" ht="30" x14ac:dyDescent="0.25">
      <c r="A27" s="3" t="str">
        <f>"033713"</f>
        <v>033713</v>
      </c>
      <c r="B27" s="3" t="s">
        <v>59</v>
      </c>
      <c r="C27" s="3" t="s">
        <v>7</v>
      </c>
      <c r="D27" s="3" t="s">
        <v>25</v>
      </c>
      <c r="E27" s="3" t="s">
        <v>9</v>
      </c>
      <c r="F27" s="3" t="s">
        <v>1159</v>
      </c>
      <c r="G27" s="4" t="s">
        <v>60</v>
      </c>
    </row>
    <row r="28" spans="1:7" ht="105" x14ac:dyDescent="0.25">
      <c r="A28" s="3" t="str">
        <f>"035416"</f>
        <v>035416</v>
      </c>
      <c r="B28" s="3" t="s">
        <v>61</v>
      </c>
      <c r="C28" s="3" t="s">
        <v>7</v>
      </c>
      <c r="D28" s="3" t="s">
        <v>62</v>
      </c>
      <c r="E28" s="3" t="s">
        <v>9</v>
      </c>
      <c r="F28" s="3" t="s">
        <v>1161</v>
      </c>
      <c r="G28" s="4" t="s">
        <v>63</v>
      </c>
    </row>
    <row r="29" spans="1:7" ht="180" x14ac:dyDescent="0.25">
      <c r="A29" s="3" t="str">
        <f>"035416"</f>
        <v>035416</v>
      </c>
      <c r="B29" s="3" t="s">
        <v>61</v>
      </c>
      <c r="C29" s="3" t="s">
        <v>7</v>
      </c>
      <c r="D29" s="3" t="s">
        <v>64</v>
      </c>
      <c r="E29" s="3" t="s">
        <v>9</v>
      </c>
      <c r="F29" s="3" t="s">
        <v>1168</v>
      </c>
      <c r="G29" s="4" t="s">
        <v>65</v>
      </c>
    </row>
    <row r="30" spans="1:7" ht="75" x14ac:dyDescent="0.25">
      <c r="A30" s="3" t="str">
        <f>"035416"</f>
        <v>035416</v>
      </c>
      <c r="B30" s="3" t="s">
        <v>61</v>
      </c>
      <c r="C30" s="3" t="s">
        <v>7</v>
      </c>
      <c r="D30" s="3" t="s">
        <v>66</v>
      </c>
      <c r="E30" s="3" t="s">
        <v>9</v>
      </c>
      <c r="F30" s="3" t="s">
        <v>1164</v>
      </c>
      <c r="G30" s="4" t="s">
        <v>56</v>
      </c>
    </row>
    <row r="31" spans="1:7" ht="105" x14ac:dyDescent="0.25">
      <c r="A31" s="3" t="str">
        <f t="shared" ref="A31:A37" si="1">"044314"</f>
        <v>044314</v>
      </c>
      <c r="B31" s="3" t="s">
        <v>67</v>
      </c>
      <c r="C31" s="3" t="s">
        <v>7</v>
      </c>
      <c r="D31" s="3" t="s">
        <v>8</v>
      </c>
      <c r="E31" s="3" t="s">
        <v>9</v>
      </c>
      <c r="F31" s="3" t="s">
        <v>1161</v>
      </c>
      <c r="G31" s="4" t="s">
        <v>68</v>
      </c>
    </row>
    <row r="32" spans="1:7" ht="105" x14ac:dyDescent="0.25">
      <c r="A32" s="3" t="str">
        <f t="shared" si="1"/>
        <v>044314</v>
      </c>
      <c r="B32" s="3" t="s">
        <v>67</v>
      </c>
      <c r="C32" s="3" t="s">
        <v>7</v>
      </c>
      <c r="D32" s="3" t="s">
        <v>11</v>
      </c>
      <c r="E32" s="3" t="s">
        <v>9</v>
      </c>
      <c r="F32" s="3" t="s">
        <v>1159</v>
      </c>
      <c r="G32" s="4" t="s">
        <v>69</v>
      </c>
    </row>
    <row r="33" spans="1:7" ht="75" x14ac:dyDescent="0.25">
      <c r="A33" s="3" t="str">
        <f t="shared" si="1"/>
        <v>044314</v>
      </c>
      <c r="B33" s="3" t="s">
        <v>67</v>
      </c>
      <c r="C33" s="3" t="s">
        <v>7</v>
      </c>
      <c r="D33" s="3" t="s">
        <v>13</v>
      </c>
      <c r="E33" s="3" t="s">
        <v>9</v>
      </c>
      <c r="F33" s="3" t="s">
        <v>1170</v>
      </c>
      <c r="G33" s="4" t="s">
        <v>70</v>
      </c>
    </row>
    <row r="34" spans="1:7" ht="180" x14ac:dyDescent="0.25">
      <c r="A34" s="3" t="str">
        <f t="shared" si="1"/>
        <v>044314</v>
      </c>
      <c r="B34" s="3" t="s">
        <v>67</v>
      </c>
      <c r="C34" s="3" t="s">
        <v>7</v>
      </c>
      <c r="D34" s="3" t="s">
        <v>64</v>
      </c>
      <c r="E34" s="3" t="s">
        <v>9</v>
      </c>
      <c r="F34" s="3" t="s">
        <v>1168</v>
      </c>
      <c r="G34" s="4" t="s">
        <v>71</v>
      </c>
    </row>
    <row r="35" spans="1:7" ht="75" x14ac:dyDescent="0.25">
      <c r="A35" s="3" t="str">
        <f t="shared" si="1"/>
        <v>044314</v>
      </c>
      <c r="B35" s="3" t="s">
        <v>67</v>
      </c>
      <c r="C35" s="3" t="s">
        <v>7</v>
      </c>
      <c r="D35" s="3" t="s">
        <v>66</v>
      </c>
      <c r="E35" s="3" t="s">
        <v>9</v>
      </c>
      <c r="F35" s="3" t="s">
        <v>1164</v>
      </c>
      <c r="G35" s="4" t="s">
        <v>56</v>
      </c>
    </row>
    <row r="36" spans="1:7" ht="90" x14ac:dyDescent="0.25">
      <c r="A36" s="3" t="str">
        <f t="shared" si="1"/>
        <v>044314</v>
      </c>
      <c r="B36" s="3" t="s">
        <v>67</v>
      </c>
      <c r="C36" s="3" t="s">
        <v>7</v>
      </c>
      <c r="D36" s="3" t="s">
        <v>72</v>
      </c>
      <c r="E36" s="3" t="s">
        <v>9</v>
      </c>
      <c r="F36" s="3" t="s">
        <v>1165</v>
      </c>
      <c r="G36" s="4" t="s">
        <v>73</v>
      </c>
    </row>
    <row r="37" spans="1:7" ht="90" x14ac:dyDescent="0.25">
      <c r="A37" s="3" t="str">
        <f t="shared" si="1"/>
        <v>044314</v>
      </c>
      <c r="B37" s="3" t="s">
        <v>67</v>
      </c>
      <c r="C37" s="3" t="s">
        <v>7</v>
      </c>
      <c r="D37" s="3" t="s">
        <v>74</v>
      </c>
      <c r="E37" s="3" t="s">
        <v>9</v>
      </c>
      <c r="F37" s="3" t="s">
        <v>1165</v>
      </c>
      <c r="G37" s="4" t="s">
        <v>75</v>
      </c>
    </row>
    <row r="38" spans="1:7" ht="105" x14ac:dyDescent="0.25">
      <c r="A38" s="3" t="str">
        <f>"050513"</f>
        <v>050513</v>
      </c>
      <c r="B38" s="3" t="s">
        <v>76</v>
      </c>
      <c r="C38" s="3" t="s">
        <v>7</v>
      </c>
      <c r="D38" s="3" t="s">
        <v>77</v>
      </c>
      <c r="E38" s="3" t="s">
        <v>9</v>
      </c>
      <c r="F38" s="3" t="s">
        <v>1161</v>
      </c>
      <c r="G38" s="4" t="s">
        <v>50</v>
      </c>
    </row>
    <row r="39" spans="1:7" ht="105" x14ac:dyDescent="0.25">
      <c r="A39" s="3" t="str">
        <f>"050513"</f>
        <v>050513</v>
      </c>
      <c r="B39" s="3" t="s">
        <v>76</v>
      </c>
      <c r="C39" s="3" t="s">
        <v>7</v>
      </c>
      <c r="D39" s="3" t="s">
        <v>78</v>
      </c>
      <c r="E39" s="3" t="s">
        <v>9</v>
      </c>
      <c r="F39" s="3" t="s">
        <v>1158</v>
      </c>
      <c r="G39" s="4" t="s">
        <v>79</v>
      </c>
    </row>
    <row r="40" spans="1:7" ht="180" x14ac:dyDescent="0.25">
      <c r="A40" s="3" t="str">
        <f>"050513"</f>
        <v>050513</v>
      </c>
      <c r="B40" s="3" t="s">
        <v>76</v>
      </c>
      <c r="C40" s="3" t="s">
        <v>7</v>
      </c>
      <c r="D40" s="3" t="s">
        <v>80</v>
      </c>
      <c r="E40" s="3" t="s">
        <v>9</v>
      </c>
      <c r="F40" s="3" t="s">
        <v>1168</v>
      </c>
      <c r="G40" s="4" t="s">
        <v>81</v>
      </c>
    </row>
    <row r="41" spans="1:7" ht="75" x14ac:dyDescent="0.25">
      <c r="A41" s="3" t="str">
        <f>"050513"</f>
        <v>050513</v>
      </c>
      <c r="B41" s="3" t="s">
        <v>76</v>
      </c>
      <c r="C41" s="3" t="s">
        <v>7</v>
      </c>
      <c r="D41" s="3" t="s">
        <v>82</v>
      </c>
      <c r="E41" s="3" t="s">
        <v>9</v>
      </c>
      <c r="F41" s="3" t="s">
        <v>1164</v>
      </c>
      <c r="G41" s="4" t="s">
        <v>56</v>
      </c>
    </row>
    <row r="42" spans="1:7" ht="60" x14ac:dyDescent="0.25">
      <c r="A42" s="3" t="str">
        <f>"050523"</f>
        <v>050523</v>
      </c>
      <c r="B42" s="3" t="s">
        <v>83</v>
      </c>
      <c r="C42" s="3" t="s">
        <v>7</v>
      </c>
      <c r="D42" s="3" t="s">
        <v>77</v>
      </c>
      <c r="E42" s="3" t="s">
        <v>9</v>
      </c>
      <c r="F42" s="3" t="s">
        <v>1161</v>
      </c>
      <c r="G42" s="4" t="s">
        <v>84</v>
      </c>
    </row>
    <row r="43" spans="1:7" ht="60" x14ac:dyDescent="0.25">
      <c r="A43" s="3" t="str">
        <f>"050523"</f>
        <v>050523</v>
      </c>
      <c r="B43" s="3" t="s">
        <v>83</v>
      </c>
      <c r="C43" s="3" t="s">
        <v>7</v>
      </c>
      <c r="D43" s="3" t="s">
        <v>78</v>
      </c>
      <c r="E43" s="3" t="s">
        <v>9</v>
      </c>
      <c r="F43" s="3" t="s">
        <v>1170</v>
      </c>
      <c r="G43" s="4" t="s">
        <v>85</v>
      </c>
    </row>
    <row r="44" spans="1:7" x14ac:dyDescent="0.25">
      <c r="A44" s="3" t="str">
        <f t="shared" ref="A44:A54" si="2">"051200"</f>
        <v>051200</v>
      </c>
      <c r="B44" s="3" t="s">
        <v>86</v>
      </c>
      <c r="C44" s="3" t="s">
        <v>7</v>
      </c>
      <c r="D44" s="3" t="s">
        <v>25</v>
      </c>
      <c r="E44" s="3" t="s">
        <v>9</v>
      </c>
      <c r="F44" s="3" t="s">
        <v>1173</v>
      </c>
      <c r="G44" s="4" t="s">
        <v>36</v>
      </c>
    </row>
    <row r="45" spans="1:7" x14ac:dyDescent="0.25">
      <c r="A45" s="3" t="str">
        <f t="shared" si="2"/>
        <v>051200</v>
      </c>
      <c r="B45" s="3" t="s">
        <v>86</v>
      </c>
      <c r="C45" s="3" t="s">
        <v>7</v>
      </c>
      <c r="D45" s="3" t="s">
        <v>27</v>
      </c>
      <c r="E45" s="3" t="s">
        <v>9</v>
      </c>
      <c r="F45" s="3" t="s">
        <v>1173</v>
      </c>
      <c r="G45" s="4" t="s">
        <v>87</v>
      </c>
    </row>
    <row r="46" spans="1:7" ht="90" x14ac:dyDescent="0.25">
      <c r="A46" s="3" t="str">
        <f t="shared" si="2"/>
        <v>051200</v>
      </c>
      <c r="B46" s="3" t="s">
        <v>86</v>
      </c>
      <c r="C46" s="3" t="s">
        <v>7</v>
      </c>
      <c r="D46" s="3" t="s">
        <v>88</v>
      </c>
      <c r="E46" s="3" t="s">
        <v>9</v>
      </c>
      <c r="F46" s="3" t="s">
        <v>1161</v>
      </c>
      <c r="G46" s="4" t="s">
        <v>89</v>
      </c>
    </row>
    <row r="47" spans="1:7" ht="75" x14ac:dyDescent="0.25">
      <c r="A47" s="3" t="str">
        <f t="shared" si="2"/>
        <v>051200</v>
      </c>
      <c r="B47" s="3" t="s">
        <v>86</v>
      </c>
      <c r="C47" s="3" t="s">
        <v>7</v>
      </c>
      <c r="D47" s="3" t="s">
        <v>90</v>
      </c>
      <c r="E47" s="3" t="s">
        <v>9</v>
      </c>
      <c r="F47" s="3" t="s">
        <v>1161</v>
      </c>
      <c r="G47" s="4" t="s">
        <v>91</v>
      </c>
    </row>
    <row r="48" spans="1:7" ht="75" x14ac:dyDescent="0.25">
      <c r="A48" s="3" t="str">
        <f t="shared" si="2"/>
        <v>051200</v>
      </c>
      <c r="B48" s="3" t="s">
        <v>86</v>
      </c>
      <c r="C48" s="3" t="s">
        <v>7</v>
      </c>
      <c r="D48" s="3" t="s">
        <v>92</v>
      </c>
      <c r="E48" s="3" t="s">
        <v>9</v>
      </c>
      <c r="F48" s="3" t="s">
        <v>1161</v>
      </c>
      <c r="G48" s="4" t="s">
        <v>93</v>
      </c>
    </row>
    <row r="49" spans="1:7" ht="75" x14ac:dyDescent="0.25">
      <c r="A49" s="3" t="str">
        <f t="shared" si="2"/>
        <v>051200</v>
      </c>
      <c r="B49" s="3" t="s">
        <v>86</v>
      </c>
      <c r="C49" s="3" t="s">
        <v>7</v>
      </c>
      <c r="D49" s="3" t="s">
        <v>31</v>
      </c>
      <c r="E49" s="3" t="s">
        <v>9</v>
      </c>
      <c r="F49" s="3" t="s">
        <v>1159</v>
      </c>
      <c r="G49" s="4" t="s">
        <v>94</v>
      </c>
    </row>
    <row r="50" spans="1:7" ht="75" x14ac:dyDescent="0.25">
      <c r="A50" s="3" t="str">
        <f t="shared" si="2"/>
        <v>051200</v>
      </c>
      <c r="B50" s="3" t="s">
        <v>86</v>
      </c>
      <c r="C50" s="3" t="s">
        <v>7</v>
      </c>
      <c r="D50" s="3" t="s">
        <v>33</v>
      </c>
      <c r="E50" s="3" t="s">
        <v>9</v>
      </c>
      <c r="F50" s="3" t="s">
        <v>1168</v>
      </c>
      <c r="G50" s="4" t="s">
        <v>95</v>
      </c>
    </row>
    <row r="51" spans="1:7" ht="30" x14ac:dyDescent="0.25">
      <c r="A51" s="3" t="str">
        <f t="shared" si="2"/>
        <v>051200</v>
      </c>
      <c r="B51" s="3" t="s">
        <v>86</v>
      </c>
      <c r="C51" s="3" t="s">
        <v>7</v>
      </c>
      <c r="D51" s="3" t="s">
        <v>44</v>
      </c>
      <c r="E51" s="3" t="s">
        <v>9</v>
      </c>
      <c r="F51" s="3" t="s">
        <v>1166</v>
      </c>
      <c r="G51" s="4" t="s">
        <v>96</v>
      </c>
    </row>
    <row r="52" spans="1:7" ht="45" x14ac:dyDescent="0.25">
      <c r="A52" s="3" t="str">
        <f t="shared" si="2"/>
        <v>051200</v>
      </c>
      <c r="B52" s="3" t="s">
        <v>86</v>
      </c>
      <c r="C52" s="3" t="s">
        <v>7</v>
      </c>
      <c r="D52" s="3" t="s">
        <v>46</v>
      </c>
      <c r="E52" s="3" t="s">
        <v>9</v>
      </c>
      <c r="F52" s="3" t="s">
        <v>1167</v>
      </c>
      <c r="G52" s="4" t="s">
        <v>97</v>
      </c>
    </row>
    <row r="53" spans="1:7" ht="45" x14ac:dyDescent="0.25">
      <c r="A53" s="3" t="str">
        <f t="shared" si="2"/>
        <v>051200</v>
      </c>
      <c r="B53" s="3" t="s">
        <v>86</v>
      </c>
      <c r="C53" s="3" t="s">
        <v>7</v>
      </c>
      <c r="D53" s="3" t="s">
        <v>98</v>
      </c>
      <c r="E53" s="3" t="s">
        <v>9</v>
      </c>
      <c r="F53" s="3" t="s">
        <v>1173</v>
      </c>
      <c r="G53" s="4" t="s">
        <v>99</v>
      </c>
    </row>
    <row r="54" spans="1:7" ht="45" x14ac:dyDescent="0.25">
      <c r="A54" s="3" t="str">
        <f t="shared" si="2"/>
        <v>051200</v>
      </c>
      <c r="B54" s="3" t="s">
        <v>86</v>
      </c>
      <c r="C54" s="3" t="s">
        <v>7</v>
      </c>
      <c r="D54" s="3" t="s">
        <v>100</v>
      </c>
      <c r="E54" s="3" t="s">
        <v>9</v>
      </c>
      <c r="F54" s="3" t="s">
        <v>1167</v>
      </c>
      <c r="G54" s="4" t="s">
        <v>101</v>
      </c>
    </row>
    <row r="55" spans="1:7" x14ac:dyDescent="0.25">
      <c r="A55" s="3" t="str">
        <f t="shared" ref="A55:A62" si="3">"051210"</f>
        <v>051210</v>
      </c>
      <c r="B55" s="3" t="s">
        <v>102</v>
      </c>
      <c r="C55" s="3" t="s">
        <v>7</v>
      </c>
      <c r="D55" s="3" t="s">
        <v>25</v>
      </c>
      <c r="E55" s="3" t="s">
        <v>9</v>
      </c>
      <c r="F55" s="3" t="s">
        <v>1173</v>
      </c>
      <c r="G55" s="4" t="s">
        <v>103</v>
      </c>
    </row>
    <row r="56" spans="1:7" ht="45" x14ac:dyDescent="0.25">
      <c r="A56" s="3" t="str">
        <f t="shared" si="3"/>
        <v>051210</v>
      </c>
      <c r="B56" s="3" t="s">
        <v>102</v>
      </c>
      <c r="C56" s="3" t="s">
        <v>7</v>
      </c>
      <c r="D56" s="3" t="s">
        <v>104</v>
      </c>
      <c r="E56" s="3" t="s">
        <v>9</v>
      </c>
      <c r="F56" s="3" t="s">
        <v>1168</v>
      </c>
      <c r="G56" s="4" t="s">
        <v>105</v>
      </c>
    </row>
    <row r="57" spans="1:7" ht="90" x14ac:dyDescent="0.25">
      <c r="A57" s="3" t="str">
        <f t="shared" si="3"/>
        <v>051210</v>
      </c>
      <c r="B57" s="3" t="s">
        <v>102</v>
      </c>
      <c r="C57" s="3" t="s">
        <v>7</v>
      </c>
      <c r="D57" s="3" t="s">
        <v>106</v>
      </c>
      <c r="E57" s="3" t="s">
        <v>9</v>
      </c>
      <c r="F57" s="3" t="s">
        <v>1168</v>
      </c>
      <c r="G57" s="4" t="s">
        <v>107</v>
      </c>
    </row>
    <row r="58" spans="1:7" ht="60" x14ac:dyDescent="0.25">
      <c r="A58" s="3" t="str">
        <f t="shared" si="3"/>
        <v>051210</v>
      </c>
      <c r="B58" s="3" t="s">
        <v>102</v>
      </c>
      <c r="C58" s="3" t="s">
        <v>7</v>
      </c>
      <c r="D58" s="3" t="s">
        <v>108</v>
      </c>
      <c r="E58" s="3" t="s">
        <v>9</v>
      </c>
      <c r="F58" s="3" t="s">
        <v>1168</v>
      </c>
      <c r="G58" s="4" t="s">
        <v>109</v>
      </c>
    </row>
    <row r="59" spans="1:7" ht="30" x14ac:dyDescent="0.25">
      <c r="A59" s="3" t="str">
        <f t="shared" si="3"/>
        <v>051210</v>
      </c>
      <c r="B59" s="3" t="s">
        <v>102</v>
      </c>
      <c r="C59" s="3" t="s">
        <v>7</v>
      </c>
      <c r="D59" s="3" t="s">
        <v>29</v>
      </c>
      <c r="E59" s="3" t="s">
        <v>9</v>
      </c>
      <c r="F59" s="3" t="s">
        <v>1173</v>
      </c>
      <c r="G59" s="4" t="s">
        <v>110</v>
      </c>
    </row>
    <row r="60" spans="1:7" x14ac:dyDescent="0.25">
      <c r="A60" s="3" t="str">
        <f t="shared" si="3"/>
        <v>051210</v>
      </c>
      <c r="B60" s="3" t="s">
        <v>102</v>
      </c>
      <c r="C60" s="3" t="s">
        <v>7</v>
      </c>
      <c r="D60" s="3" t="s">
        <v>31</v>
      </c>
      <c r="E60" s="3" t="s">
        <v>9</v>
      </c>
      <c r="F60" s="3" t="s">
        <v>1164</v>
      </c>
      <c r="G60" s="4" t="s">
        <v>111</v>
      </c>
    </row>
    <row r="61" spans="1:7" ht="45" x14ac:dyDescent="0.25">
      <c r="A61" s="3" t="str">
        <f t="shared" si="3"/>
        <v>051210</v>
      </c>
      <c r="B61" s="3" t="s">
        <v>102</v>
      </c>
      <c r="C61" s="3" t="s">
        <v>7</v>
      </c>
      <c r="D61" s="3" t="s">
        <v>33</v>
      </c>
      <c r="E61" s="3" t="s">
        <v>9</v>
      </c>
      <c r="F61" s="3" t="s">
        <v>1173</v>
      </c>
      <c r="G61" s="4" t="s">
        <v>112</v>
      </c>
    </row>
    <row r="62" spans="1:7" ht="30" x14ac:dyDescent="0.25">
      <c r="A62" s="3" t="str">
        <f t="shared" si="3"/>
        <v>051210</v>
      </c>
      <c r="B62" s="3" t="s">
        <v>102</v>
      </c>
      <c r="C62" s="3" t="s">
        <v>7</v>
      </c>
      <c r="D62" s="3" t="s">
        <v>44</v>
      </c>
      <c r="E62" s="3" t="s">
        <v>9</v>
      </c>
      <c r="F62" s="3" t="s">
        <v>1173</v>
      </c>
      <c r="G62" s="4" t="s">
        <v>113</v>
      </c>
    </row>
    <row r="63" spans="1:7" ht="270" x14ac:dyDescent="0.25">
      <c r="A63" s="3" t="str">
        <f>"051213"</f>
        <v>051213</v>
      </c>
      <c r="B63" s="3" t="s">
        <v>114</v>
      </c>
      <c r="C63" s="3" t="s">
        <v>7</v>
      </c>
      <c r="D63" s="3" t="s">
        <v>8</v>
      </c>
      <c r="E63" s="3" t="s">
        <v>9</v>
      </c>
      <c r="F63" s="3" t="s">
        <v>1159</v>
      </c>
      <c r="G63" s="4" t="s">
        <v>115</v>
      </c>
    </row>
    <row r="64" spans="1:7" ht="75" x14ac:dyDescent="0.25">
      <c r="A64" s="3" t="str">
        <f>"051213"</f>
        <v>051213</v>
      </c>
      <c r="B64" s="3" t="s">
        <v>114</v>
      </c>
      <c r="C64" s="3" t="s">
        <v>7</v>
      </c>
      <c r="D64" s="3" t="s">
        <v>116</v>
      </c>
      <c r="E64" s="3" t="s">
        <v>9</v>
      </c>
      <c r="F64" s="3" t="s">
        <v>1173</v>
      </c>
      <c r="G64" s="4" t="s">
        <v>117</v>
      </c>
    </row>
    <row r="65" spans="1:7" x14ac:dyDescent="0.25">
      <c r="A65" s="3" t="str">
        <f>"051700"</f>
        <v>051700</v>
      </c>
      <c r="B65" s="3" t="s">
        <v>118</v>
      </c>
      <c r="C65" s="3" t="s">
        <v>7</v>
      </c>
      <c r="D65" s="3" t="s">
        <v>25</v>
      </c>
      <c r="E65" s="3" t="s">
        <v>9</v>
      </c>
      <c r="F65" s="3" t="s">
        <v>1173</v>
      </c>
      <c r="G65" s="4" t="s">
        <v>119</v>
      </c>
    </row>
    <row r="66" spans="1:7" ht="60" x14ac:dyDescent="0.25">
      <c r="A66" s="3" t="str">
        <f>"051700"</f>
        <v>051700</v>
      </c>
      <c r="B66" s="3" t="s">
        <v>118</v>
      </c>
      <c r="C66" s="3" t="s">
        <v>7</v>
      </c>
      <c r="D66" s="3" t="s">
        <v>104</v>
      </c>
      <c r="E66" s="3" t="s">
        <v>9</v>
      </c>
      <c r="F66" s="3" t="s">
        <v>1161</v>
      </c>
      <c r="G66" s="4" t="s">
        <v>120</v>
      </c>
    </row>
    <row r="67" spans="1:7" ht="90" x14ac:dyDescent="0.25">
      <c r="A67" s="3" t="str">
        <f>"051700"</f>
        <v>051700</v>
      </c>
      <c r="B67" s="3" t="s">
        <v>118</v>
      </c>
      <c r="C67" s="3" t="s">
        <v>7</v>
      </c>
      <c r="D67" s="3" t="s">
        <v>106</v>
      </c>
      <c r="E67" s="3" t="s">
        <v>9</v>
      </c>
      <c r="F67" s="3" t="s">
        <v>1161</v>
      </c>
      <c r="G67" s="4" t="s">
        <v>121</v>
      </c>
    </row>
    <row r="68" spans="1:7" x14ac:dyDescent="0.25">
      <c r="A68" s="3" t="str">
        <f>"051700"</f>
        <v>051700</v>
      </c>
      <c r="B68" s="3" t="s">
        <v>118</v>
      </c>
      <c r="C68" s="3" t="s">
        <v>7</v>
      </c>
      <c r="D68" s="3" t="s">
        <v>29</v>
      </c>
      <c r="E68" s="3" t="s">
        <v>9</v>
      </c>
      <c r="F68" s="3" t="s">
        <v>1170</v>
      </c>
      <c r="G68" s="4" t="s">
        <v>122</v>
      </c>
    </row>
    <row r="69" spans="1:7" ht="90" x14ac:dyDescent="0.25">
      <c r="A69" s="3" t="str">
        <f>"051700"</f>
        <v>051700</v>
      </c>
      <c r="B69" s="3" t="s">
        <v>118</v>
      </c>
      <c r="C69" s="3" t="s">
        <v>7</v>
      </c>
      <c r="D69" s="3" t="s">
        <v>31</v>
      </c>
      <c r="E69" s="3" t="s">
        <v>9</v>
      </c>
      <c r="F69" s="3" t="s">
        <v>1168</v>
      </c>
      <c r="G69" s="4" t="s">
        <v>123</v>
      </c>
    </row>
    <row r="70" spans="1:7" ht="30" x14ac:dyDescent="0.25">
      <c r="A70" s="3" t="str">
        <f>"053100"</f>
        <v>053100</v>
      </c>
      <c r="B70" s="3" t="s">
        <v>124</v>
      </c>
      <c r="C70" s="3" t="s">
        <v>7</v>
      </c>
      <c r="D70" s="3" t="s">
        <v>25</v>
      </c>
      <c r="E70" s="3" t="s">
        <v>9</v>
      </c>
      <c r="F70" s="3" t="s">
        <v>1173</v>
      </c>
      <c r="G70" s="4" t="s">
        <v>125</v>
      </c>
    </row>
    <row r="71" spans="1:7" ht="75" x14ac:dyDescent="0.25">
      <c r="A71" s="3" t="str">
        <f>"053100"</f>
        <v>053100</v>
      </c>
      <c r="B71" s="3" t="s">
        <v>124</v>
      </c>
      <c r="C71" s="3" t="s">
        <v>7</v>
      </c>
      <c r="D71" s="3" t="s">
        <v>27</v>
      </c>
      <c r="E71" s="3" t="s">
        <v>9</v>
      </c>
      <c r="F71" s="3" t="s">
        <v>1159</v>
      </c>
      <c r="G71" s="4" t="s">
        <v>126</v>
      </c>
    </row>
    <row r="72" spans="1:7" ht="105" x14ac:dyDescent="0.25">
      <c r="A72" s="3" t="str">
        <f>"053100"</f>
        <v>053100</v>
      </c>
      <c r="B72" s="3" t="s">
        <v>124</v>
      </c>
      <c r="C72" s="3" t="s">
        <v>7</v>
      </c>
      <c r="D72" s="3" t="s">
        <v>29</v>
      </c>
      <c r="E72" s="3" t="s">
        <v>9</v>
      </c>
      <c r="F72" s="3" t="s">
        <v>1159</v>
      </c>
      <c r="G72" s="4" t="s">
        <v>127</v>
      </c>
    </row>
    <row r="73" spans="1:7" ht="90" x14ac:dyDescent="0.25">
      <c r="A73" s="3" t="str">
        <f>"053100"</f>
        <v>053100</v>
      </c>
      <c r="B73" s="3" t="s">
        <v>124</v>
      </c>
      <c r="C73" s="3" t="s">
        <v>7</v>
      </c>
      <c r="D73" s="3" t="s">
        <v>31</v>
      </c>
      <c r="E73" s="3" t="s">
        <v>9</v>
      </c>
      <c r="F73" s="3" t="s">
        <v>1168</v>
      </c>
      <c r="G73" s="4" t="s">
        <v>128</v>
      </c>
    </row>
    <row r="74" spans="1:7" ht="30" x14ac:dyDescent="0.25">
      <c r="A74" s="3" t="str">
        <f>"054000"</f>
        <v>054000</v>
      </c>
      <c r="B74" s="3" t="s">
        <v>129</v>
      </c>
      <c r="C74" s="3" t="s">
        <v>7</v>
      </c>
      <c r="D74" s="3" t="s">
        <v>25</v>
      </c>
      <c r="E74" s="3" t="s">
        <v>9</v>
      </c>
      <c r="F74" s="3" t="s">
        <v>1161</v>
      </c>
      <c r="G74" s="4" t="s">
        <v>130</v>
      </c>
    </row>
    <row r="75" spans="1:7" ht="60" x14ac:dyDescent="0.25">
      <c r="A75" s="3" t="str">
        <f>"054000"</f>
        <v>054000</v>
      </c>
      <c r="B75" s="3" t="s">
        <v>129</v>
      </c>
      <c r="C75" s="3" t="s">
        <v>7</v>
      </c>
      <c r="D75" s="3" t="s">
        <v>27</v>
      </c>
      <c r="E75" s="3" t="s">
        <v>9</v>
      </c>
      <c r="F75" s="3" t="s">
        <v>1168</v>
      </c>
      <c r="G75" s="4" t="s">
        <v>131</v>
      </c>
    </row>
    <row r="76" spans="1:7" ht="105" x14ac:dyDescent="0.25">
      <c r="A76" s="3" t="str">
        <f>"055000"</f>
        <v>055000</v>
      </c>
      <c r="B76" s="3" t="s">
        <v>132</v>
      </c>
      <c r="C76" s="3" t="s">
        <v>7</v>
      </c>
      <c r="D76" s="3" t="s">
        <v>8</v>
      </c>
      <c r="E76" s="3" t="s">
        <v>9</v>
      </c>
      <c r="F76" s="3" t="s">
        <v>1161</v>
      </c>
      <c r="G76" s="4" t="s">
        <v>133</v>
      </c>
    </row>
    <row r="77" spans="1:7" ht="270" x14ac:dyDescent="0.25">
      <c r="A77" s="3" t="str">
        <f>"055000"</f>
        <v>055000</v>
      </c>
      <c r="B77" s="3" t="s">
        <v>132</v>
      </c>
      <c r="C77" s="3" t="s">
        <v>7</v>
      </c>
      <c r="D77" s="3" t="s">
        <v>11</v>
      </c>
      <c r="E77" s="3" t="s">
        <v>9</v>
      </c>
      <c r="F77" s="3" t="s">
        <v>1159</v>
      </c>
      <c r="G77" s="4" t="s">
        <v>134</v>
      </c>
    </row>
    <row r="78" spans="1:7" ht="255" x14ac:dyDescent="0.25">
      <c r="A78" s="3" t="str">
        <f>"055000"</f>
        <v>055000</v>
      </c>
      <c r="B78" s="3" t="s">
        <v>132</v>
      </c>
      <c r="C78" s="3" t="s">
        <v>7</v>
      </c>
      <c r="D78" s="3" t="s">
        <v>64</v>
      </c>
      <c r="E78" s="3" t="s">
        <v>9</v>
      </c>
      <c r="F78" s="3" t="s">
        <v>1159</v>
      </c>
      <c r="G78" s="4" t="s">
        <v>135</v>
      </c>
    </row>
    <row r="79" spans="1:7" ht="75" x14ac:dyDescent="0.25">
      <c r="A79" s="3" t="str">
        <f>"055000"</f>
        <v>055000</v>
      </c>
      <c r="B79" s="3" t="s">
        <v>132</v>
      </c>
      <c r="C79" s="3" t="s">
        <v>7</v>
      </c>
      <c r="D79" s="3" t="s">
        <v>66</v>
      </c>
      <c r="E79" s="3" t="s">
        <v>9</v>
      </c>
      <c r="F79" s="3" t="s">
        <v>1164</v>
      </c>
      <c r="G79" s="4" t="s">
        <v>136</v>
      </c>
    </row>
    <row r="80" spans="1:7" ht="105" x14ac:dyDescent="0.25">
      <c r="A80" s="3" t="str">
        <f>"057000"</f>
        <v>057000</v>
      </c>
      <c r="B80" s="3" t="s">
        <v>137</v>
      </c>
      <c r="C80" s="3" t="s">
        <v>7</v>
      </c>
      <c r="D80" s="3" t="s">
        <v>8</v>
      </c>
      <c r="E80" s="3" t="s">
        <v>9</v>
      </c>
      <c r="F80" s="3" t="s">
        <v>1161</v>
      </c>
      <c r="G80" s="4" t="s">
        <v>138</v>
      </c>
    </row>
    <row r="81" spans="1:7" ht="270" x14ac:dyDescent="0.25">
      <c r="A81" s="3" t="str">
        <f>"057000"</f>
        <v>057000</v>
      </c>
      <c r="B81" s="3" t="s">
        <v>137</v>
      </c>
      <c r="C81" s="3" t="s">
        <v>7</v>
      </c>
      <c r="D81" s="3" t="s">
        <v>11</v>
      </c>
      <c r="E81" s="3" t="s">
        <v>9</v>
      </c>
      <c r="F81" s="3" t="s">
        <v>1159</v>
      </c>
      <c r="G81" s="4" t="s">
        <v>139</v>
      </c>
    </row>
    <row r="82" spans="1:7" ht="255" x14ac:dyDescent="0.25">
      <c r="A82" s="3" t="str">
        <f>"057000"</f>
        <v>057000</v>
      </c>
      <c r="B82" s="3" t="s">
        <v>137</v>
      </c>
      <c r="C82" s="3" t="s">
        <v>7</v>
      </c>
      <c r="D82" s="3" t="s">
        <v>64</v>
      </c>
      <c r="E82" s="3" t="s">
        <v>9</v>
      </c>
      <c r="F82" s="3" t="s">
        <v>1159</v>
      </c>
      <c r="G82" s="4" t="s">
        <v>140</v>
      </c>
    </row>
    <row r="83" spans="1:7" ht="75" x14ac:dyDescent="0.25">
      <c r="A83" s="3" t="str">
        <f>"057000"</f>
        <v>057000</v>
      </c>
      <c r="B83" s="3" t="s">
        <v>137</v>
      </c>
      <c r="C83" s="3" t="s">
        <v>7</v>
      </c>
      <c r="D83" s="3" t="s">
        <v>66</v>
      </c>
      <c r="E83" s="3" t="s">
        <v>9</v>
      </c>
      <c r="F83" s="3" t="s">
        <v>1164</v>
      </c>
      <c r="G83" s="4" t="s">
        <v>56</v>
      </c>
    </row>
    <row r="84" spans="1:7" ht="105" x14ac:dyDescent="0.25">
      <c r="A84" s="3" t="str">
        <f t="shared" ref="A84:A89" si="4">"060593"</f>
        <v>060593</v>
      </c>
      <c r="B84" s="3" t="s">
        <v>141</v>
      </c>
      <c r="C84" s="3" t="s">
        <v>7</v>
      </c>
      <c r="D84" s="3" t="s">
        <v>8</v>
      </c>
      <c r="E84" s="3" t="s">
        <v>9</v>
      </c>
      <c r="F84" s="3" t="s">
        <v>1161</v>
      </c>
      <c r="G84" s="4" t="s">
        <v>68</v>
      </c>
    </row>
    <row r="85" spans="1:7" ht="60" x14ac:dyDescent="0.25">
      <c r="A85" s="3" t="str">
        <f t="shared" si="4"/>
        <v>060593</v>
      </c>
      <c r="B85" s="3" t="s">
        <v>141</v>
      </c>
      <c r="C85" s="3" t="s">
        <v>7</v>
      </c>
      <c r="D85" s="3" t="s">
        <v>11</v>
      </c>
      <c r="E85" s="3" t="s">
        <v>9</v>
      </c>
      <c r="F85" s="3" t="s">
        <v>1170</v>
      </c>
      <c r="G85" s="4" t="s">
        <v>142</v>
      </c>
    </row>
    <row r="86" spans="1:7" ht="165" x14ac:dyDescent="0.25">
      <c r="A86" s="3" t="str">
        <f t="shared" si="4"/>
        <v>060593</v>
      </c>
      <c r="B86" s="3" t="s">
        <v>141</v>
      </c>
      <c r="C86" s="3" t="s">
        <v>7</v>
      </c>
      <c r="D86" s="3" t="s">
        <v>64</v>
      </c>
      <c r="E86" s="3" t="s">
        <v>9</v>
      </c>
      <c r="F86" s="3" t="s">
        <v>1168</v>
      </c>
      <c r="G86" s="4" t="s">
        <v>143</v>
      </c>
    </row>
    <row r="87" spans="1:7" ht="75" x14ac:dyDescent="0.25">
      <c r="A87" s="3" t="str">
        <f t="shared" si="4"/>
        <v>060593</v>
      </c>
      <c r="B87" s="3" t="s">
        <v>141</v>
      </c>
      <c r="C87" s="3" t="s">
        <v>7</v>
      </c>
      <c r="D87" s="3" t="s">
        <v>66</v>
      </c>
      <c r="E87" s="3" t="s">
        <v>9</v>
      </c>
      <c r="F87" s="3" t="s">
        <v>1164</v>
      </c>
      <c r="G87" s="4" t="s">
        <v>56</v>
      </c>
    </row>
    <row r="88" spans="1:7" ht="75" x14ac:dyDescent="0.25">
      <c r="A88" s="3" t="str">
        <f t="shared" si="4"/>
        <v>060593</v>
      </c>
      <c r="B88" s="3" t="s">
        <v>141</v>
      </c>
      <c r="C88" s="3" t="s">
        <v>7</v>
      </c>
      <c r="D88" s="3" t="s">
        <v>72</v>
      </c>
      <c r="E88" s="3" t="s">
        <v>9</v>
      </c>
      <c r="F88" s="3" t="s">
        <v>1165</v>
      </c>
      <c r="G88" s="4" t="s">
        <v>144</v>
      </c>
    </row>
    <row r="89" spans="1:7" ht="60" x14ac:dyDescent="0.25">
      <c r="A89" s="3" t="str">
        <f t="shared" si="4"/>
        <v>060593</v>
      </c>
      <c r="B89" s="3" t="s">
        <v>141</v>
      </c>
      <c r="C89" s="3" t="s">
        <v>7</v>
      </c>
      <c r="D89" s="3" t="s">
        <v>74</v>
      </c>
      <c r="E89" s="3" t="s">
        <v>9</v>
      </c>
      <c r="F89" s="3" t="s">
        <v>1165</v>
      </c>
      <c r="G89" s="4" t="s">
        <v>145</v>
      </c>
    </row>
    <row r="90" spans="1:7" ht="120" x14ac:dyDescent="0.25">
      <c r="A90" s="3" t="str">
        <f>"061053"</f>
        <v>061053</v>
      </c>
      <c r="B90" s="3" t="s">
        <v>146</v>
      </c>
      <c r="C90" s="3" t="s">
        <v>7</v>
      </c>
      <c r="D90" s="3" t="s">
        <v>8</v>
      </c>
      <c r="E90" s="3" t="s">
        <v>9</v>
      </c>
      <c r="F90" s="3" t="s">
        <v>1161</v>
      </c>
      <c r="G90" s="4" t="s">
        <v>147</v>
      </c>
    </row>
    <row r="91" spans="1:7" ht="90" x14ac:dyDescent="0.25">
      <c r="A91" s="3" t="str">
        <f>"061053"</f>
        <v>061053</v>
      </c>
      <c r="B91" s="3" t="s">
        <v>146</v>
      </c>
      <c r="C91" s="3" t="s">
        <v>7</v>
      </c>
      <c r="D91" s="3" t="s">
        <v>11</v>
      </c>
      <c r="E91" s="3" t="s">
        <v>9</v>
      </c>
      <c r="F91" s="3" t="s">
        <v>1159</v>
      </c>
      <c r="G91" s="4" t="s">
        <v>148</v>
      </c>
    </row>
    <row r="92" spans="1:7" ht="60" x14ac:dyDescent="0.25">
      <c r="A92" s="3" t="str">
        <f>"061053"</f>
        <v>061053</v>
      </c>
      <c r="B92" s="3" t="s">
        <v>146</v>
      </c>
      <c r="C92" s="3" t="s">
        <v>7</v>
      </c>
      <c r="D92" s="3" t="s">
        <v>13</v>
      </c>
      <c r="E92" s="3" t="s">
        <v>9</v>
      </c>
      <c r="F92" s="3" t="s">
        <v>1170</v>
      </c>
      <c r="G92" s="4" t="s">
        <v>149</v>
      </c>
    </row>
    <row r="93" spans="1:7" ht="165" x14ac:dyDescent="0.25">
      <c r="A93" s="3" t="str">
        <f>"061053"</f>
        <v>061053</v>
      </c>
      <c r="B93" s="3" t="s">
        <v>146</v>
      </c>
      <c r="C93" s="3" t="s">
        <v>7</v>
      </c>
      <c r="D93" s="3" t="s">
        <v>116</v>
      </c>
      <c r="E93" s="3" t="s">
        <v>9</v>
      </c>
      <c r="F93" s="3" t="s">
        <v>1168</v>
      </c>
      <c r="G93" s="4" t="s">
        <v>150</v>
      </c>
    </row>
    <row r="94" spans="1:7" ht="120" x14ac:dyDescent="0.25">
      <c r="A94" s="3" t="str">
        <f>"061643"</f>
        <v>061643</v>
      </c>
      <c r="B94" s="3" t="s">
        <v>151</v>
      </c>
      <c r="C94" s="3" t="s">
        <v>7</v>
      </c>
      <c r="D94" s="3" t="s">
        <v>8</v>
      </c>
      <c r="E94" s="3" t="s">
        <v>9</v>
      </c>
      <c r="F94" s="3" t="s">
        <v>1161</v>
      </c>
      <c r="G94" s="4" t="s">
        <v>152</v>
      </c>
    </row>
    <row r="95" spans="1:7" ht="75" x14ac:dyDescent="0.25">
      <c r="A95" s="3" t="str">
        <f>"061643"</f>
        <v>061643</v>
      </c>
      <c r="B95" s="3" t="s">
        <v>151</v>
      </c>
      <c r="C95" s="3" t="s">
        <v>7</v>
      </c>
      <c r="D95" s="3" t="s">
        <v>11</v>
      </c>
      <c r="E95" s="3" t="s">
        <v>9</v>
      </c>
      <c r="F95" s="3" t="s">
        <v>1159</v>
      </c>
      <c r="G95" s="4" t="s">
        <v>153</v>
      </c>
    </row>
    <row r="96" spans="1:7" ht="165" x14ac:dyDescent="0.25">
      <c r="A96" s="3" t="str">
        <f>"061643"</f>
        <v>061643</v>
      </c>
      <c r="B96" s="3" t="s">
        <v>151</v>
      </c>
      <c r="C96" s="3" t="s">
        <v>7</v>
      </c>
      <c r="D96" s="3" t="s">
        <v>64</v>
      </c>
      <c r="E96" s="3" t="s">
        <v>9</v>
      </c>
      <c r="F96" s="3" t="s">
        <v>1168</v>
      </c>
      <c r="G96" s="4" t="s">
        <v>154</v>
      </c>
    </row>
    <row r="97" spans="1:7" ht="75" x14ac:dyDescent="0.25">
      <c r="A97" s="3" t="str">
        <f>"061643"</f>
        <v>061643</v>
      </c>
      <c r="B97" s="3" t="s">
        <v>151</v>
      </c>
      <c r="C97" s="3" t="s">
        <v>7</v>
      </c>
      <c r="D97" s="3" t="s">
        <v>66</v>
      </c>
      <c r="E97" s="3" t="s">
        <v>9</v>
      </c>
      <c r="F97" s="3" t="s">
        <v>1164</v>
      </c>
      <c r="G97" s="4" t="s">
        <v>56</v>
      </c>
    </row>
    <row r="98" spans="1:7" ht="105" x14ac:dyDescent="0.25">
      <c r="A98" s="3" t="str">
        <f>"064016"</f>
        <v>064016</v>
      </c>
      <c r="B98" s="3" t="s">
        <v>155</v>
      </c>
      <c r="C98" s="3" t="s">
        <v>7</v>
      </c>
      <c r="D98" s="3" t="s">
        <v>8</v>
      </c>
      <c r="E98" s="3" t="s">
        <v>9</v>
      </c>
      <c r="F98" s="3" t="s">
        <v>1161</v>
      </c>
      <c r="G98" s="4" t="s">
        <v>133</v>
      </c>
    </row>
    <row r="99" spans="1:7" ht="105" x14ac:dyDescent="0.25">
      <c r="A99" s="3" t="str">
        <f>"064016"</f>
        <v>064016</v>
      </c>
      <c r="B99" s="3" t="s">
        <v>155</v>
      </c>
      <c r="C99" s="3" t="s">
        <v>7</v>
      </c>
      <c r="D99" s="3" t="s">
        <v>11</v>
      </c>
      <c r="E99" s="3" t="s">
        <v>9</v>
      </c>
      <c r="F99" s="3" t="s">
        <v>1159</v>
      </c>
      <c r="G99" s="4" t="s">
        <v>156</v>
      </c>
    </row>
    <row r="100" spans="1:7" ht="75" x14ac:dyDescent="0.25">
      <c r="A100" s="3" t="str">
        <f>"064016"</f>
        <v>064016</v>
      </c>
      <c r="B100" s="3" t="s">
        <v>155</v>
      </c>
      <c r="C100" s="3" t="s">
        <v>7</v>
      </c>
      <c r="D100" s="3" t="s">
        <v>13</v>
      </c>
      <c r="E100" s="3" t="s">
        <v>9</v>
      </c>
      <c r="F100" s="3" t="s">
        <v>1170</v>
      </c>
      <c r="G100" s="4" t="s">
        <v>157</v>
      </c>
    </row>
    <row r="101" spans="1:7" ht="75" x14ac:dyDescent="0.25">
      <c r="A101" s="3" t="str">
        <f>"064016"</f>
        <v>064016</v>
      </c>
      <c r="B101" s="3" t="s">
        <v>155</v>
      </c>
      <c r="C101" s="3" t="s">
        <v>7</v>
      </c>
      <c r="D101" s="3" t="s">
        <v>116</v>
      </c>
      <c r="E101" s="3" t="s">
        <v>9</v>
      </c>
      <c r="F101" s="3" t="s">
        <v>1173</v>
      </c>
      <c r="G101" s="4" t="s">
        <v>158</v>
      </c>
    </row>
    <row r="102" spans="1:7" ht="105" x14ac:dyDescent="0.25">
      <c r="A102" s="3" t="str">
        <f>"064100"</f>
        <v>064100</v>
      </c>
      <c r="B102" s="3" t="s">
        <v>159</v>
      </c>
      <c r="C102" s="3" t="s">
        <v>7</v>
      </c>
      <c r="D102" s="3" t="s">
        <v>8</v>
      </c>
      <c r="E102" s="3" t="s">
        <v>9</v>
      </c>
      <c r="F102" s="3" t="s">
        <v>1161</v>
      </c>
      <c r="G102" s="4" t="s">
        <v>138</v>
      </c>
    </row>
    <row r="103" spans="1:7" ht="165" x14ac:dyDescent="0.25">
      <c r="A103" s="3" t="str">
        <f>"064100"</f>
        <v>064100</v>
      </c>
      <c r="B103" s="3" t="s">
        <v>159</v>
      </c>
      <c r="C103" s="3" t="s">
        <v>7</v>
      </c>
      <c r="D103" s="3" t="s">
        <v>11</v>
      </c>
      <c r="E103" s="3" t="s">
        <v>9</v>
      </c>
      <c r="F103" s="3" t="s">
        <v>1159</v>
      </c>
      <c r="G103" s="4" t="s">
        <v>160</v>
      </c>
    </row>
    <row r="104" spans="1:7" ht="75" x14ac:dyDescent="0.25">
      <c r="A104" s="3" t="str">
        <f>"064100"</f>
        <v>064100</v>
      </c>
      <c r="B104" s="3" t="s">
        <v>159</v>
      </c>
      <c r="C104" s="3" t="s">
        <v>7</v>
      </c>
      <c r="D104" s="3" t="s">
        <v>13</v>
      </c>
      <c r="E104" s="3" t="s">
        <v>9</v>
      </c>
      <c r="F104" s="3" t="s">
        <v>1170</v>
      </c>
      <c r="G104" s="4" t="s">
        <v>161</v>
      </c>
    </row>
    <row r="105" spans="1:7" ht="75" x14ac:dyDescent="0.25">
      <c r="A105" s="3" t="str">
        <f>"064100"</f>
        <v>064100</v>
      </c>
      <c r="B105" s="3" t="s">
        <v>159</v>
      </c>
      <c r="C105" s="3" t="s">
        <v>7</v>
      </c>
      <c r="D105" s="3" t="s">
        <v>116</v>
      </c>
      <c r="E105" s="3" t="s">
        <v>9</v>
      </c>
      <c r="F105" s="3" t="s">
        <v>1173</v>
      </c>
      <c r="G105" s="4" t="s">
        <v>158</v>
      </c>
    </row>
    <row r="106" spans="1:7" ht="105" x14ac:dyDescent="0.25">
      <c r="A106" s="3" t="str">
        <f>"064216"</f>
        <v>064216</v>
      </c>
      <c r="B106" s="3" t="s">
        <v>162</v>
      </c>
      <c r="C106" s="3" t="s">
        <v>7</v>
      </c>
      <c r="D106" s="3" t="s">
        <v>8</v>
      </c>
      <c r="E106" s="3" t="s">
        <v>9</v>
      </c>
      <c r="F106" s="3" t="s">
        <v>1161</v>
      </c>
      <c r="G106" s="4" t="s">
        <v>133</v>
      </c>
    </row>
    <row r="107" spans="1:7" ht="150" x14ac:dyDescent="0.25">
      <c r="A107" s="3" t="str">
        <f>"064216"</f>
        <v>064216</v>
      </c>
      <c r="B107" s="3" t="s">
        <v>162</v>
      </c>
      <c r="C107" s="3" t="s">
        <v>7</v>
      </c>
      <c r="D107" s="3" t="s">
        <v>11</v>
      </c>
      <c r="E107" s="3" t="s">
        <v>9</v>
      </c>
      <c r="F107" s="3" t="s">
        <v>1159</v>
      </c>
      <c r="G107" s="4" t="s">
        <v>163</v>
      </c>
    </row>
    <row r="108" spans="1:7" ht="75" x14ac:dyDescent="0.25">
      <c r="A108" s="3" t="str">
        <f>"064216"</f>
        <v>064216</v>
      </c>
      <c r="B108" s="3" t="s">
        <v>162</v>
      </c>
      <c r="C108" s="3" t="s">
        <v>7</v>
      </c>
      <c r="D108" s="3" t="s">
        <v>13</v>
      </c>
      <c r="E108" s="3" t="s">
        <v>9</v>
      </c>
      <c r="F108" s="3" t="s">
        <v>1170</v>
      </c>
      <c r="G108" s="4" t="s">
        <v>164</v>
      </c>
    </row>
    <row r="109" spans="1:7" ht="75" x14ac:dyDescent="0.25">
      <c r="A109" s="3" t="str">
        <f>"064216"</f>
        <v>064216</v>
      </c>
      <c r="B109" s="3" t="s">
        <v>162</v>
      </c>
      <c r="C109" s="3" t="s">
        <v>7</v>
      </c>
      <c r="D109" s="3" t="s">
        <v>116</v>
      </c>
      <c r="E109" s="3" t="s">
        <v>9</v>
      </c>
      <c r="F109" s="3" t="s">
        <v>1173</v>
      </c>
      <c r="G109" s="4" t="s">
        <v>158</v>
      </c>
    </row>
    <row r="110" spans="1:7" ht="105" x14ac:dyDescent="0.25">
      <c r="A110" s="3" t="str">
        <f>"064600"</f>
        <v>064600</v>
      </c>
      <c r="B110" s="3" t="s">
        <v>165</v>
      </c>
      <c r="C110" s="3" t="s">
        <v>7</v>
      </c>
      <c r="D110" s="3" t="s">
        <v>8</v>
      </c>
      <c r="E110" s="3" t="s">
        <v>9</v>
      </c>
      <c r="F110" s="3" t="s">
        <v>1161</v>
      </c>
      <c r="G110" s="4" t="s">
        <v>133</v>
      </c>
    </row>
    <row r="111" spans="1:7" ht="150" x14ac:dyDescent="0.25">
      <c r="A111" s="3" t="str">
        <f>"064600"</f>
        <v>064600</v>
      </c>
      <c r="B111" s="3" t="s">
        <v>165</v>
      </c>
      <c r="C111" s="3" t="s">
        <v>7</v>
      </c>
      <c r="D111" s="3" t="s">
        <v>11</v>
      </c>
      <c r="E111" s="3" t="s">
        <v>9</v>
      </c>
      <c r="F111" s="3" t="s">
        <v>1159</v>
      </c>
      <c r="G111" s="4" t="s">
        <v>166</v>
      </c>
    </row>
    <row r="112" spans="1:7" ht="75" x14ac:dyDescent="0.25">
      <c r="A112" s="3" t="str">
        <f>"064600"</f>
        <v>064600</v>
      </c>
      <c r="B112" s="3" t="s">
        <v>165</v>
      </c>
      <c r="C112" s="3" t="s">
        <v>7</v>
      </c>
      <c r="D112" s="3" t="s">
        <v>13</v>
      </c>
      <c r="E112" s="3" t="s">
        <v>9</v>
      </c>
      <c r="F112" s="3" t="s">
        <v>1170</v>
      </c>
      <c r="G112" s="4" t="s">
        <v>167</v>
      </c>
    </row>
    <row r="113" spans="1:7" ht="75" x14ac:dyDescent="0.25">
      <c r="A113" s="3" t="str">
        <f>"064600"</f>
        <v>064600</v>
      </c>
      <c r="B113" s="3" t="s">
        <v>165</v>
      </c>
      <c r="C113" s="3" t="s">
        <v>7</v>
      </c>
      <c r="D113" s="3" t="s">
        <v>116</v>
      </c>
      <c r="E113" s="3" t="s">
        <v>9</v>
      </c>
      <c r="F113" s="3" t="s">
        <v>1173</v>
      </c>
      <c r="G113" s="4" t="s">
        <v>158</v>
      </c>
    </row>
    <row r="114" spans="1:7" ht="180" x14ac:dyDescent="0.25">
      <c r="A114" s="3" t="str">
        <f t="shared" ref="A114:A119" si="5">"071723"</f>
        <v>071723</v>
      </c>
      <c r="B114" s="3" t="s">
        <v>168</v>
      </c>
      <c r="C114" s="3" t="s">
        <v>7</v>
      </c>
      <c r="D114" s="3" t="s">
        <v>8</v>
      </c>
      <c r="E114" s="3" t="s">
        <v>9</v>
      </c>
      <c r="F114" s="3" t="s">
        <v>1161</v>
      </c>
      <c r="G114" s="4" t="s">
        <v>169</v>
      </c>
    </row>
    <row r="115" spans="1:7" ht="105" x14ac:dyDescent="0.25">
      <c r="A115" s="3" t="str">
        <f t="shared" si="5"/>
        <v>071723</v>
      </c>
      <c r="B115" s="3" t="s">
        <v>168</v>
      </c>
      <c r="C115" s="3" t="s">
        <v>7</v>
      </c>
      <c r="D115" s="3" t="s">
        <v>11</v>
      </c>
      <c r="E115" s="3" t="s">
        <v>9</v>
      </c>
      <c r="F115" s="3" t="s">
        <v>1159</v>
      </c>
      <c r="G115" s="4" t="s">
        <v>170</v>
      </c>
    </row>
    <row r="116" spans="1:7" ht="180" x14ac:dyDescent="0.25">
      <c r="A116" s="3" t="str">
        <f t="shared" si="5"/>
        <v>071723</v>
      </c>
      <c r="B116" s="3" t="s">
        <v>168</v>
      </c>
      <c r="C116" s="3" t="s">
        <v>7</v>
      </c>
      <c r="D116" s="3" t="s">
        <v>64</v>
      </c>
      <c r="E116" s="3" t="s">
        <v>9</v>
      </c>
      <c r="F116" s="3" t="s">
        <v>1168</v>
      </c>
      <c r="G116" s="4" t="s">
        <v>171</v>
      </c>
    </row>
    <row r="117" spans="1:7" ht="75" x14ac:dyDescent="0.25">
      <c r="A117" s="3" t="str">
        <f t="shared" si="5"/>
        <v>071723</v>
      </c>
      <c r="B117" s="3" t="s">
        <v>168</v>
      </c>
      <c r="C117" s="3" t="s">
        <v>7</v>
      </c>
      <c r="D117" s="3" t="s">
        <v>66</v>
      </c>
      <c r="E117" s="3" t="s">
        <v>9</v>
      </c>
      <c r="F117" s="3" t="s">
        <v>1164</v>
      </c>
      <c r="G117" s="4" t="s">
        <v>56</v>
      </c>
    </row>
    <row r="118" spans="1:7" ht="225" x14ac:dyDescent="0.25">
      <c r="A118" s="3" t="str">
        <f t="shared" si="5"/>
        <v>071723</v>
      </c>
      <c r="B118" s="3" t="s">
        <v>168</v>
      </c>
      <c r="C118" s="3" t="s">
        <v>7</v>
      </c>
      <c r="D118" s="3" t="s">
        <v>172</v>
      </c>
      <c r="E118" s="3" t="s">
        <v>9</v>
      </c>
      <c r="F118" s="3" t="s">
        <v>1167</v>
      </c>
      <c r="G118" s="4" t="s">
        <v>173</v>
      </c>
    </row>
    <row r="119" spans="1:7" ht="90" x14ac:dyDescent="0.25">
      <c r="A119" s="3" t="str">
        <f t="shared" si="5"/>
        <v>071723</v>
      </c>
      <c r="B119" s="3" t="s">
        <v>168</v>
      </c>
      <c r="C119" s="3" t="s">
        <v>7</v>
      </c>
      <c r="D119" s="3" t="s">
        <v>174</v>
      </c>
      <c r="E119" s="3" t="s">
        <v>9</v>
      </c>
      <c r="F119" s="3" t="s">
        <v>1169</v>
      </c>
      <c r="G119" s="4" t="s">
        <v>175</v>
      </c>
    </row>
    <row r="120" spans="1:7" ht="105" x14ac:dyDescent="0.25">
      <c r="A120" s="3" t="str">
        <f>"072150"</f>
        <v>072150</v>
      </c>
      <c r="B120" s="3" t="s">
        <v>176</v>
      </c>
      <c r="C120" s="3" t="s">
        <v>7</v>
      </c>
      <c r="D120" s="3" t="s">
        <v>62</v>
      </c>
      <c r="E120" s="3" t="s">
        <v>9</v>
      </c>
      <c r="F120" s="3" t="s">
        <v>1161</v>
      </c>
      <c r="G120" s="4" t="s">
        <v>177</v>
      </c>
    </row>
    <row r="121" spans="1:7" ht="90" x14ac:dyDescent="0.25">
      <c r="A121" s="3" t="str">
        <f>"072150"</f>
        <v>072150</v>
      </c>
      <c r="B121" s="3" t="s">
        <v>176</v>
      </c>
      <c r="C121" s="3" t="s">
        <v>7</v>
      </c>
      <c r="D121" s="3" t="s">
        <v>64</v>
      </c>
      <c r="E121" s="3" t="s">
        <v>9</v>
      </c>
      <c r="F121" s="3" t="s">
        <v>1168</v>
      </c>
      <c r="G121" s="4" t="s">
        <v>178</v>
      </c>
    </row>
    <row r="122" spans="1:7" ht="120" x14ac:dyDescent="0.25">
      <c r="A122" s="3" t="str">
        <f>"072150"</f>
        <v>072150</v>
      </c>
      <c r="B122" s="3" t="s">
        <v>176</v>
      </c>
      <c r="C122" s="3" t="s">
        <v>7</v>
      </c>
      <c r="D122" s="3" t="s">
        <v>66</v>
      </c>
      <c r="E122" s="3" t="s">
        <v>9</v>
      </c>
      <c r="F122" s="3" t="s">
        <v>1168</v>
      </c>
      <c r="G122" s="4" t="s">
        <v>179</v>
      </c>
    </row>
    <row r="123" spans="1:7" ht="105" x14ac:dyDescent="0.25">
      <c r="A123" s="3" t="str">
        <f>"072150"</f>
        <v>072150</v>
      </c>
      <c r="B123" s="3" t="s">
        <v>176</v>
      </c>
      <c r="C123" s="3" t="s">
        <v>7</v>
      </c>
      <c r="D123" s="3" t="s">
        <v>172</v>
      </c>
      <c r="E123" s="3" t="s">
        <v>9</v>
      </c>
      <c r="F123" s="3" t="s">
        <v>1168</v>
      </c>
      <c r="G123" s="4" t="s">
        <v>180</v>
      </c>
    </row>
    <row r="124" spans="1:7" ht="105" x14ac:dyDescent="0.25">
      <c r="A124" s="3" t="str">
        <f>"072613"</f>
        <v>072613</v>
      </c>
      <c r="B124" s="3" t="s">
        <v>181</v>
      </c>
      <c r="C124" s="3" t="s">
        <v>7</v>
      </c>
      <c r="D124" s="3" t="s">
        <v>8</v>
      </c>
      <c r="E124" s="3" t="s">
        <v>9</v>
      </c>
      <c r="F124" s="3" t="s">
        <v>1161</v>
      </c>
      <c r="G124" s="4" t="s">
        <v>182</v>
      </c>
    </row>
    <row r="125" spans="1:7" ht="75" x14ac:dyDescent="0.25">
      <c r="A125" s="3" t="str">
        <f>"072613"</f>
        <v>072613</v>
      </c>
      <c r="B125" s="3" t="s">
        <v>181</v>
      </c>
      <c r="C125" s="3" t="s">
        <v>7</v>
      </c>
      <c r="D125" s="3" t="s">
        <v>11</v>
      </c>
      <c r="E125" s="3" t="s">
        <v>9</v>
      </c>
      <c r="F125" s="3" t="s">
        <v>1159</v>
      </c>
      <c r="G125" s="4" t="s">
        <v>153</v>
      </c>
    </row>
    <row r="126" spans="1:7" ht="165" x14ac:dyDescent="0.25">
      <c r="A126" s="3" t="str">
        <f>"072613"</f>
        <v>072613</v>
      </c>
      <c r="B126" s="3" t="s">
        <v>181</v>
      </c>
      <c r="C126" s="3" t="s">
        <v>7</v>
      </c>
      <c r="D126" s="3" t="s">
        <v>64</v>
      </c>
      <c r="E126" s="3" t="s">
        <v>9</v>
      </c>
      <c r="F126" s="3" t="s">
        <v>1168</v>
      </c>
      <c r="G126" s="4" t="s">
        <v>183</v>
      </c>
    </row>
    <row r="127" spans="1:7" ht="75" x14ac:dyDescent="0.25">
      <c r="A127" s="3" t="str">
        <f>"072613"</f>
        <v>072613</v>
      </c>
      <c r="B127" s="3" t="s">
        <v>181</v>
      </c>
      <c r="C127" s="3" t="s">
        <v>7</v>
      </c>
      <c r="D127" s="3" t="s">
        <v>66</v>
      </c>
      <c r="E127" s="3" t="s">
        <v>9</v>
      </c>
      <c r="F127" s="3" t="s">
        <v>1164</v>
      </c>
      <c r="G127" s="4" t="s">
        <v>184</v>
      </c>
    </row>
    <row r="128" spans="1:7" ht="180" x14ac:dyDescent="0.25">
      <c r="A128" s="3" t="str">
        <f t="shared" ref="A128:A134" si="6">"074218"</f>
        <v>074218</v>
      </c>
      <c r="B128" s="3" t="s">
        <v>185</v>
      </c>
      <c r="C128" s="3" t="s">
        <v>7</v>
      </c>
      <c r="D128" s="3" t="s">
        <v>8</v>
      </c>
      <c r="E128" s="3" t="s">
        <v>9</v>
      </c>
      <c r="F128" s="3" t="s">
        <v>1161</v>
      </c>
      <c r="G128" s="4" t="s">
        <v>186</v>
      </c>
    </row>
    <row r="129" spans="1:7" ht="135" x14ac:dyDescent="0.25">
      <c r="A129" s="3" t="str">
        <f t="shared" si="6"/>
        <v>074218</v>
      </c>
      <c r="B129" s="3" t="s">
        <v>185</v>
      </c>
      <c r="C129" s="3" t="s">
        <v>7</v>
      </c>
      <c r="D129" s="3" t="s">
        <v>11</v>
      </c>
      <c r="E129" s="3" t="s">
        <v>9</v>
      </c>
      <c r="F129" s="3" t="s">
        <v>1159</v>
      </c>
      <c r="G129" s="4" t="s">
        <v>187</v>
      </c>
    </row>
    <row r="130" spans="1:7" ht="135" x14ac:dyDescent="0.25">
      <c r="A130" s="3" t="str">
        <f t="shared" si="6"/>
        <v>074218</v>
      </c>
      <c r="B130" s="3" t="s">
        <v>185</v>
      </c>
      <c r="C130" s="3" t="s">
        <v>7</v>
      </c>
      <c r="D130" s="3" t="s">
        <v>13</v>
      </c>
      <c r="E130" s="3" t="s">
        <v>9</v>
      </c>
      <c r="F130" s="3" t="s">
        <v>1170</v>
      </c>
      <c r="G130" s="4" t="s">
        <v>188</v>
      </c>
    </row>
    <row r="131" spans="1:7" ht="165" x14ac:dyDescent="0.25">
      <c r="A131" s="3" t="str">
        <f t="shared" si="6"/>
        <v>074218</v>
      </c>
      <c r="B131" s="3" t="s">
        <v>185</v>
      </c>
      <c r="C131" s="3" t="s">
        <v>7</v>
      </c>
      <c r="D131" s="3" t="s">
        <v>64</v>
      </c>
      <c r="E131" s="3" t="s">
        <v>9</v>
      </c>
      <c r="F131" s="3" t="s">
        <v>1168</v>
      </c>
      <c r="G131" s="4" t="s">
        <v>189</v>
      </c>
    </row>
    <row r="132" spans="1:7" ht="240" x14ac:dyDescent="0.25">
      <c r="A132" s="3" t="str">
        <f t="shared" si="6"/>
        <v>074218</v>
      </c>
      <c r="B132" s="3" t="s">
        <v>185</v>
      </c>
      <c r="C132" s="3" t="s">
        <v>7</v>
      </c>
      <c r="D132" s="3" t="s">
        <v>66</v>
      </c>
      <c r="E132" s="3" t="s">
        <v>9</v>
      </c>
      <c r="F132" s="3" t="s">
        <v>1159</v>
      </c>
      <c r="G132" s="4" t="s">
        <v>190</v>
      </c>
    </row>
    <row r="133" spans="1:7" ht="75" x14ac:dyDescent="0.25">
      <c r="A133" s="3" t="str">
        <f t="shared" si="6"/>
        <v>074218</v>
      </c>
      <c r="B133" s="3" t="s">
        <v>185</v>
      </c>
      <c r="C133" s="3" t="s">
        <v>7</v>
      </c>
      <c r="D133" s="3" t="s">
        <v>172</v>
      </c>
      <c r="E133" s="3" t="s">
        <v>9</v>
      </c>
      <c r="F133" s="3" t="s">
        <v>1164</v>
      </c>
      <c r="G133" s="4" t="s">
        <v>191</v>
      </c>
    </row>
    <row r="134" spans="1:7" ht="90" x14ac:dyDescent="0.25">
      <c r="A134" s="3" t="str">
        <f t="shared" si="6"/>
        <v>074218</v>
      </c>
      <c r="B134" s="3" t="s">
        <v>185</v>
      </c>
      <c r="C134" s="3" t="s">
        <v>7</v>
      </c>
      <c r="D134" s="3" t="s">
        <v>174</v>
      </c>
      <c r="E134" s="3" t="s">
        <v>9</v>
      </c>
      <c r="F134" s="3" t="s">
        <v>1169</v>
      </c>
      <c r="G134" s="4" t="s">
        <v>192</v>
      </c>
    </row>
    <row r="135" spans="1:7" ht="180" x14ac:dyDescent="0.25">
      <c r="A135" s="3" t="str">
        <f t="shared" ref="A135:A141" si="7">"074246"</f>
        <v>074246</v>
      </c>
      <c r="B135" s="3" t="s">
        <v>193</v>
      </c>
      <c r="C135" s="3" t="s">
        <v>7</v>
      </c>
      <c r="D135" s="3" t="s">
        <v>8</v>
      </c>
      <c r="E135" s="3" t="s">
        <v>9</v>
      </c>
      <c r="F135" s="3" t="s">
        <v>1161</v>
      </c>
      <c r="G135" s="4" t="s">
        <v>194</v>
      </c>
    </row>
    <row r="136" spans="1:7" ht="210" x14ac:dyDescent="0.25">
      <c r="A136" s="3" t="str">
        <f t="shared" si="7"/>
        <v>074246</v>
      </c>
      <c r="B136" s="3" t="s">
        <v>193</v>
      </c>
      <c r="C136" s="3" t="s">
        <v>7</v>
      </c>
      <c r="D136" s="3" t="s">
        <v>11</v>
      </c>
      <c r="E136" s="3" t="s">
        <v>9</v>
      </c>
      <c r="F136" s="3" t="s">
        <v>1159</v>
      </c>
      <c r="G136" s="4" t="s">
        <v>195</v>
      </c>
    </row>
    <row r="137" spans="1:7" ht="105" x14ac:dyDescent="0.25">
      <c r="A137" s="3" t="str">
        <f t="shared" si="7"/>
        <v>074246</v>
      </c>
      <c r="B137" s="3" t="s">
        <v>193</v>
      </c>
      <c r="C137" s="3" t="s">
        <v>7</v>
      </c>
      <c r="D137" s="3" t="s">
        <v>13</v>
      </c>
      <c r="E137" s="3" t="s">
        <v>9</v>
      </c>
      <c r="F137" s="3" t="s">
        <v>1170</v>
      </c>
      <c r="G137" s="4" t="s">
        <v>196</v>
      </c>
    </row>
    <row r="138" spans="1:7" ht="165" x14ac:dyDescent="0.25">
      <c r="A138" s="3" t="str">
        <f t="shared" si="7"/>
        <v>074246</v>
      </c>
      <c r="B138" s="3" t="s">
        <v>193</v>
      </c>
      <c r="C138" s="3" t="s">
        <v>7</v>
      </c>
      <c r="D138" s="3" t="s">
        <v>64</v>
      </c>
      <c r="E138" s="3" t="s">
        <v>9</v>
      </c>
      <c r="F138" s="3" t="s">
        <v>1168</v>
      </c>
      <c r="G138" s="4" t="s">
        <v>197</v>
      </c>
    </row>
    <row r="139" spans="1:7" ht="225" x14ac:dyDescent="0.25">
      <c r="A139" s="3" t="str">
        <f t="shared" si="7"/>
        <v>074246</v>
      </c>
      <c r="B139" s="3" t="s">
        <v>193</v>
      </c>
      <c r="C139" s="3" t="s">
        <v>7</v>
      </c>
      <c r="D139" s="3" t="s">
        <v>66</v>
      </c>
      <c r="E139" s="3" t="s">
        <v>9</v>
      </c>
      <c r="F139" s="3" t="s">
        <v>1159</v>
      </c>
      <c r="G139" s="4" t="s">
        <v>198</v>
      </c>
    </row>
    <row r="140" spans="1:7" ht="75" x14ac:dyDescent="0.25">
      <c r="A140" s="3" t="str">
        <f t="shared" si="7"/>
        <v>074246</v>
      </c>
      <c r="B140" s="3" t="s">
        <v>193</v>
      </c>
      <c r="C140" s="3" t="s">
        <v>7</v>
      </c>
      <c r="D140" s="3" t="s">
        <v>172</v>
      </c>
      <c r="E140" s="3" t="s">
        <v>9</v>
      </c>
      <c r="F140" s="3" t="s">
        <v>1164</v>
      </c>
      <c r="G140" s="4" t="s">
        <v>191</v>
      </c>
    </row>
    <row r="141" spans="1:7" ht="90" x14ac:dyDescent="0.25">
      <c r="A141" s="3" t="str">
        <f t="shared" si="7"/>
        <v>074246</v>
      </c>
      <c r="B141" s="3" t="s">
        <v>193</v>
      </c>
      <c r="C141" s="3" t="s">
        <v>7</v>
      </c>
      <c r="D141" s="3" t="s">
        <v>174</v>
      </c>
      <c r="E141" s="3" t="s">
        <v>9</v>
      </c>
      <c r="F141" s="3" t="s">
        <v>1169</v>
      </c>
      <c r="G141" s="4" t="s">
        <v>192</v>
      </c>
    </row>
    <row r="142" spans="1:7" ht="180" x14ac:dyDescent="0.25">
      <c r="A142" s="3" t="str">
        <f t="shared" ref="A142:A148" si="8">"074296"</f>
        <v>074296</v>
      </c>
      <c r="B142" s="3" t="s">
        <v>199</v>
      </c>
      <c r="C142" s="3" t="s">
        <v>7</v>
      </c>
      <c r="D142" s="3" t="s">
        <v>8</v>
      </c>
      <c r="E142" s="3" t="s">
        <v>9</v>
      </c>
      <c r="F142" s="3" t="s">
        <v>1161</v>
      </c>
      <c r="G142" s="4" t="s">
        <v>169</v>
      </c>
    </row>
    <row r="143" spans="1:7" ht="210" x14ac:dyDescent="0.25">
      <c r="A143" s="3" t="str">
        <f t="shared" si="8"/>
        <v>074296</v>
      </c>
      <c r="B143" s="3" t="s">
        <v>199</v>
      </c>
      <c r="C143" s="3" t="s">
        <v>7</v>
      </c>
      <c r="D143" s="3" t="s">
        <v>11</v>
      </c>
      <c r="E143" s="3" t="s">
        <v>9</v>
      </c>
      <c r="F143" s="3" t="s">
        <v>1159</v>
      </c>
      <c r="G143" s="4" t="s">
        <v>200</v>
      </c>
    </row>
    <row r="144" spans="1:7" ht="105" x14ac:dyDescent="0.25">
      <c r="A144" s="3" t="str">
        <f t="shared" si="8"/>
        <v>074296</v>
      </c>
      <c r="B144" s="3" t="s">
        <v>199</v>
      </c>
      <c r="C144" s="3" t="s">
        <v>7</v>
      </c>
      <c r="D144" s="3" t="s">
        <v>13</v>
      </c>
      <c r="E144" s="3" t="s">
        <v>9</v>
      </c>
      <c r="F144" s="3" t="s">
        <v>1170</v>
      </c>
      <c r="G144" s="4" t="s">
        <v>201</v>
      </c>
    </row>
    <row r="145" spans="1:7" ht="165" x14ac:dyDescent="0.25">
      <c r="A145" s="3" t="str">
        <f t="shared" si="8"/>
        <v>074296</v>
      </c>
      <c r="B145" s="3" t="s">
        <v>199</v>
      </c>
      <c r="C145" s="3" t="s">
        <v>7</v>
      </c>
      <c r="D145" s="3" t="s">
        <v>64</v>
      </c>
      <c r="E145" s="3" t="s">
        <v>9</v>
      </c>
      <c r="F145" s="3" t="s">
        <v>1168</v>
      </c>
      <c r="G145" s="4" t="s">
        <v>202</v>
      </c>
    </row>
    <row r="146" spans="1:7" ht="240" x14ac:dyDescent="0.25">
      <c r="A146" s="3" t="str">
        <f t="shared" si="8"/>
        <v>074296</v>
      </c>
      <c r="B146" s="3" t="s">
        <v>199</v>
      </c>
      <c r="C146" s="3" t="s">
        <v>7</v>
      </c>
      <c r="D146" s="3" t="s">
        <v>66</v>
      </c>
      <c r="E146" s="3" t="s">
        <v>9</v>
      </c>
      <c r="F146" s="3" t="s">
        <v>1159</v>
      </c>
      <c r="G146" s="4" t="s">
        <v>203</v>
      </c>
    </row>
    <row r="147" spans="1:7" ht="75" x14ac:dyDescent="0.25">
      <c r="A147" s="3" t="str">
        <f t="shared" si="8"/>
        <v>074296</v>
      </c>
      <c r="B147" s="3" t="s">
        <v>199</v>
      </c>
      <c r="C147" s="3" t="s">
        <v>7</v>
      </c>
      <c r="D147" s="3" t="s">
        <v>172</v>
      </c>
      <c r="E147" s="3" t="s">
        <v>9</v>
      </c>
      <c r="F147" s="3" t="s">
        <v>1164</v>
      </c>
      <c r="G147" s="4" t="s">
        <v>191</v>
      </c>
    </row>
    <row r="148" spans="1:7" ht="90" x14ac:dyDescent="0.25">
      <c r="A148" s="3" t="str">
        <f t="shared" si="8"/>
        <v>074296</v>
      </c>
      <c r="B148" s="3" t="s">
        <v>199</v>
      </c>
      <c r="C148" s="3" t="s">
        <v>7</v>
      </c>
      <c r="D148" s="3" t="s">
        <v>174</v>
      </c>
      <c r="E148" s="3" t="s">
        <v>9</v>
      </c>
      <c r="F148" s="3" t="s">
        <v>1169</v>
      </c>
      <c r="G148" s="4" t="s">
        <v>192</v>
      </c>
    </row>
    <row r="149" spans="1:7" ht="135" x14ac:dyDescent="0.25">
      <c r="A149" s="3" t="str">
        <f t="shared" ref="A149:A170" si="9">"075419"</f>
        <v>075419</v>
      </c>
      <c r="B149" s="3" t="s">
        <v>102</v>
      </c>
      <c r="C149" s="3" t="s">
        <v>7</v>
      </c>
      <c r="D149" s="3" t="s">
        <v>8</v>
      </c>
      <c r="E149" s="3" t="s">
        <v>9</v>
      </c>
      <c r="F149" s="3" t="s">
        <v>1161</v>
      </c>
      <c r="G149" s="4" t="s">
        <v>204</v>
      </c>
    </row>
    <row r="150" spans="1:7" ht="75" x14ac:dyDescent="0.25">
      <c r="A150" s="3" t="str">
        <f t="shared" si="9"/>
        <v>075419</v>
      </c>
      <c r="B150" s="3" t="s">
        <v>102</v>
      </c>
      <c r="C150" s="3" t="s">
        <v>7</v>
      </c>
      <c r="D150" s="3" t="s">
        <v>13</v>
      </c>
      <c r="E150" s="3" t="s">
        <v>9</v>
      </c>
      <c r="F150" s="3" t="s">
        <v>1173</v>
      </c>
      <c r="G150" s="4" t="s">
        <v>205</v>
      </c>
    </row>
    <row r="151" spans="1:7" ht="45" x14ac:dyDescent="0.25">
      <c r="A151" s="3" t="str">
        <f t="shared" si="9"/>
        <v>075419</v>
      </c>
      <c r="B151" s="3" t="s">
        <v>102</v>
      </c>
      <c r="C151" s="3" t="s">
        <v>7</v>
      </c>
      <c r="D151" s="3" t="s">
        <v>206</v>
      </c>
      <c r="E151" s="3" t="s">
        <v>9</v>
      </c>
      <c r="F151" s="3" t="s">
        <v>1158</v>
      </c>
      <c r="G151" s="4" t="s">
        <v>207</v>
      </c>
    </row>
    <row r="152" spans="1:7" ht="75" x14ac:dyDescent="0.25">
      <c r="A152" s="3" t="str">
        <f t="shared" si="9"/>
        <v>075419</v>
      </c>
      <c r="B152" s="3" t="s">
        <v>102</v>
      </c>
      <c r="C152" s="3" t="s">
        <v>7</v>
      </c>
      <c r="D152" s="3" t="s">
        <v>208</v>
      </c>
      <c r="E152" s="3" t="s">
        <v>9</v>
      </c>
      <c r="F152" s="3" t="s">
        <v>1173</v>
      </c>
      <c r="G152" s="4" t="s">
        <v>209</v>
      </c>
    </row>
    <row r="153" spans="1:7" ht="120" x14ac:dyDescent="0.25">
      <c r="A153" s="3" t="str">
        <f t="shared" si="9"/>
        <v>075419</v>
      </c>
      <c r="B153" s="3" t="s">
        <v>102</v>
      </c>
      <c r="C153" s="3" t="s">
        <v>7</v>
      </c>
      <c r="D153" s="3" t="s">
        <v>210</v>
      </c>
      <c r="E153" s="3" t="s">
        <v>9</v>
      </c>
      <c r="F153" s="3" t="s">
        <v>1173</v>
      </c>
      <c r="G153" s="4" t="s">
        <v>211</v>
      </c>
    </row>
    <row r="154" spans="1:7" ht="30" x14ac:dyDescent="0.25">
      <c r="A154" s="3" t="str">
        <f t="shared" si="9"/>
        <v>075419</v>
      </c>
      <c r="B154" s="3" t="s">
        <v>102</v>
      </c>
      <c r="C154" s="3" t="s">
        <v>7</v>
      </c>
      <c r="D154" s="3" t="s">
        <v>212</v>
      </c>
      <c r="E154" s="3" t="s">
        <v>9</v>
      </c>
      <c r="F154" s="3" t="s">
        <v>1173</v>
      </c>
      <c r="G154" s="4" t="s">
        <v>213</v>
      </c>
    </row>
    <row r="155" spans="1:7" ht="30" x14ac:dyDescent="0.25">
      <c r="A155" s="3" t="str">
        <f t="shared" si="9"/>
        <v>075419</v>
      </c>
      <c r="B155" s="3" t="s">
        <v>102</v>
      </c>
      <c r="C155" s="3" t="s">
        <v>7</v>
      </c>
      <c r="D155" s="3" t="s">
        <v>214</v>
      </c>
      <c r="E155" s="3" t="s">
        <v>9</v>
      </c>
      <c r="F155" s="3" t="s">
        <v>1173</v>
      </c>
      <c r="G155" s="4" t="s">
        <v>215</v>
      </c>
    </row>
    <row r="156" spans="1:7" ht="60" x14ac:dyDescent="0.25">
      <c r="A156" s="3" t="str">
        <f t="shared" si="9"/>
        <v>075419</v>
      </c>
      <c r="B156" s="3" t="s">
        <v>102</v>
      </c>
      <c r="C156" s="3" t="s">
        <v>7</v>
      </c>
      <c r="D156" s="3" t="s">
        <v>216</v>
      </c>
      <c r="E156" s="3" t="s">
        <v>9</v>
      </c>
      <c r="F156" s="3" t="s">
        <v>1158</v>
      </c>
      <c r="G156" s="4" t="s">
        <v>217</v>
      </c>
    </row>
    <row r="157" spans="1:7" ht="60" x14ac:dyDescent="0.25">
      <c r="A157" s="3" t="str">
        <f t="shared" si="9"/>
        <v>075419</v>
      </c>
      <c r="B157" s="3" t="s">
        <v>102</v>
      </c>
      <c r="C157" s="3" t="s">
        <v>7</v>
      </c>
      <c r="D157" s="3" t="s">
        <v>218</v>
      </c>
      <c r="E157" s="3" t="s">
        <v>9</v>
      </c>
      <c r="F157" s="3" t="s">
        <v>1158</v>
      </c>
      <c r="G157" s="4" t="s">
        <v>219</v>
      </c>
    </row>
    <row r="158" spans="1:7" ht="60" x14ac:dyDescent="0.25">
      <c r="A158" s="3" t="str">
        <f t="shared" si="9"/>
        <v>075419</v>
      </c>
      <c r="B158" s="3" t="s">
        <v>102</v>
      </c>
      <c r="C158" s="3" t="s">
        <v>7</v>
      </c>
      <c r="D158" s="3" t="s">
        <v>220</v>
      </c>
      <c r="E158" s="3" t="s">
        <v>9</v>
      </c>
      <c r="F158" s="3" t="s">
        <v>1158</v>
      </c>
      <c r="G158" s="4" t="s">
        <v>221</v>
      </c>
    </row>
    <row r="159" spans="1:7" ht="180" x14ac:dyDescent="0.25">
      <c r="A159" s="3" t="str">
        <f t="shared" si="9"/>
        <v>075419</v>
      </c>
      <c r="B159" s="3" t="s">
        <v>102</v>
      </c>
      <c r="C159" s="3" t="s">
        <v>7</v>
      </c>
      <c r="D159" s="3" t="s">
        <v>8</v>
      </c>
      <c r="E159" s="3" t="s">
        <v>9</v>
      </c>
      <c r="F159" s="3" t="s">
        <v>1161</v>
      </c>
      <c r="G159" s="4" t="s">
        <v>169</v>
      </c>
    </row>
    <row r="160" spans="1:7" ht="150" x14ac:dyDescent="0.25">
      <c r="A160" s="3" t="str">
        <f t="shared" si="9"/>
        <v>075419</v>
      </c>
      <c r="B160" s="3" t="s">
        <v>102</v>
      </c>
      <c r="C160" s="3" t="s">
        <v>7</v>
      </c>
      <c r="D160" s="3" t="s">
        <v>11</v>
      </c>
      <c r="E160" s="3" t="s">
        <v>9</v>
      </c>
      <c r="F160" s="3" t="s">
        <v>1159</v>
      </c>
      <c r="G160" s="4" t="s">
        <v>222</v>
      </c>
    </row>
    <row r="161" spans="1:7" ht="195" x14ac:dyDescent="0.25">
      <c r="A161" s="3" t="str">
        <f t="shared" si="9"/>
        <v>075419</v>
      </c>
      <c r="B161" s="3" t="s">
        <v>102</v>
      </c>
      <c r="C161" s="3" t="s">
        <v>7</v>
      </c>
      <c r="D161" s="3" t="s">
        <v>11</v>
      </c>
      <c r="E161" s="3" t="s">
        <v>9</v>
      </c>
      <c r="F161" s="3" t="s">
        <v>1159</v>
      </c>
      <c r="G161" s="4" t="s">
        <v>223</v>
      </c>
    </row>
    <row r="162" spans="1:7" ht="75" x14ac:dyDescent="0.25">
      <c r="A162" s="3" t="str">
        <f t="shared" si="9"/>
        <v>075419</v>
      </c>
      <c r="B162" s="3" t="s">
        <v>102</v>
      </c>
      <c r="C162" s="3" t="s">
        <v>7</v>
      </c>
      <c r="D162" s="3" t="s">
        <v>13</v>
      </c>
      <c r="E162" s="3" t="s">
        <v>9</v>
      </c>
      <c r="F162" s="3" t="s">
        <v>1170</v>
      </c>
      <c r="G162" s="4" t="s">
        <v>224</v>
      </c>
    </row>
    <row r="163" spans="1:7" ht="165" x14ac:dyDescent="0.25">
      <c r="A163" s="3" t="str">
        <f t="shared" si="9"/>
        <v>075419</v>
      </c>
      <c r="B163" s="3" t="s">
        <v>102</v>
      </c>
      <c r="C163" s="3" t="s">
        <v>7</v>
      </c>
      <c r="D163" s="3" t="s">
        <v>64</v>
      </c>
      <c r="E163" s="3" t="s">
        <v>9</v>
      </c>
      <c r="F163" s="3" t="s">
        <v>1168</v>
      </c>
      <c r="G163" s="4" t="s">
        <v>225</v>
      </c>
    </row>
    <row r="164" spans="1:7" ht="75" x14ac:dyDescent="0.25">
      <c r="A164" s="3" t="str">
        <f t="shared" si="9"/>
        <v>075419</v>
      </c>
      <c r="B164" s="3" t="s">
        <v>102</v>
      </c>
      <c r="C164" s="3" t="s">
        <v>7</v>
      </c>
      <c r="D164" s="3" t="s">
        <v>66</v>
      </c>
      <c r="E164" s="3" t="s">
        <v>9</v>
      </c>
      <c r="F164" s="3" t="s">
        <v>1164</v>
      </c>
      <c r="G164" s="4" t="s">
        <v>56</v>
      </c>
    </row>
    <row r="165" spans="1:7" ht="225" x14ac:dyDescent="0.25">
      <c r="A165" s="3" t="str">
        <f t="shared" si="9"/>
        <v>075419</v>
      </c>
      <c r="B165" s="3" t="s">
        <v>102</v>
      </c>
      <c r="C165" s="3" t="s">
        <v>7</v>
      </c>
      <c r="D165" s="3" t="s">
        <v>172</v>
      </c>
      <c r="E165" s="3" t="s">
        <v>9</v>
      </c>
      <c r="F165" s="3" t="s">
        <v>1167</v>
      </c>
      <c r="G165" s="4" t="s">
        <v>226</v>
      </c>
    </row>
    <row r="166" spans="1:7" ht="180" x14ac:dyDescent="0.25">
      <c r="A166" s="3" t="str">
        <f t="shared" si="9"/>
        <v>075419</v>
      </c>
      <c r="B166" s="3" t="s">
        <v>102</v>
      </c>
      <c r="C166" s="3" t="s">
        <v>7</v>
      </c>
      <c r="D166" s="3" t="s">
        <v>174</v>
      </c>
      <c r="E166" s="3" t="s">
        <v>9</v>
      </c>
      <c r="F166" s="3" t="s">
        <v>1161</v>
      </c>
      <c r="G166" s="4" t="s">
        <v>227</v>
      </c>
    </row>
    <row r="167" spans="1:7" ht="165" x14ac:dyDescent="0.25">
      <c r="A167" s="3" t="str">
        <f t="shared" si="9"/>
        <v>075419</v>
      </c>
      <c r="B167" s="3" t="s">
        <v>102</v>
      </c>
      <c r="C167" s="3" t="s">
        <v>7</v>
      </c>
      <c r="D167" s="3" t="s">
        <v>64</v>
      </c>
      <c r="E167" s="3" t="s">
        <v>9</v>
      </c>
      <c r="F167" s="3" t="s">
        <v>1168</v>
      </c>
      <c r="G167" s="4" t="s">
        <v>225</v>
      </c>
    </row>
    <row r="168" spans="1:7" ht="75" x14ac:dyDescent="0.25">
      <c r="A168" s="3" t="str">
        <f t="shared" si="9"/>
        <v>075419</v>
      </c>
      <c r="B168" s="3" t="s">
        <v>102</v>
      </c>
      <c r="C168" s="3" t="s">
        <v>7</v>
      </c>
      <c r="D168" s="3" t="s">
        <v>66</v>
      </c>
      <c r="E168" s="3" t="s">
        <v>9</v>
      </c>
      <c r="F168" s="3" t="s">
        <v>1164</v>
      </c>
      <c r="G168" s="4" t="s">
        <v>56</v>
      </c>
    </row>
    <row r="169" spans="1:7" ht="225" x14ac:dyDescent="0.25">
      <c r="A169" s="3" t="str">
        <f t="shared" si="9"/>
        <v>075419</v>
      </c>
      <c r="B169" s="3" t="s">
        <v>102</v>
      </c>
      <c r="C169" s="3" t="s">
        <v>7</v>
      </c>
      <c r="D169" s="3" t="s">
        <v>172</v>
      </c>
      <c r="E169" s="3" t="s">
        <v>9</v>
      </c>
      <c r="F169" s="3" t="s">
        <v>1167</v>
      </c>
      <c r="G169" s="4" t="s">
        <v>226</v>
      </c>
    </row>
    <row r="170" spans="1:7" ht="90" x14ac:dyDescent="0.25">
      <c r="A170" s="3" t="str">
        <f t="shared" si="9"/>
        <v>075419</v>
      </c>
      <c r="B170" s="3" t="s">
        <v>102</v>
      </c>
      <c r="C170" s="3" t="s">
        <v>7</v>
      </c>
      <c r="D170" s="3" t="s">
        <v>174</v>
      </c>
      <c r="E170" s="3" t="s">
        <v>9</v>
      </c>
      <c r="F170" s="3" t="s">
        <v>1169</v>
      </c>
      <c r="G170" s="4" t="s">
        <v>192</v>
      </c>
    </row>
    <row r="171" spans="1:7" ht="105" x14ac:dyDescent="0.25">
      <c r="A171" s="3" t="str">
        <f>"076200"</f>
        <v>076200</v>
      </c>
      <c r="B171" s="3" t="s">
        <v>228</v>
      </c>
      <c r="C171" s="3" t="s">
        <v>7</v>
      </c>
      <c r="D171" s="3" t="s">
        <v>8</v>
      </c>
      <c r="E171" s="3" t="s">
        <v>9</v>
      </c>
      <c r="F171" s="3" t="s">
        <v>1161</v>
      </c>
      <c r="G171" s="4" t="s">
        <v>133</v>
      </c>
    </row>
    <row r="172" spans="1:7" ht="225" x14ac:dyDescent="0.25">
      <c r="A172" s="3" t="str">
        <f>"076200"</f>
        <v>076200</v>
      </c>
      <c r="B172" s="3" t="s">
        <v>228</v>
      </c>
      <c r="C172" s="3" t="s">
        <v>7</v>
      </c>
      <c r="D172" s="3" t="s">
        <v>11</v>
      </c>
      <c r="E172" s="3" t="s">
        <v>9</v>
      </c>
      <c r="F172" s="3" t="s">
        <v>1159</v>
      </c>
      <c r="G172" s="4" t="s">
        <v>229</v>
      </c>
    </row>
    <row r="173" spans="1:7" ht="255" x14ac:dyDescent="0.25">
      <c r="A173" s="3" t="str">
        <f>"076200"</f>
        <v>076200</v>
      </c>
      <c r="B173" s="3" t="s">
        <v>228</v>
      </c>
      <c r="C173" s="3" t="s">
        <v>7</v>
      </c>
      <c r="D173" s="3" t="s">
        <v>64</v>
      </c>
      <c r="E173" s="3" t="s">
        <v>9</v>
      </c>
      <c r="F173" s="3" t="s">
        <v>1159</v>
      </c>
      <c r="G173" s="4" t="s">
        <v>230</v>
      </c>
    </row>
    <row r="174" spans="1:7" ht="75" x14ac:dyDescent="0.25">
      <c r="A174" s="3" t="str">
        <f>"076200"</f>
        <v>076200</v>
      </c>
      <c r="B174" s="3" t="s">
        <v>228</v>
      </c>
      <c r="C174" s="3" t="s">
        <v>7</v>
      </c>
      <c r="D174" s="3" t="s">
        <v>66</v>
      </c>
      <c r="E174" s="3" t="s">
        <v>9</v>
      </c>
      <c r="F174" s="3" t="s">
        <v>1164</v>
      </c>
      <c r="G174" s="4" t="s">
        <v>231</v>
      </c>
    </row>
    <row r="175" spans="1:7" ht="105" x14ac:dyDescent="0.25">
      <c r="A175" s="3" t="str">
        <f>"076526"</f>
        <v>076526</v>
      </c>
      <c r="B175" s="3" t="s">
        <v>232</v>
      </c>
      <c r="C175" s="3" t="s">
        <v>7</v>
      </c>
      <c r="D175" s="3" t="s">
        <v>8</v>
      </c>
      <c r="E175" s="3" t="s">
        <v>9</v>
      </c>
      <c r="F175" s="3" t="s">
        <v>1161</v>
      </c>
      <c r="G175" s="4" t="s">
        <v>233</v>
      </c>
    </row>
    <row r="176" spans="1:7" ht="120" x14ac:dyDescent="0.25">
      <c r="A176" s="3" t="str">
        <f>"076526"</f>
        <v>076526</v>
      </c>
      <c r="B176" s="3" t="s">
        <v>232</v>
      </c>
      <c r="C176" s="3" t="s">
        <v>7</v>
      </c>
      <c r="D176" s="3" t="s">
        <v>11</v>
      </c>
      <c r="E176" s="3" t="s">
        <v>9</v>
      </c>
      <c r="F176" s="3" t="s">
        <v>1159</v>
      </c>
      <c r="G176" s="4" t="s">
        <v>234</v>
      </c>
    </row>
    <row r="177" spans="1:7" ht="165" x14ac:dyDescent="0.25">
      <c r="A177" s="3" t="str">
        <f>"076526"</f>
        <v>076526</v>
      </c>
      <c r="B177" s="3" t="s">
        <v>232</v>
      </c>
      <c r="C177" s="3" t="s">
        <v>7</v>
      </c>
      <c r="D177" s="3" t="s">
        <v>64</v>
      </c>
      <c r="E177" s="3" t="s">
        <v>9</v>
      </c>
      <c r="F177" s="3" t="s">
        <v>1168</v>
      </c>
      <c r="G177" s="4" t="s">
        <v>235</v>
      </c>
    </row>
    <row r="178" spans="1:7" ht="75" x14ac:dyDescent="0.25">
      <c r="A178" s="3" t="str">
        <f>"076526"</f>
        <v>076526</v>
      </c>
      <c r="B178" s="3" t="s">
        <v>232</v>
      </c>
      <c r="C178" s="3" t="s">
        <v>7</v>
      </c>
      <c r="D178" s="3" t="s">
        <v>66</v>
      </c>
      <c r="E178" s="3" t="s">
        <v>9</v>
      </c>
      <c r="F178" s="3" t="s">
        <v>1164</v>
      </c>
      <c r="G178" s="4" t="s">
        <v>56</v>
      </c>
    </row>
    <row r="179" spans="1:7" ht="225" x14ac:dyDescent="0.25">
      <c r="A179" s="3" t="str">
        <f>"076526"</f>
        <v>076526</v>
      </c>
      <c r="B179" s="3" t="s">
        <v>232</v>
      </c>
      <c r="C179" s="3" t="s">
        <v>7</v>
      </c>
      <c r="D179" s="3" t="s">
        <v>172</v>
      </c>
      <c r="E179" s="3" t="s">
        <v>9</v>
      </c>
      <c r="F179" s="3" t="s">
        <v>1167</v>
      </c>
      <c r="G179" s="4" t="s">
        <v>226</v>
      </c>
    </row>
    <row r="180" spans="1:7" ht="135" x14ac:dyDescent="0.25">
      <c r="A180" s="3" t="str">
        <f>"078116"</f>
        <v>078116</v>
      </c>
      <c r="B180" s="3" t="s">
        <v>236</v>
      </c>
      <c r="C180" s="3" t="s">
        <v>7</v>
      </c>
      <c r="D180" s="3" t="s">
        <v>8</v>
      </c>
      <c r="E180" s="3" t="s">
        <v>9</v>
      </c>
      <c r="F180" s="3" t="s">
        <v>1161</v>
      </c>
      <c r="G180" s="4" t="s">
        <v>237</v>
      </c>
    </row>
    <row r="181" spans="1:7" ht="90" x14ac:dyDescent="0.25">
      <c r="A181" s="3" t="str">
        <f>"078116"</f>
        <v>078116</v>
      </c>
      <c r="B181" s="3" t="s">
        <v>236</v>
      </c>
      <c r="C181" s="3" t="s">
        <v>7</v>
      </c>
      <c r="D181" s="3" t="s">
        <v>11</v>
      </c>
      <c r="E181" s="3" t="s">
        <v>9</v>
      </c>
      <c r="F181" s="3" t="s">
        <v>1158</v>
      </c>
      <c r="G181" s="4" t="s">
        <v>238</v>
      </c>
    </row>
    <row r="182" spans="1:7" ht="180" x14ac:dyDescent="0.25">
      <c r="A182" s="3" t="str">
        <f>"078116"</f>
        <v>078116</v>
      </c>
      <c r="B182" s="3" t="s">
        <v>236</v>
      </c>
      <c r="C182" s="3" t="s">
        <v>7</v>
      </c>
      <c r="D182" s="3" t="s">
        <v>64</v>
      </c>
      <c r="E182" s="3" t="s">
        <v>9</v>
      </c>
      <c r="F182" s="3" t="s">
        <v>1168</v>
      </c>
      <c r="G182" s="4" t="s">
        <v>239</v>
      </c>
    </row>
    <row r="183" spans="1:7" ht="75" x14ac:dyDescent="0.25">
      <c r="A183" s="3" t="str">
        <f>"078116"</f>
        <v>078116</v>
      </c>
      <c r="B183" s="3" t="s">
        <v>236</v>
      </c>
      <c r="C183" s="3" t="s">
        <v>7</v>
      </c>
      <c r="D183" s="3" t="s">
        <v>66</v>
      </c>
      <c r="E183" s="3" t="s">
        <v>9</v>
      </c>
      <c r="F183" s="3" t="s">
        <v>1164</v>
      </c>
      <c r="G183" s="4" t="s">
        <v>56</v>
      </c>
    </row>
    <row r="184" spans="1:7" ht="135" x14ac:dyDescent="0.25">
      <c r="A184" s="3" t="str">
        <f>"078119"</f>
        <v>078119</v>
      </c>
      <c r="B184" s="3" t="s">
        <v>240</v>
      </c>
      <c r="C184" s="3" t="s">
        <v>7</v>
      </c>
      <c r="D184" s="3" t="s">
        <v>8</v>
      </c>
      <c r="E184" s="3" t="s">
        <v>9</v>
      </c>
      <c r="F184" s="3" t="s">
        <v>1161</v>
      </c>
      <c r="G184" s="4" t="s">
        <v>241</v>
      </c>
    </row>
    <row r="185" spans="1:7" ht="75" x14ac:dyDescent="0.25">
      <c r="A185" s="3" t="str">
        <f>"078119"</f>
        <v>078119</v>
      </c>
      <c r="B185" s="3" t="s">
        <v>240</v>
      </c>
      <c r="C185" s="3" t="s">
        <v>7</v>
      </c>
      <c r="D185" s="3" t="s">
        <v>11</v>
      </c>
      <c r="E185" s="3" t="s">
        <v>9</v>
      </c>
      <c r="F185" s="3" t="s">
        <v>1158</v>
      </c>
      <c r="G185" s="4" t="s">
        <v>242</v>
      </c>
    </row>
    <row r="186" spans="1:7" ht="165" x14ac:dyDescent="0.25">
      <c r="A186" s="3" t="str">
        <f>"078119"</f>
        <v>078119</v>
      </c>
      <c r="B186" s="3" t="s">
        <v>240</v>
      </c>
      <c r="C186" s="3" t="s">
        <v>7</v>
      </c>
      <c r="D186" s="3" t="s">
        <v>64</v>
      </c>
      <c r="E186" s="3" t="s">
        <v>9</v>
      </c>
      <c r="F186" s="3" t="s">
        <v>1168</v>
      </c>
      <c r="G186" s="4" t="s">
        <v>243</v>
      </c>
    </row>
    <row r="187" spans="1:7" ht="75" x14ac:dyDescent="0.25">
      <c r="A187" s="3" t="str">
        <f>"078119"</f>
        <v>078119</v>
      </c>
      <c r="B187" s="3" t="s">
        <v>240</v>
      </c>
      <c r="C187" s="3" t="s">
        <v>7</v>
      </c>
      <c r="D187" s="3" t="s">
        <v>66</v>
      </c>
      <c r="E187" s="3" t="s">
        <v>9</v>
      </c>
      <c r="F187" s="3" t="s">
        <v>1164</v>
      </c>
      <c r="G187" s="4" t="s">
        <v>56</v>
      </c>
    </row>
    <row r="188" spans="1:7" ht="105" x14ac:dyDescent="0.25">
      <c r="A188" s="3" t="str">
        <f t="shared" ref="A188:A194" si="10">"078123"</f>
        <v>078123</v>
      </c>
      <c r="B188" s="3" t="s">
        <v>244</v>
      </c>
      <c r="C188" s="3" t="s">
        <v>7</v>
      </c>
      <c r="D188" s="3" t="s">
        <v>8</v>
      </c>
      <c r="E188" s="3" t="s">
        <v>9</v>
      </c>
      <c r="F188" s="3" t="s">
        <v>1161</v>
      </c>
      <c r="G188" s="4" t="s">
        <v>50</v>
      </c>
    </row>
    <row r="189" spans="1:7" ht="90" x14ac:dyDescent="0.25">
      <c r="A189" s="3" t="str">
        <f t="shared" si="10"/>
        <v>078123</v>
      </c>
      <c r="B189" s="3" t="s">
        <v>244</v>
      </c>
      <c r="C189" s="3" t="s">
        <v>7</v>
      </c>
      <c r="D189" s="3" t="s">
        <v>11</v>
      </c>
      <c r="E189" s="3" t="s">
        <v>9</v>
      </c>
      <c r="F189" s="3" t="s">
        <v>1158</v>
      </c>
      <c r="G189" s="4" t="s">
        <v>245</v>
      </c>
    </row>
    <row r="190" spans="1:7" ht="60" x14ac:dyDescent="0.25">
      <c r="A190" s="3" t="str">
        <f t="shared" si="10"/>
        <v>078123</v>
      </c>
      <c r="B190" s="3" t="s">
        <v>244</v>
      </c>
      <c r="C190" s="3" t="s">
        <v>7</v>
      </c>
      <c r="D190" s="3" t="s">
        <v>13</v>
      </c>
      <c r="E190" s="3" t="s">
        <v>9</v>
      </c>
      <c r="F190" s="3" t="s">
        <v>1170</v>
      </c>
      <c r="G190" s="4" t="s">
        <v>246</v>
      </c>
    </row>
    <row r="191" spans="1:7" ht="60" x14ac:dyDescent="0.25">
      <c r="A191" s="3" t="str">
        <f t="shared" si="10"/>
        <v>078123</v>
      </c>
      <c r="B191" s="3" t="s">
        <v>244</v>
      </c>
      <c r="C191" s="3" t="s">
        <v>7</v>
      </c>
      <c r="D191" s="3" t="s">
        <v>206</v>
      </c>
      <c r="E191" s="3" t="s">
        <v>9</v>
      </c>
      <c r="F191" s="3" t="s">
        <v>1170</v>
      </c>
      <c r="G191" s="4" t="s">
        <v>247</v>
      </c>
    </row>
    <row r="192" spans="1:7" ht="165" x14ac:dyDescent="0.25">
      <c r="A192" s="3" t="str">
        <f t="shared" si="10"/>
        <v>078123</v>
      </c>
      <c r="B192" s="3" t="s">
        <v>244</v>
      </c>
      <c r="C192" s="3" t="s">
        <v>7</v>
      </c>
      <c r="D192" s="3" t="s">
        <v>64</v>
      </c>
      <c r="E192" s="3" t="s">
        <v>9</v>
      </c>
      <c r="F192" s="3" t="s">
        <v>1168</v>
      </c>
      <c r="G192" s="4" t="s">
        <v>248</v>
      </c>
    </row>
    <row r="193" spans="1:7" ht="75" x14ac:dyDescent="0.25">
      <c r="A193" s="3" t="str">
        <f t="shared" si="10"/>
        <v>078123</v>
      </c>
      <c r="B193" s="3" t="s">
        <v>244</v>
      </c>
      <c r="C193" s="3" t="s">
        <v>7</v>
      </c>
      <c r="D193" s="3" t="s">
        <v>66</v>
      </c>
      <c r="E193" s="3" t="s">
        <v>9</v>
      </c>
      <c r="F193" s="3" t="s">
        <v>1164</v>
      </c>
      <c r="G193" s="4" t="s">
        <v>56</v>
      </c>
    </row>
    <row r="194" spans="1:7" ht="90" x14ac:dyDescent="0.25">
      <c r="A194" s="3" t="str">
        <f t="shared" si="10"/>
        <v>078123</v>
      </c>
      <c r="B194" s="3" t="s">
        <v>244</v>
      </c>
      <c r="C194" s="3" t="s">
        <v>7</v>
      </c>
      <c r="D194" s="3" t="s">
        <v>174</v>
      </c>
      <c r="E194" s="3" t="s">
        <v>9</v>
      </c>
      <c r="F194" s="3" t="s">
        <v>1165</v>
      </c>
      <c r="G194" s="4" t="s">
        <v>249</v>
      </c>
    </row>
    <row r="195" spans="1:7" ht="105" x14ac:dyDescent="0.25">
      <c r="A195" s="3" t="str">
        <f>"078400"</f>
        <v>078400</v>
      </c>
      <c r="B195" s="3" t="s">
        <v>250</v>
      </c>
      <c r="C195" s="3" t="s">
        <v>7</v>
      </c>
      <c r="D195" s="3" t="s">
        <v>8</v>
      </c>
      <c r="E195" s="3" t="s">
        <v>9</v>
      </c>
      <c r="F195" s="3" t="s">
        <v>1161</v>
      </c>
      <c r="G195" s="4" t="s">
        <v>50</v>
      </c>
    </row>
    <row r="196" spans="1:7" ht="60" x14ac:dyDescent="0.25">
      <c r="A196" s="3" t="str">
        <f>"078400"</f>
        <v>078400</v>
      </c>
      <c r="B196" s="3" t="s">
        <v>250</v>
      </c>
      <c r="C196" s="3" t="s">
        <v>7</v>
      </c>
      <c r="D196" s="3" t="s">
        <v>11</v>
      </c>
      <c r="E196" s="3" t="s">
        <v>9</v>
      </c>
      <c r="F196" s="3" t="s">
        <v>1159</v>
      </c>
      <c r="G196" s="4" t="s">
        <v>251</v>
      </c>
    </row>
    <row r="197" spans="1:7" ht="105" x14ac:dyDescent="0.25">
      <c r="A197" s="3" t="str">
        <f>"078400"</f>
        <v>078400</v>
      </c>
      <c r="B197" s="3" t="s">
        <v>250</v>
      </c>
      <c r="C197" s="3" t="s">
        <v>7</v>
      </c>
      <c r="D197" s="3" t="s">
        <v>13</v>
      </c>
      <c r="E197" s="3" t="s">
        <v>9</v>
      </c>
      <c r="F197" s="3" t="s">
        <v>1158</v>
      </c>
      <c r="G197" s="4" t="s">
        <v>252</v>
      </c>
    </row>
    <row r="198" spans="1:7" ht="165" x14ac:dyDescent="0.25">
      <c r="A198" s="3" t="str">
        <f>"078400"</f>
        <v>078400</v>
      </c>
      <c r="B198" s="3" t="s">
        <v>250</v>
      </c>
      <c r="C198" s="3" t="s">
        <v>7</v>
      </c>
      <c r="D198" s="3" t="s">
        <v>64</v>
      </c>
      <c r="E198" s="3" t="s">
        <v>9</v>
      </c>
      <c r="F198" s="3" t="s">
        <v>1168</v>
      </c>
      <c r="G198" s="4" t="s">
        <v>253</v>
      </c>
    </row>
    <row r="199" spans="1:7" ht="75" x14ac:dyDescent="0.25">
      <c r="A199" s="3" t="str">
        <f>"078400"</f>
        <v>078400</v>
      </c>
      <c r="B199" s="3" t="s">
        <v>250</v>
      </c>
      <c r="C199" s="3" t="s">
        <v>7</v>
      </c>
      <c r="D199" s="3" t="s">
        <v>66</v>
      </c>
      <c r="E199" s="3" t="s">
        <v>9</v>
      </c>
      <c r="F199" s="3" t="s">
        <v>1164</v>
      </c>
      <c r="G199" s="4" t="s">
        <v>56</v>
      </c>
    </row>
    <row r="200" spans="1:7" ht="165" x14ac:dyDescent="0.25">
      <c r="A200" s="3" t="str">
        <f>"079200"</f>
        <v>079200</v>
      </c>
      <c r="B200" s="3" t="s">
        <v>254</v>
      </c>
      <c r="C200" s="3" t="s">
        <v>7</v>
      </c>
      <c r="D200" s="3" t="s">
        <v>8</v>
      </c>
      <c r="E200" s="3" t="s">
        <v>9</v>
      </c>
      <c r="F200" s="3" t="s">
        <v>1161</v>
      </c>
      <c r="G200" s="4" t="s">
        <v>255</v>
      </c>
    </row>
    <row r="201" spans="1:7" ht="60" x14ac:dyDescent="0.25">
      <c r="A201" s="3" t="str">
        <f>"079200"</f>
        <v>079200</v>
      </c>
      <c r="B201" s="3" t="s">
        <v>254</v>
      </c>
      <c r="C201" s="3" t="s">
        <v>7</v>
      </c>
      <c r="D201" s="3" t="s">
        <v>11</v>
      </c>
      <c r="E201" s="3" t="s">
        <v>9</v>
      </c>
      <c r="F201" s="3" t="s">
        <v>1170</v>
      </c>
      <c r="G201" s="4" t="s">
        <v>256</v>
      </c>
    </row>
    <row r="202" spans="1:7" ht="165" x14ac:dyDescent="0.25">
      <c r="A202" s="3" t="str">
        <f>"079200"</f>
        <v>079200</v>
      </c>
      <c r="B202" s="3" t="s">
        <v>254</v>
      </c>
      <c r="C202" s="3" t="s">
        <v>7</v>
      </c>
      <c r="D202" s="3" t="s">
        <v>64</v>
      </c>
      <c r="E202" s="3" t="s">
        <v>9</v>
      </c>
      <c r="F202" s="3" t="s">
        <v>1168</v>
      </c>
      <c r="G202" s="4" t="s">
        <v>257</v>
      </c>
    </row>
    <row r="203" spans="1:7" ht="75" x14ac:dyDescent="0.25">
      <c r="A203" s="3" t="str">
        <f>"079200"</f>
        <v>079200</v>
      </c>
      <c r="B203" s="3" t="s">
        <v>254</v>
      </c>
      <c r="C203" s="3" t="s">
        <v>7</v>
      </c>
      <c r="D203" s="3" t="s">
        <v>66</v>
      </c>
      <c r="E203" s="3" t="s">
        <v>9</v>
      </c>
      <c r="F203" s="3" t="s">
        <v>1164</v>
      </c>
      <c r="G203" s="4" t="s">
        <v>56</v>
      </c>
    </row>
    <row r="204" spans="1:7" ht="90" x14ac:dyDescent="0.25">
      <c r="A204" s="3" t="str">
        <f>"079200"</f>
        <v>079200</v>
      </c>
      <c r="B204" s="3" t="s">
        <v>254</v>
      </c>
      <c r="C204" s="3" t="s">
        <v>7</v>
      </c>
      <c r="D204" s="3" t="s">
        <v>174</v>
      </c>
      <c r="E204" s="3" t="s">
        <v>9</v>
      </c>
      <c r="F204" s="3" t="s">
        <v>1169</v>
      </c>
      <c r="G204" s="4" t="s">
        <v>192</v>
      </c>
    </row>
    <row r="205" spans="1:7" ht="165" x14ac:dyDescent="0.25">
      <c r="A205" s="3" t="str">
        <f t="shared" ref="A205:A211" si="11">"079513"</f>
        <v>079513</v>
      </c>
      <c r="B205" s="3" t="s">
        <v>258</v>
      </c>
      <c r="C205" s="3" t="s">
        <v>7</v>
      </c>
      <c r="D205" s="3" t="s">
        <v>8</v>
      </c>
      <c r="E205" s="3" t="s">
        <v>9</v>
      </c>
      <c r="F205" s="3" t="s">
        <v>1161</v>
      </c>
      <c r="G205" s="4" t="s">
        <v>259</v>
      </c>
    </row>
    <row r="206" spans="1:7" ht="165" x14ac:dyDescent="0.25">
      <c r="A206" s="3" t="str">
        <f t="shared" si="11"/>
        <v>079513</v>
      </c>
      <c r="B206" s="3" t="s">
        <v>258</v>
      </c>
      <c r="C206" s="3" t="s">
        <v>7</v>
      </c>
      <c r="D206" s="3" t="s">
        <v>11</v>
      </c>
      <c r="E206" s="3" t="s">
        <v>9</v>
      </c>
      <c r="F206" s="3" t="s">
        <v>1159</v>
      </c>
      <c r="G206" s="4" t="s">
        <v>260</v>
      </c>
    </row>
    <row r="207" spans="1:7" ht="135" x14ac:dyDescent="0.25">
      <c r="A207" s="3" t="str">
        <f t="shared" si="11"/>
        <v>079513</v>
      </c>
      <c r="B207" s="3" t="s">
        <v>258</v>
      </c>
      <c r="C207" s="3" t="s">
        <v>7</v>
      </c>
      <c r="D207" s="3" t="s">
        <v>13</v>
      </c>
      <c r="E207" s="3" t="s">
        <v>9</v>
      </c>
      <c r="F207" s="3" t="s">
        <v>1158</v>
      </c>
      <c r="G207" s="4" t="s">
        <v>261</v>
      </c>
    </row>
    <row r="208" spans="1:7" ht="75" x14ac:dyDescent="0.25">
      <c r="A208" s="3" t="str">
        <f t="shared" si="11"/>
        <v>079513</v>
      </c>
      <c r="B208" s="3" t="s">
        <v>258</v>
      </c>
      <c r="C208" s="3" t="s">
        <v>7</v>
      </c>
      <c r="D208" s="3" t="s">
        <v>206</v>
      </c>
      <c r="E208" s="3" t="s">
        <v>9</v>
      </c>
      <c r="F208" s="3" t="s">
        <v>1168</v>
      </c>
      <c r="G208" s="4" t="s">
        <v>262</v>
      </c>
    </row>
    <row r="209" spans="1:7" ht="165" x14ac:dyDescent="0.25">
      <c r="A209" s="3" t="str">
        <f t="shared" si="11"/>
        <v>079513</v>
      </c>
      <c r="B209" s="3" t="s">
        <v>258</v>
      </c>
      <c r="C209" s="3" t="s">
        <v>7</v>
      </c>
      <c r="D209" s="3" t="s">
        <v>64</v>
      </c>
      <c r="E209" s="3" t="s">
        <v>9</v>
      </c>
      <c r="F209" s="3" t="s">
        <v>1168</v>
      </c>
      <c r="G209" s="4" t="s">
        <v>263</v>
      </c>
    </row>
    <row r="210" spans="1:7" ht="75" x14ac:dyDescent="0.25">
      <c r="A210" s="3" t="str">
        <f t="shared" si="11"/>
        <v>079513</v>
      </c>
      <c r="B210" s="3" t="s">
        <v>258</v>
      </c>
      <c r="C210" s="3" t="s">
        <v>7</v>
      </c>
      <c r="D210" s="3" t="s">
        <v>66</v>
      </c>
      <c r="E210" s="3" t="s">
        <v>9</v>
      </c>
      <c r="F210" s="3" t="s">
        <v>1164</v>
      </c>
      <c r="G210" s="4" t="s">
        <v>56</v>
      </c>
    </row>
    <row r="211" spans="1:7" ht="75" x14ac:dyDescent="0.25">
      <c r="A211" s="3" t="str">
        <f t="shared" si="11"/>
        <v>079513</v>
      </c>
      <c r="B211" s="3" t="s">
        <v>258</v>
      </c>
      <c r="C211" s="3" t="s">
        <v>7</v>
      </c>
      <c r="D211" s="3" t="s">
        <v>174</v>
      </c>
      <c r="E211" s="3" t="s">
        <v>9</v>
      </c>
      <c r="F211" s="3" t="s">
        <v>1169</v>
      </c>
      <c r="G211" s="4" t="s">
        <v>264</v>
      </c>
    </row>
    <row r="212" spans="1:7" ht="90" x14ac:dyDescent="0.25">
      <c r="A212" s="3" t="str">
        <f>"081213"</f>
        <v>081213</v>
      </c>
      <c r="B212" s="3" t="s">
        <v>265</v>
      </c>
      <c r="C212" s="3" t="s">
        <v>7</v>
      </c>
      <c r="D212" s="3" t="s">
        <v>8</v>
      </c>
      <c r="E212" s="3" t="s">
        <v>9</v>
      </c>
      <c r="F212" s="3" t="s">
        <v>1161</v>
      </c>
      <c r="G212" s="4" t="s">
        <v>266</v>
      </c>
    </row>
    <row r="213" spans="1:7" ht="90" x14ac:dyDescent="0.25">
      <c r="A213" s="3" t="str">
        <f>"081213"</f>
        <v>081213</v>
      </c>
      <c r="B213" s="3" t="s">
        <v>265</v>
      </c>
      <c r="C213" s="3" t="s">
        <v>7</v>
      </c>
      <c r="D213" s="3" t="s">
        <v>11</v>
      </c>
      <c r="E213" s="3" t="s">
        <v>9</v>
      </c>
      <c r="F213" s="3" t="s">
        <v>1158</v>
      </c>
      <c r="G213" s="4" t="s">
        <v>267</v>
      </c>
    </row>
    <row r="214" spans="1:7" ht="90" x14ac:dyDescent="0.25">
      <c r="A214" s="3" t="str">
        <f>"081213"</f>
        <v>081213</v>
      </c>
      <c r="B214" s="3" t="s">
        <v>265</v>
      </c>
      <c r="C214" s="3" t="s">
        <v>7</v>
      </c>
      <c r="D214" s="3" t="s">
        <v>13</v>
      </c>
      <c r="E214" s="3" t="s">
        <v>9</v>
      </c>
      <c r="F214" s="3" t="s">
        <v>1159</v>
      </c>
      <c r="G214" s="4" t="s">
        <v>268</v>
      </c>
    </row>
    <row r="215" spans="1:7" ht="165" x14ac:dyDescent="0.25">
      <c r="A215" s="3" t="str">
        <f>"081213"</f>
        <v>081213</v>
      </c>
      <c r="B215" s="3" t="s">
        <v>265</v>
      </c>
      <c r="C215" s="3" t="s">
        <v>7</v>
      </c>
      <c r="D215" s="3" t="s">
        <v>64</v>
      </c>
      <c r="E215" s="3" t="s">
        <v>9</v>
      </c>
      <c r="F215" s="3" t="s">
        <v>1168</v>
      </c>
      <c r="G215" s="4" t="s">
        <v>269</v>
      </c>
    </row>
    <row r="216" spans="1:7" ht="75" x14ac:dyDescent="0.25">
      <c r="A216" s="3" t="str">
        <f>"081213"</f>
        <v>081213</v>
      </c>
      <c r="B216" s="3" t="s">
        <v>265</v>
      </c>
      <c r="C216" s="3" t="s">
        <v>7</v>
      </c>
      <c r="D216" s="3" t="s">
        <v>66</v>
      </c>
      <c r="E216" s="3" t="s">
        <v>9</v>
      </c>
      <c r="F216" s="3" t="s">
        <v>1164</v>
      </c>
      <c r="G216" s="4" t="s">
        <v>56</v>
      </c>
    </row>
    <row r="217" spans="1:7" ht="105" x14ac:dyDescent="0.25">
      <c r="A217" s="3" t="str">
        <f t="shared" ref="A217:A223" si="12">"081216"</f>
        <v>081216</v>
      </c>
      <c r="B217" s="3" t="s">
        <v>270</v>
      </c>
      <c r="C217" s="3" t="s">
        <v>7</v>
      </c>
      <c r="D217" s="3" t="s">
        <v>8</v>
      </c>
      <c r="E217" s="3" t="s">
        <v>9</v>
      </c>
      <c r="F217" s="3" t="s">
        <v>1161</v>
      </c>
      <c r="G217" s="4" t="s">
        <v>68</v>
      </c>
    </row>
    <row r="218" spans="1:7" ht="105" x14ac:dyDescent="0.25">
      <c r="A218" s="3" t="str">
        <f t="shared" si="12"/>
        <v>081216</v>
      </c>
      <c r="B218" s="3" t="s">
        <v>270</v>
      </c>
      <c r="C218" s="3" t="s">
        <v>7</v>
      </c>
      <c r="D218" s="3" t="s">
        <v>11</v>
      </c>
      <c r="E218" s="3" t="s">
        <v>9</v>
      </c>
      <c r="F218" s="3" t="s">
        <v>1158</v>
      </c>
      <c r="G218" s="4" t="s">
        <v>271</v>
      </c>
    </row>
    <row r="219" spans="1:7" ht="75" x14ac:dyDescent="0.25">
      <c r="A219" s="3" t="str">
        <f t="shared" si="12"/>
        <v>081216</v>
      </c>
      <c r="B219" s="3" t="s">
        <v>270</v>
      </c>
      <c r="C219" s="3" t="s">
        <v>7</v>
      </c>
      <c r="D219" s="3" t="s">
        <v>13</v>
      </c>
      <c r="E219" s="3" t="s">
        <v>9</v>
      </c>
      <c r="F219" s="3" t="s">
        <v>1159</v>
      </c>
      <c r="G219" s="4" t="s">
        <v>272</v>
      </c>
    </row>
    <row r="220" spans="1:7" ht="60" x14ac:dyDescent="0.25">
      <c r="A220" s="3" t="str">
        <f t="shared" si="12"/>
        <v>081216</v>
      </c>
      <c r="B220" s="3" t="s">
        <v>270</v>
      </c>
      <c r="C220" s="3" t="s">
        <v>7</v>
      </c>
      <c r="D220" s="3" t="s">
        <v>206</v>
      </c>
      <c r="E220" s="3" t="s">
        <v>9</v>
      </c>
      <c r="F220" s="3" t="s">
        <v>1170</v>
      </c>
      <c r="G220" s="4" t="s">
        <v>273</v>
      </c>
    </row>
    <row r="221" spans="1:7" ht="90" x14ac:dyDescent="0.25">
      <c r="A221" s="3" t="str">
        <f t="shared" si="12"/>
        <v>081216</v>
      </c>
      <c r="B221" s="3" t="s">
        <v>270</v>
      </c>
      <c r="C221" s="3" t="s">
        <v>7</v>
      </c>
      <c r="D221" s="3" t="s">
        <v>64</v>
      </c>
      <c r="E221" s="3" t="s">
        <v>9</v>
      </c>
      <c r="F221" s="3" t="s">
        <v>1168</v>
      </c>
      <c r="G221" s="4" t="s">
        <v>274</v>
      </c>
    </row>
    <row r="222" spans="1:7" ht="120" x14ac:dyDescent="0.25">
      <c r="A222" s="3" t="str">
        <f t="shared" si="12"/>
        <v>081216</v>
      </c>
      <c r="B222" s="3" t="s">
        <v>270</v>
      </c>
      <c r="C222" s="3" t="s">
        <v>7</v>
      </c>
      <c r="D222" s="3" t="s">
        <v>66</v>
      </c>
      <c r="E222" s="3" t="s">
        <v>9</v>
      </c>
      <c r="F222" s="3" t="s">
        <v>1168</v>
      </c>
      <c r="G222" s="4" t="s">
        <v>179</v>
      </c>
    </row>
    <row r="223" spans="1:7" ht="105" x14ac:dyDescent="0.25">
      <c r="A223" s="3" t="str">
        <f t="shared" si="12"/>
        <v>081216</v>
      </c>
      <c r="B223" s="3" t="s">
        <v>270</v>
      </c>
      <c r="C223" s="3" t="s">
        <v>7</v>
      </c>
      <c r="D223" s="3" t="s">
        <v>172</v>
      </c>
      <c r="E223" s="3" t="s">
        <v>9</v>
      </c>
      <c r="F223" s="3" t="s">
        <v>1168</v>
      </c>
      <c r="G223" s="4" t="s">
        <v>180</v>
      </c>
    </row>
    <row r="224" spans="1:7" ht="105" x14ac:dyDescent="0.25">
      <c r="A224" s="3" t="str">
        <f>"081313"</f>
        <v>081313</v>
      </c>
      <c r="B224" s="3" t="s">
        <v>275</v>
      </c>
      <c r="C224" s="3" t="s">
        <v>7</v>
      </c>
      <c r="D224" s="3" t="s">
        <v>8</v>
      </c>
      <c r="E224" s="3" t="s">
        <v>9</v>
      </c>
      <c r="F224" s="3" t="s">
        <v>1161</v>
      </c>
      <c r="G224" s="4" t="s">
        <v>276</v>
      </c>
    </row>
    <row r="225" spans="1:7" ht="90" x14ac:dyDescent="0.25">
      <c r="A225" s="3" t="str">
        <f>"081313"</f>
        <v>081313</v>
      </c>
      <c r="B225" s="3" t="s">
        <v>275</v>
      </c>
      <c r="C225" s="3" t="s">
        <v>7</v>
      </c>
      <c r="D225" s="3" t="s">
        <v>11</v>
      </c>
      <c r="E225" s="3" t="s">
        <v>9</v>
      </c>
      <c r="F225" s="3" t="s">
        <v>1158</v>
      </c>
      <c r="G225" s="4" t="s">
        <v>277</v>
      </c>
    </row>
    <row r="226" spans="1:7" ht="90" x14ac:dyDescent="0.25">
      <c r="A226" s="3" t="str">
        <f>"081313"</f>
        <v>081313</v>
      </c>
      <c r="B226" s="3" t="s">
        <v>275</v>
      </c>
      <c r="C226" s="3" t="s">
        <v>7</v>
      </c>
      <c r="D226" s="3" t="s">
        <v>13</v>
      </c>
      <c r="E226" s="3" t="s">
        <v>9</v>
      </c>
      <c r="F226" s="3" t="s">
        <v>1159</v>
      </c>
      <c r="G226" s="4" t="s">
        <v>278</v>
      </c>
    </row>
    <row r="227" spans="1:7" ht="165" x14ac:dyDescent="0.25">
      <c r="A227" s="3" t="str">
        <f>"081313"</f>
        <v>081313</v>
      </c>
      <c r="B227" s="3" t="s">
        <v>275</v>
      </c>
      <c r="C227" s="3" t="s">
        <v>7</v>
      </c>
      <c r="D227" s="3" t="s">
        <v>64</v>
      </c>
      <c r="E227" s="3" t="s">
        <v>9</v>
      </c>
      <c r="F227" s="3" t="s">
        <v>1168</v>
      </c>
      <c r="G227" s="4" t="s">
        <v>279</v>
      </c>
    </row>
    <row r="228" spans="1:7" ht="75" x14ac:dyDescent="0.25">
      <c r="A228" s="3" t="str">
        <f>"081313"</f>
        <v>081313</v>
      </c>
      <c r="B228" s="3" t="s">
        <v>275</v>
      </c>
      <c r="C228" s="3" t="s">
        <v>7</v>
      </c>
      <c r="D228" s="3" t="s">
        <v>66</v>
      </c>
      <c r="E228" s="3" t="s">
        <v>9</v>
      </c>
      <c r="F228" s="3" t="s">
        <v>1164</v>
      </c>
      <c r="G228" s="4" t="s">
        <v>56</v>
      </c>
    </row>
    <row r="229" spans="1:7" ht="180" x14ac:dyDescent="0.25">
      <c r="A229" s="3" t="str">
        <f t="shared" ref="A229:A236" si="13">"081416"</f>
        <v>081416</v>
      </c>
      <c r="B229" s="3" t="s">
        <v>280</v>
      </c>
      <c r="C229" s="3" t="s">
        <v>7</v>
      </c>
      <c r="D229" s="3" t="s">
        <v>8</v>
      </c>
      <c r="E229" s="3" t="s">
        <v>9</v>
      </c>
      <c r="F229" s="3" t="s">
        <v>1161</v>
      </c>
      <c r="G229" s="4" t="s">
        <v>281</v>
      </c>
    </row>
    <row r="230" spans="1:7" ht="90" x14ac:dyDescent="0.25">
      <c r="A230" s="3" t="str">
        <f t="shared" si="13"/>
        <v>081416</v>
      </c>
      <c r="B230" s="3" t="s">
        <v>280</v>
      </c>
      <c r="C230" s="3" t="s">
        <v>7</v>
      </c>
      <c r="D230" s="3" t="s">
        <v>11</v>
      </c>
      <c r="E230" s="3" t="s">
        <v>9</v>
      </c>
      <c r="F230" s="3" t="s">
        <v>1158</v>
      </c>
      <c r="G230" s="4" t="s">
        <v>267</v>
      </c>
    </row>
    <row r="231" spans="1:7" ht="90" x14ac:dyDescent="0.25">
      <c r="A231" s="3" t="str">
        <f t="shared" si="13"/>
        <v>081416</v>
      </c>
      <c r="B231" s="3" t="s">
        <v>280</v>
      </c>
      <c r="C231" s="3" t="s">
        <v>7</v>
      </c>
      <c r="D231" s="3" t="s">
        <v>13</v>
      </c>
      <c r="E231" s="3" t="s">
        <v>9</v>
      </c>
      <c r="F231" s="3" t="s">
        <v>1159</v>
      </c>
      <c r="G231" s="4" t="s">
        <v>268</v>
      </c>
    </row>
    <row r="232" spans="1:7" ht="60" x14ac:dyDescent="0.25">
      <c r="A232" s="3" t="str">
        <f t="shared" si="13"/>
        <v>081416</v>
      </c>
      <c r="B232" s="3" t="s">
        <v>280</v>
      </c>
      <c r="C232" s="3" t="s">
        <v>7</v>
      </c>
      <c r="D232" s="3" t="s">
        <v>206</v>
      </c>
      <c r="E232" s="3" t="s">
        <v>9</v>
      </c>
      <c r="F232" s="3" t="s">
        <v>1170</v>
      </c>
      <c r="G232" s="4" t="s">
        <v>282</v>
      </c>
    </row>
    <row r="233" spans="1:7" ht="165" x14ac:dyDescent="0.25">
      <c r="A233" s="3" t="str">
        <f t="shared" si="13"/>
        <v>081416</v>
      </c>
      <c r="B233" s="3" t="s">
        <v>280</v>
      </c>
      <c r="C233" s="3" t="s">
        <v>7</v>
      </c>
      <c r="D233" s="3" t="s">
        <v>64</v>
      </c>
      <c r="E233" s="3" t="s">
        <v>9</v>
      </c>
      <c r="F233" s="3" t="s">
        <v>1168</v>
      </c>
      <c r="G233" s="4" t="s">
        <v>279</v>
      </c>
    </row>
    <row r="234" spans="1:7" ht="75" x14ac:dyDescent="0.25">
      <c r="A234" s="3" t="str">
        <f t="shared" si="13"/>
        <v>081416</v>
      </c>
      <c r="B234" s="3" t="s">
        <v>280</v>
      </c>
      <c r="C234" s="3" t="s">
        <v>7</v>
      </c>
      <c r="D234" s="3" t="s">
        <v>66</v>
      </c>
      <c r="E234" s="3" t="s">
        <v>9</v>
      </c>
      <c r="F234" s="3" t="s">
        <v>1164</v>
      </c>
      <c r="G234" s="4" t="s">
        <v>56</v>
      </c>
    </row>
    <row r="235" spans="1:7" ht="60" x14ac:dyDescent="0.25">
      <c r="A235" s="3" t="str">
        <f t="shared" si="13"/>
        <v>081416</v>
      </c>
      <c r="B235" s="3" t="s">
        <v>280</v>
      </c>
      <c r="C235" s="3" t="s">
        <v>7</v>
      </c>
      <c r="D235" s="3" t="s">
        <v>72</v>
      </c>
      <c r="E235" s="3" t="s">
        <v>9</v>
      </c>
      <c r="F235" s="3" t="s">
        <v>1168</v>
      </c>
      <c r="G235" s="4" t="s">
        <v>283</v>
      </c>
    </row>
    <row r="236" spans="1:7" ht="75" x14ac:dyDescent="0.25">
      <c r="A236" s="3" t="str">
        <f t="shared" si="13"/>
        <v>081416</v>
      </c>
      <c r="B236" s="3" t="s">
        <v>280</v>
      </c>
      <c r="C236" s="3" t="s">
        <v>7</v>
      </c>
      <c r="D236" s="3" t="s">
        <v>74</v>
      </c>
      <c r="E236" s="3" t="s">
        <v>9</v>
      </c>
      <c r="F236" s="3" t="s">
        <v>1169</v>
      </c>
      <c r="G236" s="4" t="s">
        <v>284</v>
      </c>
    </row>
    <row r="237" spans="1:7" ht="180" x14ac:dyDescent="0.25">
      <c r="A237" s="3" t="str">
        <f t="shared" ref="A237:A244" si="14">"081433"</f>
        <v>081433</v>
      </c>
      <c r="B237" s="3" t="s">
        <v>285</v>
      </c>
      <c r="C237" s="3" t="s">
        <v>7</v>
      </c>
      <c r="D237" s="3" t="s">
        <v>8</v>
      </c>
      <c r="E237" s="3" t="s">
        <v>9</v>
      </c>
      <c r="F237" s="3" t="s">
        <v>1161</v>
      </c>
      <c r="G237" s="4" t="s">
        <v>286</v>
      </c>
    </row>
    <row r="238" spans="1:7" ht="90" x14ac:dyDescent="0.25">
      <c r="A238" s="3" t="str">
        <f t="shared" si="14"/>
        <v>081433</v>
      </c>
      <c r="B238" s="3" t="s">
        <v>285</v>
      </c>
      <c r="C238" s="3" t="s">
        <v>7</v>
      </c>
      <c r="D238" s="3" t="s">
        <v>11</v>
      </c>
      <c r="E238" s="3" t="s">
        <v>9</v>
      </c>
      <c r="F238" s="3" t="s">
        <v>1158</v>
      </c>
      <c r="G238" s="4" t="s">
        <v>267</v>
      </c>
    </row>
    <row r="239" spans="1:7" ht="90" x14ac:dyDescent="0.25">
      <c r="A239" s="3" t="str">
        <f t="shared" si="14"/>
        <v>081433</v>
      </c>
      <c r="B239" s="3" t="s">
        <v>285</v>
      </c>
      <c r="C239" s="3" t="s">
        <v>7</v>
      </c>
      <c r="D239" s="3" t="s">
        <v>13</v>
      </c>
      <c r="E239" s="3" t="s">
        <v>9</v>
      </c>
      <c r="F239" s="3" t="s">
        <v>1159</v>
      </c>
      <c r="G239" s="4" t="s">
        <v>268</v>
      </c>
    </row>
    <row r="240" spans="1:7" ht="60" x14ac:dyDescent="0.25">
      <c r="A240" s="3" t="str">
        <f t="shared" si="14"/>
        <v>081433</v>
      </c>
      <c r="B240" s="3" t="s">
        <v>285</v>
      </c>
      <c r="C240" s="3" t="s">
        <v>7</v>
      </c>
      <c r="D240" s="3" t="s">
        <v>206</v>
      </c>
      <c r="E240" s="3" t="s">
        <v>9</v>
      </c>
      <c r="F240" s="3" t="s">
        <v>1170</v>
      </c>
      <c r="G240" s="4" t="s">
        <v>282</v>
      </c>
    </row>
    <row r="241" spans="1:7" ht="165" x14ac:dyDescent="0.25">
      <c r="A241" s="3" t="str">
        <f t="shared" si="14"/>
        <v>081433</v>
      </c>
      <c r="B241" s="3" t="s">
        <v>285</v>
      </c>
      <c r="C241" s="3" t="s">
        <v>7</v>
      </c>
      <c r="D241" s="3" t="s">
        <v>64</v>
      </c>
      <c r="E241" s="3" t="s">
        <v>9</v>
      </c>
      <c r="F241" s="3" t="s">
        <v>1168</v>
      </c>
      <c r="G241" s="4" t="s">
        <v>279</v>
      </c>
    </row>
    <row r="242" spans="1:7" ht="75" x14ac:dyDescent="0.25">
      <c r="A242" s="3" t="str">
        <f t="shared" si="14"/>
        <v>081433</v>
      </c>
      <c r="B242" s="3" t="s">
        <v>285</v>
      </c>
      <c r="C242" s="3" t="s">
        <v>7</v>
      </c>
      <c r="D242" s="3" t="s">
        <v>66</v>
      </c>
      <c r="E242" s="3" t="s">
        <v>9</v>
      </c>
      <c r="F242" s="3" t="s">
        <v>1164</v>
      </c>
      <c r="G242" s="4" t="s">
        <v>56</v>
      </c>
    </row>
    <row r="243" spans="1:7" ht="60" x14ac:dyDescent="0.25">
      <c r="A243" s="3" t="str">
        <f t="shared" si="14"/>
        <v>081433</v>
      </c>
      <c r="B243" s="3" t="s">
        <v>285</v>
      </c>
      <c r="C243" s="3" t="s">
        <v>7</v>
      </c>
      <c r="D243" s="3" t="s">
        <v>72</v>
      </c>
      <c r="E243" s="3" t="s">
        <v>9</v>
      </c>
      <c r="F243" s="3" t="s">
        <v>1168</v>
      </c>
      <c r="G243" s="4" t="s">
        <v>283</v>
      </c>
    </row>
    <row r="244" spans="1:7" ht="75" x14ac:dyDescent="0.25">
      <c r="A244" s="3" t="str">
        <f t="shared" si="14"/>
        <v>081433</v>
      </c>
      <c r="B244" s="3" t="s">
        <v>285</v>
      </c>
      <c r="C244" s="3" t="s">
        <v>7</v>
      </c>
      <c r="D244" s="3" t="s">
        <v>74</v>
      </c>
      <c r="E244" s="3" t="s">
        <v>9</v>
      </c>
      <c r="F244" s="3" t="s">
        <v>1169</v>
      </c>
      <c r="G244" s="4" t="s">
        <v>284</v>
      </c>
    </row>
    <row r="245" spans="1:7" ht="105" x14ac:dyDescent="0.25">
      <c r="A245" s="3" t="str">
        <f>"083116"</f>
        <v>083116</v>
      </c>
      <c r="B245" s="3" t="s">
        <v>287</v>
      </c>
      <c r="C245" s="3" t="s">
        <v>7</v>
      </c>
      <c r="D245" s="3" t="s">
        <v>8</v>
      </c>
      <c r="E245" s="3" t="s">
        <v>9</v>
      </c>
      <c r="F245" s="3" t="s">
        <v>1161</v>
      </c>
      <c r="G245" s="4" t="s">
        <v>288</v>
      </c>
    </row>
    <row r="246" spans="1:7" ht="135" x14ac:dyDescent="0.25">
      <c r="A246" s="3" t="str">
        <f>"083116"</f>
        <v>083116</v>
      </c>
      <c r="B246" s="3" t="s">
        <v>287</v>
      </c>
      <c r="C246" s="3" t="s">
        <v>7</v>
      </c>
      <c r="D246" s="3" t="s">
        <v>11</v>
      </c>
      <c r="E246" s="3" t="s">
        <v>9</v>
      </c>
      <c r="F246" s="3" t="s">
        <v>1159</v>
      </c>
      <c r="G246" s="4" t="s">
        <v>289</v>
      </c>
    </row>
    <row r="247" spans="1:7" ht="90" x14ac:dyDescent="0.25">
      <c r="A247" s="3" t="str">
        <f>"083116"</f>
        <v>083116</v>
      </c>
      <c r="B247" s="3" t="s">
        <v>287</v>
      </c>
      <c r="C247" s="3" t="s">
        <v>7</v>
      </c>
      <c r="D247" s="3" t="s">
        <v>64</v>
      </c>
      <c r="E247" s="3" t="s">
        <v>9</v>
      </c>
      <c r="F247" s="3" t="s">
        <v>1168</v>
      </c>
      <c r="G247" s="4" t="s">
        <v>290</v>
      </c>
    </row>
    <row r="248" spans="1:7" ht="120" x14ac:dyDescent="0.25">
      <c r="A248" s="3" t="str">
        <f>"083116"</f>
        <v>083116</v>
      </c>
      <c r="B248" s="3" t="s">
        <v>287</v>
      </c>
      <c r="C248" s="3" t="s">
        <v>7</v>
      </c>
      <c r="D248" s="3" t="s">
        <v>66</v>
      </c>
      <c r="E248" s="3" t="s">
        <v>9</v>
      </c>
      <c r="F248" s="3" t="s">
        <v>1168</v>
      </c>
      <c r="G248" s="4" t="s">
        <v>179</v>
      </c>
    </row>
    <row r="249" spans="1:7" ht="105" x14ac:dyDescent="0.25">
      <c r="A249" s="3" t="str">
        <f>"083116"</f>
        <v>083116</v>
      </c>
      <c r="B249" s="3" t="s">
        <v>287</v>
      </c>
      <c r="C249" s="3" t="s">
        <v>7</v>
      </c>
      <c r="D249" s="3" t="s">
        <v>172</v>
      </c>
      <c r="E249" s="3" t="s">
        <v>9</v>
      </c>
      <c r="F249" s="3" t="s">
        <v>1168</v>
      </c>
      <c r="G249" s="4" t="s">
        <v>180</v>
      </c>
    </row>
    <row r="250" spans="1:7" ht="180" x14ac:dyDescent="0.25">
      <c r="A250" s="3" t="str">
        <f t="shared" ref="A250:A257" si="15">"083213"</f>
        <v>083213</v>
      </c>
      <c r="B250" s="3" t="s">
        <v>291</v>
      </c>
      <c r="C250" s="3" t="s">
        <v>7</v>
      </c>
      <c r="D250" s="3" t="s">
        <v>8</v>
      </c>
      <c r="E250" s="3" t="s">
        <v>9</v>
      </c>
      <c r="F250" s="3" t="s">
        <v>1161</v>
      </c>
      <c r="G250" s="4" t="s">
        <v>292</v>
      </c>
    </row>
    <row r="251" spans="1:7" ht="90" x14ac:dyDescent="0.25">
      <c r="A251" s="3" t="str">
        <f t="shared" si="15"/>
        <v>083213</v>
      </c>
      <c r="B251" s="3" t="s">
        <v>291</v>
      </c>
      <c r="C251" s="3" t="s">
        <v>7</v>
      </c>
      <c r="D251" s="3" t="s">
        <v>11</v>
      </c>
      <c r="E251" s="3" t="s">
        <v>9</v>
      </c>
      <c r="F251" s="3" t="s">
        <v>1158</v>
      </c>
      <c r="G251" s="4" t="s">
        <v>293</v>
      </c>
    </row>
    <row r="252" spans="1:7" ht="135" x14ac:dyDescent="0.25">
      <c r="A252" s="3" t="str">
        <f t="shared" si="15"/>
        <v>083213</v>
      </c>
      <c r="B252" s="3" t="s">
        <v>291</v>
      </c>
      <c r="C252" s="3" t="s">
        <v>7</v>
      </c>
      <c r="D252" s="3" t="s">
        <v>13</v>
      </c>
      <c r="E252" s="3" t="s">
        <v>9</v>
      </c>
      <c r="F252" s="3" t="s">
        <v>1159</v>
      </c>
      <c r="G252" s="4" t="s">
        <v>294</v>
      </c>
    </row>
    <row r="253" spans="1:7" ht="60" x14ac:dyDescent="0.25">
      <c r="A253" s="3" t="str">
        <f t="shared" si="15"/>
        <v>083213</v>
      </c>
      <c r="B253" s="3" t="s">
        <v>291</v>
      </c>
      <c r="C253" s="3" t="s">
        <v>7</v>
      </c>
      <c r="D253" s="3" t="s">
        <v>206</v>
      </c>
      <c r="E253" s="3" t="s">
        <v>9</v>
      </c>
      <c r="F253" s="3" t="s">
        <v>1170</v>
      </c>
      <c r="G253" s="4" t="s">
        <v>295</v>
      </c>
    </row>
    <row r="254" spans="1:7" ht="165" x14ac:dyDescent="0.25">
      <c r="A254" s="3" t="str">
        <f t="shared" si="15"/>
        <v>083213</v>
      </c>
      <c r="B254" s="3" t="s">
        <v>291</v>
      </c>
      <c r="C254" s="3" t="s">
        <v>7</v>
      </c>
      <c r="D254" s="3" t="s">
        <v>64</v>
      </c>
      <c r="E254" s="3" t="s">
        <v>9</v>
      </c>
      <c r="F254" s="3" t="s">
        <v>1168</v>
      </c>
      <c r="G254" s="4" t="s">
        <v>296</v>
      </c>
    </row>
    <row r="255" spans="1:7" ht="75" x14ac:dyDescent="0.25">
      <c r="A255" s="3" t="str">
        <f t="shared" si="15"/>
        <v>083213</v>
      </c>
      <c r="B255" s="3" t="s">
        <v>291</v>
      </c>
      <c r="C255" s="3" t="s">
        <v>7</v>
      </c>
      <c r="D255" s="3" t="s">
        <v>66</v>
      </c>
      <c r="E255" s="3" t="s">
        <v>9</v>
      </c>
      <c r="F255" s="3" t="s">
        <v>1164</v>
      </c>
      <c r="G255" s="4" t="s">
        <v>56</v>
      </c>
    </row>
    <row r="256" spans="1:7" ht="75" x14ac:dyDescent="0.25">
      <c r="A256" s="3" t="str">
        <f t="shared" si="15"/>
        <v>083213</v>
      </c>
      <c r="B256" s="3" t="s">
        <v>291</v>
      </c>
      <c r="C256" s="3" t="s">
        <v>7</v>
      </c>
      <c r="D256" s="3" t="s">
        <v>72</v>
      </c>
      <c r="E256" s="3" t="s">
        <v>9</v>
      </c>
      <c r="F256" s="3" t="s">
        <v>1168</v>
      </c>
      <c r="G256" s="4" t="s">
        <v>297</v>
      </c>
    </row>
    <row r="257" spans="1:7" ht="90" x14ac:dyDescent="0.25">
      <c r="A257" s="3" t="str">
        <f t="shared" si="15"/>
        <v>083213</v>
      </c>
      <c r="B257" s="3" t="s">
        <v>291</v>
      </c>
      <c r="C257" s="3" t="s">
        <v>7</v>
      </c>
      <c r="D257" s="3" t="s">
        <v>74</v>
      </c>
      <c r="E257" s="3" t="s">
        <v>9</v>
      </c>
      <c r="F257" s="3" t="s">
        <v>1169</v>
      </c>
      <c r="G257" s="4" t="s">
        <v>298</v>
      </c>
    </row>
    <row r="258" spans="1:7" ht="180" x14ac:dyDescent="0.25">
      <c r="A258" s="3" t="str">
        <f t="shared" ref="A258:A267" si="16">"083323"</f>
        <v>083323</v>
      </c>
      <c r="B258" s="3" t="s">
        <v>299</v>
      </c>
      <c r="C258" s="3" t="s">
        <v>7</v>
      </c>
      <c r="D258" s="3" t="s">
        <v>8</v>
      </c>
      <c r="E258" s="3" t="s">
        <v>9</v>
      </c>
      <c r="F258" s="3" t="s">
        <v>1161</v>
      </c>
      <c r="G258" s="4" t="s">
        <v>169</v>
      </c>
    </row>
    <row r="259" spans="1:7" ht="105" x14ac:dyDescent="0.25">
      <c r="A259" s="3" t="str">
        <f t="shared" si="16"/>
        <v>083323</v>
      </c>
      <c r="B259" s="3" t="s">
        <v>299</v>
      </c>
      <c r="C259" s="3" t="s">
        <v>7</v>
      </c>
      <c r="D259" s="3" t="s">
        <v>11</v>
      </c>
      <c r="E259" s="3" t="s">
        <v>9</v>
      </c>
      <c r="F259" s="3" t="s">
        <v>1158</v>
      </c>
      <c r="G259" s="4" t="s">
        <v>300</v>
      </c>
    </row>
    <row r="260" spans="1:7" ht="75" x14ac:dyDescent="0.25">
      <c r="A260" s="3" t="str">
        <f t="shared" si="16"/>
        <v>083323</v>
      </c>
      <c r="B260" s="3" t="s">
        <v>299</v>
      </c>
      <c r="C260" s="3" t="s">
        <v>7</v>
      </c>
      <c r="D260" s="3" t="s">
        <v>13</v>
      </c>
      <c r="E260" s="3" t="s">
        <v>9</v>
      </c>
      <c r="F260" s="3" t="s">
        <v>1159</v>
      </c>
      <c r="G260" s="4" t="s">
        <v>272</v>
      </c>
    </row>
    <row r="261" spans="1:7" ht="90" x14ac:dyDescent="0.25">
      <c r="A261" s="3" t="str">
        <f t="shared" si="16"/>
        <v>083323</v>
      </c>
      <c r="B261" s="3" t="s">
        <v>299</v>
      </c>
      <c r="C261" s="3" t="s">
        <v>7</v>
      </c>
      <c r="D261" s="3" t="s">
        <v>206</v>
      </c>
      <c r="E261" s="3" t="s">
        <v>9</v>
      </c>
      <c r="F261" s="3" t="s">
        <v>1159</v>
      </c>
      <c r="G261" s="4" t="s">
        <v>301</v>
      </c>
    </row>
    <row r="262" spans="1:7" ht="165" x14ac:dyDescent="0.25">
      <c r="A262" s="3" t="str">
        <f t="shared" si="16"/>
        <v>083323</v>
      </c>
      <c r="B262" s="3" t="s">
        <v>299</v>
      </c>
      <c r="C262" s="3" t="s">
        <v>7</v>
      </c>
      <c r="D262" s="3" t="s">
        <v>64</v>
      </c>
      <c r="E262" s="3" t="s">
        <v>9</v>
      </c>
      <c r="F262" s="3" t="s">
        <v>1168</v>
      </c>
      <c r="G262" s="4" t="s">
        <v>302</v>
      </c>
    </row>
    <row r="263" spans="1:7" ht="75" x14ac:dyDescent="0.25">
      <c r="A263" s="3" t="str">
        <f t="shared" si="16"/>
        <v>083323</v>
      </c>
      <c r="B263" s="3" t="s">
        <v>299</v>
      </c>
      <c r="C263" s="3" t="s">
        <v>7</v>
      </c>
      <c r="D263" s="3" t="s">
        <v>66</v>
      </c>
      <c r="E263" s="3" t="s">
        <v>9</v>
      </c>
      <c r="F263" s="3" t="s">
        <v>1164</v>
      </c>
      <c r="G263" s="4" t="s">
        <v>56</v>
      </c>
    </row>
    <row r="264" spans="1:7" ht="75" x14ac:dyDescent="0.25">
      <c r="A264" s="3" t="str">
        <f t="shared" si="16"/>
        <v>083323</v>
      </c>
      <c r="B264" s="3" t="s">
        <v>299</v>
      </c>
      <c r="C264" s="3" t="s">
        <v>7</v>
      </c>
      <c r="D264" s="3" t="s">
        <v>72</v>
      </c>
      <c r="E264" s="3" t="s">
        <v>9</v>
      </c>
      <c r="F264" s="3" t="s">
        <v>1168</v>
      </c>
      <c r="G264" s="4" t="s">
        <v>303</v>
      </c>
    </row>
    <row r="265" spans="1:7" ht="75" x14ac:dyDescent="0.25">
      <c r="A265" s="3" t="str">
        <f t="shared" si="16"/>
        <v>083323</v>
      </c>
      <c r="B265" s="3" t="s">
        <v>299</v>
      </c>
      <c r="C265" s="3" t="s">
        <v>7</v>
      </c>
      <c r="D265" s="3" t="s">
        <v>74</v>
      </c>
      <c r="E265" s="3" t="s">
        <v>9</v>
      </c>
      <c r="F265" s="3" t="s">
        <v>1169</v>
      </c>
      <c r="G265" s="4" t="s">
        <v>284</v>
      </c>
    </row>
    <row r="266" spans="1:7" ht="45" x14ac:dyDescent="0.25">
      <c r="A266" s="3" t="str">
        <f t="shared" si="16"/>
        <v>083323</v>
      </c>
      <c r="B266" s="3" t="s">
        <v>299</v>
      </c>
      <c r="C266" s="3" t="s">
        <v>7</v>
      </c>
      <c r="D266" s="3" t="s">
        <v>210</v>
      </c>
      <c r="E266" s="3" t="s">
        <v>9</v>
      </c>
      <c r="F266" s="3" t="s">
        <v>1165</v>
      </c>
      <c r="G266" s="4" t="s">
        <v>304</v>
      </c>
    </row>
    <row r="267" spans="1:7" ht="45" x14ac:dyDescent="0.25">
      <c r="A267" s="3" t="str">
        <f t="shared" si="16"/>
        <v>083323</v>
      </c>
      <c r="B267" s="3" t="s">
        <v>299</v>
      </c>
      <c r="C267" s="3" t="s">
        <v>7</v>
      </c>
      <c r="D267" s="3" t="s">
        <v>212</v>
      </c>
      <c r="E267" s="3" t="s">
        <v>9</v>
      </c>
      <c r="F267" s="3" t="s">
        <v>1165</v>
      </c>
      <c r="G267" s="4" t="s">
        <v>305</v>
      </c>
    </row>
    <row r="268" spans="1:7" ht="105" x14ac:dyDescent="0.25">
      <c r="A268" s="3" t="str">
        <f t="shared" ref="A268:A273" si="17">"083423"</f>
        <v>083423</v>
      </c>
      <c r="B268" s="3" t="s">
        <v>306</v>
      </c>
      <c r="C268" s="3" t="s">
        <v>7</v>
      </c>
      <c r="D268" s="3" t="s">
        <v>307</v>
      </c>
      <c r="E268" s="3" t="s">
        <v>9</v>
      </c>
      <c r="F268" s="3" t="s">
        <v>1161</v>
      </c>
      <c r="G268" s="4" t="s">
        <v>308</v>
      </c>
    </row>
    <row r="269" spans="1:7" ht="105" x14ac:dyDescent="0.25">
      <c r="A269" s="3" t="str">
        <f t="shared" si="17"/>
        <v>083423</v>
      </c>
      <c r="B269" s="3" t="s">
        <v>306</v>
      </c>
      <c r="C269" s="3" t="s">
        <v>7</v>
      </c>
      <c r="D269" s="3" t="s">
        <v>309</v>
      </c>
      <c r="E269" s="3" t="s">
        <v>9</v>
      </c>
      <c r="F269" s="3" t="s">
        <v>1159</v>
      </c>
      <c r="G269" s="4" t="s">
        <v>310</v>
      </c>
    </row>
    <row r="270" spans="1:7" ht="150" x14ac:dyDescent="0.25">
      <c r="A270" s="3" t="str">
        <f t="shared" si="17"/>
        <v>083423</v>
      </c>
      <c r="B270" s="3" t="s">
        <v>306</v>
      </c>
      <c r="C270" s="3" t="s">
        <v>7</v>
      </c>
      <c r="D270" s="3" t="s">
        <v>311</v>
      </c>
      <c r="E270" s="3" t="s">
        <v>9</v>
      </c>
      <c r="F270" s="3" t="s">
        <v>1168</v>
      </c>
      <c r="G270" s="4" t="s">
        <v>312</v>
      </c>
    </row>
    <row r="271" spans="1:7" ht="60" x14ac:dyDescent="0.25">
      <c r="A271" s="3" t="str">
        <f t="shared" si="17"/>
        <v>083423</v>
      </c>
      <c r="B271" s="3" t="s">
        <v>306</v>
      </c>
      <c r="C271" s="3" t="s">
        <v>7</v>
      </c>
      <c r="D271" s="3" t="s">
        <v>313</v>
      </c>
      <c r="E271" s="3" t="s">
        <v>9</v>
      </c>
      <c r="F271" s="3" t="s">
        <v>1164</v>
      </c>
      <c r="G271" s="4" t="s">
        <v>314</v>
      </c>
    </row>
    <row r="272" spans="1:7" ht="75" x14ac:dyDescent="0.25">
      <c r="A272" s="3" t="str">
        <f t="shared" si="17"/>
        <v>083423</v>
      </c>
      <c r="B272" s="3" t="s">
        <v>306</v>
      </c>
      <c r="C272" s="3" t="s">
        <v>7</v>
      </c>
      <c r="D272" s="3" t="s">
        <v>315</v>
      </c>
      <c r="E272" s="3" t="s">
        <v>9</v>
      </c>
      <c r="F272" s="3" t="s">
        <v>1168</v>
      </c>
      <c r="G272" s="4" t="s">
        <v>316</v>
      </c>
    </row>
    <row r="273" spans="1:7" ht="75" x14ac:dyDescent="0.25">
      <c r="A273" s="3" t="str">
        <f t="shared" si="17"/>
        <v>083423</v>
      </c>
      <c r="B273" s="3" t="s">
        <v>306</v>
      </c>
      <c r="C273" s="3" t="s">
        <v>7</v>
      </c>
      <c r="D273" s="3" t="s">
        <v>317</v>
      </c>
      <c r="E273" s="3" t="s">
        <v>9</v>
      </c>
      <c r="F273" s="3" t="s">
        <v>1169</v>
      </c>
      <c r="G273" s="4" t="s">
        <v>318</v>
      </c>
    </row>
    <row r="274" spans="1:7" ht="180" x14ac:dyDescent="0.25">
      <c r="A274" s="3" t="str">
        <f t="shared" ref="A274:A281" si="18">"083800"</f>
        <v>083800</v>
      </c>
      <c r="B274" s="3" t="s">
        <v>319</v>
      </c>
      <c r="C274" s="3" t="s">
        <v>7</v>
      </c>
      <c r="D274" s="3" t="s">
        <v>8</v>
      </c>
      <c r="E274" s="3" t="s">
        <v>9</v>
      </c>
      <c r="F274" s="3" t="s">
        <v>1161</v>
      </c>
      <c r="G274" s="4" t="s">
        <v>169</v>
      </c>
    </row>
    <row r="275" spans="1:7" ht="90" x14ac:dyDescent="0.25">
      <c r="A275" s="3" t="str">
        <f t="shared" si="18"/>
        <v>083800</v>
      </c>
      <c r="B275" s="3" t="s">
        <v>319</v>
      </c>
      <c r="C275" s="3" t="s">
        <v>7</v>
      </c>
      <c r="D275" s="3" t="s">
        <v>11</v>
      </c>
      <c r="E275" s="3" t="s">
        <v>9</v>
      </c>
      <c r="F275" s="3" t="s">
        <v>1158</v>
      </c>
      <c r="G275" s="4" t="s">
        <v>267</v>
      </c>
    </row>
    <row r="276" spans="1:7" ht="75" x14ac:dyDescent="0.25">
      <c r="A276" s="3" t="str">
        <f t="shared" si="18"/>
        <v>083800</v>
      </c>
      <c r="B276" s="3" t="s">
        <v>319</v>
      </c>
      <c r="C276" s="3" t="s">
        <v>7</v>
      </c>
      <c r="D276" s="3" t="s">
        <v>13</v>
      </c>
      <c r="E276" s="3" t="s">
        <v>9</v>
      </c>
      <c r="F276" s="3" t="s">
        <v>1159</v>
      </c>
      <c r="G276" s="4" t="s">
        <v>320</v>
      </c>
    </row>
    <row r="277" spans="1:7" ht="60" x14ac:dyDescent="0.25">
      <c r="A277" s="3" t="str">
        <f t="shared" si="18"/>
        <v>083800</v>
      </c>
      <c r="B277" s="3" t="s">
        <v>319</v>
      </c>
      <c r="C277" s="3" t="s">
        <v>7</v>
      </c>
      <c r="D277" s="3" t="s">
        <v>206</v>
      </c>
      <c r="E277" s="3" t="s">
        <v>9</v>
      </c>
      <c r="F277" s="3" t="s">
        <v>1170</v>
      </c>
      <c r="G277" s="4" t="s">
        <v>282</v>
      </c>
    </row>
    <row r="278" spans="1:7" ht="165" x14ac:dyDescent="0.25">
      <c r="A278" s="3" t="str">
        <f t="shared" si="18"/>
        <v>083800</v>
      </c>
      <c r="B278" s="3" t="s">
        <v>319</v>
      </c>
      <c r="C278" s="3" t="s">
        <v>7</v>
      </c>
      <c r="D278" s="3" t="s">
        <v>64</v>
      </c>
      <c r="E278" s="3" t="s">
        <v>9</v>
      </c>
      <c r="F278" s="3" t="s">
        <v>1168</v>
      </c>
      <c r="G278" s="4" t="s">
        <v>279</v>
      </c>
    </row>
    <row r="279" spans="1:7" ht="75" x14ac:dyDescent="0.25">
      <c r="A279" s="3" t="str">
        <f t="shared" si="18"/>
        <v>083800</v>
      </c>
      <c r="B279" s="3" t="s">
        <v>319</v>
      </c>
      <c r="C279" s="3" t="s">
        <v>7</v>
      </c>
      <c r="D279" s="3" t="s">
        <v>66</v>
      </c>
      <c r="E279" s="3" t="s">
        <v>9</v>
      </c>
      <c r="F279" s="3" t="s">
        <v>1164</v>
      </c>
      <c r="G279" s="4" t="s">
        <v>56</v>
      </c>
    </row>
    <row r="280" spans="1:7" ht="60" x14ac:dyDescent="0.25">
      <c r="A280" s="3" t="str">
        <f t="shared" si="18"/>
        <v>083800</v>
      </c>
      <c r="B280" s="3" t="s">
        <v>319</v>
      </c>
      <c r="C280" s="3" t="s">
        <v>7</v>
      </c>
      <c r="D280" s="3" t="s">
        <v>72</v>
      </c>
      <c r="E280" s="3" t="s">
        <v>9</v>
      </c>
      <c r="F280" s="3" t="s">
        <v>1168</v>
      </c>
      <c r="G280" s="4" t="s">
        <v>283</v>
      </c>
    </row>
    <row r="281" spans="1:7" ht="75" x14ac:dyDescent="0.25">
      <c r="A281" s="3" t="str">
        <f t="shared" si="18"/>
        <v>083800</v>
      </c>
      <c r="B281" s="3" t="s">
        <v>319</v>
      </c>
      <c r="C281" s="3" t="s">
        <v>7</v>
      </c>
      <c r="D281" s="3" t="s">
        <v>74</v>
      </c>
      <c r="E281" s="3" t="s">
        <v>9</v>
      </c>
      <c r="F281" s="3" t="s">
        <v>1169</v>
      </c>
      <c r="G281" s="4" t="s">
        <v>284</v>
      </c>
    </row>
    <row r="282" spans="1:7" ht="180" x14ac:dyDescent="0.25">
      <c r="A282" s="3" t="str">
        <f t="shared" ref="A282:A298" si="19">"084113"</f>
        <v>084113</v>
      </c>
      <c r="B282" s="3" t="s">
        <v>321</v>
      </c>
      <c r="C282" s="3" t="s">
        <v>7</v>
      </c>
      <c r="D282" s="3" t="s">
        <v>8</v>
      </c>
      <c r="E282" s="3" t="s">
        <v>9</v>
      </c>
      <c r="F282" s="3" t="s">
        <v>1161</v>
      </c>
      <c r="G282" s="4" t="s">
        <v>169</v>
      </c>
    </row>
    <row r="283" spans="1:7" ht="90" x14ac:dyDescent="0.25">
      <c r="A283" s="3" t="str">
        <f t="shared" si="19"/>
        <v>084113</v>
      </c>
      <c r="B283" s="3" t="s">
        <v>321</v>
      </c>
      <c r="C283" s="3" t="s">
        <v>7</v>
      </c>
      <c r="D283" s="3" t="s">
        <v>11</v>
      </c>
      <c r="E283" s="3" t="s">
        <v>9</v>
      </c>
      <c r="F283" s="3" t="s">
        <v>1158</v>
      </c>
      <c r="G283" s="4" t="s">
        <v>322</v>
      </c>
    </row>
    <row r="284" spans="1:7" ht="165" x14ac:dyDescent="0.25">
      <c r="A284" s="3" t="str">
        <f t="shared" si="19"/>
        <v>084113</v>
      </c>
      <c r="B284" s="3" t="s">
        <v>321</v>
      </c>
      <c r="C284" s="3" t="s">
        <v>7</v>
      </c>
      <c r="D284" s="3" t="s">
        <v>13</v>
      </c>
      <c r="E284" s="3" t="s">
        <v>9</v>
      </c>
      <c r="F284" s="3" t="s">
        <v>1159</v>
      </c>
      <c r="G284" s="4" t="s">
        <v>323</v>
      </c>
    </row>
    <row r="285" spans="1:7" ht="60" x14ac:dyDescent="0.25">
      <c r="A285" s="3" t="str">
        <f t="shared" si="19"/>
        <v>084113</v>
      </c>
      <c r="B285" s="3" t="s">
        <v>321</v>
      </c>
      <c r="C285" s="3" t="s">
        <v>7</v>
      </c>
      <c r="D285" s="3" t="s">
        <v>206</v>
      </c>
      <c r="E285" s="3" t="s">
        <v>9</v>
      </c>
      <c r="F285" s="3" t="s">
        <v>1170</v>
      </c>
      <c r="G285" s="4" t="s">
        <v>324</v>
      </c>
    </row>
    <row r="286" spans="1:7" ht="75" x14ac:dyDescent="0.25">
      <c r="A286" s="3" t="str">
        <f t="shared" si="19"/>
        <v>084113</v>
      </c>
      <c r="B286" s="3" t="s">
        <v>321</v>
      </c>
      <c r="C286" s="3" t="s">
        <v>7</v>
      </c>
      <c r="D286" s="3" t="s">
        <v>11</v>
      </c>
      <c r="E286" s="3" t="s">
        <v>9</v>
      </c>
      <c r="F286" s="3" t="s">
        <v>1173</v>
      </c>
      <c r="G286" s="4" t="s">
        <v>325</v>
      </c>
    </row>
    <row r="287" spans="1:7" ht="90" x14ac:dyDescent="0.25">
      <c r="A287" s="3" t="str">
        <f t="shared" si="19"/>
        <v>084113</v>
      </c>
      <c r="B287" s="3" t="s">
        <v>321</v>
      </c>
      <c r="C287" s="3" t="s">
        <v>7</v>
      </c>
      <c r="D287" s="3" t="s">
        <v>13</v>
      </c>
      <c r="E287" s="3" t="s">
        <v>9</v>
      </c>
      <c r="F287" s="3" t="s">
        <v>1173</v>
      </c>
      <c r="G287" s="4" t="s">
        <v>326</v>
      </c>
    </row>
    <row r="288" spans="1:7" ht="45" x14ac:dyDescent="0.25">
      <c r="A288" s="3" t="str">
        <f t="shared" si="19"/>
        <v>084113</v>
      </c>
      <c r="B288" s="3" t="s">
        <v>321</v>
      </c>
      <c r="C288" s="3" t="s">
        <v>7</v>
      </c>
      <c r="D288" s="3" t="s">
        <v>206</v>
      </c>
      <c r="E288" s="3" t="s">
        <v>9</v>
      </c>
      <c r="F288" s="3" t="s">
        <v>1158</v>
      </c>
      <c r="G288" s="4" t="s">
        <v>207</v>
      </c>
    </row>
    <row r="289" spans="1:7" ht="75" x14ac:dyDescent="0.25">
      <c r="A289" s="3" t="str">
        <f t="shared" si="19"/>
        <v>084113</v>
      </c>
      <c r="B289" s="3" t="s">
        <v>321</v>
      </c>
      <c r="C289" s="3" t="s">
        <v>7</v>
      </c>
      <c r="D289" s="3" t="s">
        <v>208</v>
      </c>
      <c r="E289" s="3" t="s">
        <v>9</v>
      </c>
      <c r="F289" s="3" t="s">
        <v>1173</v>
      </c>
      <c r="G289" s="4" t="s">
        <v>209</v>
      </c>
    </row>
    <row r="290" spans="1:7" ht="180" x14ac:dyDescent="0.25">
      <c r="A290" s="3" t="str">
        <f t="shared" si="19"/>
        <v>084113</v>
      </c>
      <c r="B290" s="3" t="s">
        <v>321</v>
      </c>
      <c r="C290" s="3" t="s">
        <v>7</v>
      </c>
      <c r="D290" s="3" t="s">
        <v>8</v>
      </c>
      <c r="E290" s="3" t="s">
        <v>9</v>
      </c>
      <c r="F290" s="3" t="s">
        <v>1161</v>
      </c>
      <c r="G290" s="4" t="s">
        <v>169</v>
      </c>
    </row>
    <row r="291" spans="1:7" ht="90" x14ac:dyDescent="0.25">
      <c r="A291" s="3" t="str">
        <f t="shared" si="19"/>
        <v>084113</v>
      </c>
      <c r="B291" s="3" t="s">
        <v>321</v>
      </c>
      <c r="C291" s="3" t="s">
        <v>7</v>
      </c>
      <c r="D291" s="3" t="s">
        <v>11</v>
      </c>
      <c r="E291" s="3" t="s">
        <v>9</v>
      </c>
      <c r="F291" s="3" t="s">
        <v>1158</v>
      </c>
      <c r="G291" s="4" t="s">
        <v>322</v>
      </c>
    </row>
    <row r="292" spans="1:7" ht="165" x14ac:dyDescent="0.25">
      <c r="A292" s="3" t="str">
        <f t="shared" si="19"/>
        <v>084113</v>
      </c>
      <c r="B292" s="3" t="s">
        <v>321</v>
      </c>
      <c r="C292" s="3" t="s">
        <v>7</v>
      </c>
      <c r="D292" s="3" t="s">
        <v>13</v>
      </c>
      <c r="E292" s="3" t="s">
        <v>9</v>
      </c>
      <c r="F292" s="3" t="s">
        <v>1159</v>
      </c>
      <c r="G292" s="4" t="s">
        <v>323</v>
      </c>
    </row>
    <row r="293" spans="1:7" ht="60" x14ac:dyDescent="0.25">
      <c r="A293" s="3" t="str">
        <f t="shared" si="19"/>
        <v>084113</v>
      </c>
      <c r="B293" s="3" t="s">
        <v>321</v>
      </c>
      <c r="C293" s="3" t="s">
        <v>7</v>
      </c>
      <c r="D293" s="3" t="s">
        <v>206</v>
      </c>
      <c r="E293" s="3" t="s">
        <v>9</v>
      </c>
      <c r="F293" s="3" t="s">
        <v>1170</v>
      </c>
      <c r="G293" s="4" t="s">
        <v>327</v>
      </c>
    </row>
    <row r="294" spans="1:7" ht="45" x14ac:dyDescent="0.25">
      <c r="A294" s="3" t="str">
        <f t="shared" si="19"/>
        <v>084113</v>
      </c>
      <c r="B294" s="3" t="s">
        <v>321</v>
      </c>
      <c r="C294" s="3" t="s">
        <v>7</v>
      </c>
      <c r="D294" s="3" t="s">
        <v>116</v>
      </c>
      <c r="E294" s="3" t="s">
        <v>9</v>
      </c>
      <c r="F294" s="3" t="s">
        <v>1173</v>
      </c>
      <c r="G294" s="4" t="s">
        <v>328</v>
      </c>
    </row>
    <row r="295" spans="1:7" ht="180" x14ac:dyDescent="0.25">
      <c r="A295" s="3" t="str">
        <f t="shared" si="19"/>
        <v>084113</v>
      </c>
      <c r="B295" s="3" t="s">
        <v>321</v>
      </c>
      <c r="C295" s="3" t="s">
        <v>7</v>
      </c>
      <c r="D295" s="3" t="s">
        <v>64</v>
      </c>
      <c r="E295" s="3" t="s">
        <v>9</v>
      </c>
      <c r="F295" s="3" t="s">
        <v>1168</v>
      </c>
      <c r="G295" s="4" t="s">
        <v>329</v>
      </c>
    </row>
    <row r="296" spans="1:7" ht="75" x14ac:dyDescent="0.25">
      <c r="A296" s="3" t="str">
        <f t="shared" si="19"/>
        <v>084113</v>
      </c>
      <c r="B296" s="3" t="s">
        <v>321</v>
      </c>
      <c r="C296" s="3" t="s">
        <v>7</v>
      </c>
      <c r="D296" s="3" t="s">
        <v>66</v>
      </c>
      <c r="E296" s="3" t="s">
        <v>9</v>
      </c>
      <c r="F296" s="3" t="s">
        <v>1164</v>
      </c>
      <c r="G296" s="4" t="s">
        <v>56</v>
      </c>
    </row>
    <row r="297" spans="1:7" ht="75" x14ac:dyDescent="0.25">
      <c r="A297" s="3" t="str">
        <f t="shared" si="19"/>
        <v>084113</v>
      </c>
      <c r="B297" s="3" t="s">
        <v>321</v>
      </c>
      <c r="C297" s="3" t="s">
        <v>7</v>
      </c>
      <c r="D297" s="3" t="s">
        <v>72</v>
      </c>
      <c r="E297" s="3" t="s">
        <v>9</v>
      </c>
      <c r="F297" s="3" t="s">
        <v>1168</v>
      </c>
      <c r="G297" s="4" t="s">
        <v>330</v>
      </c>
    </row>
    <row r="298" spans="1:7" ht="90" x14ac:dyDescent="0.25">
      <c r="A298" s="3" t="str">
        <f t="shared" si="19"/>
        <v>084113</v>
      </c>
      <c r="B298" s="3" t="s">
        <v>321</v>
      </c>
      <c r="C298" s="3" t="s">
        <v>7</v>
      </c>
      <c r="D298" s="3" t="s">
        <v>74</v>
      </c>
      <c r="E298" s="3" t="s">
        <v>9</v>
      </c>
      <c r="F298" s="3" t="s">
        <v>1169</v>
      </c>
      <c r="G298" s="4" t="s">
        <v>298</v>
      </c>
    </row>
    <row r="299" spans="1:7" x14ac:dyDescent="0.25">
      <c r="A299" s="3" t="str">
        <f>"084229"</f>
        <v>084229</v>
      </c>
      <c r="B299" s="3" t="s">
        <v>102</v>
      </c>
      <c r="C299" s="3" t="s">
        <v>102</v>
      </c>
      <c r="D299" s="3" t="s">
        <v>102</v>
      </c>
      <c r="E299" s="3" t="s">
        <v>102</v>
      </c>
      <c r="F299" s="3" t="s">
        <v>1173</v>
      </c>
      <c r="G299" s="4" t="s">
        <v>102</v>
      </c>
    </row>
    <row r="300" spans="1:7" ht="180" x14ac:dyDescent="0.25">
      <c r="A300" s="3" t="str">
        <f t="shared" ref="A300:A308" si="20">"084336"</f>
        <v>084336</v>
      </c>
      <c r="B300" s="3" t="s">
        <v>331</v>
      </c>
      <c r="C300" s="3" t="s">
        <v>7</v>
      </c>
      <c r="D300" s="3" t="s">
        <v>8</v>
      </c>
      <c r="E300" s="3" t="s">
        <v>9</v>
      </c>
      <c r="F300" s="3" t="s">
        <v>1161</v>
      </c>
      <c r="G300" s="4" t="s">
        <v>169</v>
      </c>
    </row>
    <row r="301" spans="1:7" ht="90" x14ac:dyDescent="0.25">
      <c r="A301" s="3" t="str">
        <f t="shared" si="20"/>
        <v>084336</v>
      </c>
      <c r="B301" s="3" t="s">
        <v>331</v>
      </c>
      <c r="C301" s="3" t="s">
        <v>7</v>
      </c>
      <c r="D301" s="3" t="s">
        <v>11</v>
      </c>
      <c r="E301" s="3" t="s">
        <v>9</v>
      </c>
      <c r="F301" s="3" t="s">
        <v>1158</v>
      </c>
      <c r="G301" s="4" t="s">
        <v>332</v>
      </c>
    </row>
    <row r="302" spans="1:7" ht="165" x14ac:dyDescent="0.25">
      <c r="A302" s="3" t="str">
        <f t="shared" si="20"/>
        <v>084336</v>
      </c>
      <c r="B302" s="3" t="s">
        <v>331</v>
      </c>
      <c r="C302" s="3" t="s">
        <v>7</v>
      </c>
      <c r="D302" s="3" t="s">
        <v>13</v>
      </c>
      <c r="E302" s="3" t="s">
        <v>9</v>
      </c>
      <c r="F302" s="3" t="s">
        <v>1159</v>
      </c>
      <c r="G302" s="4" t="s">
        <v>333</v>
      </c>
    </row>
    <row r="303" spans="1:7" ht="60" x14ac:dyDescent="0.25">
      <c r="A303" s="3" t="str">
        <f t="shared" si="20"/>
        <v>084336</v>
      </c>
      <c r="B303" s="3" t="s">
        <v>331</v>
      </c>
      <c r="C303" s="3" t="s">
        <v>7</v>
      </c>
      <c r="D303" s="3" t="s">
        <v>206</v>
      </c>
      <c r="E303" s="3" t="s">
        <v>9</v>
      </c>
      <c r="F303" s="3" t="s">
        <v>1170</v>
      </c>
      <c r="G303" s="4" t="s">
        <v>334</v>
      </c>
    </row>
    <row r="304" spans="1:7" ht="180" x14ac:dyDescent="0.25">
      <c r="A304" s="3" t="str">
        <f t="shared" si="20"/>
        <v>084336</v>
      </c>
      <c r="B304" s="3" t="s">
        <v>331</v>
      </c>
      <c r="C304" s="3" t="s">
        <v>7</v>
      </c>
      <c r="D304" s="3" t="s">
        <v>64</v>
      </c>
      <c r="E304" s="3" t="s">
        <v>9</v>
      </c>
      <c r="F304" s="3" t="s">
        <v>1168</v>
      </c>
      <c r="G304" s="4" t="s">
        <v>335</v>
      </c>
    </row>
    <row r="305" spans="1:7" ht="240" x14ac:dyDescent="0.25">
      <c r="A305" s="3" t="str">
        <f t="shared" si="20"/>
        <v>084336</v>
      </c>
      <c r="B305" s="3" t="s">
        <v>331</v>
      </c>
      <c r="C305" s="3" t="s">
        <v>7</v>
      </c>
      <c r="D305" s="3" t="s">
        <v>66</v>
      </c>
      <c r="E305" s="3" t="s">
        <v>9</v>
      </c>
      <c r="F305" s="3" t="s">
        <v>1159</v>
      </c>
      <c r="G305" s="4" t="s">
        <v>336</v>
      </c>
    </row>
    <row r="306" spans="1:7" ht="75" x14ac:dyDescent="0.25">
      <c r="A306" s="3" t="str">
        <f t="shared" si="20"/>
        <v>084336</v>
      </c>
      <c r="B306" s="3" t="s">
        <v>331</v>
      </c>
      <c r="C306" s="3" t="s">
        <v>7</v>
      </c>
      <c r="D306" s="3" t="s">
        <v>172</v>
      </c>
      <c r="E306" s="3" t="s">
        <v>9</v>
      </c>
      <c r="F306" s="3" t="s">
        <v>1164</v>
      </c>
      <c r="G306" s="4" t="s">
        <v>191</v>
      </c>
    </row>
    <row r="307" spans="1:7" ht="75" x14ac:dyDescent="0.25">
      <c r="A307" s="3" t="str">
        <f t="shared" si="20"/>
        <v>084336</v>
      </c>
      <c r="B307" s="3" t="s">
        <v>331</v>
      </c>
      <c r="C307" s="3" t="s">
        <v>7</v>
      </c>
      <c r="D307" s="3" t="s">
        <v>72</v>
      </c>
      <c r="E307" s="3" t="s">
        <v>9</v>
      </c>
      <c r="F307" s="3" t="s">
        <v>1168</v>
      </c>
      <c r="G307" s="4" t="s">
        <v>337</v>
      </c>
    </row>
    <row r="308" spans="1:7" ht="90" x14ac:dyDescent="0.25">
      <c r="A308" s="3" t="str">
        <f t="shared" si="20"/>
        <v>084336</v>
      </c>
      <c r="B308" s="3" t="s">
        <v>331</v>
      </c>
      <c r="C308" s="3" t="s">
        <v>7</v>
      </c>
      <c r="D308" s="3" t="s">
        <v>74</v>
      </c>
      <c r="E308" s="3" t="s">
        <v>9</v>
      </c>
      <c r="F308" s="3" t="s">
        <v>1169</v>
      </c>
      <c r="G308" s="4" t="s">
        <v>298</v>
      </c>
    </row>
    <row r="309" spans="1:7" ht="105" x14ac:dyDescent="0.25">
      <c r="A309" s="3" t="str">
        <f t="shared" ref="A309:A314" si="21">"085619"</f>
        <v>085619</v>
      </c>
      <c r="B309" s="3" t="s">
        <v>338</v>
      </c>
      <c r="C309" s="3" t="s">
        <v>7</v>
      </c>
      <c r="D309" s="3" t="s">
        <v>339</v>
      </c>
      <c r="E309" s="3" t="s">
        <v>9</v>
      </c>
      <c r="F309" s="3" t="s">
        <v>1161</v>
      </c>
      <c r="G309" s="4" t="s">
        <v>68</v>
      </c>
    </row>
    <row r="310" spans="1:7" ht="135" x14ac:dyDescent="0.25">
      <c r="A310" s="3" t="str">
        <f t="shared" si="21"/>
        <v>085619</v>
      </c>
      <c r="B310" s="3" t="s">
        <v>338</v>
      </c>
      <c r="C310" s="3" t="s">
        <v>7</v>
      </c>
      <c r="D310" s="3" t="s">
        <v>340</v>
      </c>
      <c r="E310" s="3" t="s">
        <v>9</v>
      </c>
      <c r="F310" s="3" t="s">
        <v>1159</v>
      </c>
      <c r="G310" s="4" t="s">
        <v>341</v>
      </c>
    </row>
    <row r="311" spans="1:7" ht="60" x14ac:dyDescent="0.25">
      <c r="A311" s="3" t="str">
        <f t="shared" si="21"/>
        <v>085619</v>
      </c>
      <c r="B311" s="3" t="s">
        <v>338</v>
      </c>
      <c r="C311" s="3" t="s">
        <v>7</v>
      </c>
      <c r="D311" s="3" t="s">
        <v>342</v>
      </c>
      <c r="E311" s="3" t="s">
        <v>9</v>
      </c>
      <c r="F311" s="3" t="s">
        <v>1170</v>
      </c>
      <c r="G311" s="4" t="s">
        <v>343</v>
      </c>
    </row>
    <row r="312" spans="1:7" ht="90" x14ac:dyDescent="0.25">
      <c r="A312" s="3" t="str">
        <f t="shared" si="21"/>
        <v>085619</v>
      </c>
      <c r="B312" s="3" t="s">
        <v>338</v>
      </c>
      <c r="C312" s="3" t="s">
        <v>7</v>
      </c>
      <c r="D312" s="3" t="s">
        <v>104</v>
      </c>
      <c r="E312" s="3" t="s">
        <v>9</v>
      </c>
      <c r="F312" s="3" t="s">
        <v>1168</v>
      </c>
      <c r="G312" s="4" t="s">
        <v>344</v>
      </c>
    </row>
    <row r="313" spans="1:7" ht="120" x14ac:dyDescent="0.25">
      <c r="A313" s="3" t="str">
        <f t="shared" si="21"/>
        <v>085619</v>
      </c>
      <c r="B313" s="3" t="s">
        <v>338</v>
      </c>
      <c r="C313" s="3" t="s">
        <v>7</v>
      </c>
      <c r="D313" s="3" t="s">
        <v>106</v>
      </c>
      <c r="E313" s="3" t="s">
        <v>9</v>
      </c>
      <c r="F313" s="3" t="s">
        <v>1168</v>
      </c>
      <c r="G313" s="4" t="s">
        <v>179</v>
      </c>
    </row>
    <row r="314" spans="1:7" ht="105" x14ac:dyDescent="0.25">
      <c r="A314" s="3" t="str">
        <f t="shared" si="21"/>
        <v>085619</v>
      </c>
      <c r="B314" s="3" t="s">
        <v>338</v>
      </c>
      <c r="C314" s="3" t="s">
        <v>7</v>
      </c>
      <c r="D314" s="3" t="s">
        <v>108</v>
      </c>
      <c r="E314" s="3" t="s">
        <v>9</v>
      </c>
      <c r="F314" s="3" t="s">
        <v>1168</v>
      </c>
      <c r="G314" s="4" t="s">
        <v>180</v>
      </c>
    </row>
    <row r="315" spans="1:7" ht="90" x14ac:dyDescent="0.25">
      <c r="A315" s="3" t="str">
        <f t="shared" ref="A315:A321" si="22">"086300"</f>
        <v>086300</v>
      </c>
      <c r="B315" s="3" t="s">
        <v>345</v>
      </c>
      <c r="C315" s="3" t="s">
        <v>7</v>
      </c>
      <c r="D315" s="3" t="s">
        <v>16</v>
      </c>
      <c r="E315" s="3" t="s">
        <v>346</v>
      </c>
      <c r="F315" s="3" t="s">
        <v>1161</v>
      </c>
      <c r="G315" s="4" t="s">
        <v>347</v>
      </c>
    </row>
    <row r="316" spans="1:7" ht="90" x14ac:dyDescent="0.25">
      <c r="A316" s="3" t="str">
        <f t="shared" si="22"/>
        <v>086300</v>
      </c>
      <c r="B316" s="3" t="s">
        <v>345</v>
      </c>
      <c r="C316" s="3" t="s">
        <v>7</v>
      </c>
      <c r="D316" s="3" t="s">
        <v>18</v>
      </c>
      <c r="E316" s="3" t="s">
        <v>346</v>
      </c>
      <c r="F316" s="3" t="s">
        <v>1159</v>
      </c>
      <c r="G316" s="4" t="s">
        <v>348</v>
      </c>
    </row>
    <row r="317" spans="1:7" x14ac:dyDescent="0.25">
      <c r="A317" s="3" t="str">
        <f t="shared" si="22"/>
        <v>086300</v>
      </c>
      <c r="B317" s="3" t="s">
        <v>345</v>
      </c>
      <c r="C317" s="3" t="s">
        <v>7</v>
      </c>
      <c r="D317" s="3" t="s">
        <v>349</v>
      </c>
      <c r="E317" s="3" t="s">
        <v>350</v>
      </c>
      <c r="F317" s="3" t="s">
        <v>1164</v>
      </c>
      <c r="G317" s="4" t="s">
        <v>351</v>
      </c>
    </row>
    <row r="318" spans="1:7" ht="30" x14ac:dyDescent="0.25">
      <c r="A318" s="3" t="str">
        <f t="shared" si="22"/>
        <v>086300</v>
      </c>
      <c r="B318" s="3" t="s">
        <v>345</v>
      </c>
      <c r="C318" s="3" t="s">
        <v>7</v>
      </c>
      <c r="D318" s="3" t="s">
        <v>352</v>
      </c>
      <c r="E318" s="3" t="s">
        <v>350</v>
      </c>
      <c r="F318" s="3" t="s">
        <v>1167</v>
      </c>
      <c r="G318" s="4" t="s">
        <v>353</v>
      </c>
    </row>
    <row r="319" spans="1:7" x14ac:dyDescent="0.25">
      <c r="A319" s="3" t="str">
        <f t="shared" si="22"/>
        <v>086300</v>
      </c>
      <c r="B319" s="3" t="s">
        <v>345</v>
      </c>
      <c r="C319" s="3" t="s">
        <v>7</v>
      </c>
      <c r="D319" s="3" t="s">
        <v>354</v>
      </c>
      <c r="E319" s="3" t="s">
        <v>350</v>
      </c>
      <c r="F319" s="3" t="s">
        <v>1169</v>
      </c>
      <c r="G319" s="4" t="s">
        <v>355</v>
      </c>
    </row>
    <row r="320" spans="1:7" ht="60" x14ac:dyDescent="0.25">
      <c r="A320" s="3" t="str">
        <f t="shared" si="22"/>
        <v>086300</v>
      </c>
      <c r="B320" s="3" t="s">
        <v>345</v>
      </c>
      <c r="C320" s="3" t="s">
        <v>7</v>
      </c>
      <c r="D320" s="3" t="s">
        <v>356</v>
      </c>
      <c r="E320" s="3" t="s">
        <v>350</v>
      </c>
      <c r="F320" s="3" t="s">
        <v>1173</v>
      </c>
      <c r="G320" s="4" t="s">
        <v>357</v>
      </c>
    </row>
    <row r="321" spans="1:7" x14ac:dyDescent="0.25">
      <c r="A321" s="3" t="str">
        <f t="shared" si="22"/>
        <v>086300</v>
      </c>
      <c r="B321" s="3" t="s">
        <v>345</v>
      </c>
      <c r="C321" s="3" t="s">
        <v>7</v>
      </c>
      <c r="D321" s="3" t="s">
        <v>358</v>
      </c>
      <c r="E321" s="3" t="s">
        <v>359</v>
      </c>
      <c r="F321" s="3" t="s">
        <v>1163</v>
      </c>
      <c r="G321" s="4" t="s">
        <v>360</v>
      </c>
    </row>
    <row r="322" spans="1:7" ht="45" x14ac:dyDescent="0.25">
      <c r="A322" s="3" t="str">
        <f t="shared" ref="A322:A332" si="23">"087100"</f>
        <v>087100</v>
      </c>
      <c r="B322" s="3" t="s">
        <v>361</v>
      </c>
      <c r="C322" s="3" t="s">
        <v>7</v>
      </c>
      <c r="D322" s="3" t="s">
        <v>25</v>
      </c>
      <c r="E322" s="3" t="s">
        <v>9</v>
      </c>
      <c r="F322" s="3" t="s">
        <v>1161</v>
      </c>
      <c r="G322" s="4" t="s">
        <v>362</v>
      </c>
    </row>
    <row r="323" spans="1:7" ht="105" x14ac:dyDescent="0.25">
      <c r="A323" s="3" t="str">
        <f t="shared" si="23"/>
        <v>087100</v>
      </c>
      <c r="B323" s="3" t="s">
        <v>361</v>
      </c>
      <c r="C323" s="3" t="s">
        <v>7</v>
      </c>
      <c r="D323" s="3" t="s">
        <v>104</v>
      </c>
      <c r="E323" s="3" t="s">
        <v>9</v>
      </c>
      <c r="F323" s="3" t="s">
        <v>1158</v>
      </c>
      <c r="G323" s="4" t="s">
        <v>363</v>
      </c>
    </row>
    <row r="324" spans="1:7" ht="165" x14ac:dyDescent="0.25">
      <c r="A324" s="3" t="str">
        <f t="shared" si="23"/>
        <v>087100</v>
      </c>
      <c r="B324" s="3" t="s">
        <v>361</v>
      </c>
      <c r="C324" s="3" t="s">
        <v>7</v>
      </c>
      <c r="D324" s="3" t="s">
        <v>106</v>
      </c>
      <c r="E324" s="3" t="s">
        <v>9</v>
      </c>
      <c r="F324" s="3" t="s">
        <v>1158</v>
      </c>
      <c r="G324" s="4" t="s">
        <v>364</v>
      </c>
    </row>
    <row r="325" spans="1:7" ht="195" x14ac:dyDescent="0.25">
      <c r="A325" s="3" t="str">
        <f t="shared" si="23"/>
        <v>087100</v>
      </c>
      <c r="B325" s="3" t="s">
        <v>361</v>
      </c>
      <c r="C325" s="3" t="s">
        <v>7</v>
      </c>
      <c r="D325" s="3" t="s">
        <v>108</v>
      </c>
      <c r="E325" s="3" t="s">
        <v>9</v>
      </c>
      <c r="F325" s="3" t="s">
        <v>1158</v>
      </c>
      <c r="G325" s="4" t="s">
        <v>365</v>
      </c>
    </row>
    <row r="326" spans="1:7" ht="180" x14ac:dyDescent="0.25">
      <c r="A326" s="3" t="str">
        <f t="shared" si="23"/>
        <v>087100</v>
      </c>
      <c r="B326" s="3" t="s">
        <v>361</v>
      </c>
      <c r="C326" s="3" t="s">
        <v>7</v>
      </c>
      <c r="D326" s="3" t="s">
        <v>366</v>
      </c>
      <c r="E326" s="3" t="s">
        <v>9</v>
      </c>
      <c r="F326" s="3" t="s">
        <v>1159</v>
      </c>
      <c r="G326" s="4" t="s">
        <v>367</v>
      </c>
    </row>
    <row r="327" spans="1:7" ht="180" x14ac:dyDescent="0.25">
      <c r="A327" s="3" t="str">
        <f t="shared" si="23"/>
        <v>087100</v>
      </c>
      <c r="B327" s="3" t="s">
        <v>361</v>
      </c>
      <c r="C327" s="3" t="s">
        <v>7</v>
      </c>
      <c r="D327" s="3" t="s">
        <v>88</v>
      </c>
      <c r="E327" s="3" t="s">
        <v>9</v>
      </c>
      <c r="F327" s="3" t="s">
        <v>1159</v>
      </c>
      <c r="G327" s="4" t="s">
        <v>368</v>
      </c>
    </row>
    <row r="328" spans="1:7" ht="75" x14ac:dyDescent="0.25">
      <c r="A328" s="3" t="str">
        <f t="shared" si="23"/>
        <v>087100</v>
      </c>
      <c r="B328" s="3" t="s">
        <v>361</v>
      </c>
      <c r="C328" s="3" t="s">
        <v>7</v>
      </c>
      <c r="D328" s="3" t="s">
        <v>90</v>
      </c>
      <c r="E328" s="3" t="s">
        <v>9</v>
      </c>
      <c r="F328" s="3" t="s">
        <v>1159</v>
      </c>
      <c r="G328" s="4" t="s">
        <v>369</v>
      </c>
    </row>
    <row r="329" spans="1:7" ht="90" x14ac:dyDescent="0.25">
      <c r="A329" s="3" t="str">
        <f t="shared" si="23"/>
        <v>087100</v>
      </c>
      <c r="B329" s="3" t="s">
        <v>361</v>
      </c>
      <c r="C329" s="3" t="s">
        <v>7</v>
      </c>
      <c r="D329" s="3" t="s">
        <v>31</v>
      </c>
      <c r="E329" s="3" t="s">
        <v>9</v>
      </c>
      <c r="F329" s="3" t="s">
        <v>1158</v>
      </c>
      <c r="G329" s="4" t="s">
        <v>370</v>
      </c>
    </row>
    <row r="330" spans="1:7" ht="105" x14ac:dyDescent="0.25">
      <c r="A330" s="3" t="str">
        <f t="shared" si="23"/>
        <v>087100</v>
      </c>
      <c r="B330" s="3" t="s">
        <v>361</v>
      </c>
      <c r="C330" s="3" t="s">
        <v>7</v>
      </c>
      <c r="D330" s="3" t="s">
        <v>33</v>
      </c>
      <c r="E330" s="3" t="s">
        <v>9</v>
      </c>
      <c r="F330" s="3" t="s">
        <v>1173</v>
      </c>
      <c r="G330" s="4" t="s">
        <v>371</v>
      </c>
    </row>
    <row r="331" spans="1:7" ht="75" x14ac:dyDescent="0.25">
      <c r="A331" s="3" t="str">
        <f t="shared" si="23"/>
        <v>087100</v>
      </c>
      <c r="B331" s="3" t="s">
        <v>361</v>
      </c>
      <c r="C331" s="3" t="s">
        <v>7</v>
      </c>
      <c r="D331" s="3" t="s">
        <v>44</v>
      </c>
      <c r="E331" s="3" t="s">
        <v>9</v>
      </c>
      <c r="F331" s="3" t="s">
        <v>1167</v>
      </c>
      <c r="G331" s="4" t="s">
        <v>372</v>
      </c>
    </row>
    <row r="332" spans="1:7" ht="60" x14ac:dyDescent="0.25">
      <c r="A332" s="3" t="str">
        <f t="shared" si="23"/>
        <v>087100</v>
      </c>
      <c r="B332" s="3" t="s">
        <v>361</v>
      </c>
      <c r="C332" s="3" t="s">
        <v>7</v>
      </c>
      <c r="D332" s="3" t="s">
        <v>46</v>
      </c>
      <c r="E332" s="3" t="s">
        <v>9</v>
      </c>
      <c r="F332" s="3" t="s">
        <v>1163</v>
      </c>
      <c r="G332" s="4" t="s">
        <v>373</v>
      </c>
    </row>
    <row r="333" spans="1:7" ht="165" x14ac:dyDescent="0.25">
      <c r="A333" s="3" t="str">
        <f t="shared" ref="A333:A338" si="24">"088100"</f>
        <v>088100</v>
      </c>
      <c r="B333" s="3" t="s">
        <v>374</v>
      </c>
      <c r="C333" s="3" t="s">
        <v>7</v>
      </c>
      <c r="D333" s="3" t="s">
        <v>8</v>
      </c>
      <c r="E333" s="3" t="s">
        <v>9</v>
      </c>
      <c r="F333" s="3" t="s">
        <v>1161</v>
      </c>
      <c r="G333" s="4" t="s">
        <v>255</v>
      </c>
    </row>
    <row r="334" spans="1:7" ht="60" x14ac:dyDescent="0.25">
      <c r="A334" s="3" t="str">
        <f t="shared" si="24"/>
        <v>088100</v>
      </c>
      <c r="B334" s="3" t="s">
        <v>374</v>
      </c>
      <c r="C334" s="3" t="s">
        <v>7</v>
      </c>
      <c r="D334" s="3" t="s">
        <v>11</v>
      </c>
      <c r="E334" s="3" t="s">
        <v>9</v>
      </c>
      <c r="F334" s="3" t="s">
        <v>1158</v>
      </c>
      <c r="G334" s="4" t="s">
        <v>375</v>
      </c>
    </row>
    <row r="335" spans="1:7" ht="60" x14ac:dyDescent="0.25">
      <c r="A335" s="3" t="str">
        <f t="shared" si="24"/>
        <v>088100</v>
      </c>
      <c r="B335" s="3" t="s">
        <v>374</v>
      </c>
      <c r="C335" s="3" t="s">
        <v>7</v>
      </c>
      <c r="D335" s="3" t="s">
        <v>13</v>
      </c>
      <c r="E335" s="3" t="s">
        <v>9</v>
      </c>
      <c r="F335" s="3" t="s">
        <v>1170</v>
      </c>
      <c r="G335" s="4" t="s">
        <v>376</v>
      </c>
    </row>
    <row r="336" spans="1:7" ht="255" x14ac:dyDescent="0.25">
      <c r="A336" s="3" t="str">
        <f t="shared" si="24"/>
        <v>088100</v>
      </c>
      <c r="B336" s="3" t="s">
        <v>374</v>
      </c>
      <c r="C336" s="3" t="s">
        <v>7</v>
      </c>
      <c r="D336" s="3" t="s">
        <v>64</v>
      </c>
      <c r="E336" s="3" t="s">
        <v>9</v>
      </c>
      <c r="F336" s="3" t="s">
        <v>1159</v>
      </c>
      <c r="G336" s="4" t="s">
        <v>230</v>
      </c>
    </row>
    <row r="337" spans="1:7" ht="75" x14ac:dyDescent="0.25">
      <c r="A337" s="3" t="str">
        <f t="shared" si="24"/>
        <v>088100</v>
      </c>
      <c r="B337" s="3" t="s">
        <v>374</v>
      </c>
      <c r="C337" s="3" t="s">
        <v>7</v>
      </c>
      <c r="D337" s="3" t="s">
        <v>66</v>
      </c>
      <c r="E337" s="3" t="s">
        <v>9</v>
      </c>
      <c r="F337" s="3" t="s">
        <v>1164</v>
      </c>
      <c r="G337" s="4" t="s">
        <v>56</v>
      </c>
    </row>
    <row r="338" spans="1:7" ht="90" x14ac:dyDescent="0.25">
      <c r="A338" s="3" t="str">
        <f t="shared" si="24"/>
        <v>088100</v>
      </c>
      <c r="B338" s="3" t="s">
        <v>374</v>
      </c>
      <c r="C338" s="3" t="s">
        <v>7</v>
      </c>
      <c r="D338" s="3" t="s">
        <v>174</v>
      </c>
      <c r="E338" s="3" t="s">
        <v>9</v>
      </c>
      <c r="F338" s="3" t="s">
        <v>1169</v>
      </c>
      <c r="G338" s="4" t="s">
        <v>192</v>
      </c>
    </row>
    <row r="339" spans="1:7" ht="180" x14ac:dyDescent="0.25">
      <c r="A339" s="3" t="str">
        <f t="shared" ref="A339:A346" si="25">"088716"</f>
        <v>088716</v>
      </c>
      <c r="B339" s="3" t="s">
        <v>377</v>
      </c>
      <c r="C339" s="3" t="s">
        <v>7</v>
      </c>
      <c r="D339" s="3" t="s">
        <v>339</v>
      </c>
      <c r="E339" s="3" t="s">
        <v>9</v>
      </c>
      <c r="F339" s="3" t="s">
        <v>1161</v>
      </c>
      <c r="G339" s="4" t="s">
        <v>169</v>
      </c>
    </row>
    <row r="340" spans="1:7" ht="60" x14ac:dyDescent="0.25">
      <c r="A340" s="3" t="str">
        <f t="shared" si="25"/>
        <v>088716</v>
      </c>
      <c r="B340" s="3" t="s">
        <v>377</v>
      </c>
      <c r="C340" s="3" t="s">
        <v>7</v>
      </c>
      <c r="D340" s="3" t="s">
        <v>340</v>
      </c>
      <c r="E340" s="3" t="s">
        <v>9</v>
      </c>
      <c r="F340" s="3" t="s">
        <v>1170</v>
      </c>
      <c r="G340" s="4" t="s">
        <v>378</v>
      </c>
    </row>
    <row r="341" spans="1:7" ht="180" x14ac:dyDescent="0.25">
      <c r="A341" s="3" t="str">
        <f t="shared" si="25"/>
        <v>088716</v>
      </c>
      <c r="B341" s="3" t="s">
        <v>377</v>
      </c>
      <c r="C341" s="3" t="s">
        <v>7</v>
      </c>
      <c r="D341" s="3" t="s">
        <v>104</v>
      </c>
      <c r="E341" s="3" t="s">
        <v>9</v>
      </c>
      <c r="F341" s="3" t="s">
        <v>1168</v>
      </c>
      <c r="G341" s="4" t="s">
        <v>379</v>
      </c>
    </row>
    <row r="342" spans="1:7" ht="75" x14ac:dyDescent="0.25">
      <c r="A342" s="3" t="str">
        <f t="shared" si="25"/>
        <v>088716</v>
      </c>
      <c r="B342" s="3" t="s">
        <v>377</v>
      </c>
      <c r="C342" s="3" t="s">
        <v>7</v>
      </c>
      <c r="D342" s="3" t="s">
        <v>106</v>
      </c>
      <c r="E342" s="3" t="s">
        <v>9</v>
      </c>
      <c r="F342" s="3" t="s">
        <v>1164</v>
      </c>
      <c r="G342" s="4" t="s">
        <v>56</v>
      </c>
    </row>
    <row r="343" spans="1:7" ht="75" x14ac:dyDescent="0.25">
      <c r="A343" s="3" t="str">
        <f t="shared" si="25"/>
        <v>088716</v>
      </c>
      <c r="B343" s="3" t="s">
        <v>377</v>
      </c>
      <c r="C343" s="3" t="s">
        <v>7</v>
      </c>
      <c r="D343" s="3" t="s">
        <v>88</v>
      </c>
      <c r="E343" s="3" t="s">
        <v>9</v>
      </c>
      <c r="F343" s="3" t="s">
        <v>1165</v>
      </c>
      <c r="G343" s="4" t="s">
        <v>380</v>
      </c>
    </row>
    <row r="344" spans="1:7" ht="60" x14ac:dyDescent="0.25">
      <c r="A344" s="3" t="str">
        <f t="shared" si="25"/>
        <v>088716</v>
      </c>
      <c r="B344" s="3" t="s">
        <v>377</v>
      </c>
      <c r="C344" s="3" t="s">
        <v>7</v>
      </c>
      <c r="D344" s="3" t="s">
        <v>90</v>
      </c>
      <c r="E344" s="3" t="s">
        <v>9</v>
      </c>
      <c r="F344" s="3" t="s">
        <v>1165</v>
      </c>
      <c r="G344" s="4" t="s">
        <v>381</v>
      </c>
    </row>
    <row r="345" spans="1:7" ht="75" x14ac:dyDescent="0.25">
      <c r="A345" s="3" t="str">
        <f t="shared" si="25"/>
        <v>088716</v>
      </c>
      <c r="B345" s="3" t="s">
        <v>377</v>
      </c>
      <c r="C345" s="3" t="s">
        <v>7</v>
      </c>
      <c r="D345" s="3" t="s">
        <v>39</v>
      </c>
      <c r="E345" s="3" t="s">
        <v>9</v>
      </c>
      <c r="F345" s="3" t="s">
        <v>1163</v>
      </c>
      <c r="G345" s="4" t="s">
        <v>382</v>
      </c>
    </row>
    <row r="346" spans="1:7" ht="90" x14ac:dyDescent="0.25">
      <c r="A346" s="3" t="str">
        <f t="shared" si="25"/>
        <v>088716</v>
      </c>
      <c r="B346" s="3" t="s">
        <v>377</v>
      </c>
      <c r="C346" s="3" t="s">
        <v>7</v>
      </c>
      <c r="D346" s="3" t="s">
        <v>41</v>
      </c>
      <c r="E346" s="3" t="s">
        <v>9</v>
      </c>
      <c r="F346" s="3" t="s">
        <v>1169</v>
      </c>
      <c r="G346" s="4" t="s">
        <v>383</v>
      </c>
    </row>
    <row r="347" spans="1:7" ht="225" x14ac:dyDescent="0.25">
      <c r="A347" s="3" t="str">
        <f>"090516"</f>
        <v>090516</v>
      </c>
      <c r="B347" s="3" t="s">
        <v>384</v>
      </c>
      <c r="C347" s="3" t="s">
        <v>7</v>
      </c>
      <c r="D347" s="3" t="s">
        <v>349</v>
      </c>
      <c r="E347" s="3" t="s">
        <v>9</v>
      </c>
      <c r="F347" s="3" t="s">
        <v>1161</v>
      </c>
      <c r="G347" s="4" t="s">
        <v>385</v>
      </c>
    </row>
    <row r="348" spans="1:7" ht="270" x14ac:dyDescent="0.25">
      <c r="A348" s="3" t="str">
        <f>"090516"</f>
        <v>090516</v>
      </c>
      <c r="B348" s="3" t="s">
        <v>384</v>
      </c>
      <c r="C348" s="3" t="s">
        <v>7</v>
      </c>
      <c r="D348" s="3" t="s">
        <v>53</v>
      </c>
      <c r="E348" s="3" t="s">
        <v>9</v>
      </c>
      <c r="F348" s="3" t="s">
        <v>1168</v>
      </c>
      <c r="G348" s="4" t="s">
        <v>386</v>
      </c>
    </row>
    <row r="349" spans="1:7" ht="105" x14ac:dyDescent="0.25">
      <c r="A349" s="3" t="str">
        <f>"090516"</f>
        <v>090516</v>
      </c>
      <c r="B349" s="3" t="s">
        <v>384</v>
      </c>
      <c r="C349" s="3" t="s">
        <v>7</v>
      </c>
      <c r="D349" s="3" t="s">
        <v>55</v>
      </c>
      <c r="E349" s="3" t="s">
        <v>9</v>
      </c>
      <c r="F349" s="3" t="s">
        <v>1167</v>
      </c>
      <c r="G349" s="4" t="s">
        <v>387</v>
      </c>
    </row>
    <row r="350" spans="1:7" ht="105" x14ac:dyDescent="0.25">
      <c r="A350" s="3" t="str">
        <f>"092116"</f>
        <v>092116</v>
      </c>
      <c r="B350" s="3" t="s">
        <v>388</v>
      </c>
      <c r="C350" s="3" t="s">
        <v>7</v>
      </c>
      <c r="D350" s="3" t="s">
        <v>8</v>
      </c>
      <c r="E350" s="3" t="s">
        <v>9</v>
      </c>
      <c r="F350" s="3" t="s">
        <v>1161</v>
      </c>
      <c r="G350" s="4" t="s">
        <v>50</v>
      </c>
    </row>
    <row r="351" spans="1:7" ht="75" x14ac:dyDescent="0.25">
      <c r="A351" s="3" t="str">
        <f>"092116"</f>
        <v>092116</v>
      </c>
      <c r="B351" s="3" t="s">
        <v>388</v>
      </c>
      <c r="C351" s="3" t="s">
        <v>7</v>
      </c>
      <c r="D351" s="3" t="s">
        <v>11</v>
      </c>
      <c r="E351" s="3" t="s">
        <v>9</v>
      </c>
      <c r="F351" s="3" t="s">
        <v>1159</v>
      </c>
      <c r="G351" s="4" t="s">
        <v>153</v>
      </c>
    </row>
    <row r="352" spans="1:7" ht="180" x14ac:dyDescent="0.25">
      <c r="A352" s="3" t="str">
        <f>"092116"</f>
        <v>092116</v>
      </c>
      <c r="B352" s="3" t="s">
        <v>388</v>
      </c>
      <c r="C352" s="3" t="s">
        <v>7</v>
      </c>
      <c r="D352" s="3" t="s">
        <v>64</v>
      </c>
      <c r="E352" s="3" t="s">
        <v>9</v>
      </c>
      <c r="F352" s="3" t="s">
        <v>1168</v>
      </c>
      <c r="G352" s="4" t="s">
        <v>389</v>
      </c>
    </row>
    <row r="353" spans="1:7" ht="255" x14ac:dyDescent="0.25">
      <c r="A353" s="3" t="str">
        <f>"092116"</f>
        <v>092116</v>
      </c>
      <c r="B353" s="3" t="s">
        <v>388</v>
      </c>
      <c r="C353" s="3" t="s">
        <v>7</v>
      </c>
      <c r="D353" s="3" t="s">
        <v>66</v>
      </c>
      <c r="E353" s="3" t="s">
        <v>9</v>
      </c>
      <c r="F353" s="3" t="s">
        <v>1159</v>
      </c>
      <c r="G353" s="4" t="s">
        <v>390</v>
      </c>
    </row>
    <row r="354" spans="1:7" ht="75" x14ac:dyDescent="0.25">
      <c r="A354" s="3" t="str">
        <f>"092116"</f>
        <v>092116</v>
      </c>
      <c r="B354" s="3" t="s">
        <v>388</v>
      </c>
      <c r="C354" s="3" t="s">
        <v>7</v>
      </c>
      <c r="D354" s="3" t="s">
        <v>172</v>
      </c>
      <c r="E354" s="3" t="s">
        <v>9</v>
      </c>
      <c r="F354" s="3" t="s">
        <v>1164</v>
      </c>
      <c r="G354" s="4" t="s">
        <v>391</v>
      </c>
    </row>
    <row r="355" spans="1:7" ht="105" x14ac:dyDescent="0.25">
      <c r="A355" s="3" t="str">
        <f>"092226"</f>
        <v>092226</v>
      </c>
      <c r="B355" s="3" t="s">
        <v>392</v>
      </c>
      <c r="C355" s="3" t="s">
        <v>7</v>
      </c>
      <c r="D355" s="3" t="s">
        <v>8</v>
      </c>
      <c r="E355" s="3" t="s">
        <v>9</v>
      </c>
      <c r="F355" s="3" t="s">
        <v>1161</v>
      </c>
      <c r="G355" s="4" t="s">
        <v>50</v>
      </c>
    </row>
    <row r="356" spans="1:7" ht="75" x14ac:dyDescent="0.25">
      <c r="A356" s="3" t="str">
        <f>"092226"</f>
        <v>092226</v>
      </c>
      <c r="B356" s="3" t="s">
        <v>392</v>
      </c>
      <c r="C356" s="3" t="s">
        <v>7</v>
      </c>
      <c r="D356" s="3" t="s">
        <v>11</v>
      </c>
      <c r="E356" s="3" t="s">
        <v>9</v>
      </c>
      <c r="F356" s="3" t="s">
        <v>1159</v>
      </c>
      <c r="G356" s="4" t="s">
        <v>153</v>
      </c>
    </row>
    <row r="357" spans="1:7" ht="255" x14ac:dyDescent="0.25">
      <c r="A357" s="3" t="str">
        <f>"092226"</f>
        <v>092226</v>
      </c>
      <c r="B357" s="3" t="s">
        <v>392</v>
      </c>
      <c r="C357" s="3" t="s">
        <v>7</v>
      </c>
      <c r="D357" s="3" t="s">
        <v>64</v>
      </c>
      <c r="E357" s="3" t="s">
        <v>9</v>
      </c>
      <c r="F357" s="3" t="s">
        <v>1159</v>
      </c>
      <c r="G357" s="4" t="s">
        <v>230</v>
      </c>
    </row>
    <row r="358" spans="1:7" ht="75" x14ac:dyDescent="0.25">
      <c r="A358" s="3" t="str">
        <f>"092226"</f>
        <v>092226</v>
      </c>
      <c r="B358" s="3" t="s">
        <v>392</v>
      </c>
      <c r="C358" s="3" t="s">
        <v>7</v>
      </c>
      <c r="D358" s="3" t="s">
        <v>66</v>
      </c>
      <c r="E358" s="3" t="s">
        <v>9</v>
      </c>
      <c r="F358" s="3" t="s">
        <v>1164</v>
      </c>
      <c r="G358" s="4" t="s">
        <v>56</v>
      </c>
    </row>
    <row r="359" spans="1:7" ht="105" x14ac:dyDescent="0.25">
      <c r="A359" s="3" t="str">
        <f t="shared" ref="A359:A368" si="26">"092227"</f>
        <v>092227</v>
      </c>
      <c r="B359" s="3" t="s">
        <v>393</v>
      </c>
      <c r="C359" s="3" t="s">
        <v>7</v>
      </c>
      <c r="D359" s="3" t="s">
        <v>8</v>
      </c>
      <c r="E359" s="3" t="s">
        <v>9</v>
      </c>
      <c r="F359" s="3" t="s">
        <v>1161</v>
      </c>
      <c r="G359" s="4" t="s">
        <v>50</v>
      </c>
    </row>
    <row r="360" spans="1:7" ht="75" x14ac:dyDescent="0.25">
      <c r="A360" s="3" t="str">
        <f t="shared" si="26"/>
        <v>092227</v>
      </c>
      <c r="B360" s="3" t="s">
        <v>393</v>
      </c>
      <c r="C360" s="3" t="s">
        <v>7</v>
      </c>
      <c r="D360" s="3" t="s">
        <v>11</v>
      </c>
      <c r="E360" s="3" t="s">
        <v>9</v>
      </c>
      <c r="F360" s="3" t="s">
        <v>1159</v>
      </c>
      <c r="G360" s="4" t="s">
        <v>153</v>
      </c>
    </row>
    <row r="361" spans="1:7" ht="180" x14ac:dyDescent="0.25">
      <c r="A361" s="3" t="str">
        <f t="shared" si="26"/>
        <v>092227</v>
      </c>
      <c r="B361" s="3" t="s">
        <v>393</v>
      </c>
      <c r="C361" s="3" t="s">
        <v>7</v>
      </c>
      <c r="D361" s="3" t="s">
        <v>64</v>
      </c>
      <c r="E361" s="3" t="s">
        <v>9</v>
      </c>
      <c r="F361" s="3" t="s">
        <v>1168</v>
      </c>
      <c r="G361" s="4" t="s">
        <v>394</v>
      </c>
    </row>
    <row r="362" spans="1:7" ht="255" x14ac:dyDescent="0.25">
      <c r="A362" s="3" t="str">
        <f t="shared" si="26"/>
        <v>092227</v>
      </c>
      <c r="B362" s="3" t="s">
        <v>393</v>
      </c>
      <c r="C362" s="3" t="s">
        <v>7</v>
      </c>
      <c r="D362" s="3" t="s">
        <v>66</v>
      </c>
      <c r="E362" s="3" t="s">
        <v>9</v>
      </c>
      <c r="F362" s="3" t="s">
        <v>1159</v>
      </c>
      <c r="G362" s="4" t="s">
        <v>395</v>
      </c>
    </row>
    <row r="363" spans="1:7" ht="75" x14ac:dyDescent="0.25">
      <c r="A363" s="3" t="str">
        <f t="shared" si="26"/>
        <v>092227</v>
      </c>
      <c r="B363" s="3" t="s">
        <v>393</v>
      </c>
      <c r="C363" s="3" t="s">
        <v>7</v>
      </c>
      <c r="D363" s="3" t="s">
        <v>172</v>
      </c>
      <c r="E363" s="3" t="s">
        <v>9</v>
      </c>
      <c r="F363" s="3" t="s">
        <v>1164</v>
      </c>
      <c r="G363" s="4" t="s">
        <v>191</v>
      </c>
    </row>
    <row r="364" spans="1:7" ht="105" x14ac:dyDescent="0.25">
      <c r="A364" s="3" t="str">
        <f t="shared" si="26"/>
        <v>092227</v>
      </c>
      <c r="B364" s="3" t="s">
        <v>393</v>
      </c>
      <c r="C364" s="3" t="s">
        <v>7</v>
      </c>
      <c r="D364" s="3" t="s">
        <v>72</v>
      </c>
      <c r="E364" s="3" t="s">
        <v>9</v>
      </c>
      <c r="F364" s="3" t="s">
        <v>1173</v>
      </c>
      <c r="G364" s="4" t="s">
        <v>396</v>
      </c>
    </row>
    <row r="365" spans="1:7" ht="60" x14ac:dyDescent="0.25">
      <c r="A365" s="3" t="str">
        <f t="shared" si="26"/>
        <v>092227</v>
      </c>
      <c r="B365" s="3" t="s">
        <v>393</v>
      </c>
      <c r="C365" s="3" t="s">
        <v>7</v>
      </c>
      <c r="D365" s="3" t="s">
        <v>74</v>
      </c>
      <c r="E365" s="3" t="s">
        <v>9</v>
      </c>
      <c r="F365" s="3" t="s">
        <v>1173</v>
      </c>
      <c r="G365" s="4" t="s">
        <v>397</v>
      </c>
    </row>
    <row r="366" spans="1:7" ht="60" x14ac:dyDescent="0.25">
      <c r="A366" s="3" t="str">
        <f t="shared" si="26"/>
        <v>092227</v>
      </c>
      <c r="B366" s="3" t="s">
        <v>393</v>
      </c>
      <c r="C366" s="3" t="s">
        <v>7</v>
      </c>
      <c r="D366" s="3" t="s">
        <v>210</v>
      </c>
      <c r="E366" s="3" t="s">
        <v>9</v>
      </c>
      <c r="F366" s="3" t="s">
        <v>1164</v>
      </c>
      <c r="G366" s="4" t="s">
        <v>398</v>
      </c>
    </row>
    <row r="367" spans="1:7" ht="90" x14ac:dyDescent="0.25">
      <c r="A367" s="3" t="str">
        <f t="shared" si="26"/>
        <v>092227</v>
      </c>
      <c r="B367" s="3" t="s">
        <v>393</v>
      </c>
      <c r="C367" s="3" t="s">
        <v>7</v>
      </c>
      <c r="D367" s="3" t="s">
        <v>212</v>
      </c>
      <c r="E367" s="3" t="s">
        <v>9</v>
      </c>
      <c r="F367" s="3" t="s">
        <v>1164</v>
      </c>
      <c r="G367" s="4" t="s">
        <v>399</v>
      </c>
    </row>
    <row r="368" spans="1:7" ht="90" x14ac:dyDescent="0.25">
      <c r="A368" s="3" t="str">
        <f t="shared" si="26"/>
        <v>092227</v>
      </c>
      <c r="B368" s="3" t="s">
        <v>393</v>
      </c>
      <c r="C368" s="3" t="s">
        <v>7</v>
      </c>
      <c r="D368" s="3" t="s">
        <v>214</v>
      </c>
      <c r="E368" s="3" t="s">
        <v>9</v>
      </c>
      <c r="F368" s="3" t="s">
        <v>1164</v>
      </c>
      <c r="G368" s="4" t="s">
        <v>400</v>
      </c>
    </row>
    <row r="369" spans="1:7" ht="105" x14ac:dyDescent="0.25">
      <c r="A369" s="3" t="str">
        <f>"092815"</f>
        <v>092815</v>
      </c>
      <c r="B369" s="3" t="s">
        <v>401</v>
      </c>
      <c r="C369" s="3" t="s">
        <v>7</v>
      </c>
      <c r="D369" s="3" t="s">
        <v>339</v>
      </c>
      <c r="E369" s="3" t="s">
        <v>9</v>
      </c>
      <c r="F369" s="3" t="s">
        <v>1161</v>
      </c>
      <c r="G369" s="4" t="s">
        <v>68</v>
      </c>
    </row>
    <row r="370" spans="1:7" ht="75" x14ac:dyDescent="0.25">
      <c r="A370" s="3" t="str">
        <f>"092815"</f>
        <v>092815</v>
      </c>
      <c r="B370" s="3" t="s">
        <v>401</v>
      </c>
      <c r="C370" s="3" t="s">
        <v>7</v>
      </c>
      <c r="D370" s="3" t="s">
        <v>340</v>
      </c>
      <c r="E370" s="3" t="s">
        <v>9</v>
      </c>
      <c r="F370" s="3" t="s">
        <v>1159</v>
      </c>
      <c r="G370" s="4" t="s">
        <v>402</v>
      </c>
    </row>
    <row r="371" spans="1:7" ht="165" x14ac:dyDescent="0.25">
      <c r="A371" s="3" t="str">
        <f>"092815"</f>
        <v>092815</v>
      </c>
      <c r="B371" s="3" t="s">
        <v>401</v>
      </c>
      <c r="C371" s="3" t="s">
        <v>7</v>
      </c>
      <c r="D371" s="3" t="s">
        <v>104</v>
      </c>
      <c r="E371" s="3" t="s">
        <v>9</v>
      </c>
      <c r="F371" s="3" t="s">
        <v>1168</v>
      </c>
      <c r="G371" s="4" t="s">
        <v>403</v>
      </c>
    </row>
    <row r="372" spans="1:7" ht="75" x14ac:dyDescent="0.25">
      <c r="A372" s="3" t="str">
        <f>"092815"</f>
        <v>092815</v>
      </c>
      <c r="B372" s="3" t="s">
        <v>401</v>
      </c>
      <c r="C372" s="3" t="s">
        <v>7</v>
      </c>
      <c r="D372" s="3" t="s">
        <v>106</v>
      </c>
      <c r="E372" s="3" t="s">
        <v>9</v>
      </c>
      <c r="F372" s="3" t="s">
        <v>1164</v>
      </c>
      <c r="G372" s="4" t="s">
        <v>56</v>
      </c>
    </row>
    <row r="373" spans="1:7" ht="105" x14ac:dyDescent="0.25">
      <c r="A373" s="3" t="str">
        <f>"092900"</f>
        <v>092900</v>
      </c>
      <c r="B373" s="3" t="s">
        <v>404</v>
      </c>
      <c r="C373" s="3" t="s">
        <v>7</v>
      </c>
      <c r="D373" s="3" t="s">
        <v>8</v>
      </c>
      <c r="E373" s="3" t="s">
        <v>9</v>
      </c>
      <c r="F373" s="3" t="s">
        <v>1161</v>
      </c>
      <c r="G373" s="4" t="s">
        <v>68</v>
      </c>
    </row>
    <row r="374" spans="1:7" ht="120" x14ac:dyDescent="0.25">
      <c r="A374" s="3" t="str">
        <f>"092900"</f>
        <v>092900</v>
      </c>
      <c r="B374" s="3" t="s">
        <v>404</v>
      </c>
      <c r="C374" s="3" t="s">
        <v>7</v>
      </c>
      <c r="D374" s="3" t="s">
        <v>11</v>
      </c>
      <c r="E374" s="3" t="s">
        <v>9</v>
      </c>
      <c r="F374" s="3" t="s">
        <v>1159</v>
      </c>
      <c r="G374" s="4" t="s">
        <v>405</v>
      </c>
    </row>
    <row r="375" spans="1:7" ht="165" x14ac:dyDescent="0.25">
      <c r="A375" s="3" t="str">
        <f>"092900"</f>
        <v>092900</v>
      </c>
      <c r="B375" s="3" t="s">
        <v>404</v>
      </c>
      <c r="C375" s="3" t="s">
        <v>7</v>
      </c>
      <c r="D375" s="3" t="s">
        <v>64</v>
      </c>
      <c r="E375" s="3" t="s">
        <v>9</v>
      </c>
      <c r="F375" s="3" t="s">
        <v>1168</v>
      </c>
      <c r="G375" s="4" t="s">
        <v>406</v>
      </c>
    </row>
    <row r="376" spans="1:7" ht="75" x14ac:dyDescent="0.25">
      <c r="A376" s="3" t="str">
        <f>"092900"</f>
        <v>092900</v>
      </c>
      <c r="B376" s="3" t="s">
        <v>404</v>
      </c>
      <c r="C376" s="3" t="s">
        <v>7</v>
      </c>
      <c r="D376" s="3" t="s">
        <v>66</v>
      </c>
      <c r="E376" s="3" t="s">
        <v>9</v>
      </c>
      <c r="F376" s="3" t="s">
        <v>1164</v>
      </c>
      <c r="G376" s="4" t="s">
        <v>56</v>
      </c>
    </row>
    <row r="377" spans="1:7" ht="120" x14ac:dyDescent="0.25">
      <c r="A377" s="3" t="str">
        <f t="shared" ref="A377:A383" si="27">"093000"</f>
        <v>093000</v>
      </c>
      <c r="B377" s="3" t="s">
        <v>102</v>
      </c>
      <c r="C377" s="3" t="s">
        <v>7</v>
      </c>
      <c r="D377" s="3" t="s">
        <v>8</v>
      </c>
      <c r="E377" s="3" t="s">
        <v>9</v>
      </c>
      <c r="F377" s="3" t="s">
        <v>1161</v>
      </c>
      <c r="G377" s="4" t="s">
        <v>407</v>
      </c>
    </row>
    <row r="378" spans="1:7" ht="120" x14ac:dyDescent="0.25">
      <c r="A378" s="3" t="str">
        <f t="shared" si="27"/>
        <v>093000</v>
      </c>
      <c r="B378" s="3" t="s">
        <v>102</v>
      </c>
      <c r="C378" s="3" t="s">
        <v>7</v>
      </c>
      <c r="D378" s="3" t="s">
        <v>11</v>
      </c>
      <c r="E378" s="3" t="s">
        <v>9</v>
      </c>
      <c r="F378" s="3" t="s">
        <v>1159</v>
      </c>
      <c r="G378" s="4" t="s">
        <v>408</v>
      </c>
    </row>
    <row r="379" spans="1:7" ht="75" x14ac:dyDescent="0.25">
      <c r="A379" s="3" t="str">
        <f t="shared" si="27"/>
        <v>093000</v>
      </c>
      <c r="B379" s="3" t="s">
        <v>102</v>
      </c>
      <c r="C379" s="3" t="s">
        <v>7</v>
      </c>
      <c r="D379" s="3" t="s">
        <v>13</v>
      </c>
      <c r="E379" s="3" t="s">
        <v>9</v>
      </c>
      <c r="F379" s="3" t="s">
        <v>1170</v>
      </c>
      <c r="G379" s="4" t="s">
        <v>409</v>
      </c>
    </row>
    <row r="380" spans="1:7" ht="180" x14ac:dyDescent="0.25">
      <c r="A380" s="3" t="str">
        <f t="shared" si="27"/>
        <v>093000</v>
      </c>
      <c r="B380" s="3" t="s">
        <v>102</v>
      </c>
      <c r="C380" s="3" t="s">
        <v>7</v>
      </c>
      <c r="D380" s="3" t="s">
        <v>64</v>
      </c>
      <c r="E380" s="3" t="s">
        <v>9</v>
      </c>
      <c r="F380" s="3" t="s">
        <v>1168</v>
      </c>
      <c r="G380" s="4" t="s">
        <v>410</v>
      </c>
    </row>
    <row r="381" spans="1:7" ht="75" x14ac:dyDescent="0.25">
      <c r="A381" s="3" t="str">
        <f t="shared" si="27"/>
        <v>093000</v>
      </c>
      <c r="B381" s="3" t="s">
        <v>102</v>
      </c>
      <c r="C381" s="3" t="s">
        <v>7</v>
      </c>
      <c r="D381" s="3" t="s">
        <v>66</v>
      </c>
      <c r="E381" s="3" t="s">
        <v>9</v>
      </c>
      <c r="F381" s="3" t="s">
        <v>1164</v>
      </c>
      <c r="G381" s="4" t="s">
        <v>56</v>
      </c>
    </row>
    <row r="382" spans="1:7" ht="90" x14ac:dyDescent="0.25">
      <c r="A382" s="3" t="str">
        <f t="shared" si="27"/>
        <v>093000</v>
      </c>
      <c r="B382" s="3" t="s">
        <v>102</v>
      </c>
      <c r="C382" s="3" t="s">
        <v>7</v>
      </c>
      <c r="D382" s="3" t="s">
        <v>72</v>
      </c>
      <c r="E382" s="3" t="s">
        <v>9</v>
      </c>
      <c r="F382" s="3" t="s">
        <v>1165</v>
      </c>
      <c r="G382" s="4" t="s">
        <v>411</v>
      </c>
    </row>
    <row r="383" spans="1:7" ht="90" x14ac:dyDescent="0.25">
      <c r="A383" s="3" t="str">
        <f t="shared" si="27"/>
        <v>093000</v>
      </c>
      <c r="B383" s="3" t="s">
        <v>102</v>
      </c>
      <c r="C383" s="3" t="s">
        <v>7</v>
      </c>
      <c r="D383" s="3" t="s">
        <v>74</v>
      </c>
      <c r="E383" s="3" t="s">
        <v>9</v>
      </c>
      <c r="F383" s="3" t="s">
        <v>1165</v>
      </c>
      <c r="G383" s="4" t="s">
        <v>412</v>
      </c>
    </row>
    <row r="384" spans="1:7" ht="120" x14ac:dyDescent="0.25">
      <c r="A384" s="3" t="str">
        <f t="shared" ref="A384:A391" si="28">"095113"</f>
        <v>095113</v>
      </c>
      <c r="B384" s="3" t="s">
        <v>413</v>
      </c>
      <c r="C384" s="3" t="s">
        <v>7</v>
      </c>
      <c r="D384" s="3" t="s">
        <v>8</v>
      </c>
      <c r="E384" s="3" t="s">
        <v>9</v>
      </c>
      <c r="F384" s="3" t="s">
        <v>1161</v>
      </c>
      <c r="G384" s="4" t="s">
        <v>414</v>
      </c>
    </row>
    <row r="385" spans="1:7" ht="135" x14ac:dyDescent="0.25">
      <c r="A385" s="3" t="str">
        <f t="shared" si="28"/>
        <v>095113</v>
      </c>
      <c r="B385" s="3" t="s">
        <v>413</v>
      </c>
      <c r="C385" s="3" t="s">
        <v>7</v>
      </c>
      <c r="D385" s="3" t="s">
        <v>11</v>
      </c>
      <c r="E385" s="3" t="s">
        <v>9</v>
      </c>
      <c r="F385" s="3" t="s">
        <v>1159</v>
      </c>
      <c r="G385" s="4" t="s">
        <v>415</v>
      </c>
    </row>
    <row r="386" spans="1:7" ht="105" x14ac:dyDescent="0.25">
      <c r="A386" s="3" t="str">
        <f t="shared" si="28"/>
        <v>095113</v>
      </c>
      <c r="B386" s="3" t="s">
        <v>413</v>
      </c>
      <c r="C386" s="3" t="s">
        <v>7</v>
      </c>
      <c r="D386" s="3" t="s">
        <v>13</v>
      </c>
      <c r="E386" s="3" t="s">
        <v>9</v>
      </c>
      <c r="F386" s="3" t="s">
        <v>1170</v>
      </c>
      <c r="G386" s="4" t="s">
        <v>416</v>
      </c>
    </row>
    <row r="387" spans="1:7" ht="180" x14ac:dyDescent="0.25">
      <c r="A387" s="3" t="str">
        <f t="shared" si="28"/>
        <v>095113</v>
      </c>
      <c r="B387" s="3" t="s">
        <v>413</v>
      </c>
      <c r="C387" s="3" t="s">
        <v>7</v>
      </c>
      <c r="D387" s="3" t="s">
        <v>64</v>
      </c>
      <c r="E387" s="3" t="s">
        <v>9</v>
      </c>
      <c r="F387" s="3" t="s">
        <v>1159</v>
      </c>
      <c r="G387" s="4" t="s">
        <v>417</v>
      </c>
    </row>
    <row r="388" spans="1:7" ht="165" x14ac:dyDescent="0.25">
      <c r="A388" s="3" t="str">
        <f t="shared" si="28"/>
        <v>095113</v>
      </c>
      <c r="B388" s="3" t="s">
        <v>413</v>
      </c>
      <c r="C388" s="3" t="s">
        <v>7</v>
      </c>
      <c r="D388" s="3" t="s">
        <v>66</v>
      </c>
      <c r="E388" s="3" t="s">
        <v>9</v>
      </c>
      <c r="F388" s="3" t="s">
        <v>1168</v>
      </c>
      <c r="G388" s="4" t="s">
        <v>418</v>
      </c>
    </row>
    <row r="389" spans="1:7" ht="75" x14ac:dyDescent="0.25">
      <c r="A389" s="3" t="str">
        <f t="shared" si="28"/>
        <v>095113</v>
      </c>
      <c r="B389" s="3" t="s">
        <v>413</v>
      </c>
      <c r="C389" s="3" t="s">
        <v>7</v>
      </c>
      <c r="D389" s="3" t="s">
        <v>172</v>
      </c>
      <c r="E389" s="3" t="s">
        <v>9</v>
      </c>
      <c r="F389" s="3" t="s">
        <v>1164</v>
      </c>
      <c r="G389" s="4" t="s">
        <v>191</v>
      </c>
    </row>
    <row r="390" spans="1:7" ht="75" x14ac:dyDescent="0.25">
      <c r="A390" s="3" t="str">
        <f t="shared" si="28"/>
        <v>095113</v>
      </c>
      <c r="B390" s="3" t="s">
        <v>413</v>
      </c>
      <c r="C390" s="3" t="s">
        <v>7</v>
      </c>
      <c r="D390" s="3" t="s">
        <v>72</v>
      </c>
      <c r="E390" s="3" t="s">
        <v>9</v>
      </c>
      <c r="F390" s="3" t="s">
        <v>1165</v>
      </c>
      <c r="G390" s="4" t="s">
        <v>419</v>
      </c>
    </row>
    <row r="391" spans="1:7" ht="60" x14ac:dyDescent="0.25">
      <c r="A391" s="3" t="str">
        <f t="shared" si="28"/>
        <v>095113</v>
      </c>
      <c r="B391" s="3" t="s">
        <v>413</v>
      </c>
      <c r="C391" s="3" t="s">
        <v>7</v>
      </c>
      <c r="D391" s="3" t="s">
        <v>74</v>
      </c>
      <c r="E391" s="3" t="s">
        <v>9</v>
      </c>
      <c r="F391" s="3" t="s">
        <v>1165</v>
      </c>
      <c r="G391" s="4" t="s">
        <v>420</v>
      </c>
    </row>
    <row r="392" spans="1:7" ht="120" x14ac:dyDescent="0.25">
      <c r="A392" s="3" t="str">
        <f t="shared" ref="A392:A399" si="29">"095119"</f>
        <v>095119</v>
      </c>
      <c r="B392" s="3" t="s">
        <v>421</v>
      </c>
      <c r="C392" s="3" t="s">
        <v>7</v>
      </c>
      <c r="D392" s="3" t="s">
        <v>8</v>
      </c>
      <c r="E392" s="3" t="s">
        <v>9</v>
      </c>
      <c r="F392" s="3" t="s">
        <v>1161</v>
      </c>
      <c r="G392" s="4" t="s">
        <v>414</v>
      </c>
    </row>
    <row r="393" spans="1:7" ht="135" x14ac:dyDescent="0.25">
      <c r="A393" s="3" t="str">
        <f t="shared" si="29"/>
        <v>095119</v>
      </c>
      <c r="B393" s="3" t="s">
        <v>421</v>
      </c>
      <c r="C393" s="3" t="s">
        <v>7</v>
      </c>
      <c r="D393" s="3" t="s">
        <v>11</v>
      </c>
      <c r="E393" s="3" t="s">
        <v>9</v>
      </c>
      <c r="F393" s="3" t="s">
        <v>1159</v>
      </c>
      <c r="G393" s="4" t="s">
        <v>422</v>
      </c>
    </row>
    <row r="394" spans="1:7" ht="105" x14ac:dyDescent="0.25">
      <c r="A394" s="3" t="str">
        <f t="shared" si="29"/>
        <v>095119</v>
      </c>
      <c r="B394" s="3" t="s">
        <v>421</v>
      </c>
      <c r="C394" s="3" t="s">
        <v>7</v>
      </c>
      <c r="D394" s="3" t="s">
        <v>13</v>
      </c>
      <c r="E394" s="3" t="s">
        <v>9</v>
      </c>
      <c r="F394" s="3" t="s">
        <v>1170</v>
      </c>
      <c r="G394" s="4" t="s">
        <v>423</v>
      </c>
    </row>
    <row r="395" spans="1:7" ht="165" x14ac:dyDescent="0.25">
      <c r="A395" s="3" t="str">
        <f t="shared" si="29"/>
        <v>095119</v>
      </c>
      <c r="B395" s="3" t="s">
        <v>421</v>
      </c>
      <c r="C395" s="3" t="s">
        <v>7</v>
      </c>
      <c r="D395" s="3" t="s">
        <v>64</v>
      </c>
      <c r="E395" s="3" t="s">
        <v>9</v>
      </c>
      <c r="F395" s="3" t="s">
        <v>1159</v>
      </c>
      <c r="G395" s="4" t="s">
        <v>424</v>
      </c>
    </row>
    <row r="396" spans="1:7" ht="165" x14ac:dyDescent="0.25">
      <c r="A396" s="3" t="str">
        <f t="shared" si="29"/>
        <v>095119</v>
      </c>
      <c r="B396" s="3" t="s">
        <v>421</v>
      </c>
      <c r="C396" s="3" t="s">
        <v>7</v>
      </c>
      <c r="D396" s="3" t="s">
        <v>66</v>
      </c>
      <c r="E396" s="3" t="s">
        <v>9</v>
      </c>
      <c r="F396" s="3" t="s">
        <v>1168</v>
      </c>
      <c r="G396" s="4" t="s">
        <v>418</v>
      </c>
    </row>
    <row r="397" spans="1:7" ht="75" x14ac:dyDescent="0.25">
      <c r="A397" s="3" t="str">
        <f t="shared" si="29"/>
        <v>095119</v>
      </c>
      <c r="B397" s="3" t="s">
        <v>421</v>
      </c>
      <c r="C397" s="3" t="s">
        <v>7</v>
      </c>
      <c r="D397" s="3" t="s">
        <v>172</v>
      </c>
      <c r="E397" s="3" t="s">
        <v>9</v>
      </c>
      <c r="F397" s="3" t="s">
        <v>1164</v>
      </c>
      <c r="G397" s="4" t="s">
        <v>191</v>
      </c>
    </row>
    <row r="398" spans="1:7" ht="75" x14ac:dyDescent="0.25">
      <c r="A398" s="3" t="str">
        <f t="shared" si="29"/>
        <v>095119</v>
      </c>
      <c r="B398" s="3" t="s">
        <v>421</v>
      </c>
      <c r="C398" s="3" t="s">
        <v>7</v>
      </c>
      <c r="D398" s="3" t="s">
        <v>72</v>
      </c>
      <c r="E398" s="3" t="s">
        <v>9</v>
      </c>
      <c r="F398" s="3" t="s">
        <v>1165</v>
      </c>
      <c r="G398" s="4" t="s">
        <v>425</v>
      </c>
    </row>
    <row r="399" spans="1:7" ht="60" x14ac:dyDescent="0.25">
      <c r="A399" s="3" t="str">
        <f t="shared" si="29"/>
        <v>095119</v>
      </c>
      <c r="B399" s="3" t="s">
        <v>421</v>
      </c>
      <c r="C399" s="3" t="s">
        <v>7</v>
      </c>
      <c r="D399" s="3" t="s">
        <v>74</v>
      </c>
      <c r="E399" s="3" t="s">
        <v>9</v>
      </c>
      <c r="F399" s="3" t="s">
        <v>1165</v>
      </c>
      <c r="G399" s="4" t="s">
        <v>426</v>
      </c>
    </row>
    <row r="400" spans="1:7" ht="105" x14ac:dyDescent="0.25">
      <c r="A400" s="3" t="str">
        <f>"096262"</f>
        <v>096262</v>
      </c>
      <c r="B400" s="3" t="s">
        <v>427</v>
      </c>
      <c r="C400" s="3" t="s">
        <v>7</v>
      </c>
      <c r="D400" s="3" t="s">
        <v>25</v>
      </c>
      <c r="E400" s="3" t="s">
        <v>9</v>
      </c>
      <c r="F400" s="3" t="s">
        <v>1161</v>
      </c>
      <c r="G400" s="4" t="s">
        <v>428</v>
      </c>
    </row>
    <row r="401" spans="1:7" ht="165" x14ac:dyDescent="0.25">
      <c r="A401" s="3" t="str">
        <f>"096262"</f>
        <v>096262</v>
      </c>
      <c r="B401" s="3" t="s">
        <v>427</v>
      </c>
      <c r="C401" s="3" t="s">
        <v>7</v>
      </c>
      <c r="D401" s="3" t="s">
        <v>27</v>
      </c>
      <c r="E401" s="3" t="s">
        <v>9</v>
      </c>
      <c r="F401" s="3" t="s">
        <v>1168</v>
      </c>
      <c r="G401" s="4" t="s">
        <v>429</v>
      </c>
    </row>
    <row r="402" spans="1:7" ht="75" x14ac:dyDescent="0.25">
      <c r="A402" s="3" t="str">
        <f>"096262"</f>
        <v>096262</v>
      </c>
      <c r="B402" s="3" t="s">
        <v>427</v>
      </c>
      <c r="C402" s="3" t="s">
        <v>7</v>
      </c>
      <c r="D402" s="3" t="s">
        <v>88</v>
      </c>
      <c r="E402" s="3" t="s">
        <v>9</v>
      </c>
      <c r="F402" s="3" t="s">
        <v>1165</v>
      </c>
      <c r="G402" s="4" t="s">
        <v>430</v>
      </c>
    </row>
    <row r="403" spans="1:7" ht="60" x14ac:dyDescent="0.25">
      <c r="A403" s="3" t="str">
        <f>"096262"</f>
        <v>096262</v>
      </c>
      <c r="B403" s="3" t="s">
        <v>427</v>
      </c>
      <c r="C403" s="3" t="s">
        <v>7</v>
      </c>
      <c r="D403" s="3" t="s">
        <v>90</v>
      </c>
      <c r="E403" s="3" t="s">
        <v>9</v>
      </c>
      <c r="F403" s="3" t="s">
        <v>1165</v>
      </c>
      <c r="G403" s="4" t="s">
        <v>431</v>
      </c>
    </row>
    <row r="404" spans="1:7" ht="105" x14ac:dyDescent="0.25">
      <c r="A404" s="3" t="str">
        <f>"096513"</f>
        <v>096513</v>
      </c>
      <c r="B404" s="3" t="s">
        <v>432</v>
      </c>
      <c r="C404" s="3" t="s">
        <v>7</v>
      </c>
      <c r="D404" s="3" t="s">
        <v>62</v>
      </c>
      <c r="E404" s="3" t="s">
        <v>9</v>
      </c>
      <c r="F404" s="3" t="s">
        <v>1161</v>
      </c>
      <c r="G404" s="4" t="s">
        <v>428</v>
      </c>
    </row>
    <row r="405" spans="1:7" ht="180" x14ac:dyDescent="0.25">
      <c r="A405" s="3" t="str">
        <f>"096513"</f>
        <v>096513</v>
      </c>
      <c r="B405" s="3" t="s">
        <v>432</v>
      </c>
      <c r="C405" s="3" t="s">
        <v>7</v>
      </c>
      <c r="D405" s="3" t="s">
        <v>64</v>
      </c>
      <c r="E405" s="3" t="s">
        <v>9</v>
      </c>
      <c r="F405" s="3" t="s">
        <v>1168</v>
      </c>
      <c r="G405" s="4" t="s">
        <v>433</v>
      </c>
    </row>
    <row r="406" spans="1:7" ht="75" x14ac:dyDescent="0.25">
      <c r="A406" s="3" t="str">
        <f>"096513"</f>
        <v>096513</v>
      </c>
      <c r="B406" s="3" t="s">
        <v>432</v>
      </c>
      <c r="C406" s="3" t="s">
        <v>7</v>
      </c>
      <c r="D406" s="3" t="s">
        <v>66</v>
      </c>
      <c r="E406" s="3" t="s">
        <v>9</v>
      </c>
      <c r="F406" s="3" t="s">
        <v>1164</v>
      </c>
      <c r="G406" s="4" t="s">
        <v>56</v>
      </c>
    </row>
    <row r="407" spans="1:7" ht="75" x14ac:dyDescent="0.25">
      <c r="A407" s="3" t="str">
        <f>"096513"</f>
        <v>096513</v>
      </c>
      <c r="B407" s="3" t="s">
        <v>432</v>
      </c>
      <c r="C407" s="3" t="s">
        <v>7</v>
      </c>
      <c r="D407" s="3" t="s">
        <v>72</v>
      </c>
      <c r="E407" s="3" t="s">
        <v>9</v>
      </c>
      <c r="F407" s="3" t="s">
        <v>1165</v>
      </c>
      <c r="G407" s="4" t="s">
        <v>434</v>
      </c>
    </row>
    <row r="408" spans="1:7" ht="60" x14ac:dyDescent="0.25">
      <c r="A408" s="3" t="str">
        <f>"096513"</f>
        <v>096513</v>
      </c>
      <c r="B408" s="3" t="s">
        <v>432</v>
      </c>
      <c r="C408" s="3" t="s">
        <v>7</v>
      </c>
      <c r="D408" s="3" t="s">
        <v>74</v>
      </c>
      <c r="E408" s="3" t="s">
        <v>9</v>
      </c>
      <c r="F408" s="3" t="s">
        <v>1165</v>
      </c>
      <c r="G408" s="4" t="s">
        <v>435</v>
      </c>
    </row>
    <row r="409" spans="1:7" ht="105" x14ac:dyDescent="0.25">
      <c r="A409" s="3" t="str">
        <f t="shared" ref="A409:A417" si="30">"096516"</f>
        <v>096516</v>
      </c>
      <c r="B409" s="3" t="s">
        <v>436</v>
      </c>
      <c r="C409" s="3" t="s">
        <v>7</v>
      </c>
      <c r="D409" s="3" t="s">
        <v>8</v>
      </c>
      <c r="E409" s="3" t="s">
        <v>9</v>
      </c>
      <c r="F409" s="3" t="s">
        <v>1161</v>
      </c>
      <c r="G409" s="4" t="s">
        <v>437</v>
      </c>
    </row>
    <row r="410" spans="1:7" ht="120" x14ac:dyDescent="0.25">
      <c r="A410" s="3" t="str">
        <f t="shared" si="30"/>
        <v>096516</v>
      </c>
      <c r="B410" s="3" t="s">
        <v>436</v>
      </c>
      <c r="C410" s="3" t="s">
        <v>7</v>
      </c>
      <c r="D410" s="3" t="s">
        <v>11</v>
      </c>
      <c r="E410" s="3" t="s">
        <v>9</v>
      </c>
      <c r="F410" s="3" t="s">
        <v>1159</v>
      </c>
      <c r="G410" s="4" t="s">
        <v>438</v>
      </c>
    </row>
    <row r="411" spans="1:7" ht="105" x14ac:dyDescent="0.25">
      <c r="A411" s="3" t="str">
        <f t="shared" si="30"/>
        <v>096516</v>
      </c>
      <c r="B411" s="3" t="s">
        <v>436</v>
      </c>
      <c r="C411" s="3" t="s">
        <v>7</v>
      </c>
      <c r="D411" s="3" t="s">
        <v>13</v>
      </c>
      <c r="E411" s="3" t="s">
        <v>9</v>
      </c>
      <c r="F411" s="3" t="s">
        <v>1170</v>
      </c>
      <c r="G411" s="4" t="s">
        <v>439</v>
      </c>
    </row>
    <row r="412" spans="1:7" ht="105" x14ac:dyDescent="0.25">
      <c r="A412" s="3" t="str">
        <f t="shared" si="30"/>
        <v>096516</v>
      </c>
      <c r="B412" s="3" t="s">
        <v>436</v>
      </c>
      <c r="C412" s="3" t="s">
        <v>7</v>
      </c>
      <c r="D412" s="3" t="s">
        <v>206</v>
      </c>
      <c r="E412" s="3" t="s">
        <v>9</v>
      </c>
      <c r="F412" s="3" t="s">
        <v>1170</v>
      </c>
      <c r="G412" s="4" t="s">
        <v>440</v>
      </c>
    </row>
    <row r="413" spans="1:7" ht="180" x14ac:dyDescent="0.25">
      <c r="A413" s="3" t="str">
        <f t="shared" si="30"/>
        <v>096516</v>
      </c>
      <c r="B413" s="3" t="s">
        <v>436</v>
      </c>
      <c r="C413" s="3" t="s">
        <v>7</v>
      </c>
      <c r="D413" s="3" t="s">
        <v>64</v>
      </c>
      <c r="E413" s="3" t="s">
        <v>9</v>
      </c>
      <c r="F413" s="3" t="s">
        <v>1168</v>
      </c>
      <c r="G413" s="4" t="s">
        <v>441</v>
      </c>
    </row>
    <row r="414" spans="1:7" ht="75" x14ac:dyDescent="0.25">
      <c r="A414" s="3" t="str">
        <f t="shared" si="30"/>
        <v>096516</v>
      </c>
      <c r="B414" s="3" t="s">
        <v>436</v>
      </c>
      <c r="C414" s="3" t="s">
        <v>7</v>
      </c>
      <c r="D414" s="3" t="s">
        <v>66</v>
      </c>
      <c r="E414" s="3" t="s">
        <v>9</v>
      </c>
      <c r="F414" s="3" t="s">
        <v>1164</v>
      </c>
      <c r="G414" s="4" t="s">
        <v>56</v>
      </c>
    </row>
    <row r="415" spans="1:7" ht="60" x14ac:dyDescent="0.25">
      <c r="A415" s="3" t="str">
        <f t="shared" si="30"/>
        <v>096516</v>
      </c>
      <c r="B415" s="3" t="s">
        <v>436</v>
      </c>
      <c r="C415" s="3" t="s">
        <v>7</v>
      </c>
      <c r="D415" s="3" t="s">
        <v>174</v>
      </c>
      <c r="E415" s="3" t="s">
        <v>9</v>
      </c>
      <c r="F415" s="3" t="s">
        <v>1168</v>
      </c>
      <c r="G415" s="4" t="s">
        <v>442</v>
      </c>
    </row>
    <row r="416" spans="1:7" ht="75" x14ac:dyDescent="0.25">
      <c r="A416" s="3" t="str">
        <f t="shared" si="30"/>
        <v>096516</v>
      </c>
      <c r="B416" s="3" t="s">
        <v>436</v>
      </c>
      <c r="C416" s="3" t="s">
        <v>7</v>
      </c>
      <c r="D416" s="3" t="s">
        <v>210</v>
      </c>
      <c r="E416" s="3" t="s">
        <v>9</v>
      </c>
      <c r="F416" s="3" t="s">
        <v>1165</v>
      </c>
      <c r="G416" s="4" t="s">
        <v>443</v>
      </c>
    </row>
    <row r="417" spans="1:7" ht="60" x14ac:dyDescent="0.25">
      <c r="A417" s="3" t="str">
        <f t="shared" si="30"/>
        <v>096516</v>
      </c>
      <c r="B417" s="3" t="s">
        <v>436</v>
      </c>
      <c r="C417" s="3" t="s">
        <v>7</v>
      </c>
      <c r="D417" s="3" t="s">
        <v>212</v>
      </c>
      <c r="E417" s="3" t="s">
        <v>9</v>
      </c>
      <c r="F417" s="3" t="s">
        <v>1165</v>
      </c>
      <c r="G417" s="4" t="s">
        <v>444</v>
      </c>
    </row>
    <row r="418" spans="1:7" ht="105" x14ac:dyDescent="0.25">
      <c r="A418" s="3" t="str">
        <f t="shared" ref="A418:A425" si="31">"096519"</f>
        <v>096519</v>
      </c>
      <c r="B418" s="3" t="s">
        <v>445</v>
      </c>
      <c r="C418" s="3" t="s">
        <v>7</v>
      </c>
      <c r="D418" s="3" t="s">
        <v>8</v>
      </c>
      <c r="E418" s="3" t="s">
        <v>9</v>
      </c>
      <c r="F418" s="3" t="s">
        <v>1161</v>
      </c>
      <c r="G418" s="4" t="s">
        <v>437</v>
      </c>
    </row>
    <row r="419" spans="1:7" ht="120" x14ac:dyDescent="0.25">
      <c r="A419" s="3" t="str">
        <f t="shared" si="31"/>
        <v>096519</v>
      </c>
      <c r="B419" s="3" t="s">
        <v>445</v>
      </c>
      <c r="C419" s="3" t="s">
        <v>7</v>
      </c>
      <c r="D419" s="3" t="s">
        <v>11</v>
      </c>
      <c r="E419" s="3" t="s">
        <v>9</v>
      </c>
      <c r="F419" s="3" t="s">
        <v>1159</v>
      </c>
      <c r="G419" s="4" t="s">
        <v>446</v>
      </c>
    </row>
    <row r="420" spans="1:7" ht="60" x14ac:dyDescent="0.25">
      <c r="A420" s="3" t="str">
        <f t="shared" si="31"/>
        <v>096519</v>
      </c>
      <c r="B420" s="3" t="s">
        <v>445</v>
      </c>
      <c r="C420" s="3" t="s">
        <v>7</v>
      </c>
      <c r="D420" s="3" t="s">
        <v>13</v>
      </c>
      <c r="E420" s="3" t="s">
        <v>9</v>
      </c>
      <c r="F420" s="3" t="s">
        <v>1170</v>
      </c>
      <c r="G420" s="4" t="s">
        <v>447</v>
      </c>
    </row>
    <row r="421" spans="1:7" ht="165" x14ac:dyDescent="0.25">
      <c r="A421" s="3" t="str">
        <f t="shared" si="31"/>
        <v>096519</v>
      </c>
      <c r="B421" s="3" t="s">
        <v>445</v>
      </c>
      <c r="C421" s="3" t="s">
        <v>7</v>
      </c>
      <c r="D421" s="3" t="s">
        <v>64</v>
      </c>
      <c r="E421" s="3" t="s">
        <v>9</v>
      </c>
      <c r="F421" s="3" t="s">
        <v>1168</v>
      </c>
      <c r="G421" s="4" t="s">
        <v>448</v>
      </c>
    </row>
    <row r="422" spans="1:7" ht="75" x14ac:dyDescent="0.25">
      <c r="A422" s="3" t="str">
        <f t="shared" si="31"/>
        <v>096519</v>
      </c>
      <c r="B422" s="3" t="s">
        <v>445</v>
      </c>
      <c r="C422" s="3" t="s">
        <v>7</v>
      </c>
      <c r="D422" s="3" t="s">
        <v>66</v>
      </c>
      <c r="E422" s="3" t="s">
        <v>9</v>
      </c>
      <c r="F422" s="3" t="s">
        <v>1164</v>
      </c>
      <c r="G422" s="4" t="s">
        <v>56</v>
      </c>
    </row>
    <row r="423" spans="1:7" ht="60" x14ac:dyDescent="0.25">
      <c r="A423" s="3" t="str">
        <f t="shared" si="31"/>
        <v>096519</v>
      </c>
      <c r="B423" s="3" t="s">
        <v>445</v>
      </c>
      <c r="C423" s="3" t="s">
        <v>7</v>
      </c>
      <c r="D423" s="3" t="s">
        <v>174</v>
      </c>
      <c r="E423" s="3" t="s">
        <v>9</v>
      </c>
      <c r="F423" s="3" t="s">
        <v>1168</v>
      </c>
      <c r="G423" s="4" t="s">
        <v>449</v>
      </c>
    </row>
    <row r="424" spans="1:7" ht="75" x14ac:dyDescent="0.25">
      <c r="A424" s="3" t="str">
        <f t="shared" si="31"/>
        <v>096519</v>
      </c>
      <c r="B424" s="3" t="s">
        <v>445</v>
      </c>
      <c r="C424" s="3" t="s">
        <v>7</v>
      </c>
      <c r="D424" s="3" t="s">
        <v>210</v>
      </c>
      <c r="E424" s="3" t="s">
        <v>9</v>
      </c>
      <c r="F424" s="3" t="s">
        <v>1165</v>
      </c>
      <c r="G424" s="4" t="s">
        <v>450</v>
      </c>
    </row>
    <row r="425" spans="1:7" ht="60" x14ac:dyDescent="0.25">
      <c r="A425" s="3" t="str">
        <f t="shared" si="31"/>
        <v>096519</v>
      </c>
      <c r="B425" s="3" t="s">
        <v>445</v>
      </c>
      <c r="C425" s="3" t="s">
        <v>7</v>
      </c>
      <c r="D425" s="3" t="s">
        <v>212</v>
      </c>
      <c r="E425" s="3" t="s">
        <v>9</v>
      </c>
      <c r="F425" s="3" t="s">
        <v>1165</v>
      </c>
      <c r="G425" s="4" t="s">
        <v>451</v>
      </c>
    </row>
    <row r="426" spans="1:7" ht="105" x14ac:dyDescent="0.25">
      <c r="A426" s="3" t="str">
        <f t="shared" ref="A426:A433" si="32">"096523"</f>
        <v>096523</v>
      </c>
      <c r="B426" s="3" t="s">
        <v>452</v>
      </c>
      <c r="C426" s="3" t="s">
        <v>7</v>
      </c>
      <c r="D426" s="3" t="s">
        <v>8</v>
      </c>
      <c r="E426" s="3" t="s">
        <v>9</v>
      </c>
      <c r="F426" s="3" t="s">
        <v>1161</v>
      </c>
      <c r="G426" s="4" t="s">
        <v>437</v>
      </c>
    </row>
    <row r="427" spans="1:7" ht="120" x14ac:dyDescent="0.25">
      <c r="A427" s="3" t="str">
        <f t="shared" si="32"/>
        <v>096523</v>
      </c>
      <c r="B427" s="3" t="s">
        <v>452</v>
      </c>
      <c r="C427" s="3" t="s">
        <v>7</v>
      </c>
      <c r="D427" s="3" t="s">
        <v>11</v>
      </c>
      <c r="E427" s="3" t="s">
        <v>9</v>
      </c>
      <c r="F427" s="3" t="s">
        <v>1159</v>
      </c>
      <c r="G427" s="4" t="s">
        <v>453</v>
      </c>
    </row>
    <row r="428" spans="1:7" ht="60" x14ac:dyDescent="0.25">
      <c r="A428" s="3" t="str">
        <f t="shared" si="32"/>
        <v>096523</v>
      </c>
      <c r="B428" s="3" t="s">
        <v>452</v>
      </c>
      <c r="C428" s="3" t="s">
        <v>7</v>
      </c>
      <c r="D428" s="3" t="s">
        <v>13</v>
      </c>
      <c r="E428" s="3" t="s">
        <v>9</v>
      </c>
      <c r="F428" s="3" t="s">
        <v>1170</v>
      </c>
      <c r="G428" s="4" t="s">
        <v>454</v>
      </c>
    </row>
    <row r="429" spans="1:7" ht="165" x14ac:dyDescent="0.25">
      <c r="A429" s="3" t="str">
        <f t="shared" si="32"/>
        <v>096523</v>
      </c>
      <c r="B429" s="3" t="s">
        <v>452</v>
      </c>
      <c r="C429" s="3" t="s">
        <v>7</v>
      </c>
      <c r="D429" s="3" t="s">
        <v>64</v>
      </c>
      <c r="E429" s="3" t="s">
        <v>9</v>
      </c>
      <c r="F429" s="3" t="s">
        <v>1168</v>
      </c>
      <c r="G429" s="4" t="s">
        <v>455</v>
      </c>
    </row>
    <row r="430" spans="1:7" ht="75" x14ac:dyDescent="0.25">
      <c r="A430" s="3" t="str">
        <f t="shared" si="32"/>
        <v>096523</v>
      </c>
      <c r="B430" s="3" t="s">
        <v>452</v>
      </c>
      <c r="C430" s="3" t="s">
        <v>7</v>
      </c>
      <c r="D430" s="3" t="s">
        <v>66</v>
      </c>
      <c r="E430" s="3" t="s">
        <v>9</v>
      </c>
      <c r="F430" s="3" t="s">
        <v>1164</v>
      </c>
      <c r="G430" s="4" t="s">
        <v>56</v>
      </c>
    </row>
    <row r="431" spans="1:7" ht="60" x14ac:dyDescent="0.25">
      <c r="A431" s="3" t="str">
        <f t="shared" si="32"/>
        <v>096523</v>
      </c>
      <c r="B431" s="3" t="s">
        <v>452</v>
      </c>
      <c r="C431" s="3" t="s">
        <v>7</v>
      </c>
      <c r="D431" s="3" t="s">
        <v>174</v>
      </c>
      <c r="E431" s="3" t="s">
        <v>9</v>
      </c>
      <c r="F431" s="3" t="s">
        <v>1168</v>
      </c>
      <c r="G431" s="4" t="s">
        <v>456</v>
      </c>
    </row>
    <row r="432" spans="1:7" ht="75" x14ac:dyDescent="0.25">
      <c r="A432" s="3" t="str">
        <f t="shared" si="32"/>
        <v>096523</v>
      </c>
      <c r="B432" s="3" t="s">
        <v>452</v>
      </c>
      <c r="C432" s="3" t="s">
        <v>7</v>
      </c>
      <c r="D432" s="3" t="s">
        <v>210</v>
      </c>
      <c r="E432" s="3" t="s">
        <v>9</v>
      </c>
      <c r="F432" s="3" t="s">
        <v>1165</v>
      </c>
      <c r="G432" s="4" t="s">
        <v>457</v>
      </c>
    </row>
    <row r="433" spans="1:7" ht="60" x14ac:dyDescent="0.25">
      <c r="A433" s="3" t="str">
        <f t="shared" si="32"/>
        <v>096523</v>
      </c>
      <c r="B433" s="3" t="s">
        <v>452</v>
      </c>
      <c r="C433" s="3" t="s">
        <v>7</v>
      </c>
      <c r="D433" s="3" t="s">
        <v>212</v>
      </c>
      <c r="E433" s="3" t="s">
        <v>9</v>
      </c>
      <c r="F433" s="3" t="s">
        <v>1165</v>
      </c>
      <c r="G433" s="4" t="s">
        <v>458</v>
      </c>
    </row>
    <row r="434" spans="1:7" ht="105" x14ac:dyDescent="0.25">
      <c r="A434" s="3" t="str">
        <f t="shared" ref="A434:A441" si="33">"096536"</f>
        <v>096536</v>
      </c>
      <c r="B434" s="3" t="s">
        <v>459</v>
      </c>
      <c r="C434" s="3" t="s">
        <v>7</v>
      </c>
      <c r="D434" s="3" t="s">
        <v>8</v>
      </c>
      <c r="E434" s="3" t="s">
        <v>9</v>
      </c>
      <c r="F434" s="3" t="s">
        <v>1161</v>
      </c>
      <c r="G434" s="4" t="s">
        <v>437</v>
      </c>
    </row>
    <row r="435" spans="1:7" ht="120" x14ac:dyDescent="0.25">
      <c r="A435" s="3" t="str">
        <f t="shared" si="33"/>
        <v>096536</v>
      </c>
      <c r="B435" s="3" t="s">
        <v>459</v>
      </c>
      <c r="C435" s="3" t="s">
        <v>7</v>
      </c>
      <c r="D435" s="3" t="s">
        <v>11</v>
      </c>
      <c r="E435" s="3" t="s">
        <v>9</v>
      </c>
      <c r="F435" s="3" t="s">
        <v>1159</v>
      </c>
      <c r="G435" s="4" t="s">
        <v>446</v>
      </c>
    </row>
    <row r="436" spans="1:7" ht="60" x14ac:dyDescent="0.25">
      <c r="A436" s="3" t="str">
        <f t="shared" si="33"/>
        <v>096536</v>
      </c>
      <c r="B436" s="3" t="s">
        <v>459</v>
      </c>
      <c r="C436" s="3" t="s">
        <v>7</v>
      </c>
      <c r="D436" s="3" t="s">
        <v>13</v>
      </c>
      <c r="E436" s="3" t="s">
        <v>9</v>
      </c>
      <c r="F436" s="3" t="s">
        <v>1170</v>
      </c>
      <c r="G436" s="4" t="s">
        <v>447</v>
      </c>
    </row>
    <row r="437" spans="1:7" ht="165" x14ac:dyDescent="0.25">
      <c r="A437" s="3" t="str">
        <f t="shared" si="33"/>
        <v>096536</v>
      </c>
      <c r="B437" s="3" t="s">
        <v>459</v>
      </c>
      <c r="C437" s="3" t="s">
        <v>7</v>
      </c>
      <c r="D437" s="3" t="s">
        <v>64</v>
      </c>
      <c r="E437" s="3" t="s">
        <v>9</v>
      </c>
      <c r="F437" s="3" t="s">
        <v>1168</v>
      </c>
      <c r="G437" s="4" t="s">
        <v>448</v>
      </c>
    </row>
    <row r="438" spans="1:7" ht="75" x14ac:dyDescent="0.25">
      <c r="A438" s="3" t="str">
        <f t="shared" si="33"/>
        <v>096536</v>
      </c>
      <c r="B438" s="3" t="s">
        <v>459</v>
      </c>
      <c r="C438" s="3" t="s">
        <v>7</v>
      </c>
      <c r="D438" s="3" t="s">
        <v>66</v>
      </c>
      <c r="E438" s="3" t="s">
        <v>9</v>
      </c>
      <c r="F438" s="3" t="s">
        <v>1164</v>
      </c>
      <c r="G438" s="4" t="s">
        <v>56</v>
      </c>
    </row>
    <row r="439" spans="1:7" ht="60" x14ac:dyDescent="0.25">
      <c r="A439" s="3" t="str">
        <f t="shared" si="33"/>
        <v>096536</v>
      </c>
      <c r="B439" s="3" t="s">
        <v>459</v>
      </c>
      <c r="C439" s="3" t="s">
        <v>7</v>
      </c>
      <c r="D439" s="3" t="s">
        <v>174</v>
      </c>
      <c r="E439" s="3" t="s">
        <v>9</v>
      </c>
      <c r="F439" s="3" t="s">
        <v>1168</v>
      </c>
      <c r="G439" s="4" t="s">
        <v>460</v>
      </c>
    </row>
    <row r="440" spans="1:7" ht="75" x14ac:dyDescent="0.25">
      <c r="A440" s="3" t="str">
        <f t="shared" si="33"/>
        <v>096536</v>
      </c>
      <c r="B440" s="3" t="s">
        <v>459</v>
      </c>
      <c r="C440" s="3" t="s">
        <v>7</v>
      </c>
      <c r="D440" s="3" t="s">
        <v>210</v>
      </c>
      <c r="E440" s="3" t="s">
        <v>9</v>
      </c>
      <c r="F440" s="3" t="s">
        <v>1165</v>
      </c>
      <c r="G440" s="4" t="s">
        <v>450</v>
      </c>
    </row>
    <row r="441" spans="1:7" ht="60" x14ac:dyDescent="0.25">
      <c r="A441" s="3" t="str">
        <f t="shared" si="33"/>
        <v>096536</v>
      </c>
      <c r="B441" s="3" t="s">
        <v>459</v>
      </c>
      <c r="C441" s="3" t="s">
        <v>7</v>
      </c>
      <c r="D441" s="3" t="s">
        <v>212</v>
      </c>
      <c r="E441" s="3" t="s">
        <v>9</v>
      </c>
      <c r="F441" s="3" t="s">
        <v>1165</v>
      </c>
      <c r="G441" s="4" t="s">
        <v>451</v>
      </c>
    </row>
    <row r="442" spans="1:7" ht="105" x14ac:dyDescent="0.25">
      <c r="A442" s="3" t="str">
        <f t="shared" ref="A442:A449" si="34">"096813"</f>
        <v>096813</v>
      </c>
      <c r="B442" s="3" t="s">
        <v>461</v>
      </c>
      <c r="C442" s="3" t="s">
        <v>7</v>
      </c>
      <c r="D442" s="3" t="s">
        <v>8</v>
      </c>
      <c r="E442" s="3" t="s">
        <v>9</v>
      </c>
      <c r="F442" s="3" t="s">
        <v>1161</v>
      </c>
      <c r="G442" s="4" t="s">
        <v>437</v>
      </c>
    </row>
    <row r="443" spans="1:7" ht="105" x14ac:dyDescent="0.25">
      <c r="A443" s="3" t="str">
        <f t="shared" si="34"/>
        <v>096813</v>
      </c>
      <c r="B443" s="3" t="s">
        <v>461</v>
      </c>
      <c r="C443" s="3" t="s">
        <v>7</v>
      </c>
      <c r="D443" s="3" t="s">
        <v>11</v>
      </c>
      <c r="E443" s="3" t="s">
        <v>9</v>
      </c>
      <c r="F443" s="3" t="s">
        <v>1159</v>
      </c>
      <c r="G443" s="4" t="s">
        <v>462</v>
      </c>
    </row>
    <row r="444" spans="1:7" ht="60" x14ac:dyDescent="0.25">
      <c r="A444" s="3" t="str">
        <f t="shared" si="34"/>
        <v>096813</v>
      </c>
      <c r="B444" s="3" t="s">
        <v>461</v>
      </c>
      <c r="C444" s="3" t="s">
        <v>7</v>
      </c>
      <c r="D444" s="3" t="s">
        <v>13</v>
      </c>
      <c r="E444" s="3" t="s">
        <v>9</v>
      </c>
      <c r="F444" s="3" t="s">
        <v>1170</v>
      </c>
      <c r="G444" s="4" t="s">
        <v>463</v>
      </c>
    </row>
    <row r="445" spans="1:7" ht="165" x14ac:dyDescent="0.25">
      <c r="A445" s="3" t="str">
        <f t="shared" si="34"/>
        <v>096813</v>
      </c>
      <c r="B445" s="3" t="s">
        <v>461</v>
      </c>
      <c r="C445" s="3" t="s">
        <v>7</v>
      </c>
      <c r="D445" s="3" t="s">
        <v>64</v>
      </c>
      <c r="E445" s="3" t="s">
        <v>9</v>
      </c>
      <c r="F445" s="3" t="s">
        <v>1168</v>
      </c>
      <c r="G445" s="4" t="s">
        <v>464</v>
      </c>
    </row>
    <row r="446" spans="1:7" ht="75" x14ac:dyDescent="0.25">
      <c r="A446" s="3" t="str">
        <f t="shared" si="34"/>
        <v>096813</v>
      </c>
      <c r="B446" s="3" t="s">
        <v>461</v>
      </c>
      <c r="C446" s="3" t="s">
        <v>7</v>
      </c>
      <c r="D446" s="3" t="s">
        <v>66</v>
      </c>
      <c r="E446" s="3" t="s">
        <v>9</v>
      </c>
      <c r="F446" s="3" t="s">
        <v>1164</v>
      </c>
      <c r="G446" s="4" t="s">
        <v>56</v>
      </c>
    </row>
    <row r="447" spans="1:7" ht="45" x14ac:dyDescent="0.25">
      <c r="A447" s="3" t="str">
        <f t="shared" si="34"/>
        <v>096813</v>
      </c>
      <c r="B447" s="3" t="s">
        <v>461</v>
      </c>
      <c r="C447" s="3" t="s">
        <v>7</v>
      </c>
      <c r="D447" s="3" t="s">
        <v>72</v>
      </c>
      <c r="E447" s="3" t="s">
        <v>9</v>
      </c>
      <c r="F447" s="3" t="s">
        <v>1165</v>
      </c>
      <c r="G447" s="4" t="s">
        <v>465</v>
      </c>
    </row>
    <row r="448" spans="1:7" ht="60" x14ac:dyDescent="0.25">
      <c r="A448" s="3" t="str">
        <f t="shared" si="34"/>
        <v>096813</v>
      </c>
      <c r="B448" s="3" t="s">
        <v>461</v>
      </c>
      <c r="C448" s="3" t="s">
        <v>7</v>
      </c>
      <c r="D448" s="3" t="s">
        <v>74</v>
      </c>
      <c r="E448" s="3" t="s">
        <v>9</v>
      </c>
      <c r="F448" s="3" t="s">
        <v>1165</v>
      </c>
      <c r="G448" s="4" t="s">
        <v>466</v>
      </c>
    </row>
    <row r="449" spans="1:7" ht="90" x14ac:dyDescent="0.25">
      <c r="A449" s="3" t="str">
        <f t="shared" si="34"/>
        <v>096813</v>
      </c>
      <c r="B449" s="3" t="s">
        <v>461</v>
      </c>
      <c r="C449" s="3" t="s">
        <v>7</v>
      </c>
      <c r="D449" s="3" t="s">
        <v>467</v>
      </c>
      <c r="E449" s="3" t="s">
        <v>9</v>
      </c>
      <c r="F449" s="3" t="s">
        <v>1165</v>
      </c>
      <c r="G449" s="4" t="s">
        <v>468</v>
      </c>
    </row>
    <row r="450" spans="1:7" ht="105" x14ac:dyDescent="0.25">
      <c r="A450" s="3" t="str">
        <f t="shared" ref="A450:A455" si="35">"097210"</f>
        <v>097210</v>
      </c>
      <c r="B450" s="3" t="s">
        <v>469</v>
      </c>
      <c r="C450" s="3" t="s">
        <v>7</v>
      </c>
      <c r="D450" s="3" t="s">
        <v>8</v>
      </c>
      <c r="E450" s="3" t="s">
        <v>9</v>
      </c>
      <c r="F450" s="3" t="s">
        <v>1161</v>
      </c>
      <c r="G450" s="4" t="s">
        <v>437</v>
      </c>
    </row>
    <row r="451" spans="1:7" ht="60" x14ac:dyDescent="0.25">
      <c r="A451" s="3" t="str">
        <f t="shared" si="35"/>
        <v>097210</v>
      </c>
      <c r="B451" s="3" t="s">
        <v>469</v>
      </c>
      <c r="C451" s="3" t="s">
        <v>7</v>
      </c>
      <c r="D451" s="3" t="s">
        <v>11</v>
      </c>
      <c r="E451" s="3" t="s">
        <v>9</v>
      </c>
      <c r="F451" s="3" t="s">
        <v>1170</v>
      </c>
      <c r="G451" s="4" t="s">
        <v>470</v>
      </c>
    </row>
    <row r="452" spans="1:7" ht="165" x14ac:dyDescent="0.25">
      <c r="A452" s="3" t="str">
        <f t="shared" si="35"/>
        <v>097210</v>
      </c>
      <c r="B452" s="3" t="s">
        <v>469</v>
      </c>
      <c r="C452" s="3" t="s">
        <v>7</v>
      </c>
      <c r="D452" s="3" t="s">
        <v>64</v>
      </c>
      <c r="E452" s="3" t="s">
        <v>9</v>
      </c>
      <c r="F452" s="3" t="s">
        <v>1168</v>
      </c>
      <c r="G452" s="4" t="s">
        <v>471</v>
      </c>
    </row>
    <row r="453" spans="1:7" ht="75" x14ac:dyDescent="0.25">
      <c r="A453" s="3" t="str">
        <f t="shared" si="35"/>
        <v>097210</v>
      </c>
      <c r="B453" s="3" t="s">
        <v>469</v>
      </c>
      <c r="C453" s="3" t="s">
        <v>7</v>
      </c>
      <c r="D453" s="3" t="s">
        <v>66</v>
      </c>
      <c r="E453" s="3" t="s">
        <v>9</v>
      </c>
      <c r="F453" s="3" t="s">
        <v>1164</v>
      </c>
      <c r="G453" s="4" t="s">
        <v>56</v>
      </c>
    </row>
    <row r="454" spans="1:7" ht="75" x14ac:dyDescent="0.25">
      <c r="A454" s="3" t="str">
        <f t="shared" si="35"/>
        <v>097210</v>
      </c>
      <c r="B454" s="3" t="s">
        <v>469</v>
      </c>
      <c r="C454" s="3" t="s">
        <v>7</v>
      </c>
      <c r="D454" s="3" t="s">
        <v>72</v>
      </c>
      <c r="E454" s="3" t="s">
        <v>9</v>
      </c>
      <c r="F454" s="3" t="s">
        <v>1165</v>
      </c>
      <c r="G454" s="4" t="s">
        <v>472</v>
      </c>
    </row>
    <row r="455" spans="1:7" ht="60" x14ac:dyDescent="0.25">
      <c r="A455" s="3" t="str">
        <f t="shared" si="35"/>
        <v>097210</v>
      </c>
      <c r="B455" s="3" t="s">
        <v>469</v>
      </c>
      <c r="C455" s="3" t="s">
        <v>7</v>
      </c>
      <c r="D455" s="3" t="s">
        <v>74</v>
      </c>
      <c r="E455" s="3" t="s">
        <v>9</v>
      </c>
      <c r="F455" s="3" t="s">
        <v>1165</v>
      </c>
      <c r="G455" s="4" t="s">
        <v>473</v>
      </c>
    </row>
    <row r="456" spans="1:7" ht="105" x14ac:dyDescent="0.25">
      <c r="A456" s="3" t="str">
        <f t="shared" ref="A456:A461" si="36">"097243"</f>
        <v>097243</v>
      </c>
      <c r="B456" s="3" t="s">
        <v>474</v>
      </c>
      <c r="C456" s="3" t="s">
        <v>7</v>
      </c>
      <c r="D456" s="3" t="s">
        <v>8</v>
      </c>
      <c r="E456" s="3" t="s">
        <v>9</v>
      </c>
      <c r="F456" s="3" t="s">
        <v>1161</v>
      </c>
      <c r="G456" s="4" t="s">
        <v>437</v>
      </c>
    </row>
    <row r="457" spans="1:7" ht="60" x14ac:dyDescent="0.25">
      <c r="A457" s="3" t="str">
        <f t="shared" si="36"/>
        <v>097243</v>
      </c>
      <c r="B457" s="3" t="s">
        <v>474</v>
      </c>
      <c r="C457" s="3" t="s">
        <v>7</v>
      </c>
      <c r="D457" s="3" t="s">
        <v>11</v>
      </c>
      <c r="E457" s="3" t="s">
        <v>9</v>
      </c>
      <c r="F457" s="3" t="s">
        <v>1170</v>
      </c>
      <c r="G457" s="4" t="s">
        <v>470</v>
      </c>
    </row>
    <row r="458" spans="1:7" ht="165" x14ac:dyDescent="0.25">
      <c r="A458" s="3" t="str">
        <f t="shared" si="36"/>
        <v>097243</v>
      </c>
      <c r="B458" s="3" t="s">
        <v>474</v>
      </c>
      <c r="C458" s="3" t="s">
        <v>7</v>
      </c>
      <c r="D458" s="3" t="s">
        <v>64</v>
      </c>
      <c r="E458" s="3" t="s">
        <v>9</v>
      </c>
      <c r="F458" s="3" t="s">
        <v>1168</v>
      </c>
      <c r="G458" s="4" t="s">
        <v>471</v>
      </c>
    </row>
    <row r="459" spans="1:7" ht="75" x14ac:dyDescent="0.25">
      <c r="A459" s="3" t="str">
        <f t="shared" si="36"/>
        <v>097243</v>
      </c>
      <c r="B459" s="3" t="s">
        <v>474</v>
      </c>
      <c r="C459" s="3" t="s">
        <v>7</v>
      </c>
      <c r="D459" s="3" t="s">
        <v>66</v>
      </c>
      <c r="E459" s="3" t="s">
        <v>9</v>
      </c>
      <c r="F459" s="3" t="s">
        <v>1164</v>
      </c>
      <c r="G459" s="4" t="s">
        <v>56</v>
      </c>
    </row>
    <row r="460" spans="1:7" ht="75" x14ac:dyDescent="0.25">
      <c r="A460" s="3" t="str">
        <f t="shared" si="36"/>
        <v>097243</v>
      </c>
      <c r="B460" s="3" t="s">
        <v>474</v>
      </c>
      <c r="C460" s="3" t="s">
        <v>7</v>
      </c>
      <c r="D460" s="3" t="s">
        <v>72</v>
      </c>
      <c r="E460" s="3" t="s">
        <v>9</v>
      </c>
      <c r="F460" s="3" t="s">
        <v>1165</v>
      </c>
      <c r="G460" s="4" t="s">
        <v>472</v>
      </c>
    </row>
    <row r="461" spans="1:7" ht="60" x14ac:dyDescent="0.25">
      <c r="A461" s="3" t="str">
        <f t="shared" si="36"/>
        <v>097243</v>
      </c>
      <c r="B461" s="3" t="s">
        <v>474</v>
      </c>
      <c r="C461" s="3" t="s">
        <v>7</v>
      </c>
      <c r="D461" s="3" t="s">
        <v>74</v>
      </c>
      <c r="E461" s="3" t="s">
        <v>9</v>
      </c>
      <c r="F461" s="3" t="s">
        <v>1165</v>
      </c>
      <c r="G461" s="4" t="s">
        <v>473</v>
      </c>
    </row>
    <row r="462" spans="1:7" ht="120" x14ac:dyDescent="0.25">
      <c r="A462" s="3" t="str">
        <f t="shared" ref="A462:A468" si="37">"097500"</f>
        <v>097500</v>
      </c>
      <c r="B462" s="3" t="s">
        <v>475</v>
      </c>
      <c r="C462" s="3" t="s">
        <v>7</v>
      </c>
      <c r="D462" s="3" t="s">
        <v>8</v>
      </c>
      <c r="E462" s="3" t="s">
        <v>9</v>
      </c>
      <c r="F462" s="3" t="s">
        <v>1161</v>
      </c>
      <c r="G462" s="4" t="s">
        <v>476</v>
      </c>
    </row>
    <row r="463" spans="1:7" ht="150" x14ac:dyDescent="0.25">
      <c r="A463" s="3" t="str">
        <f t="shared" si="37"/>
        <v>097500</v>
      </c>
      <c r="B463" s="3" t="s">
        <v>475</v>
      </c>
      <c r="C463" s="3" t="s">
        <v>7</v>
      </c>
      <c r="D463" s="3" t="s">
        <v>11</v>
      </c>
      <c r="E463" s="3" t="s">
        <v>9</v>
      </c>
      <c r="F463" s="3" t="s">
        <v>1159</v>
      </c>
      <c r="G463" s="4" t="s">
        <v>477</v>
      </c>
    </row>
    <row r="464" spans="1:7" ht="75" x14ac:dyDescent="0.25">
      <c r="A464" s="3" t="str">
        <f t="shared" si="37"/>
        <v>097500</v>
      </c>
      <c r="B464" s="3" t="s">
        <v>475</v>
      </c>
      <c r="C464" s="3" t="s">
        <v>7</v>
      </c>
      <c r="D464" s="3" t="s">
        <v>13</v>
      </c>
      <c r="E464" s="3" t="s">
        <v>9</v>
      </c>
      <c r="F464" s="3" t="s">
        <v>1170</v>
      </c>
      <c r="G464" s="4" t="s">
        <v>478</v>
      </c>
    </row>
    <row r="465" spans="1:7" ht="180" x14ac:dyDescent="0.25">
      <c r="A465" s="3" t="str">
        <f t="shared" si="37"/>
        <v>097500</v>
      </c>
      <c r="B465" s="3" t="s">
        <v>475</v>
      </c>
      <c r="C465" s="3" t="s">
        <v>7</v>
      </c>
      <c r="D465" s="3" t="s">
        <v>64</v>
      </c>
      <c r="E465" s="3" t="s">
        <v>9</v>
      </c>
      <c r="F465" s="3" t="s">
        <v>1168</v>
      </c>
      <c r="G465" s="4" t="s">
        <v>479</v>
      </c>
    </row>
    <row r="466" spans="1:7" ht="75" x14ac:dyDescent="0.25">
      <c r="A466" s="3" t="str">
        <f t="shared" si="37"/>
        <v>097500</v>
      </c>
      <c r="B466" s="3" t="s">
        <v>475</v>
      </c>
      <c r="C466" s="3" t="s">
        <v>7</v>
      </c>
      <c r="D466" s="3" t="s">
        <v>66</v>
      </c>
      <c r="E466" s="3" t="s">
        <v>9</v>
      </c>
      <c r="F466" s="3" t="s">
        <v>1164</v>
      </c>
      <c r="G466" s="4" t="s">
        <v>56</v>
      </c>
    </row>
    <row r="467" spans="1:7" ht="90" x14ac:dyDescent="0.25">
      <c r="A467" s="3" t="str">
        <f t="shared" si="37"/>
        <v>097500</v>
      </c>
      <c r="B467" s="3" t="s">
        <v>475</v>
      </c>
      <c r="C467" s="3" t="s">
        <v>7</v>
      </c>
      <c r="D467" s="3" t="s">
        <v>72</v>
      </c>
      <c r="E467" s="3" t="s">
        <v>9</v>
      </c>
      <c r="F467" s="3" t="s">
        <v>1165</v>
      </c>
      <c r="G467" s="4" t="s">
        <v>480</v>
      </c>
    </row>
    <row r="468" spans="1:7" ht="105" x14ac:dyDescent="0.25">
      <c r="A468" s="3" t="str">
        <f t="shared" si="37"/>
        <v>097500</v>
      </c>
      <c r="B468" s="3" t="s">
        <v>475</v>
      </c>
      <c r="C468" s="3" t="s">
        <v>7</v>
      </c>
      <c r="D468" s="3" t="s">
        <v>74</v>
      </c>
      <c r="E468" s="3" t="s">
        <v>9</v>
      </c>
      <c r="F468" s="3" t="s">
        <v>1165</v>
      </c>
      <c r="G468" s="4" t="s">
        <v>481</v>
      </c>
    </row>
    <row r="469" spans="1:7" ht="120" x14ac:dyDescent="0.25">
      <c r="A469" s="3" t="str">
        <f t="shared" ref="A469:A475" si="38">"097713"</f>
        <v>097713</v>
      </c>
      <c r="B469" s="3" t="s">
        <v>482</v>
      </c>
      <c r="C469" s="3" t="s">
        <v>7</v>
      </c>
      <c r="D469" s="3" t="s">
        <v>8</v>
      </c>
      <c r="E469" s="3" t="s">
        <v>9</v>
      </c>
      <c r="F469" s="3" t="s">
        <v>1161</v>
      </c>
      <c r="G469" s="4" t="s">
        <v>483</v>
      </c>
    </row>
    <row r="470" spans="1:7" ht="135" x14ac:dyDescent="0.25">
      <c r="A470" s="3" t="str">
        <f t="shared" si="38"/>
        <v>097713</v>
      </c>
      <c r="B470" s="3" t="s">
        <v>482</v>
      </c>
      <c r="C470" s="3" t="s">
        <v>7</v>
      </c>
      <c r="D470" s="3" t="s">
        <v>11</v>
      </c>
      <c r="E470" s="3" t="s">
        <v>9</v>
      </c>
      <c r="F470" s="3" t="s">
        <v>1159</v>
      </c>
      <c r="G470" s="4" t="s">
        <v>484</v>
      </c>
    </row>
    <row r="471" spans="1:7" ht="90" x14ac:dyDescent="0.25">
      <c r="A471" s="3" t="str">
        <f t="shared" si="38"/>
        <v>097713</v>
      </c>
      <c r="B471" s="3" t="s">
        <v>482</v>
      </c>
      <c r="C471" s="3" t="s">
        <v>7</v>
      </c>
      <c r="D471" s="3" t="s">
        <v>13</v>
      </c>
      <c r="E471" s="3" t="s">
        <v>9</v>
      </c>
      <c r="F471" s="3" t="s">
        <v>1170</v>
      </c>
      <c r="G471" s="4" t="s">
        <v>485</v>
      </c>
    </row>
    <row r="472" spans="1:7" ht="165" x14ac:dyDescent="0.25">
      <c r="A472" s="3" t="str">
        <f t="shared" si="38"/>
        <v>097713</v>
      </c>
      <c r="B472" s="3" t="s">
        <v>482</v>
      </c>
      <c r="C472" s="3" t="s">
        <v>7</v>
      </c>
      <c r="D472" s="3" t="s">
        <v>64</v>
      </c>
      <c r="E472" s="3" t="s">
        <v>9</v>
      </c>
      <c r="F472" s="3" t="s">
        <v>1168</v>
      </c>
      <c r="G472" s="4" t="s">
        <v>486</v>
      </c>
    </row>
    <row r="473" spans="1:7" ht="75" x14ac:dyDescent="0.25">
      <c r="A473" s="3" t="str">
        <f t="shared" si="38"/>
        <v>097713</v>
      </c>
      <c r="B473" s="3" t="s">
        <v>482</v>
      </c>
      <c r="C473" s="3" t="s">
        <v>7</v>
      </c>
      <c r="D473" s="3" t="s">
        <v>66</v>
      </c>
      <c r="E473" s="3" t="s">
        <v>9</v>
      </c>
      <c r="F473" s="3" t="s">
        <v>1164</v>
      </c>
      <c r="G473" s="4" t="s">
        <v>56</v>
      </c>
    </row>
    <row r="474" spans="1:7" ht="75" x14ac:dyDescent="0.25">
      <c r="A474" s="3" t="str">
        <f t="shared" si="38"/>
        <v>097713</v>
      </c>
      <c r="B474" s="3" t="s">
        <v>482</v>
      </c>
      <c r="C474" s="3" t="s">
        <v>7</v>
      </c>
      <c r="D474" s="3" t="s">
        <v>72</v>
      </c>
      <c r="E474" s="3" t="s">
        <v>9</v>
      </c>
      <c r="F474" s="3" t="s">
        <v>1165</v>
      </c>
      <c r="G474" s="4" t="s">
        <v>487</v>
      </c>
    </row>
    <row r="475" spans="1:7" ht="45" x14ac:dyDescent="0.25">
      <c r="A475" s="3" t="str">
        <f t="shared" si="38"/>
        <v>097713</v>
      </c>
      <c r="B475" s="3" t="s">
        <v>482</v>
      </c>
      <c r="C475" s="3" t="s">
        <v>7</v>
      </c>
      <c r="D475" s="3" t="s">
        <v>74</v>
      </c>
      <c r="E475" s="3" t="s">
        <v>9</v>
      </c>
      <c r="F475" s="3" t="s">
        <v>1165</v>
      </c>
      <c r="G475" s="4" t="s">
        <v>488</v>
      </c>
    </row>
    <row r="476" spans="1:7" ht="120" x14ac:dyDescent="0.25">
      <c r="A476" s="3" t="str">
        <f t="shared" ref="A476:A482" si="39">"097733"</f>
        <v>097733</v>
      </c>
      <c r="B476" s="3" t="s">
        <v>489</v>
      </c>
      <c r="C476" s="3" t="s">
        <v>7</v>
      </c>
      <c r="D476" s="3" t="s">
        <v>8</v>
      </c>
      <c r="E476" s="3" t="s">
        <v>9</v>
      </c>
      <c r="F476" s="3" t="s">
        <v>1161</v>
      </c>
      <c r="G476" s="4" t="s">
        <v>483</v>
      </c>
    </row>
    <row r="477" spans="1:7" ht="135" x14ac:dyDescent="0.25">
      <c r="A477" s="3" t="str">
        <f t="shared" si="39"/>
        <v>097733</v>
      </c>
      <c r="B477" s="3" t="s">
        <v>489</v>
      </c>
      <c r="C477" s="3" t="s">
        <v>7</v>
      </c>
      <c r="D477" s="3" t="s">
        <v>11</v>
      </c>
      <c r="E477" s="3" t="s">
        <v>9</v>
      </c>
      <c r="F477" s="3" t="s">
        <v>1159</v>
      </c>
      <c r="G477" s="4" t="s">
        <v>490</v>
      </c>
    </row>
    <row r="478" spans="1:7" ht="90" x14ac:dyDescent="0.25">
      <c r="A478" s="3" t="str">
        <f t="shared" si="39"/>
        <v>097733</v>
      </c>
      <c r="B478" s="3" t="s">
        <v>489</v>
      </c>
      <c r="C478" s="3" t="s">
        <v>7</v>
      </c>
      <c r="D478" s="3" t="s">
        <v>13</v>
      </c>
      <c r="E478" s="3" t="s">
        <v>9</v>
      </c>
      <c r="F478" s="3" t="s">
        <v>1170</v>
      </c>
      <c r="G478" s="4" t="s">
        <v>491</v>
      </c>
    </row>
    <row r="479" spans="1:7" ht="165" x14ac:dyDescent="0.25">
      <c r="A479" s="3" t="str">
        <f t="shared" si="39"/>
        <v>097733</v>
      </c>
      <c r="B479" s="3" t="s">
        <v>489</v>
      </c>
      <c r="C479" s="3" t="s">
        <v>7</v>
      </c>
      <c r="D479" s="3" t="s">
        <v>64</v>
      </c>
      <c r="E479" s="3" t="s">
        <v>9</v>
      </c>
      <c r="F479" s="3" t="s">
        <v>1168</v>
      </c>
      <c r="G479" s="4" t="s">
        <v>492</v>
      </c>
    </row>
    <row r="480" spans="1:7" ht="75" x14ac:dyDescent="0.25">
      <c r="A480" s="3" t="str">
        <f t="shared" si="39"/>
        <v>097733</v>
      </c>
      <c r="B480" s="3" t="s">
        <v>489</v>
      </c>
      <c r="C480" s="3" t="s">
        <v>7</v>
      </c>
      <c r="D480" s="3" t="s">
        <v>66</v>
      </c>
      <c r="E480" s="3" t="s">
        <v>9</v>
      </c>
      <c r="F480" s="3" t="s">
        <v>1164</v>
      </c>
      <c r="G480" s="4" t="s">
        <v>56</v>
      </c>
    </row>
    <row r="481" spans="1:7" ht="75" x14ac:dyDescent="0.25">
      <c r="A481" s="3" t="str">
        <f t="shared" si="39"/>
        <v>097733</v>
      </c>
      <c r="B481" s="3" t="s">
        <v>489</v>
      </c>
      <c r="C481" s="3" t="s">
        <v>7</v>
      </c>
      <c r="D481" s="3" t="s">
        <v>72</v>
      </c>
      <c r="E481" s="3" t="s">
        <v>9</v>
      </c>
      <c r="F481" s="3" t="s">
        <v>1165</v>
      </c>
      <c r="G481" s="4" t="s">
        <v>493</v>
      </c>
    </row>
    <row r="482" spans="1:7" ht="60" x14ac:dyDescent="0.25">
      <c r="A482" s="3" t="str">
        <f t="shared" si="39"/>
        <v>097733</v>
      </c>
      <c r="B482" s="3" t="s">
        <v>489</v>
      </c>
      <c r="C482" s="3" t="s">
        <v>7</v>
      </c>
      <c r="D482" s="3" t="s">
        <v>74</v>
      </c>
      <c r="E482" s="3" t="s">
        <v>9</v>
      </c>
      <c r="F482" s="3" t="s">
        <v>1165</v>
      </c>
      <c r="G482" s="4" t="s">
        <v>494</v>
      </c>
    </row>
    <row r="483" spans="1:7" ht="30" x14ac:dyDescent="0.25">
      <c r="A483" s="3" t="str">
        <f t="shared" ref="A483:A492" si="40">"097773"</f>
        <v>097773</v>
      </c>
      <c r="B483" s="3" t="s">
        <v>495</v>
      </c>
      <c r="C483" s="3" t="s">
        <v>7</v>
      </c>
      <c r="D483" s="3" t="s">
        <v>62</v>
      </c>
      <c r="E483" s="3" t="s">
        <v>346</v>
      </c>
      <c r="F483" s="3" t="s">
        <v>1161</v>
      </c>
      <c r="G483" s="4" t="s">
        <v>496</v>
      </c>
    </row>
    <row r="484" spans="1:7" ht="45" x14ac:dyDescent="0.25">
      <c r="A484" s="3" t="str">
        <f t="shared" si="40"/>
        <v>097773</v>
      </c>
      <c r="B484" s="3" t="s">
        <v>495</v>
      </c>
      <c r="C484" s="3" t="s">
        <v>7</v>
      </c>
      <c r="D484" s="3" t="s">
        <v>116</v>
      </c>
      <c r="E484" s="3" t="s">
        <v>346</v>
      </c>
      <c r="F484" s="3" t="s">
        <v>1159</v>
      </c>
      <c r="G484" s="4" t="s">
        <v>497</v>
      </c>
    </row>
    <row r="485" spans="1:7" ht="30" x14ac:dyDescent="0.25">
      <c r="A485" s="3" t="str">
        <f t="shared" si="40"/>
        <v>097773</v>
      </c>
      <c r="B485" s="3" t="s">
        <v>495</v>
      </c>
      <c r="C485" s="3" t="s">
        <v>7</v>
      </c>
      <c r="D485" s="3" t="s">
        <v>174</v>
      </c>
      <c r="E485" s="3" t="s">
        <v>346</v>
      </c>
      <c r="F485" s="3" t="s">
        <v>1170</v>
      </c>
      <c r="G485" s="4" t="s">
        <v>498</v>
      </c>
    </row>
    <row r="486" spans="1:7" ht="30" x14ac:dyDescent="0.25">
      <c r="A486" s="3" t="str">
        <f t="shared" si="40"/>
        <v>097773</v>
      </c>
      <c r="B486" s="3" t="s">
        <v>495</v>
      </c>
      <c r="C486" s="3" t="s">
        <v>7</v>
      </c>
      <c r="D486" s="3" t="s">
        <v>499</v>
      </c>
      <c r="E486" s="3" t="s">
        <v>346</v>
      </c>
      <c r="F486" s="3" t="s">
        <v>1170</v>
      </c>
      <c r="G486" s="4" t="s">
        <v>500</v>
      </c>
    </row>
    <row r="487" spans="1:7" ht="60" x14ac:dyDescent="0.25">
      <c r="A487" s="3" t="str">
        <f t="shared" si="40"/>
        <v>097773</v>
      </c>
      <c r="B487" s="3" t="s">
        <v>495</v>
      </c>
      <c r="C487" s="3" t="s">
        <v>7</v>
      </c>
      <c r="D487" s="3" t="s">
        <v>216</v>
      </c>
      <c r="E487" s="3" t="s">
        <v>346</v>
      </c>
      <c r="F487" s="3" t="s">
        <v>1170</v>
      </c>
      <c r="G487" s="4" t="s">
        <v>501</v>
      </c>
    </row>
    <row r="488" spans="1:7" ht="30" x14ac:dyDescent="0.25">
      <c r="A488" s="3" t="str">
        <f t="shared" si="40"/>
        <v>097773</v>
      </c>
      <c r="B488" s="3" t="s">
        <v>495</v>
      </c>
      <c r="C488" s="3" t="s">
        <v>7</v>
      </c>
      <c r="D488" s="3" t="s">
        <v>218</v>
      </c>
      <c r="E488" s="3" t="s">
        <v>346</v>
      </c>
      <c r="F488" s="3" t="s">
        <v>1170</v>
      </c>
      <c r="G488" s="4" t="s">
        <v>502</v>
      </c>
    </row>
    <row r="489" spans="1:7" ht="75" x14ac:dyDescent="0.25">
      <c r="A489" s="3" t="str">
        <f t="shared" si="40"/>
        <v>097773</v>
      </c>
      <c r="B489" s="3" t="s">
        <v>495</v>
      </c>
      <c r="C489" s="3" t="s">
        <v>7</v>
      </c>
      <c r="D489" s="3" t="s">
        <v>503</v>
      </c>
      <c r="E489" s="3" t="s">
        <v>346</v>
      </c>
      <c r="F489" s="3" t="s">
        <v>1167</v>
      </c>
      <c r="G489" s="4" t="s">
        <v>504</v>
      </c>
    </row>
    <row r="490" spans="1:7" ht="30" x14ac:dyDescent="0.25">
      <c r="A490" s="3" t="str">
        <f t="shared" si="40"/>
        <v>097773</v>
      </c>
      <c r="B490" s="3" t="s">
        <v>495</v>
      </c>
      <c r="C490" s="3" t="s">
        <v>7</v>
      </c>
      <c r="D490" s="3" t="s">
        <v>16</v>
      </c>
      <c r="E490" s="3" t="s">
        <v>350</v>
      </c>
      <c r="F490" s="3" t="s">
        <v>1164</v>
      </c>
      <c r="G490" s="4" t="s">
        <v>505</v>
      </c>
    </row>
    <row r="491" spans="1:7" x14ac:dyDescent="0.25">
      <c r="A491" s="3" t="str">
        <f t="shared" si="40"/>
        <v>097773</v>
      </c>
      <c r="B491" s="3" t="s">
        <v>495</v>
      </c>
      <c r="C491" s="3" t="s">
        <v>7</v>
      </c>
      <c r="D491" s="3" t="s">
        <v>349</v>
      </c>
      <c r="E491" s="3" t="s">
        <v>359</v>
      </c>
      <c r="F491" s="3" t="s">
        <v>1163</v>
      </c>
      <c r="G491" s="4" t="s">
        <v>506</v>
      </c>
    </row>
    <row r="492" spans="1:7" ht="90" x14ac:dyDescent="0.25">
      <c r="A492" s="3" t="str">
        <f t="shared" si="40"/>
        <v>097773</v>
      </c>
      <c r="B492" s="3" t="s">
        <v>495</v>
      </c>
      <c r="C492" s="3" t="s">
        <v>7</v>
      </c>
      <c r="D492" s="3" t="s">
        <v>358</v>
      </c>
      <c r="E492" s="3" t="s">
        <v>507</v>
      </c>
      <c r="F492" s="3" t="s">
        <v>1165</v>
      </c>
      <c r="G492" s="4" t="s">
        <v>508</v>
      </c>
    </row>
    <row r="493" spans="1:7" ht="105" x14ac:dyDescent="0.25">
      <c r="A493" s="3" t="str">
        <f>"098133"</f>
        <v>098133</v>
      </c>
      <c r="B493" s="3" t="s">
        <v>509</v>
      </c>
      <c r="C493" s="3" t="s">
        <v>7</v>
      </c>
      <c r="D493" s="3" t="s">
        <v>25</v>
      </c>
      <c r="E493" s="3" t="s">
        <v>9</v>
      </c>
      <c r="F493" s="3" t="s">
        <v>1161</v>
      </c>
      <c r="G493" s="4" t="s">
        <v>428</v>
      </c>
    </row>
    <row r="494" spans="1:7" ht="90" x14ac:dyDescent="0.25">
      <c r="A494" s="3" t="str">
        <f>"098133"</f>
        <v>098133</v>
      </c>
      <c r="B494" s="3" t="s">
        <v>509</v>
      </c>
      <c r="C494" s="3" t="s">
        <v>7</v>
      </c>
      <c r="D494" s="3" t="s">
        <v>104</v>
      </c>
      <c r="E494" s="3" t="s">
        <v>9</v>
      </c>
      <c r="F494" s="3" t="s">
        <v>1168</v>
      </c>
      <c r="G494" s="4" t="s">
        <v>178</v>
      </c>
    </row>
    <row r="495" spans="1:7" ht="120" x14ac:dyDescent="0.25">
      <c r="A495" s="3" t="str">
        <f>"098133"</f>
        <v>098133</v>
      </c>
      <c r="B495" s="3" t="s">
        <v>509</v>
      </c>
      <c r="C495" s="3" t="s">
        <v>7</v>
      </c>
      <c r="D495" s="3" t="s">
        <v>106</v>
      </c>
      <c r="E495" s="3" t="s">
        <v>9</v>
      </c>
      <c r="F495" s="3" t="s">
        <v>1168</v>
      </c>
      <c r="G495" s="4" t="s">
        <v>179</v>
      </c>
    </row>
    <row r="496" spans="1:7" ht="105" x14ac:dyDescent="0.25">
      <c r="A496" s="3" t="str">
        <f>"098133"</f>
        <v>098133</v>
      </c>
      <c r="B496" s="3" t="s">
        <v>509</v>
      </c>
      <c r="C496" s="3" t="s">
        <v>7</v>
      </c>
      <c r="D496" s="3" t="s">
        <v>108</v>
      </c>
      <c r="E496" s="3" t="s">
        <v>9</v>
      </c>
      <c r="F496" s="3" t="s">
        <v>1168</v>
      </c>
      <c r="G496" s="4" t="s">
        <v>510</v>
      </c>
    </row>
    <row r="497" spans="1:7" ht="60" x14ac:dyDescent="0.25">
      <c r="A497" s="3" t="str">
        <f>"098453"</f>
        <v>098453</v>
      </c>
      <c r="B497" s="3" t="s">
        <v>511</v>
      </c>
      <c r="C497" s="3" t="s">
        <v>7</v>
      </c>
      <c r="D497" s="3" t="s">
        <v>512</v>
      </c>
      <c r="E497" s="3" t="s">
        <v>346</v>
      </c>
      <c r="F497" s="3" t="s">
        <v>1161</v>
      </c>
      <c r="G497" s="4" t="s">
        <v>513</v>
      </c>
    </row>
    <row r="498" spans="1:7" ht="60" x14ac:dyDescent="0.25">
      <c r="A498" s="3" t="str">
        <f>"098453"</f>
        <v>098453</v>
      </c>
      <c r="B498" s="3" t="s">
        <v>511</v>
      </c>
      <c r="C498" s="3" t="s">
        <v>7</v>
      </c>
      <c r="D498" s="3" t="s">
        <v>514</v>
      </c>
      <c r="E498" s="3" t="s">
        <v>346</v>
      </c>
      <c r="F498" s="3" t="s">
        <v>1159</v>
      </c>
      <c r="G498" s="4" t="s">
        <v>515</v>
      </c>
    </row>
    <row r="499" spans="1:7" ht="60" x14ac:dyDescent="0.25">
      <c r="A499" s="3" t="str">
        <f>"098453"</f>
        <v>098453</v>
      </c>
      <c r="B499" s="3" t="s">
        <v>511</v>
      </c>
      <c r="C499" s="3" t="s">
        <v>7</v>
      </c>
      <c r="D499" s="3" t="s">
        <v>516</v>
      </c>
      <c r="E499" s="3" t="s">
        <v>346</v>
      </c>
      <c r="F499" s="3" t="s">
        <v>1170</v>
      </c>
      <c r="G499" s="4" t="s">
        <v>517</v>
      </c>
    </row>
    <row r="500" spans="1:7" x14ac:dyDescent="0.25">
      <c r="A500" s="3" t="str">
        <f>"098453"</f>
        <v>098453</v>
      </c>
      <c r="B500" s="3" t="s">
        <v>511</v>
      </c>
      <c r="C500" s="3" t="s">
        <v>7</v>
      </c>
      <c r="D500" s="3" t="s">
        <v>518</v>
      </c>
      <c r="E500" s="3" t="s">
        <v>519</v>
      </c>
      <c r="F500" s="3" t="s">
        <v>1164</v>
      </c>
      <c r="G500" s="4" t="s">
        <v>520</v>
      </c>
    </row>
    <row r="501" spans="1:7" ht="45" x14ac:dyDescent="0.25">
      <c r="A501" s="3" t="str">
        <f>"098453"</f>
        <v>098453</v>
      </c>
      <c r="B501" s="3" t="s">
        <v>511</v>
      </c>
      <c r="C501" s="3" t="s">
        <v>7</v>
      </c>
      <c r="D501" s="3" t="s">
        <v>521</v>
      </c>
      <c r="E501" s="3" t="s">
        <v>519</v>
      </c>
      <c r="F501" s="3" t="s">
        <v>1167</v>
      </c>
      <c r="G501" s="4" t="s">
        <v>522</v>
      </c>
    </row>
    <row r="502" spans="1:7" ht="105" x14ac:dyDescent="0.25">
      <c r="A502" s="3" t="str">
        <f t="shared" ref="A502:A507" si="41">"099100"</f>
        <v>099100</v>
      </c>
      <c r="B502" s="3" t="s">
        <v>102</v>
      </c>
      <c r="C502" s="3" t="s">
        <v>7</v>
      </c>
      <c r="D502" s="3" t="s">
        <v>8</v>
      </c>
      <c r="E502" s="3" t="s">
        <v>9</v>
      </c>
      <c r="F502" s="3" t="s">
        <v>1161</v>
      </c>
      <c r="G502" s="4" t="s">
        <v>437</v>
      </c>
    </row>
    <row r="503" spans="1:7" ht="90" x14ac:dyDescent="0.25">
      <c r="A503" s="3" t="str">
        <f t="shared" si="41"/>
        <v>099100</v>
      </c>
      <c r="B503" s="3" t="s">
        <v>102</v>
      </c>
      <c r="C503" s="3" t="s">
        <v>7</v>
      </c>
      <c r="D503" s="3" t="s">
        <v>11</v>
      </c>
      <c r="E503" s="3" t="s">
        <v>9</v>
      </c>
      <c r="F503" s="3" t="s">
        <v>1158</v>
      </c>
      <c r="G503" s="4" t="s">
        <v>523</v>
      </c>
    </row>
    <row r="504" spans="1:7" ht="60" x14ac:dyDescent="0.25">
      <c r="A504" s="3" t="str">
        <f t="shared" si="41"/>
        <v>099100</v>
      </c>
      <c r="B504" s="3" t="s">
        <v>102</v>
      </c>
      <c r="C504" s="3" t="s">
        <v>7</v>
      </c>
      <c r="D504" s="3" t="s">
        <v>13</v>
      </c>
      <c r="E504" s="3" t="s">
        <v>9</v>
      </c>
      <c r="F504" s="3" t="s">
        <v>1170</v>
      </c>
      <c r="G504" s="4" t="s">
        <v>246</v>
      </c>
    </row>
    <row r="505" spans="1:7" ht="45" x14ac:dyDescent="0.25">
      <c r="A505" s="3" t="str">
        <f t="shared" si="41"/>
        <v>099100</v>
      </c>
      <c r="B505" s="3" t="s">
        <v>102</v>
      </c>
      <c r="C505" s="3" t="s">
        <v>7</v>
      </c>
      <c r="D505" s="3" t="s">
        <v>64</v>
      </c>
      <c r="E505" s="3" t="s">
        <v>9</v>
      </c>
      <c r="F505" s="3" t="s">
        <v>1165</v>
      </c>
      <c r="G505" s="4" t="s">
        <v>524</v>
      </c>
    </row>
    <row r="506" spans="1:7" ht="45" x14ac:dyDescent="0.25">
      <c r="A506" s="3" t="str">
        <f t="shared" si="41"/>
        <v>099100</v>
      </c>
      <c r="B506" s="3" t="s">
        <v>102</v>
      </c>
      <c r="C506" s="3" t="s">
        <v>7</v>
      </c>
      <c r="D506" s="3" t="s">
        <v>66</v>
      </c>
      <c r="E506" s="3" t="s">
        <v>9</v>
      </c>
      <c r="F506" s="3" t="s">
        <v>1165</v>
      </c>
      <c r="G506" s="4" t="s">
        <v>525</v>
      </c>
    </row>
    <row r="507" spans="1:7" ht="90" x14ac:dyDescent="0.25">
      <c r="A507" s="3" t="str">
        <f t="shared" si="41"/>
        <v>099100</v>
      </c>
      <c r="B507" s="3" t="s">
        <v>102</v>
      </c>
      <c r="C507" s="3" t="s">
        <v>7</v>
      </c>
      <c r="D507" s="3" t="s">
        <v>172</v>
      </c>
      <c r="E507" s="3" t="s">
        <v>9</v>
      </c>
      <c r="F507" s="3" t="s">
        <v>1165</v>
      </c>
      <c r="G507" s="4" t="s">
        <v>526</v>
      </c>
    </row>
    <row r="508" spans="1:7" ht="165" x14ac:dyDescent="0.25">
      <c r="A508" s="3" t="str">
        <f t="shared" ref="A508:A515" si="42">"099713"</f>
        <v>099713</v>
      </c>
      <c r="B508" s="3" t="s">
        <v>527</v>
      </c>
      <c r="C508" s="3" t="s">
        <v>7</v>
      </c>
      <c r="D508" s="3" t="s">
        <v>77</v>
      </c>
      <c r="E508" s="3" t="s">
        <v>9</v>
      </c>
      <c r="F508" s="3" t="s">
        <v>1161</v>
      </c>
      <c r="G508" s="4" t="s">
        <v>528</v>
      </c>
    </row>
    <row r="509" spans="1:7" ht="60" x14ac:dyDescent="0.25">
      <c r="A509" s="3" t="str">
        <f t="shared" si="42"/>
        <v>099713</v>
      </c>
      <c r="B509" s="3" t="s">
        <v>527</v>
      </c>
      <c r="C509" s="3" t="s">
        <v>7</v>
      </c>
      <c r="D509" s="3" t="s">
        <v>78</v>
      </c>
      <c r="E509" s="3" t="s">
        <v>9</v>
      </c>
      <c r="F509" s="3" t="s">
        <v>1170</v>
      </c>
      <c r="G509" s="4" t="s">
        <v>529</v>
      </c>
    </row>
    <row r="510" spans="1:7" ht="180" x14ac:dyDescent="0.25">
      <c r="A510" s="3" t="str">
        <f t="shared" si="42"/>
        <v>099713</v>
      </c>
      <c r="B510" s="3" t="s">
        <v>527</v>
      </c>
      <c r="C510" s="3" t="s">
        <v>7</v>
      </c>
      <c r="D510" s="3" t="s">
        <v>80</v>
      </c>
      <c r="E510" s="3" t="s">
        <v>9</v>
      </c>
      <c r="F510" s="3" t="s">
        <v>1168</v>
      </c>
      <c r="G510" s="4" t="s">
        <v>530</v>
      </c>
    </row>
    <row r="511" spans="1:7" ht="75" x14ac:dyDescent="0.25">
      <c r="A511" s="3" t="str">
        <f t="shared" si="42"/>
        <v>099713</v>
      </c>
      <c r="B511" s="3" t="s">
        <v>527</v>
      </c>
      <c r="C511" s="3" t="s">
        <v>7</v>
      </c>
      <c r="D511" s="3" t="s">
        <v>82</v>
      </c>
      <c r="E511" s="3" t="s">
        <v>9</v>
      </c>
      <c r="F511" s="3" t="s">
        <v>1164</v>
      </c>
      <c r="G511" s="4" t="s">
        <v>56</v>
      </c>
    </row>
    <row r="512" spans="1:7" ht="90" x14ac:dyDescent="0.25">
      <c r="A512" s="3" t="str">
        <f t="shared" si="42"/>
        <v>099713</v>
      </c>
      <c r="B512" s="3" t="s">
        <v>527</v>
      </c>
      <c r="C512" s="3" t="s">
        <v>7</v>
      </c>
      <c r="D512" s="3" t="s">
        <v>20</v>
      </c>
      <c r="E512" s="3" t="s">
        <v>9</v>
      </c>
      <c r="F512" s="3" t="s">
        <v>1169</v>
      </c>
      <c r="G512" s="4" t="s">
        <v>192</v>
      </c>
    </row>
    <row r="513" spans="1:7" ht="45" x14ac:dyDescent="0.25">
      <c r="A513" s="3" t="str">
        <f t="shared" si="42"/>
        <v>099713</v>
      </c>
      <c r="B513" s="3" t="s">
        <v>527</v>
      </c>
      <c r="C513" s="3" t="s">
        <v>7</v>
      </c>
      <c r="D513" s="3" t="s">
        <v>531</v>
      </c>
      <c r="E513" s="3" t="s">
        <v>9</v>
      </c>
      <c r="F513" s="3" t="s">
        <v>1165</v>
      </c>
      <c r="G513" s="4" t="s">
        <v>532</v>
      </c>
    </row>
    <row r="514" spans="1:7" ht="45" x14ac:dyDescent="0.25">
      <c r="A514" s="3" t="str">
        <f t="shared" si="42"/>
        <v>099713</v>
      </c>
      <c r="B514" s="3" t="s">
        <v>527</v>
      </c>
      <c r="C514" s="3" t="s">
        <v>7</v>
      </c>
      <c r="D514" s="3" t="s">
        <v>533</v>
      </c>
      <c r="E514" s="3" t="s">
        <v>9</v>
      </c>
      <c r="F514" s="3" t="s">
        <v>1165</v>
      </c>
      <c r="G514" s="4" t="s">
        <v>534</v>
      </c>
    </row>
    <row r="515" spans="1:7" ht="90" x14ac:dyDescent="0.25">
      <c r="A515" s="3" t="str">
        <f t="shared" si="42"/>
        <v>099713</v>
      </c>
      <c r="B515" s="3" t="s">
        <v>527</v>
      </c>
      <c r="C515" s="3" t="s">
        <v>7</v>
      </c>
      <c r="D515" s="3" t="s">
        <v>535</v>
      </c>
      <c r="E515" s="3" t="s">
        <v>9</v>
      </c>
      <c r="F515" s="3" t="s">
        <v>1165</v>
      </c>
      <c r="G515" s="4" t="s">
        <v>536</v>
      </c>
    </row>
    <row r="516" spans="1:7" ht="105" x14ac:dyDescent="0.25">
      <c r="A516" s="3" t="str">
        <f t="shared" ref="A516:A521" si="43">"099723"</f>
        <v>099723</v>
      </c>
      <c r="B516" s="3" t="s">
        <v>537</v>
      </c>
      <c r="C516" s="3" t="s">
        <v>7</v>
      </c>
      <c r="D516" s="3" t="s">
        <v>62</v>
      </c>
      <c r="E516" s="3" t="s">
        <v>9</v>
      </c>
      <c r="F516" s="3" t="s">
        <v>1161</v>
      </c>
      <c r="G516" s="4" t="s">
        <v>538</v>
      </c>
    </row>
    <row r="517" spans="1:7" ht="165" x14ac:dyDescent="0.25">
      <c r="A517" s="3" t="str">
        <f t="shared" si="43"/>
        <v>099723</v>
      </c>
      <c r="B517" s="3" t="s">
        <v>537</v>
      </c>
      <c r="C517" s="3" t="s">
        <v>7</v>
      </c>
      <c r="D517" s="3" t="s">
        <v>64</v>
      </c>
      <c r="E517" s="3" t="s">
        <v>9</v>
      </c>
      <c r="F517" s="3" t="s">
        <v>1168</v>
      </c>
      <c r="G517" s="4" t="s">
        <v>54</v>
      </c>
    </row>
    <row r="518" spans="1:7" ht="75" x14ac:dyDescent="0.25">
      <c r="A518" s="3" t="str">
        <f t="shared" si="43"/>
        <v>099723</v>
      </c>
      <c r="B518" s="3" t="s">
        <v>537</v>
      </c>
      <c r="C518" s="3" t="s">
        <v>7</v>
      </c>
      <c r="D518" s="3" t="s">
        <v>66</v>
      </c>
      <c r="E518" s="3" t="s">
        <v>9</v>
      </c>
      <c r="F518" s="3" t="s">
        <v>1164</v>
      </c>
      <c r="G518" s="4" t="s">
        <v>56</v>
      </c>
    </row>
    <row r="519" spans="1:7" ht="45" x14ac:dyDescent="0.25">
      <c r="A519" s="3" t="str">
        <f t="shared" si="43"/>
        <v>099723</v>
      </c>
      <c r="B519" s="3" t="s">
        <v>537</v>
      </c>
      <c r="C519" s="3" t="s">
        <v>7</v>
      </c>
      <c r="D519" s="3" t="s">
        <v>72</v>
      </c>
      <c r="E519" s="3" t="s">
        <v>9</v>
      </c>
      <c r="F519" s="3" t="s">
        <v>1165</v>
      </c>
      <c r="G519" s="4" t="s">
        <v>465</v>
      </c>
    </row>
    <row r="520" spans="1:7" ht="45" x14ac:dyDescent="0.25">
      <c r="A520" s="3" t="str">
        <f t="shared" si="43"/>
        <v>099723</v>
      </c>
      <c r="B520" s="3" t="s">
        <v>537</v>
      </c>
      <c r="C520" s="3" t="s">
        <v>7</v>
      </c>
      <c r="D520" s="3" t="s">
        <v>74</v>
      </c>
      <c r="E520" s="3" t="s">
        <v>9</v>
      </c>
      <c r="F520" s="3" t="s">
        <v>1165</v>
      </c>
      <c r="G520" s="4" t="s">
        <v>539</v>
      </c>
    </row>
    <row r="521" spans="1:7" ht="90" x14ac:dyDescent="0.25">
      <c r="A521" s="3" t="str">
        <f t="shared" si="43"/>
        <v>099723</v>
      </c>
      <c r="B521" s="3" t="s">
        <v>537</v>
      </c>
      <c r="C521" s="3" t="s">
        <v>7</v>
      </c>
      <c r="D521" s="3" t="s">
        <v>467</v>
      </c>
      <c r="E521" s="3" t="s">
        <v>9</v>
      </c>
      <c r="F521" s="3" t="s">
        <v>1165</v>
      </c>
      <c r="G521" s="4" t="s">
        <v>540</v>
      </c>
    </row>
    <row r="522" spans="1:7" ht="105" x14ac:dyDescent="0.25">
      <c r="A522" s="3" t="str">
        <f t="shared" ref="A522:A527" si="44">"101413"</f>
        <v>101413</v>
      </c>
      <c r="B522" s="3" t="s">
        <v>102</v>
      </c>
      <c r="C522" s="3" t="s">
        <v>7</v>
      </c>
      <c r="D522" s="3" t="s">
        <v>339</v>
      </c>
      <c r="E522" s="3" t="s">
        <v>9</v>
      </c>
      <c r="F522" s="3" t="s">
        <v>1161</v>
      </c>
      <c r="G522" s="4" t="s">
        <v>437</v>
      </c>
    </row>
    <row r="523" spans="1:7" ht="75" x14ac:dyDescent="0.25">
      <c r="A523" s="3" t="str">
        <f t="shared" si="44"/>
        <v>101413</v>
      </c>
      <c r="B523" s="3" t="s">
        <v>102</v>
      </c>
      <c r="C523" s="3" t="s">
        <v>7</v>
      </c>
      <c r="D523" s="3" t="s">
        <v>340</v>
      </c>
      <c r="E523" s="3" t="s">
        <v>9</v>
      </c>
      <c r="F523" s="3" t="s">
        <v>1159</v>
      </c>
      <c r="G523" s="4" t="s">
        <v>153</v>
      </c>
    </row>
    <row r="524" spans="1:7" ht="60" x14ac:dyDescent="0.25">
      <c r="A524" s="3" t="str">
        <f t="shared" si="44"/>
        <v>101413</v>
      </c>
      <c r="B524" s="3" t="s">
        <v>102</v>
      </c>
      <c r="C524" s="3" t="s">
        <v>7</v>
      </c>
      <c r="D524" s="3" t="s">
        <v>342</v>
      </c>
      <c r="E524" s="3" t="s">
        <v>9</v>
      </c>
      <c r="F524" s="3" t="s">
        <v>1170</v>
      </c>
      <c r="G524" s="4" t="s">
        <v>541</v>
      </c>
    </row>
    <row r="525" spans="1:7" ht="90" x14ac:dyDescent="0.25">
      <c r="A525" s="3" t="str">
        <f t="shared" si="44"/>
        <v>101413</v>
      </c>
      <c r="B525" s="3" t="s">
        <v>102</v>
      </c>
      <c r="C525" s="3" t="s">
        <v>7</v>
      </c>
      <c r="D525" s="3" t="s">
        <v>104</v>
      </c>
      <c r="E525" s="3" t="s">
        <v>9</v>
      </c>
      <c r="F525" s="3" t="s">
        <v>1168</v>
      </c>
      <c r="G525" s="4" t="s">
        <v>542</v>
      </c>
    </row>
    <row r="526" spans="1:7" ht="105" x14ac:dyDescent="0.25">
      <c r="A526" s="3" t="str">
        <f t="shared" si="44"/>
        <v>101413</v>
      </c>
      <c r="B526" s="3" t="s">
        <v>102</v>
      </c>
      <c r="C526" s="3" t="s">
        <v>7</v>
      </c>
      <c r="D526" s="3" t="s">
        <v>106</v>
      </c>
      <c r="E526" s="3" t="s">
        <v>9</v>
      </c>
      <c r="F526" s="3" t="s">
        <v>1168</v>
      </c>
      <c r="G526" s="4" t="s">
        <v>543</v>
      </c>
    </row>
    <row r="527" spans="1:7" ht="105" x14ac:dyDescent="0.25">
      <c r="A527" s="3" t="str">
        <f t="shared" si="44"/>
        <v>101413</v>
      </c>
      <c r="B527" s="3" t="s">
        <v>102</v>
      </c>
      <c r="C527" s="3" t="s">
        <v>7</v>
      </c>
      <c r="D527" s="3" t="s">
        <v>108</v>
      </c>
      <c r="E527" s="3" t="s">
        <v>9</v>
      </c>
      <c r="F527" s="3" t="s">
        <v>1168</v>
      </c>
      <c r="G527" s="4" t="s">
        <v>180</v>
      </c>
    </row>
    <row r="528" spans="1:7" ht="105" x14ac:dyDescent="0.25">
      <c r="A528" s="3" t="str">
        <f t="shared" ref="A528:A534" si="45">"102113"</f>
        <v>102113</v>
      </c>
      <c r="B528" s="3" t="s">
        <v>544</v>
      </c>
      <c r="C528" s="3" t="s">
        <v>7</v>
      </c>
      <c r="D528" s="3" t="s">
        <v>339</v>
      </c>
      <c r="E528" s="3" t="s">
        <v>9</v>
      </c>
      <c r="F528" s="3" t="s">
        <v>1161</v>
      </c>
      <c r="G528" s="4" t="s">
        <v>437</v>
      </c>
    </row>
    <row r="529" spans="1:7" ht="135" x14ac:dyDescent="0.25">
      <c r="A529" s="3" t="str">
        <f t="shared" si="45"/>
        <v>102113</v>
      </c>
      <c r="B529" s="3" t="s">
        <v>544</v>
      </c>
      <c r="C529" s="3" t="s">
        <v>7</v>
      </c>
      <c r="D529" s="3" t="s">
        <v>340</v>
      </c>
      <c r="E529" s="3" t="s">
        <v>9</v>
      </c>
      <c r="F529" s="3" t="s">
        <v>1159</v>
      </c>
      <c r="G529" s="4" t="s">
        <v>545</v>
      </c>
    </row>
    <row r="530" spans="1:7" ht="60" x14ac:dyDescent="0.25">
      <c r="A530" s="3" t="str">
        <f t="shared" si="45"/>
        <v>102113</v>
      </c>
      <c r="B530" s="3" t="s">
        <v>544</v>
      </c>
      <c r="C530" s="3" t="s">
        <v>7</v>
      </c>
      <c r="D530" s="3" t="s">
        <v>342</v>
      </c>
      <c r="E530" s="3" t="s">
        <v>9</v>
      </c>
      <c r="F530" s="3" t="s">
        <v>1170</v>
      </c>
      <c r="G530" s="4" t="s">
        <v>546</v>
      </c>
    </row>
    <row r="531" spans="1:7" ht="90" x14ac:dyDescent="0.25">
      <c r="A531" s="3" t="str">
        <f t="shared" si="45"/>
        <v>102113</v>
      </c>
      <c r="B531" s="3" t="s">
        <v>544</v>
      </c>
      <c r="C531" s="3" t="s">
        <v>7</v>
      </c>
      <c r="D531" s="3" t="s">
        <v>104</v>
      </c>
      <c r="E531" s="3" t="s">
        <v>9</v>
      </c>
      <c r="F531" s="3" t="s">
        <v>1168</v>
      </c>
      <c r="G531" s="4" t="s">
        <v>547</v>
      </c>
    </row>
    <row r="532" spans="1:7" ht="120" x14ac:dyDescent="0.25">
      <c r="A532" s="3" t="str">
        <f t="shared" si="45"/>
        <v>102113</v>
      </c>
      <c r="B532" s="3" t="s">
        <v>544</v>
      </c>
      <c r="C532" s="3" t="s">
        <v>7</v>
      </c>
      <c r="D532" s="3" t="s">
        <v>106</v>
      </c>
      <c r="E532" s="3" t="s">
        <v>9</v>
      </c>
      <c r="F532" s="3" t="s">
        <v>1168</v>
      </c>
      <c r="G532" s="4" t="s">
        <v>179</v>
      </c>
    </row>
    <row r="533" spans="1:7" ht="105" x14ac:dyDescent="0.25">
      <c r="A533" s="3" t="str">
        <f t="shared" si="45"/>
        <v>102113</v>
      </c>
      <c r="B533" s="3" t="s">
        <v>544</v>
      </c>
      <c r="C533" s="3" t="s">
        <v>7</v>
      </c>
      <c r="D533" s="3" t="s">
        <v>108</v>
      </c>
      <c r="E533" s="3" t="s">
        <v>9</v>
      </c>
      <c r="F533" s="3" t="s">
        <v>1168</v>
      </c>
      <c r="G533" s="4" t="s">
        <v>180</v>
      </c>
    </row>
    <row r="534" spans="1:7" ht="60" x14ac:dyDescent="0.25">
      <c r="A534" s="3" t="str">
        <f t="shared" si="45"/>
        <v>102113</v>
      </c>
      <c r="B534" s="3" t="s">
        <v>544</v>
      </c>
      <c r="C534" s="3" t="s">
        <v>7</v>
      </c>
      <c r="D534" s="3" t="s">
        <v>29</v>
      </c>
      <c r="E534" s="3" t="s">
        <v>9</v>
      </c>
      <c r="F534" s="3" t="s">
        <v>1168</v>
      </c>
      <c r="G534" s="4" t="s">
        <v>548</v>
      </c>
    </row>
    <row r="535" spans="1:7" ht="105" x14ac:dyDescent="0.25">
      <c r="A535" s="3" t="str">
        <f t="shared" ref="A535:A540" si="46">"102600"</f>
        <v>102600</v>
      </c>
      <c r="B535" s="3" t="s">
        <v>549</v>
      </c>
      <c r="C535" s="3" t="s">
        <v>7</v>
      </c>
      <c r="D535" s="3" t="s">
        <v>339</v>
      </c>
      <c r="E535" s="3" t="s">
        <v>9</v>
      </c>
      <c r="F535" s="3" t="s">
        <v>1161</v>
      </c>
      <c r="G535" s="4" t="s">
        <v>437</v>
      </c>
    </row>
    <row r="536" spans="1:7" ht="75" x14ac:dyDescent="0.25">
      <c r="A536" s="3" t="str">
        <f t="shared" si="46"/>
        <v>102600</v>
      </c>
      <c r="B536" s="3" t="s">
        <v>549</v>
      </c>
      <c r="C536" s="3" t="s">
        <v>7</v>
      </c>
      <c r="D536" s="3" t="s">
        <v>340</v>
      </c>
      <c r="E536" s="3" t="s">
        <v>9</v>
      </c>
      <c r="F536" s="3" t="s">
        <v>1159</v>
      </c>
      <c r="G536" s="4" t="s">
        <v>153</v>
      </c>
    </row>
    <row r="537" spans="1:7" ht="90" x14ac:dyDescent="0.25">
      <c r="A537" s="3" t="str">
        <f t="shared" si="46"/>
        <v>102600</v>
      </c>
      <c r="B537" s="3" t="s">
        <v>549</v>
      </c>
      <c r="C537" s="3" t="s">
        <v>7</v>
      </c>
      <c r="D537" s="3" t="s">
        <v>342</v>
      </c>
      <c r="E537" s="3" t="s">
        <v>9</v>
      </c>
      <c r="F537" s="3" t="s">
        <v>1170</v>
      </c>
      <c r="G537" s="4" t="s">
        <v>550</v>
      </c>
    </row>
    <row r="538" spans="1:7" ht="90" x14ac:dyDescent="0.25">
      <c r="A538" s="3" t="str">
        <f t="shared" si="46"/>
        <v>102600</v>
      </c>
      <c r="B538" s="3" t="s">
        <v>549</v>
      </c>
      <c r="C538" s="3" t="s">
        <v>7</v>
      </c>
      <c r="D538" s="3" t="s">
        <v>104</v>
      </c>
      <c r="E538" s="3" t="s">
        <v>9</v>
      </c>
      <c r="F538" s="3" t="s">
        <v>1168</v>
      </c>
      <c r="G538" s="4" t="s">
        <v>551</v>
      </c>
    </row>
    <row r="539" spans="1:7" ht="120" x14ac:dyDescent="0.25">
      <c r="A539" s="3" t="str">
        <f t="shared" si="46"/>
        <v>102600</v>
      </c>
      <c r="B539" s="3" t="s">
        <v>549</v>
      </c>
      <c r="C539" s="3" t="s">
        <v>7</v>
      </c>
      <c r="D539" s="3" t="s">
        <v>106</v>
      </c>
      <c r="E539" s="3" t="s">
        <v>9</v>
      </c>
      <c r="F539" s="3" t="s">
        <v>1168</v>
      </c>
      <c r="G539" s="4" t="s">
        <v>179</v>
      </c>
    </row>
    <row r="540" spans="1:7" ht="105" x14ac:dyDescent="0.25">
      <c r="A540" s="3" t="str">
        <f t="shared" si="46"/>
        <v>102600</v>
      </c>
      <c r="B540" s="3" t="s">
        <v>549</v>
      </c>
      <c r="C540" s="3" t="s">
        <v>7</v>
      </c>
      <c r="D540" s="3" t="s">
        <v>108</v>
      </c>
      <c r="E540" s="3" t="s">
        <v>9</v>
      </c>
      <c r="F540" s="3" t="s">
        <v>1168</v>
      </c>
      <c r="G540" s="4" t="s">
        <v>180</v>
      </c>
    </row>
    <row r="541" spans="1:7" ht="105" x14ac:dyDescent="0.25">
      <c r="A541" s="3" t="str">
        <f>"102813"</f>
        <v>102813</v>
      </c>
      <c r="B541" s="3" t="s">
        <v>552</v>
      </c>
      <c r="C541" s="3" t="s">
        <v>7</v>
      </c>
      <c r="D541" s="3" t="s">
        <v>339</v>
      </c>
      <c r="E541" s="3" t="s">
        <v>9</v>
      </c>
      <c r="F541" s="3" t="s">
        <v>1161</v>
      </c>
      <c r="G541" s="4" t="s">
        <v>437</v>
      </c>
    </row>
    <row r="542" spans="1:7" ht="75" x14ac:dyDescent="0.25">
      <c r="A542" s="3" t="str">
        <f>"102813"</f>
        <v>102813</v>
      </c>
      <c r="B542" s="3" t="s">
        <v>552</v>
      </c>
      <c r="C542" s="3" t="s">
        <v>7</v>
      </c>
      <c r="D542" s="3" t="s">
        <v>340</v>
      </c>
      <c r="E542" s="3" t="s">
        <v>9</v>
      </c>
      <c r="F542" s="3" t="s">
        <v>1159</v>
      </c>
      <c r="G542" s="4" t="s">
        <v>153</v>
      </c>
    </row>
    <row r="543" spans="1:7" ht="90" x14ac:dyDescent="0.25">
      <c r="A543" s="3" t="str">
        <f>"102813"</f>
        <v>102813</v>
      </c>
      <c r="B543" s="3" t="s">
        <v>552</v>
      </c>
      <c r="C543" s="3" t="s">
        <v>7</v>
      </c>
      <c r="D543" s="3" t="s">
        <v>104</v>
      </c>
      <c r="E543" s="3" t="s">
        <v>9</v>
      </c>
      <c r="F543" s="3" t="s">
        <v>1168</v>
      </c>
      <c r="G543" s="4" t="s">
        <v>553</v>
      </c>
    </row>
    <row r="544" spans="1:7" ht="120" x14ac:dyDescent="0.25">
      <c r="A544" s="3" t="str">
        <f>"102813"</f>
        <v>102813</v>
      </c>
      <c r="B544" s="3" t="s">
        <v>552</v>
      </c>
      <c r="C544" s="3" t="s">
        <v>7</v>
      </c>
      <c r="D544" s="3" t="s">
        <v>106</v>
      </c>
      <c r="E544" s="3" t="s">
        <v>9</v>
      </c>
      <c r="F544" s="3" t="s">
        <v>1168</v>
      </c>
      <c r="G544" s="4" t="s">
        <v>179</v>
      </c>
    </row>
    <row r="545" spans="1:7" ht="105" x14ac:dyDescent="0.25">
      <c r="A545" s="3" t="str">
        <f>"102813"</f>
        <v>102813</v>
      </c>
      <c r="B545" s="3" t="s">
        <v>552</v>
      </c>
      <c r="C545" s="3" t="s">
        <v>7</v>
      </c>
      <c r="D545" s="3" t="s">
        <v>108</v>
      </c>
      <c r="E545" s="3" t="s">
        <v>9</v>
      </c>
      <c r="F545" s="3" t="s">
        <v>1168</v>
      </c>
      <c r="G545" s="4" t="s">
        <v>554</v>
      </c>
    </row>
    <row r="546" spans="1:7" ht="105" x14ac:dyDescent="0.25">
      <c r="A546" s="3" t="str">
        <f>"104400"</f>
        <v>104400</v>
      </c>
      <c r="B546" s="3" t="s">
        <v>555</v>
      </c>
      <c r="C546" s="3" t="s">
        <v>7</v>
      </c>
      <c r="D546" s="3" t="s">
        <v>8</v>
      </c>
      <c r="E546" s="3" t="s">
        <v>9</v>
      </c>
      <c r="F546" s="3" t="s">
        <v>1161</v>
      </c>
      <c r="G546" s="4" t="s">
        <v>556</v>
      </c>
    </row>
    <row r="547" spans="1:7" ht="135" x14ac:dyDescent="0.25">
      <c r="A547" s="3" t="str">
        <f>"104400"</f>
        <v>104400</v>
      </c>
      <c r="B547" s="3" t="s">
        <v>555</v>
      </c>
      <c r="C547" s="3" t="s">
        <v>7</v>
      </c>
      <c r="D547" s="3" t="s">
        <v>11</v>
      </c>
      <c r="E547" s="3" t="s">
        <v>9</v>
      </c>
      <c r="F547" s="3" t="s">
        <v>1159</v>
      </c>
      <c r="G547" s="4" t="s">
        <v>557</v>
      </c>
    </row>
    <row r="548" spans="1:7" ht="90" x14ac:dyDescent="0.25">
      <c r="A548" s="3" t="str">
        <f>"104400"</f>
        <v>104400</v>
      </c>
      <c r="B548" s="3" t="s">
        <v>555</v>
      </c>
      <c r="C548" s="3" t="s">
        <v>7</v>
      </c>
      <c r="D548" s="3" t="s">
        <v>64</v>
      </c>
      <c r="E548" s="3" t="s">
        <v>9</v>
      </c>
      <c r="F548" s="3" t="s">
        <v>1168</v>
      </c>
      <c r="G548" s="4" t="s">
        <v>558</v>
      </c>
    </row>
    <row r="549" spans="1:7" ht="120" x14ac:dyDescent="0.25">
      <c r="A549" s="3" t="str">
        <f>"104400"</f>
        <v>104400</v>
      </c>
      <c r="B549" s="3" t="s">
        <v>555</v>
      </c>
      <c r="C549" s="3" t="s">
        <v>7</v>
      </c>
      <c r="D549" s="3" t="s">
        <v>66</v>
      </c>
      <c r="E549" s="3" t="s">
        <v>9</v>
      </c>
      <c r="F549" s="3" t="s">
        <v>1168</v>
      </c>
      <c r="G549" s="4" t="s">
        <v>179</v>
      </c>
    </row>
    <row r="550" spans="1:7" ht="105" x14ac:dyDescent="0.25">
      <c r="A550" s="3" t="str">
        <f>"104400"</f>
        <v>104400</v>
      </c>
      <c r="B550" s="3" t="s">
        <v>555</v>
      </c>
      <c r="C550" s="3" t="s">
        <v>7</v>
      </c>
      <c r="D550" s="3" t="s">
        <v>172</v>
      </c>
      <c r="E550" s="3" t="s">
        <v>9</v>
      </c>
      <c r="F550" s="3" t="s">
        <v>1168</v>
      </c>
      <c r="G550" s="4" t="s">
        <v>180</v>
      </c>
    </row>
    <row r="551" spans="1:7" ht="105" x14ac:dyDescent="0.25">
      <c r="A551" s="3" t="str">
        <f>"112200"</f>
        <v>112200</v>
      </c>
      <c r="B551" s="3" t="s">
        <v>559</v>
      </c>
      <c r="C551" s="3" t="s">
        <v>7</v>
      </c>
      <c r="D551" s="3" t="s">
        <v>339</v>
      </c>
      <c r="E551" s="3" t="s">
        <v>9</v>
      </c>
      <c r="F551" s="3" t="s">
        <v>1161</v>
      </c>
      <c r="G551" s="4" t="s">
        <v>437</v>
      </c>
    </row>
    <row r="552" spans="1:7" ht="105" x14ac:dyDescent="0.25">
      <c r="A552" s="3" t="str">
        <f>"112200"</f>
        <v>112200</v>
      </c>
      <c r="B552" s="3" t="s">
        <v>559</v>
      </c>
      <c r="C552" s="3" t="s">
        <v>7</v>
      </c>
      <c r="D552" s="3" t="s">
        <v>340</v>
      </c>
      <c r="E552" s="3" t="s">
        <v>9</v>
      </c>
      <c r="F552" s="3" t="s">
        <v>1169</v>
      </c>
      <c r="G552" s="4" t="s">
        <v>560</v>
      </c>
    </row>
    <row r="553" spans="1:7" ht="90" x14ac:dyDescent="0.25">
      <c r="A553" s="3" t="str">
        <f>"112200"</f>
        <v>112200</v>
      </c>
      <c r="B553" s="3" t="s">
        <v>559</v>
      </c>
      <c r="C553" s="3" t="s">
        <v>7</v>
      </c>
      <c r="D553" s="3" t="s">
        <v>27</v>
      </c>
      <c r="E553" s="3" t="s">
        <v>9</v>
      </c>
      <c r="F553" s="3" t="s">
        <v>1169</v>
      </c>
      <c r="G553" s="4" t="s">
        <v>561</v>
      </c>
    </row>
    <row r="554" spans="1:7" ht="105" x14ac:dyDescent="0.25">
      <c r="A554" s="3" t="str">
        <f t="shared" ref="A554:A559" si="47">"113110"</f>
        <v>113110</v>
      </c>
      <c r="B554" s="3" t="s">
        <v>562</v>
      </c>
      <c r="C554" s="3" t="s">
        <v>7</v>
      </c>
      <c r="D554" s="3" t="s">
        <v>339</v>
      </c>
      <c r="E554" s="3" t="s">
        <v>9</v>
      </c>
      <c r="F554" s="3" t="s">
        <v>1161</v>
      </c>
      <c r="G554" s="4" t="s">
        <v>437</v>
      </c>
    </row>
    <row r="555" spans="1:7" ht="105" x14ac:dyDescent="0.25">
      <c r="A555" s="3" t="str">
        <f t="shared" si="47"/>
        <v>113110</v>
      </c>
      <c r="B555" s="3" t="s">
        <v>562</v>
      </c>
      <c r="C555" s="3" t="s">
        <v>7</v>
      </c>
      <c r="D555" s="3" t="s">
        <v>340</v>
      </c>
      <c r="E555" s="3" t="s">
        <v>9</v>
      </c>
      <c r="F555" s="3" t="s">
        <v>1169</v>
      </c>
      <c r="G555" s="4" t="s">
        <v>560</v>
      </c>
    </row>
    <row r="556" spans="1:7" ht="90" x14ac:dyDescent="0.25">
      <c r="A556" s="3" t="str">
        <f t="shared" si="47"/>
        <v>113110</v>
      </c>
      <c r="B556" s="3" t="s">
        <v>562</v>
      </c>
      <c r="C556" s="3" t="s">
        <v>7</v>
      </c>
      <c r="D556" s="3" t="s">
        <v>104</v>
      </c>
      <c r="E556" s="3" t="s">
        <v>9</v>
      </c>
      <c r="F556" s="3" t="s">
        <v>1168</v>
      </c>
      <c r="G556" s="4" t="s">
        <v>563</v>
      </c>
    </row>
    <row r="557" spans="1:7" ht="120" x14ac:dyDescent="0.25">
      <c r="A557" s="3" t="str">
        <f t="shared" si="47"/>
        <v>113110</v>
      </c>
      <c r="B557" s="3" t="s">
        <v>562</v>
      </c>
      <c r="C557" s="3" t="s">
        <v>7</v>
      </c>
      <c r="D557" s="3" t="s">
        <v>106</v>
      </c>
      <c r="E557" s="3" t="s">
        <v>9</v>
      </c>
      <c r="F557" s="3" t="s">
        <v>1168</v>
      </c>
      <c r="G557" s="4" t="s">
        <v>179</v>
      </c>
    </row>
    <row r="558" spans="1:7" ht="105" x14ac:dyDescent="0.25">
      <c r="A558" s="3" t="str">
        <f t="shared" si="47"/>
        <v>113110</v>
      </c>
      <c r="B558" s="3" t="s">
        <v>562</v>
      </c>
      <c r="C558" s="3" t="s">
        <v>7</v>
      </c>
      <c r="D558" s="3" t="s">
        <v>108</v>
      </c>
      <c r="E558" s="3" t="s">
        <v>9</v>
      </c>
      <c r="F558" s="3" t="s">
        <v>1168</v>
      </c>
      <c r="G558" s="4" t="s">
        <v>564</v>
      </c>
    </row>
    <row r="559" spans="1:7" ht="90" x14ac:dyDescent="0.25">
      <c r="A559" s="3" t="str">
        <f t="shared" si="47"/>
        <v>113110</v>
      </c>
      <c r="B559" s="3" t="s">
        <v>562</v>
      </c>
      <c r="C559" s="3" t="s">
        <v>7</v>
      </c>
      <c r="D559" s="3" t="s">
        <v>29</v>
      </c>
      <c r="E559" s="3" t="s">
        <v>9</v>
      </c>
      <c r="F559" s="3" t="s">
        <v>1169</v>
      </c>
      <c r="G559" s="4" t="s">
        <v>192</v>
      </c>
    </row>
    <row r="560" spans="1:7" ht="105" x14ac:dyDescent="0.25">
      <c r="A560" s="3" t="str">
        <f t="shared" ref="A560:A565" si="48">"113400"</f>
        <v>113400</v>
      </c>
      <c r="B560" s="3" t="s">
        <v>565</v>
      </c>
      <c r="C560" s="3" t="s">
        <v>7</v>
      </c>
      <c r="D560" s="3" t="s">
        <v>339</v>
      </c>
      <c r="E560" s="3" t="s">
        <v>9</v>
      </c>
      <c r="F560" s="3" t="s">
        <v>1161</v>
      </c>
      <c r="G560" s="4" t="s">
        <v>437</v>
      </c>
    </row>
    <row r="561" spans="1:7" ht="105" x14ac:dyDescent="0.25">
      <c r="A561" s="3" t="str">
        <f t="shared" si="48"/>
        <v>113400</v>
      </c>
      <c r="B561" s="3" t="s">
        <v>565</v>
      </c>
      <c r="C561" s="3" t="s">
        <v>7</v>
      </c>
      <c r="D561" s="3" t="s">
        <v>340</v>
      </c>
      <c r="E561" s="3" t="s">
        <v>9</v>
      </c>
      <c r="F561" s="3" t="s">
        <v>1169</v>
      </c>
      <c r="G561" s="4" t="s">
        <v>560</v>
      </c>
    </row>
    <row r="562" spans="1:7" ht="90" x14ac:dyDescent="0.25">
      <c r="A562" s="3" t="str">
        <f t="shared" si="48"/>
        <v>113400</v>
      </c>
      <c r="B562" s="3" t="s">
        <v>565</v>
      </c>
      <c r="C562" s="3" t="s">
        <v>7</v>
      </c>
      <c r="D562" s="3" t="s">
        <v>104</v>
      </c>
      <c r="E562" s="3" t="s">
        <v>9</v>
      </c>
      <c r="F562" s="3" t="s">
        <v>1168</v>
      </c>
      <c r="G562" s="4" t="s">
        <v>566</v>
      </c>
    </row>
    <row r="563" spans="1:7" ht="120" x14ac:dyDescent="0.25">
      <c r="A563" s="3" t="str">
        <f t="shared" si="48"/>
        <v>113400</v>
      </c>
      <c r="B563" s="3" t="s">
        <v>565</v>
      </c>
      <c r="C563" s="3" t="s">
        <v>7</v>
      </c>
      <c r="D563" s="3" t="s">
        <v>106</v>
      </c>
      <c r="E563" s="3" t="s">
        <v>9</v>
      </c>
      <c r="F563" s="3" t="s">
        <v>1168</v>
      </c>
      <c r="G563" s="4" t="s">
        <v>179</v>
      </c>
    </row>
    <row r="564" spans="1:7" ht="105" x14ac:dyDescent="0.25">
      <c r="A564" s="3" t="str">
        <f t="shared" si="48"/>
        <v>113400</v>
      </c>
      <c r="B564" s="3" t="s">
        <v>565</v>
      </c>
      <c r="C564" s="3" t="s">
        <v>7</v>
      </c>
      <c r="D564" s="3" t="s">
        <v>108</v>
      </c>
      <c r="E564" s="3" t="s">
        <v>9</v>
      </c>
      <c r="F564" s="3" t="s">
        <v>1168</v>
      </c>
      <c r="G564" s="4" t="s">
        <v>567</v>
      </c>
    </row>
    <row r="565" spans="1:7" ht="90" x14ac:dyDescent="0.25">
      <c r="A565" s="3" t="str">
        <f t="shared" si="48"/>
        <v>113400</v>
      </c>
      <c r="B565" s="3" t="s">
        <v>565</v>
      </c>
      <c r="C565" s="3" t="s">
        <v>7</v>
      </c>
      <c r="D565" s="3" t="s">
        <v>29</v>
      </c>
      <c r="E565" s="3" t="s">
        <v>9</v>
      </c>
      <c r="F565" s="3" t="s">
        <v>1169</v>
      </c>
      <c r="G565" s="4" t="s">
        <v>192</v>
      </c>
    </row>
    <row r="566" spans="1:7" ht="120" x14ac:dyDescent="0.25">
      <c r="A566" s="3" t="str">
        <f t="shared" ref="A566:A575" si="49">"114000"</f>
        <v>114000</v>
      </c>
      <c r="B566" s="3" t="s">
        <v>568</v>
      </c>
      <c r="C566" s="3" t="s">
        <v>7</v>
      </c>
      <c r="D566" s="3" t="s">
        <v>339</v>
      </c>
      <c r="E566" s="3" t="s">
        <v>9</v>
      </c>
      <c r="F566" s="3" t="s">
        <v>1158</v>
      </c>
      <c r="G566" s="4" t="s">
        <v>569</v>
      </c>
    </row>
    <row r="567" spans="1:7" ht="210" x14ac:dyDescent="0.25">
      <c r="A567" s="3" t="str">
        <f t="shared" si="49"/>
        <v>114000</v>
      </c>
      <c r="B567" s="3" t="s">
        <v>568</v>
      </c>
      <c r="C567" s="3" t="s">
        <v>7</v>
      </c>
      <c r="D567" s="3" t="s">
        <v>340</v>
      </c>
      <c r="E567" s="3" t="s">
        <v>9</v>
      </c>
      <c r="F567" s="3" t="s">
        <v>1158</v>
      </c>
      <c r="G567" s="4" t="s">
        <v>570</v>
      </c>
    </row>
    <row r="568" spans="1:7" ht="135" x14ac:dyDescent="0.25">
      <c r="A568" s="3" t="str">
        <f t="shared" si="49"/>
        <v>114000</v>
      </c>
      <c r="B568" s="3" t="s">
        <v>568</v>
      </c>
      <c r="C568" s="3" t="s">
        <v>7</v>
      </c>
      <c r="D568" s="3" t="s">
        <v>342</v>
      </c>
      <c r="E568" s="3" t="s">
        <v>9</v>
      </c>
      <c r="F568" s="3" t="s">
        <v>1158</v>
      </c>
      <c r="G568" s="4" t="s">
        <v>571</v>
      </c>
    </row>
    <row r="569" spans="1:7" ht="150" x14ac:dyDescent="0.25">
      <c r="A569" s="3" t="str">
        <f t="shared" si="49"/>
        <v>114000</v>
      </c>
      <c r="B569" s="3" t="s">
        <v>568</v>
      </c>
      <c r="C569" s="3" t="s">
        <v>7</v>
      </c>
      <c r="D569" s="3" t="s">
        <v>27</v>
      </c>
      <c r="E569" s="3" t="s">
        <v>9</v>
      </c>
      <c r="F569" s="3" t="s">
        <v>1163</v>
      </c>
      <c r="G569" s="4" t="s">
        <v>572</v>
      </c>
    </row>
    <row r="570" spans="1:7" ht="60" x14ac:dyDescent="0.25">
      <c r="A570" s="3" t="str">
        <f t="shared" si="49"/>
        <v>114000</v>
      </c>
      <c r="B570" s="3" t="s">
        <v>568</v>
      </c>
      <c r="C570" s="3" t="s">
        <v>7</v>
      </c>
      <c r="D570" s="3" t="s">
        <v>29</v>
      </c>
      <c r="E570" s="3" t="s">
        <v>9</v>
      </c>
      <c r="F570" s="3" t="s">
        <v>1163</v>
      </c>
      <c r="G570" s="4" t="s">
        <v>573</v>
      </c>
    </row>
    <row r="571" spans="1:7" ht="90" x14ac:dyDescent="0.25">
      <c r="A571" s="3" t="str">
        <f t="shared" si="49"/>
        <v>114000</v>
      </c>
      <c r="B571" s="3" t="s">
        <v>568</v>
      </c>
      <c r="C571" s="3" t="s">
        <v>7</v>
      </c>
      <c r="D571" s="3" t="s">
        <v>31</v>
      </c>
      <c r="E571" s="3" t="s">
        <v>9</v>
      </c>
      <c r="F571" s="3" t="s">
        <v>1173</v>
      </c>
      <c r="G571" s="4" t="s">
        <v>574</v>
      </c>
    </row>
    <row r="572" spans="1:7" ht="60" x14ac:dyDescent="0.25">
      <c r="A572" s="3" t="str">
        <f t="shared" si="49"/>
        <v>114000</v>
      </c>
      <c r="B572" s="3" t="s">
        <v>568</v>
      </c>
      <c r="C572" s="3" t="s">
        <v>7</v>
      </c>
      <c r="D572" s="3" t="s">
        <v>33</v>
      </c>
      <c r="E572" s="3" t="s">
        <v>9</v>
      </c>
      <c r="F572" s="3" t="s">
        <v>1163</v>
      </c>
      <c r="G572" s="4" t="s">
        <v>575</v>
      </c>
    </row>
    <row r="573" spans="1:7" ht="60" x14ac:dyDescent="0.25">
      <c r="A573" s="3" t="str">
        <f t="shared" si="49"/>
        <v>114000</v>
      </c>
      <c r="B573" s="3" t="s">
        <v>568</v>
      </c>
      <c r="C573" s="3" t="s">
        <v>7</v>
      </c>
      <c r="D573" s="3" t="s">
        <v>44</v>
      </c>
      <c r="E573" s="3" t="s">
        <v>9</v>
      </c>
      <c r="F573" s="3" t="s">
        <v>1173</v>
      </c>
      <c r="G573" s="4" t="s">
        <v>576</v>
      </c>
    </row>
    <row r="574" spans="1:7" ht="30" x14ac:dyDescent="0.25">
      <c r="A574" s="3" t="str">
        <f t="shared" si="49"/>
        <v>114000</v>
      </c>
      <c r="B574" s="3" t="s">
        <v>568</v>
      </c>
      <c r="C574" s="3" t="s">
        <v>7</v>
      </c>
      <c r="D574" s="3" t="s">
        <v>46</v>
      </c>
      <c r="E574" s="3" t="s">
        <v>9</v>
      </c>
      <c r="F574" s="3" t="s">
        <v>1173</v>
      </c>
      <c r="G574" s="4" t="s">
        <v>577</v>
      </c>
    </row>
    <row r="575" spans="1:7" ht="45" x14ac:dyDescent="0.25">
      <c r="A575" s="3" t="str">
        <f t="shared" si="49"/>
        <v>114000</v>
      </c>
      <c r="B575" s="3" t="s">
        <v>568</v>
      </c>
      <c r="C575" s="3" t="s">
        <v>7</v>
      </c>
      <c r="D575" s="3" t="s">
        <v>98</v>
      </c>
      <c r="E575" s="3" t="s">
        <v>9</v>
      </c>
      <c r="F575" s="3" t="s">
        <v>1170</v>
      </c>
      <c r="G575" s="4" t="s">
        <v>578</v>
      </c>
    </row>
    <row r="576" spans="1:7" ht="105" x14ac:dyDescent="0.25">
      <c r="A576" s="3" t="str">
        <f t="shared" ref="A576:A581" si="50">"115213"</f>
        <v>115213</v>
      </c>
      <c r="B576" s="3" t="s">
        <v>579</v>
      </c>
      <c r="C576" s="3" t="s">
        <v>7</v>
      </c>
      <c r="D576" s="3" t="s">
        <v>339</v>
      </c>
      <c r="E576" s="3" t="s">
        <v>9</v>
      </c>
      <c r="F576" s="3" t="s">
        <v>1161</v>
      </c>
      <c r="G576" s="4" t="s">
        <v>437</v>
      </c>
    </row>
    <row r="577" spans="1:7" ht="75" x14ac:dyDescent="0.25">
      <c r="A577" s="3" t="str">
        <f t="shared" si="50"/>
        <v>115213</v>
      </c>
      <c r="B577" s="3" t="s">
        <v>579</v>
      </c>
      <c r="C577" s="3" t="s">
        <v>7</v>
      </c>
      <c r="D577" s="3" t="s">
        <v>340</v>
      </c>
      <c r="E577" s="3" t="s">
        <v>9</v>
      </c>
      <c r="F577" s="3" t="s">
        <v>1159</v>
      </c>
      <c r="G577" s="4" t="s">
        <v>153</v>
      </c>
    </row>
    <row r="578" spans="1:7" ht="90" x14ac:dyDescent="0.25">
      <c r="A578" s="3" t="str">
        <f t="shared" si="50"/>
        <v>115213</v>
      </c>
      <c r="B578" s="3" t="s">
        <v>579</v>
      </c>
      <c r="C578" s="3" t="s">
        <v>7</v>
      </c>
      <c r="D578" s="3" t="s">
        <v>342</v>
      </c>
      <c r="E578" s="3" t="s">
        <v>9</v>
      </c>
      <c r="F578" s="3" t="s">
        <v>1159</v>
      </c>
      <c r="G578" s="4" t="s">
        <v>580</v>
      </c>
    </row>
    <row r="579" spans="1:7" ht="90" x14ac:dyDescent="0.25">
      <c r="A579" s="3" t="str">
        <f t="shared" si="50"/>
        <v>115213</v>
      </c>
      <c r="B579" s="3" t="s">
        <v>579</v>
      </c>
      <c r="C579" s="3" t="s">
        <v>7</v>
      </c>
      <c r="D579" s="3" t="s">
        <v>104</v>
      </c>
      <c r="E579" s="3" t="s">
        <v>9</v>
      </c>
      <c r="F579" s="3" t="s">
        <v>1168</v>
      </c>
      <c r="G579" s="4" t="s">
        <v>581</v>
      </c>
    </row>
    <row r="580" spans="1:7" ht="120" x14ac:dyDescent="0.25">
      <c r="A580" s="3" t="str">
        <f t="shared" si="50"/>
        <v>115213</v>
      </c>
      <c r="B580" s="3" t="s">
        <v>579</v>
      </c>
      <c r="C580" s="3" t="s">
        <v>7</v>
      </c>
      <c r="D580" s="3" t="s">
        <v>106</v>
      </c>
      <c r="E580" s="3" t="s">
        <v>9</v>
      </c>
      <c r="F580" s="3" t="s">
        <v>1168</v>
      </c>
      <c r="G580" s="4" t="s">
        <v>179</v>
      </c>
    </row>
    <row r="581" spans="1:7" ht="105" x14ac:dyDescent="0.25">
      <c r="A581" s="3" t="str">
        <f t="shared" si="50"/>
        <v>115213</v>
      </c>
      <c r="B581" s="3" t="s">
        <v>579</v>
      </c>
      <c r="C581" s="3" t="s">
        <v>7</v>
      </c>
      <c r="D581" s="3" t="s">
        <v>108</v>
      </c>
      <c r="E581" s="3" t="s">
        <v>9</v>
      </c>
      <c r="F581" s="3" t="s">
        <v>1168</v>
      </c>
      <c r="G581" s="4" t="s">
        <v>180</v>
      </c>
    </row>
    <row r="582" spans="1:7" ht="105" x14ac:dyDescent="0.25">
      <c r="A582" s="3" t="str">
        <f>"120516"</f>
        <v>120516</v>
      </c>
      <c r="B582" s="3" t="s">
        <v>102</v>
      </c>
      <c r="C582" s="3" t="s">
        <v>7</v>
      </c>
      <c r="D582" s="3" t="s">
        <v>339</v>
      </c>
      <c r="E582" s="3" t="s">
        <v>9</v>
      </c>
      <c r="F582" s="3" t="s">
        <v>1161</v>
      </c>
      <c r="G582" s="4" t="s">
        <v>437</v>
      </c>
    </row>
    <row r="583" spans="1:7" ht="60" x14ac:dyDescent="0.25">
      <c r="A583" s="3" t="str">
        <f>"120516"</f>
        <v>120516</v>
      </c>
      <c r="B583" s="3" t="s">
        <v>102</v>
      </c>
      <c r="C583" s="3" t="s">
        <v>7</v>
      </c>
      <c r="D583" s="3" t="s">
        <v>340</v>
      </c>
      <c r="E583" s="3" t="s">
        <v>9</v>
      </c>
      <c r="F583" s="3" t="s">
        <v>1170</v>
      </c>
      <c r="G583" s="4" t="s">
        <v>582</v>
      </c>
    </row>
    <row r="584" spans="1:7" ht="105" x14ac:dyDescent="0.25">
      <c r="A584" s="3" t="str">
        <f>"122413"</f>
        <v>122413</v>
      </c>
      <c r="B584" s="3" t="s">
        <v>583</v>
      </c>
      <c r="C584" s="3" t="s">
        <v>7</v>
      </c>
      <c r="D584" s="3" t="s">
        <v>339</v>
      </c>
      <c r="E584" s="3" t="s">
        <v>9</v>
      </c>
      <c r="F584" s="3" t="s">
        <v>1161</v>
      </c>
      <c r="G584" s="4" t="s">
        <v>437</v>
      </c>
    </row>
    <row r="585" spans="1:7" ht="75" x14ac:dyDescent="0.25">
      <c r="A585" s="3" t="str">
        <f>"122413"</f>
        <v>122413</v>
      </c>
      <c r="B585" s="3" t="s">
        <v>583</v>
      </c>
      <c r="C585" s="3" t="s">
        <v>7</v>
      </c>
      <c r="D585" s="3" t="s">
        <v>340</v>
      </c>
      <c r="E585" s="3" t="s">
        <v>9</v>
      </c>
      <c r="F585" s="3" t="s">
        <v>1159</v>
      </c>
      <c r="G585" s="4" t="s">
        <v>153</v>
      </c>
    </row>
    <row r="586" spans="1:7" ht="60" x14ac:dyDescent="0.25">
      <c r="A586" s="3" t="str">
        <f>"122413"</f>
        <v>122413</v>
      </c>
      <c r="B586" s="3" t="s">
        <v>583</v>
      </c>
      <c r="C586" s="3" t="s">
        <v>7</v>
      </c>
      <c r="D586" s="3" t="s">
        <v>342</v>
      </c>
      <c r="E586" s="3" t="s">
        <v>9</v>
      </c>
      <c r="F586" s="3" t="s">
        <v>1170</v>
      </c>
      <c r="G586" s="4" t="s">
        <v>584</v>
      </c>
    </row>
    <row r="587" spans="1:7" ht="150" x14ac:dyDescent="0.25">
      <c r="A587" s="3" t="str">
        <f>"122413"</f>
        <v>122413</v>
      </c>
      <c r="B587" s="3" t="s">
        <v>583</v>
      </c>
      <c r="C587" s="3" t="s">
        <v>7</v>
      </c>
      <c r="D587" s="3" t="s">
        <v>104</v>
      </c>
      <c r="E587" s="3" t="s">
        <v>9</v>
      </c>
      <c r="F587" s="3" t="s">
        <v>1168</v>
      </c>
      <c r="G587" s="4" t="s">
        <v>585</v>
      </c>
    </row>
    <row r="588" spans="1:7" ht="75" x14ac:dyDescent="0.25">
      <c r="A588" s="3" t="str">
        <f>"122413"</f>
        <v>122413</v>
      </c>
      <c r="B588" s="3" t="s">
        <v>583</v>
      </c>
      <c r="C588" s="3" t="s">
        <v>7</v>
      </c>
      <c r="D588" s="3" t="s">
        <v>106</v>
      </c>
      <c r="E588" s="3" t="s">
        <v>9</v>
      </c>
      <c r="F588" s="3" t="s">
        <v>1164</v>
      </c>
      <c r="G588" s="4" t="s">
        <v>56</v>
      </c>
    </row>
    <row r="589" spans="1:7" ht="105" x14ac:dyDescent="0.25">
      <c r="A589" s="3" t="str">
        <f>"123640"</f>
        <v>123640</v>
      </c>
      <c r="B589" s="3" t="s">
        <v>586</v>
      </c>
      <c r="C589" s="3" t="s">
        <v>7</v>
      </c>
      <c r="D589" s="3" t="s">
        <v>339</v>
      </c>
      <c r="E589" s="3" t="s">
        <v>9</v>
      </c>
      <c r="F589" s="3" t="s">
        <v>1161</v>
      </c>
      <c r="G589" s="4" t="s">
        <v>437</v>
      </c>
    </row>
    <row r="590" spans="1:7" ht="150" x14ac:dyDescent="0.25">
      <c r="A590" s="3" t="str">
        <f>"123640"</f>
        <v>123640</v>
      </c>
      <c r="B590" s="3" t="s">
        <v>586</v>
      </c>
      <c r="C590" s="3" t="s">
        <v>7</v>
      </c>
      <c r="D590" s="3" t="s">
        <v>340</v>
      </c>
      <c r="E590" s="3" t="s">
        <v>9</v>
      </c>
      <c r="F590" s="3" t="s">
        <v>1159</v>
      </c>
      <c r="G590" s="4" t="s">
        <v>587</v>
      </c>
    </row>
    <row r="591" spans="1:7" ht="60" x14ac:dyDescent="0.25">
      <c r="A591" s="3" t="str">
        <f>"123640"</f>
        <v>123640</v>
      </c>
      <c r="B591" s="3" t="s">
        <v>586</v>
      </c>
      <c r="C591" s="3" t="s">
        <v>7</v>
      </c>
      <c r="D591" s="3" t="s">
        <v>342</v>
      </c>
      <c r="E591" s="3" t="s">
        <v>9</v>
      </c>
      <c r="F591" s="3" t="s">
        <v>1170</v>
      </c>
      <c r="G591" s="4" t="s">
        <v>588</v>
      </c>
    </row>
    <row r="592" spans="1:7" ht="75" x14ac:dyDescent="0.25">
      <c r="A592" s="3" t="str">
        <f>"123640"</f>
        <v>123640</v>
      </c>
      <c r="B592" s="3" t="s">
        <v>586</v>
      </c>
      <c r="C592" s="3" t="s">
        <v>7</v>
      </c>
      <c r="D592" s="3" t="s">
        <v>27</v>
      </c>
      <c r="E592" s="3" t="s">
        <v>9</v>
      </c>
      <c r="F592" s="3" t="s">
        <v>1173</v>
      </c>
      <c r="G592" s="4" t="s">
        <v>589</v>
      </c>
    </row>
    <row r="593" spans="1:7" ht="60" x14ac:dyDescent="0.25">
      <c r="A593" s="3" t="str">
        <f>"123640"</f>
        <v>123640</v>
      </c>
      <c r="B593" s="3" t="s">
        <v>586</v>
      </c>
      <c r="C593" s="3" t="s">
        <v>7</v>
      </c>
      <c r="D593" s="3" t="s">
        <v>29</v>
      </c>
      <c r="E593" s="3" t="s">
        <v>9</v>
      </c>
      <c r="F593" s="3" t="s">
        <v>1168</v>
      </c>
      <c r="G593" s="4" t="s">
        <v>590</v>
      </c>
    </row>
    <row r="594" spans="1:7" ht="180" x14ac:dyDescent="0.25">
      <c r="A594" s="3" t="str">
        <f t="shared" ref="A594:A599" si="51">"123663"</f>
        <v>123663</v>
      </c>
      <c r="B594" s="3" t="s">
        <v>591</v>
      </c>
      <c r="C594" s="3" t="s">
        <v>7</v>
      </c>
      <c r="D594" s="3" t="s">
        <v>8</v>
      </c>
      <c r="E594" s="3" t="s">
        <v>9</v>
      </c>
      <c r="F594" s="3" t="s">
        <v>1161</v>
      </c>
      <c r="G594" s="4" t="s">
        <v>592</v>
      </c>
    </row>
    <row r="595" spans="1:7" ht="150" x14ac:dyDescent="0.25">
      <c r="A595" s="3" t="str">
        <f t="shared" si="51"/>
        <v>123663</v>
      </c>
      <c r="B595" s="3" t="s">
        <v>591</v>
      </c>
      <c r="C595" s="3" t="s">
        <v>7</v>
      </c>
      <c r="D595" s="3" t="s">
        <v>11</v>
      </c>
      <c r="E595" s="3" t="s">
        <v>9</v>
      </c>
      <c r="F595" s="3" t="s">
        <v>1159</v>
      </c>
      <c r="G595" s="4" t="s">
        <v>593</v>
      </c>
    </row>
    <row r="596" spans="1:7" ht="60" x14ac:dyDescent="0.25">
      <c r="A596" s="3" t="str">
        <f t="shared" si="51"/>
        <v>123663</v>
      </c>
      <c r="B596" s="3" t="s">
        <v>591</v>
      </c>
      <c r="C596" s="3" t="s">
        <v>7</v>
      </c>
      <c r="D596" s="3" t="s">
        <v>13</v>
      </c>
      <c r="E596" s="3" t="s">
        <v>9</v>
      </c>
      <c r="F596" s="3" t="s">
        <v>1170</v>
      </c>
      <c r="G596" s="4" t="s">
        <v>594</v>
      </c>
    </row>
    <row r="597" spans="1:7" ht="75" x14ac:dyDescent="0.25">
      <c r="A597" s="3" t="str">
        <f t="shared" si="51"/>
        <v>123663</v>
      </c>
      <c r="B597" s="3" t="s">
        <v>591</v>
      </c>
      <c r="C597" s="3" t="s">
        <v>7</v>
      </c>
      <c r="D597" s="3" t="s">
        <v>116</v>
      </c>
      <c r="E597" s="3" t="s">
        <v>9</v>
      </c>
      <c r="F597" s="3" t="s">
        <v>1173</v>
      </c>
      <c r="G597" s="4" t="s">
        <v>158</v>
      </c>
    </row>
    <row r="598" spans="1:7" ht="75" x14ac:dyDescent="0.25">
      <c r="A598" s="3" t="str">
        <f t="shared" si="51"/>
        <v>123663</v>
      </c>
      <c r="B598" s="3" t="s">
        <v>591</v>
      </c>
      <c r="C598" s="3" t="s">
        <v>7</v>
      </c>
      <c r="D598" s="3" t="s">
        <v>72</v>
      </c>
      <c r="E598" s="3" t="s">
        <v>9</v>
      </c>
      <c r="F598" s="3" t="s">
        <v>1168</v>
      </c>
      <c r="G598" s="4" t="s">
        <v>595</v>
      </c>
    </row>
    <row r="599" spans="1:7" ht="75" x14ac:dyDescent="0.25">
      <c r="A599" s="3" t="str">
        <f t="shared" si="51"/>
        <v>123663</v>
      </c>
      <c r="B599" s="3" t="s">
        <v>591</v>
      </c>
      <c r="C599" s="3" t="s">
        <v>7</v>
      </c>
      <c r="D599" s="3" t="s">
        <v>74</v>
      </c>
      <c r="E599" s="3" t="s">
        <v>9</v>
      </c>
      <c r="F599" s="3" t="s">
        <v>1169</v>
      </c>
      <c r="G599" s="4" t="s">
        <v>284</v>
      </c>
    </row>
    <row r="600" spans="1:7" ht="285" x14ac:dyDescent="0.25">
      <c r="A600" s="3" t="str">
        <f>"123664"</f>
        <v>123664</v>
      </c>
      <c r="B600" s="3" t="s">
        <v>596</v>
      </c>
      <c r="C600" s="3" t="s">
        <v>7</v>
      </c>
      <c r="D600" s="3" t="s">
        <v>62</v>
      </c>
      <c r="E600" s="3" t="s">
        <v>9</v>
      </c>
      <c r="F600" s="3" t="s">
        <v>1159</v>
      </c>
      <c r="G600" s="4" t="s">
        <v>597</v>
      </c>
    </row>
    <row r="601" spans="1:7" ht="75" x14ac:dyDescent="0.25">
      <c r="A601" s="3" t="str">
        <f>"123664"</f>
        <v>123664</v>
      </c>
      <c r="B601" s="3" t="s">
        <v>596</v>
      </c>
      <c r="C601" s="3" t="s">
        <v>7</v>
      </c>
      <c r="D601" s="3" t="s">
        <v>116</v>
      </c>
      <c r="E601" s="3" t="s">
        <v>9</v>
      </c>
      <c r="F601" s="3" t="s">
        <v>1173</v>
      </c>
      <c r="G601" s="4" t="s">
        <v>158</v>
      </c>
    </row>
    <row r="602" spans="1:7" ht="75" x14ac:dyDescent="0.25">
      <c r="A602" s="3" t="str">
        <f>"123664"</f>
        <v>123664</v>
      </c>
      <c r="B602" s="3" t="s">
        <v>596</v>
      </c>
      <c r="C602" s="3" t="s">
        <v>7</v>
      </c>
      <c r="D602" s="3" t="s">
        <v>72</v>
      </c>
      <c r="E602" s="3" t="s">
        <v>9</v>
      </c>
      <c r="F602" s="3" t="s">
        <v>1168</v>
      </c>
      <c r="G602" s="4" t="s">
        <v>595</v>
      </c>
    </row>
    <row r="603" spans="1:7" ht="75" x14ac:dyDescent="0.25">
      <c r="A603" s="3" t="str">
        <f>"123664"</f>
        <v>123664</v>
      </c>
      <c r="B603" s="3" t="s">
        <v>596</v>
      </c>
      <c r="C603" s="3" t="s">
        <v>7</v>
      </c>
      <c r="D603" s="3" t="s">
        <v>74</v>
      </c>
      <c r="E603" s="3" t="s">
        <v>9</v>
      </c>
      <c r="F603" s="3" t="s">
        <v>1169</v>
      </c>
      <c r="G603" s="4" t="s">
        <v>284</v>
      </c>
    </row>
    <row r="604" spans="1:7" ht="105" x14ac:dyDescent="0.25">
      <c r="A604" s="3" t="str">
        <f t="shared" ref="A604:A609" si="52">"124816"</f>
        <v>124816</v>
      </c>
      <c r="B604" s="3" t="s">
        <v>598</v>
      </c>
      <c r="C604" s="3" t="s">
        <v>7</v>
      </c>
      <c r="D604" s="3" t="s">
        <v>339</v>
      </c>
      <c r="E604" s="3" t="s">
        <v>9</v>
      </c>
      <c r="F604" s="3" t="s">
        <v>1161</v>
      </c>
      <c r="G604" s="4" t="s">
        <v>437</v>
      </c>
    </row>
    <row r="605" spans="1:7" ht="75" x14ac:dyDescent="0.25">
      <c r="A605" s="3" t="str">
        <f t="shared" si="52"/>
        <v>124816</v>
      </c>
      <c r="B605" s="3" t="s">
        <v>598</v>
      </c>
      <c r="C605" s="3" t="s">
        <v>7</v>
      </c>
      <c r="D605" s="3" t="s">
        <v>340</v>
      </c>
      <c r="E605" s="3" t="s">
        <v>9</v>
      </c>
      <c r="F605" s="3" t="s">
        <v>1159</v>
      </c>
      <c r="G605" s="4" t="s">
        <v>153</v>
      </c>
    </row>
    <row r="606" spans="1:7" ht="75" x14ac:dyDescent="0.25">
      <c r="A606" s="3" t="str">
        <f t="shared" si="52"/>
        <v>124816</v>
      </c>
      <c r="B606" s="3" t="s">
        <v>598</v>
      </c>
      <c r="C606" s="3" t="s">
        <v>7</v>
      </c>
      <c r="D606" s="3" t="s">
        <v>342</v>
      </c>
      <c r="E606" s="3" t="s">
        <v>9</v>
      </c>
      <c r="F606" s="3" t="s">
        <v>1170</v>
      </c>
      <c r="G606" s="4" t="s">
        <v>599</v>
      </c>
    </row>
    <row r="607" spans="1:7" ht="90" x14ac:dyDescent="0.25">
      <c r="A607" s="3" t="str">
        <f t="shared" si="52"/>
        <v>124816</v>
      </c>
      <c r="B607" s="3" t="s">
        <v>598</v>
      </c>
      <c r="C607" s="3" t="s">
        <v>7</v>
      </c>
      <c r="D607" s="3" t="s">
        <v>104</v>
      </c>
      <c r="E607" s="3" t="s">
        <v>9</v>
      </c>
      <c r="F607" s="3" t="s">
        <v>1168</v>
      </c>
      <c r="G607" s="4" t="s">
        <v>600</v>
      </c>
    </row>
    <row r="608" spans="1:7" ht="105" x14ac:dyDescent="0.25">
      <c r="A608" s="3" t="str">
        <f t="shared" si="52"/>
        <v>124816</v>
      </c>
      <c r="B608" s="3" t="s">
        <v>598</v>
      </c>
      <c r="C608" s="3" t="s">
        <v>7</v>
      </c>
      <c r="D608" s="3" t="s">
        <v>106</v>
      </c>
      <c r="E608" s="3" t="s">
        <v>9</v>
      </c>
      <c r="F608" s="3" t="s">
        <v>1168</v>
      </c>
      <c r="G608" s="4" t="s">
        <v>601</v>
      </c>
    </row>
    <row r="609" spans="1:7" ht="105" x14ac:dyDescent="0.25">
      <c r="A609" s="3" t="str">
        <f t="shared" si="52"/>
        <v>124816</v>
      </c>
      <c r="B609" s="3" t="s">
        <v>598</v>
      </c>
      <c r="C609" s="3" t="s">
        <v>7</v>
      </c>
      <c r="D609" s="3" t="s">
        <v>108</v>
      </c>
      <c r="E609" s="3" t="s">
        <v>9</v>
      </c>
      <c r="F609" s="3" t="s">
        <v>1168</v>
      </c>
      <c r="G609" s="4" t="s">
        <v>180</v>
      </c>
    </row>
    <row r="610" spans="1:7" ht="45" x14ac:dyDescent="0.25">
      <c r="A610" s="3" t="str">
        <f t="shared" ref="A610:A629" si="53">"142400"</f>
        <v>142400</v>
      </c>
      <c r="B610" s="3" t="s">
        <v>602</v>
      </c>
      <c r="C610" s="3" t="s">
        <v>7</v>
      </c>
      <c r="D610" s="3" t="s">
        <v>8</v>
      </c>
      <c r="E610" s="3" t="s">
        <v>346</v>
      </c>
      <c r="F610" s="3" t="s">
        <v>1161</v>
      </c>
      <c r="G610" s="4" t="s">
        <v>603</v>
      </c>
    </row>
    <row r="611" spans="1:7" ht="30" x14ac:dyDescent="0.25">
      <c r="A611" s="3" t="str">
        <f t="shared" si="53"/>
        <v>142400</v>
      </c>
      <c r="B611" s="3" t="s">
        <v>602</v>
      </c>
      <c r="C611" s="3" t="s">
        <v>7</v>
      </c>
      <c r="D611" s="3" t="s">
        <v>11</v>
      </c>
      <c r="E611" s="3" t="s">
        <v>346</v>
      </c>
      <c r="F611" s="3" t="s">
        <v>1161</v>
      </c>
      <c r="G611" s="4" t="s">
        <v>604</v>
      </c>
    </row>
    <row r="612" spans="1:7" ht="45" x14ac:dyDescent="0.25">
      <c r="A612" s="3" t="str">
        <f t="shared" si="53"/>
        <v>142400</v>
      </c>
      <c r="B612" s="3" t="s">
        <v>602</v>
      </c>
      <c r="C612" s="3" t="s">
        <v>7</v>
      </c>
      <c r="D612" s="3" t="s">
        <v>13</v>
      </c>
      <c r="E612" s="3" t="s">
        <v>346</v>
      </c>
      <c r="F612" s="3" t="s">
        <v>1161</v>
      </c>
      <c r="G612" s="4" t="s">
        <v>605</v>
      </c>
    </row>
    <row r="613" spans="1:7" ht="300" x14ac:dyDescent="0.25">
      <c r="A613" s="3" t="str">
        <f t="shared" si="53"/>
        <v>142400</v>
      </c>
      <c r="B613" s="3" t="s">
        <v>602</v>
      </c>
      <c r="C613" s="3" t="s">
        <v>7</v>
      </c>
      <c r="D613" s="3" t="s">
        <v>64</v>
      </c>
      <c r="E613" s="3" t="s">
        <v>346</v>
      </c>
      <c r="F613" s="3" t="s">
        <v>1159</v>
      </c>
      <c r="G613" s="4" t="s">
        <v>606</v>
      </c>
    </row>
    <row r="614" spans="1:7" ht="45" x14ac:dyDescent="0.25">
      <c r="A614" s="3" t="str">
        <f t="shared" si="53"/>
        <v>142400</v>
      </c>
      <c r="B614" s="3" t="s">
        <v>602</v>
      </c>
      <c r="C614" s="3" t="s">
        <v>7</v>
      </c>
      <c r="D614" s="3" t="s">
        <v>66</v>
      </c>
      <c r="E614" s="3" t="s">
        <v>346</v>
      </c>
      <c r="F614" s="3" t="s">
        <v>1159</v>
      </c>
      <c r="G614" s="4" t="s">
        <v>607</v>
      </c>
    </row>
    <row r="615" spans="1:7" ht="30" x14ac:dyDescent="0.25">
      <c r="A615" s="3" t="str">
        <f t="shared" si="53"/>
        <v>142400</v>
      </c>
      <c r="B615" s="3" t="s">
        <v>602</v>
      </c>
      <c r="C615" s="3" t="s">
        <v>7</v>
      </c>
      <c r="D615" s="3" t="s">
        <v>172</v>
      </c>
      <c r="E615" s="3" t="s">
        <v>346</v>
      </c>
      <c r="F615" s="3" t="s">
        <v>1159</v>
      </c>
      <c r="G615" s="4" t="s">
        <v>608</v>
      </c>
    </row>
    <row r="616" spans="1:7" ht="30" x14ac:dyDescent="0.25">
      <c r="A616" s="3" t="str">
        <f t="shared" si="53"/>
        <v>142400</v>
      </c>
      <c r="B616" s="3" t="s">
        <v>602</v>
      </c>
      <c r="C616" s="3" t="s">
        <v>7</v>
      </c>
      <c r="D616" s="3" t="s">
        <v>609</v>
      </c>
      <c r="E616" s="3" t="s">
        <v>346</v>
      </c>
      <c r="F616" s="3" t="s">
        <v>1159</v>
      </c>
      <c r="G616" s="4" t="s">
        <v>610</v>
      </c>
    </row>
    <row r="617" spans="1:7" ht="30" x14ac:dyDescent="0.25">
      <c r="A617" s="3" t="str">
        <f t="shared" si="53"/>
        <v>142400</v>
      </c>
      <c r="B617" s="3" t="s">
        <v>602</v>
      </c>
      <c r="C617" s="3" t="s">
        <v>7</v>
      </c>
      <c r="D617" s="3" t="s">
        <v>611</v>
      </c>
      <c r="E617" s="3" t="s">
        <v>346</v>
      </c>
      <c r="F617" s="3" t="s">
        <v>1159</v>
      </c>
      <c r="G617" s="4" t="s">
        <v>612</v>
      </c>
    </row>
    <row r="618" spans="1:7" ht="45" x14ac:dyDescent="0.25">
      <c r="A618" s="3" t="str">
        <f t="shared" si="53"/>
        <v>142400</v>
      </c>
      <c r="B618" s="3" t="s">
        <v>602</v>
      </c>
      <c r="C618" s="3" t="s">
        <v>7</v>
      </c>
      <c r="D618" s="3" t="s">
        <v>174</v>
      </c>
      <c r="E618" s="3" t="s">
        <v>346</v>
      </c>
      <c r="F618" s="3" t="s">
        <v>1170</v>
      </c>
      <c r="G618" s="4" t="s">
        <v>613</v>
      </c>
    </row>
    <row r="619" spans="1:7" ht="45" x14ac:dyDescent="0.25">
      <c r="A619" s="3" t="str">
        <f t="shared" si="53"/>
        <v>142400</v>
      </c>
      <c r="B619" s="3" t="s">
        <v>602</v>
      </c>
      <c r="C619" s="3" t="s">
        <v>7</v>
      </c>
      <c r="D619" s="3" t="s">
        <v>210</v>
      </c>
      <c r="E619" s="3" t="s">
        <v>346</v>
      </c>
      <c r="F619" s="3" t="s">
        <v>1170</v>
      </c>
      <c r="G619" s="4" t="s">
        <v>614</v>
      </c>
    </row>
    <row r="620" spans="1:7" ht="30" x14ac:dyDescent="0.25">
      <c r="A620" s="3" t="str">
        <f t="shared" si="53"/>
        <v>142400</v>
      </c>
      <c r="B620" s="3" t="s">
        <v>602</v>
      </c>
      <c r="C620" s="3" t="s">
        <v>7</v>
      </c>
      <c r="D620" s="3" t="s">
        <v>212</v>
      </c>
      <c r="E620" s="3" t="s">
        <v>346</v>
      </c>
      <c r="F620" s="3" t="s">
        <v>1170</v>
      </c>
      <c r="G620" s="4" t="s">
        <v>615</v>
      </c>
    </row>
    <row r="621" spans="1:7" ht="30" x14ac:dyDescent="0.25">
      <c r="A621" s="3" t="str">
        <f t="shared" si="53"/>
        <v>142400</v>
      </c>
      <c r="B621" s="3" t="s">
        <v>602</v>
      </c>
      <c r="C621" s="3" t="s">
        <v>7</v>
      </c>
      <c r="D621" s="3" t="s">
        <v>214</v>
      </c>
      <c r="E621" s="3" t="s">
        <v>346</v>
      </c>
      <c r="F621" s="3" t="s">
        <v>1170</v>
      </c>
      <c r="G621" s="4" t="s">
        <v>616</v>
      </c>
    </row>
    <row r="622" spans="1:7" x14ac:dyDescent="0.25">
      <c r="A622" s="3" t="str">
        <f t="shared" si="53"/>
        <v>142400</v>
      </c>
      <c r="B622" s="3" t="s">
        <v>602</v>
      </c>
      <c r="C622" s="3" t="s">
        <v>7</v>
      </c>
      <c r="D622" s="3" t="s">
        <v>16</v>
      </c>
      <c r="E622" s="3" t="s">
        <v>350</v>
      </c>
      <c r="F622" s="3" t="s">
        <v>1173</v>
      </c>
      <c r="G622" s="4" t="s">
        <v>617</v>
      </c>
    </row>
    <row r="623" spans="1:7" ht="60" x14ac:dyDescent="0.25">
      <c r="A623" s="3" t="str">
        <f t="shared" si="53"/>
        <v>142400</v>
      </c>
      <c r="B623" s="3" t="s">
        <v>602</v>
      </c>
      <c r="C623" s="3" t="s">
        <v>7</v>
      </c>
      <c r="D623" s="3" t="s">
        <v>49</v>
      </c>
      <c r="E623" s="3" t="s">
        <v>359</v>
      </c>
      <c r="F623" s="3" t="s">
        <v>1169</v>
      </c>
      <c r="G623" s="4" t="s">
        <v>618</v>
      </c>
    </row>
    <row r="624" spans="1:7" ht="45" x14ac:dyDescent="0.25">
      <c r="A624" s="3" t="str">
        <f t="shared" si="53"/>
        <v>142400</v>
      </c>
      <c r="B624" s="3" t="s">
        <v>602</v>
      </c>
      <c r="C624" s="3" t="s">
        <v>7</v>
      </c>
      <c r="D624" s="3" t="s">
        <v>51</v>
      </c>
      <c r="E624" s="3" t="s">
        <v>359</v>
      </c>
      <c r="F624" s="3" t="s">
        <v>1169</v>
      </c>
      <c r="G624" s="4" t="s">
        <v>619</v>
      </c>
    </row>
    <row r="625" spans="1:7" ht="405" x14ac:dyDescent="0.25">
      <c r="A625" s="3" t="str">
        <f t="shared" si="53"/>
        <v>142400</v>
      </c>
      <c r="B625" s="3" t="s">
        <v>602</v>
      </c>
      <c r="C625" s="3" t="s">
        <v>7</v>
      </c>
      <c r="D625" s="3" t="s">
        <v>352</v>
      </c>
      <c r="E625" s="3" t="s">
        <v>359</v>
      </c>
      <c r="F625" s="3" t="s">
        <v>1160</v>
      </c>
      <c r="G625" s="4" t="s">
        <v>620</v>
      </c>
    </row>
    <row r="626" spans="1:7" ht="240" x14ac:dyDescent="0.25">
      <c r="A626" s="3" t="str">
        <f t="shared" si="53"/>
        <v>142400</v>
      </c>
      <c r="B626" s="3" t="s">
        <v>602</v>
      </c>
      <c r="C626" s="3" t="s">
        <v>7</v>
      </c>
      <c r="D626" s="3" t="s">
        <v>354</v>
      </c>
      <c r="E626" s="3" t="s">
        <v>359</v>
      </c>
      <c r="F626" s="3" t="s">
        <v>1165</v>
      </c>
      <c r="G626" s="4" t="s">
        <v>621</v>
      </c>
    </row>
    <row r="627" spans="1:7" ht="45" x14ac:dyDescent="0.25">
      <c r="A627" s="3" t="str">
        <f t="shared" si="53"/>
        <v>142400</v>
      </c>
      <c r="B627" s="3" t="s">
        <v>602</v>
      </c>
      <c r="C627" s="3" t="s">
        <v>7</v>
      </c>
      <c r="D627" s="3" t="s">
        <v>622</v>
      </c>
      <c r="E627" s="3" t="s">
        <v>359</v>
      </c>
      <c r="F627" s="3" t="s">
        <v>1165</v>
      </c>
      <c r="G627" s="4" t="s">
        <v>623</v>
      </c>
    </row>
    <row r="628" spans="1:7" ht="30" x14ac:dyDescent="0.25">
      <c r="A628" s="3" t="str">
        <f t="shared" si="53"/>
        <v>142400</v>
      </c>
      <c r="B628" s="3" t="s">
        <v>602</v>
      </c>
      <c r="C628" s="3" t="s">
        <v>7</v>
      </c>
      <c r="D628" s="3" t="s">
        <v>624</v>
      </c>
      <c r="E628" s="3" t="s">
        <v>359</v>
      </c>
      <c r="F628" s="3" t="s">
        <v>1165</v>
      </c>
      <c r="G628" s="4" t="s">
        <v>625</v>
      </c>
    </row>
    <row r="629" spans="1:7" ht="30" x14ac:dyDescent="0.25">
      <c r="A629" s="3" t="str">
        <f t="shared" si="53"/>
        <v>142400</v>
      </c>
      <c r="B629" s="3" t="s">
        <v>602</v>
      </c>
      <c r="C629" s="3" t="s">
        <v>7</v>
      </c>
      <c r="D629" s="3" t="s">
        <v>626</v>
      </c>
      <c r="E629" s="3" t="s">
        <v>359</v>
      </c>
      <c r="F629" s="3" t="s">
        <v>1165</v>
      </c>
      <c r="G629" s="4" t="s">
        <v>627</v>
      </c>
    </row>
    <row r="630" spans="1:7" x14ac:dyDescent="0.25">
      <c r="A630" s="3" t="str">
        <f t="shared" ref="A630:A636" si="54">"220516"</f>
        <v>220516</v>
      </c>
      <c r="B630" s="3" t="s">
        <v>628</v>
      </c>
      <c r="C630" s="3" t="s">
        <v>7</v>
      </c>
      <c r="D630" s="3" t="s">
        <v>25</v>
      </c>
      <c r="E630" s="3" t="s">
        <v>346</v>
      </c>
      <c r="F630" s="3" t="s">
        <v>1161</v>
      </c>
      <c r="G630" s="4" t="s">
        <v>629</v>
      </c>
    </row>
    <row r="631" spans="1:7" ht="90" x14ac:dyDescent="0.25">
      <c r="A631" s="3" t="str">
        <f t="shared" si="54"/>
        <v>220516</v>
      </c>
      <c r="B631" s="3" t="s">
        <v>628</v>
      </c>
      <c r="C631" s="3" t="s">
        <v>7</v>
      </c>
      <c r="D631" s="3" t="s">
        <v>104</v>
      </c>
      <c r="E631" s="3" t="s">
        <v>346</v>
      </c>
      <c r="F631" s="3" t="s">
        <v>1167</v>
      </c>
      <c r="G631" s="4" t="s">
        <v>630</v>
      </c>
    </row>
    <row r="632" spans="1:7" ht="90" x14ac:dyDescent="0.25">
      <c r="A632" s="3" t="str">
        <f t="shared" si="54"/>
        <v>220516</v>
      </c>
      <c r="B632" s="3" t="s">
        <v>628</v>
      </c>
      <c r="C632" s="3" t="s">
        <v>7</v>
      </c>
      <c r="D632" s="3" t="s">
        <v>106</v>
      </c>
      <c r="E632" s="3" t="s">
        <v>346</v>
      </c>
      <c r="F632" s="3" t="s">
        <v>1167</v>
      </c>
      <c r="G632" s="4" t="s">
        <v>631</v>
      </c>
    </row>
    <row r="633" spans="1:7" ht="75" x14ac:dyDescent="0.25">
      <c r="A633" s="3" t="str">
        <f t="shared" si="54"/>
        <v>220516</v>
      </c>
      <c r="B633" s="3" t="s">
        <v>628</v>
      </c>
      <c r="C633" s="3" t="s">
        <v>7</v>
      </c>
      <c r="D633" s="3" t="s">
        <v>108</v>
      </c>
      <c r="E633" s="3" t="s">
        <v>346</v>
      </c>
      <c r="F633" s="3" t="s">
        <v>1167</v>
      </c>
      <c r="G633" s="4" t="s">
        <v>632</v>
      </c>
    </row>
    <row r="634" spans="1:7" ht="75" x14ac:dyDescent="0.25">
      <c r="A634" s="3" t="str">
        <f t="shared" si="54"/>
        <v>220516</v>
      </c>
      <c r="B634" s="3" t="s">
        <v>628</v>
      </c>
      <c r="C634" s="3" t="s">
        <v>7</v>
      </c>
      <c r="D634" s="3" t="s">
        <v>366</v>
      </c>
      <c r="E634" s="3" t="s">
        <v>346</v>
      </c>
      <c r="F634" s="3" t="s">
        <v>1158</v>
      </c>
      <c r="G634" s="4" t="s">
        <v>633</v>
      </c>
    </row>
    <row r="635" spans="1:7" x14ac:dyDescent="0.25">
      <c r="A635" s="3" t="str">
        <f t="shared" si="54"/>
        <v>220516</v>
      </c>
      <c r="B635" s="3" t="s">
        <v>628</v>
      </c>
      <c r="C635" s="3" t="s">
        <v>7</v>
      </c>
      <c r="D635" s="3" t="s">
        <v>62</v>
      </c>
      <c r="E635" s="3" t="s">
        <v>350</v>
      </c>
      <c r="F635" s="3" t="s">
        <v>1166</v>
      </c>
      <c r="G635" s="4" t="s">
        <v>634</v>
      </c>
    </row>
    <row r="636" spans="1:7" ht="30" x14ac:dyDescent="0.25">
      <c r="A636" s="3" t="str">
        <f t="shared" si="54"/>
        <v>220516</v>
      </c>
      <c r="B636" s="3" t="s">
        <v>628</v>
      </c>
      <c r="C636" s="3" t="s">
        <v>7</v>
      </c>
      <c r="D636" s="3" t="s">
        <v>16</v>
      </c>
      <c r="E636" s="3" t="s">
        <v>359</v>
      </c>
      <c r="F636" s="3" t="s">
        <v>1163</v>
      </c>
      <c r="G636" s="4" t="s">
        <v>635</v>
      </c>
    </row>
    <row r="637" spans="1:7" x14ac:dyDescent="0.25">
      <c r="A637" s="3" t="str">
        <f>"220517"</f>
        <v>220517</v>
      </c>
      <c r="B637" s="3" t="s">
        <v>636</v>
      </c>
      <c r="C637" s="3" t="s">
        <v>7</v>
      </c>
      <c r="D637" s="3" t="s">
        <v>25</v>
      </c>
      <c r="E637" s="3" t="s">
        <v>346</v>
      </c>
      <c r="F637" s="3" t="s">
        <v>1161</v>
      </c>
      <c r="G637" s="4" t="s">
        <v>629</v>
      </c>
    </row>
    <row r="638" spans="1:7" x14ac:dyDescent="0.25">
      <c r="A638" s="3" t="str">
        <f>"220517"</f>
        <v>220517</v>
      </c>
      <c r="B638" s="3" t="s">
        <v>636</v>
      </c>
      <c r="C638" s="3" t="s">
        <v>7</v>
      </c>
      <c r="D638" s="3" t="s">
        <v>62</v>
      </c>
      <c r="E638" s="3" t="s">
        <v>350</v>
      </c>
      <c r="F638" s="3" t="s">
        <v>1167</v>
      </c>
      <c r="G638" s="4" t="s">
        <v>637</v>
      </c>
    </row>
    <row r="639" spans="1:7" x14ac:dyDescent="0.25">
      <c r="A639" s="3" t="str">
        <f>"220518"</f>
        <v>220518</v>
      </c>
      <c r="B639" s="3" t="s">
        <v>638</v>
      </c>
      <c r="C639" s="3" t="s">
        <v>7</v>
      </c>
      <c r="D639" s="3" t="s">
        <v>62</v>
      </c>
      <c r="E639" s="3" t="s">
        <v>346</v>
      </c>
      <c r="F639" s="3" t="s">
        <v>1161</v>
      </c>
      <c r="G639" s="4" t="s">
        <v>629</v>
      </c>
    </row>
    <row r="640" spans="1:7" ht="30" x14ac:dyDescent="0.25">
      <c r="A640" s="3" t="str">
        <f>"22052312"</f>
        <v>22052312</v>
      </c>
      <c r="B640" s="3" t="s">
        <v>639</v>
      </c>
      <c r="C640" s="3" t="s">
        <v>7</v>
      </c>
      <c r="D640" s="3" t="s">
        <v>8</v>
      </c>
      <c r="E640" s="3" t="s">
        <v>346</v>
      </c>
      <c r="F640" s="3" t="s">
        <v>1161</v>
      </c>
      <c r="G640" s="4" t="s">
        <v>640</v>
      </c>
    </row>
    <row r="641" spans="1:7" ht="30" x14ac:dyDescent="0.25">
      <c r="A641" s="3" t="str">
        <f>"22052313"</f>
        <v>22052313</v>
      </c>
      <c r="B641" s="3" t="s">
        <v>641</v>
      </c>
      <c r="C641" s="3" t="s">
        <v>7</v>
      </c>
      <c r="D641" s="3" t="s">
        <v>8</v>
      </c>
      <c r="E641" s="3" t="s">
        <v>346</v>
      </c>
      <c r="F641" s="3" t="s">
        <v>1161</v>
      </c>
      <c r="G641" s="4" t="s">
        <v>642</v>
      </c>
    </row>
    <row r="642" spans="1:7" ht="30" x14ac:dyDescent="0.25">
      <c r="A642" s="3" t="str">
        <f>"22052314"</f>
        <v>22052314</v>
      </c>
      <c r="B642" s="3" t="s">
        <v>643</v>
      </c>
      <c r="C642" s="3" t="s">
        <v>7</v>
      </c>
      <c r="D642" s="3" t="s">
        <v>8</v>
      </c>
      <c r="E642" s="3" t="s">
        <v>346</v>
      </c>
      <c r="F642" s="3" t="s">
        <v>1161</v>
      </c>
      <c r="G642" s="4" t="s">
        <v>644</v>
      </c>
    </row>
    <row r="643" spans="1:7" ht="30" x14ac:dyDescent="0.25">
      <c r="A643" s="3" t="str">
        <f>"22052315"</f>
        <v>22052315</v>
      </c>
      <c r="B643" s="3" t="s">
        <v>645</v>
      </c>
      <c r="C643" s="3" t="s">
        <v>7</v>
      </c>
      <c r="D643" s="3" t="s">
        <v>8</v>
      </c>
      <c r="E643" s="3" t="s">
        <v>346</v>
      </c>
      <c r="F643" s="3" t="s">
        <v>1161</v>
      </c>
      <c r="G643" s="4" t="s">
        <v>644</v>
      </c>
    </row>
    <row r="644" spans="1:7" x14ac:dyDescent="0.25">
      <c r="A644" s="3" t="str">
        <f>"220529"</f>
        <v>220529</v>
      </c>
      <c r="B644" s="3" t="s">
        <v>646</v>
      </c>
      <c r="C644" s="3" t="s">
        <v>7</v>
      </c>
      <c r="D644" s="3" t="s">
        <v>25</v>
      </c>
      <c r="E644" s="3" t="s">
        <v>346</v>
      </c>
      <c r="F644" s="3" t="s">
        <v>1161</v>
      </c>
      <c r="G644" s="4" t="s">
        <v>629</v>
      </c>
    </row>
    <row r="645" spans="1:7" ht="60" x14ac:dyDescent="0.25">
      <c r="A645" s="3" t="str">
        <f>"220529"</f>
        <v>220529</v>
      </c>
      <c r="B645" s="3" t="s">
        <v>646</v>
      </c>
      <c r="C645" s="3" t="s">
        <v>7</v>
      </c>
      <c r="D645" s="3" t="s">
        <v>104</v>
      </c>
      <c r="E645" s="3" t="s">
        <v>346</v>
      </c>
      <c r="F645" s="3" t="s">
        <v>1159</v>
      </c>
      <c r="G645" s="4" t="s">
        <v>647</v>
      </c>
    </row>
    <row r="646" spans="1:7" ht="60" x14ac:dyDescent="0.25">
      <c r="A646" s="3" t="str">
        <f>"220529"</f>
        <v>220529</v>
      </c>
      <c r="B646" s="3" t="s">
        <v>646</v>
      </c>
      <c r="C646" s="3" t="s">
        <v>7</v>
      </c>
      <c r="D646" s="3" t="s">
        <v>106</v>
      </c>
      <c r="E646" s="3" t="s">
        <v>346</v>
      </c>
      <c r="F646" s="3" t="s">
        <v>1159</v>
      </c>
      <c r="G646" s="4" t="s">
        <v>648</v>
      </c>
    </row>
    <row r="647" spans="1:7" ht="75" x14ac:dyDescent="0.25">
      <c r="A647" s="3" t="str">
        <f>"220529"</f>
        <v>220529</v>
      </c>
      <c r="B647" s="3" t="s">
        <v>646</v>
      </c>
      <c r="C647" s="3" t="s">
        <v>7</v>
      </c>
      <c r="D647" s="3" t="s">
        <v>88</v>
      </c>
      <c r="E647" s="3" t="s">
        <v>346</v>
      </c>
      <c r="F647" s="3" t="s">
        <v>1167</v>
      </c>
      <c r="G647" s="4" t="s">
        <v>649</v>
      </c>
    </row>
    <row r="648" spans="1:7" ht="75" x14ac:dyDescent="0.25">
      <c r="A648" s="3" t="str">
        <f>"220529"</f>
        <v>220529</v>
      </c>
      <c r="B648" s="3" t="s">
        <v>646</v>
      </c>
      <c r="C648" s="3" t="s">
        <v>7</v>
      </c>
      <c r="D648" s="3" t="s">
        <v>90</v>
      </c>
      <c r="E648" s="3" t="s">
        <v>346</v>
      </c>
      <c r="F648" s="3" t="s">
        <v>1167</v>
      </c>
      <c r="G648" s="4" t="s">
        <v>650</v>
      </c>
    </row>
    <row r="649" spans="1:7" ht="45" x14ac:dyDescent="0.25">
      <c r="A649" s="3" t="str">
        <f t="shared" ref="A649:A668" si="55">"220548"</f>
        <v>220548</v>
      </c>
      <c r="B649" s="3" t="s">
        <v>651</v>
      </c>
      <c r="C649" s="3" t="s">
        <v>7</v>
      </c>
      <c r="D649" s="3" t="s">
        <v>8</v>
      </c>
      <c r="E649" s="3" t="s">
        <v>346</v>
      </c>
      <c r="F649" s="3" t="s">
        <v>1161</v>
      </c>
      <c r="G649" s="4" t="s">
        <v>652</v>
      </c>
    </row>
    <row r="650" spans="1:7" ht="30" x14ac:dyDescent="0.25">
      <c r="A650" s="3" t="str">
        <f t="shared" si="55"/>
        <v>220548</v>
      </c>
      <c r="B650" s="3" t="s">
        <v>651</v>
      </c>
      <c r="C650" s="3" t="s">
        <v>7</v>
      </c>
      <c r="D650" s="3" t="s">
        <v>11</v>
      </c>
      <c r="E650" s="3" t="s">
        <v>346</v>
      </c>
      <c r="F650" s="3" t="s">
        <v>1161</v>
      </c>
      <c r="G650" s="4" t="s">
        <v>653</v>
      </c>
    </row>
    <row r="651" spans="1:7" ht="60" x14ac:dyDescent="0.25">
      <c r="A651" s="3" t="str">
        <f t="shared" si="55"/>
        <v>220548</v>
      </c>
      <c r="B651" s="3" t="s">
        <v>651</v>
      </c>
      <c r="C651" s="3" t="s">
        <v>7</v>
      </c>
      <c r="D651" s="3" t="s">
        <v>13</v>
      </c>
      <c r="E651" s="3" t="s">
        <v>346</v>
      </c>
      <c r="F651" s="3" t="s">
        <v>1161</v>
      </c>
      <c r="G651" s="4" t="s">
        <v>654</v>
      </c>
    </row>
    <row r="652" spans="1:7" ht="60" x14ac:dyDescent="0.25">
      <c r="A652" s="3" t="str">
        <f t="shared" si="55"/>
        <v>220548</v>
      </c>
      <c r="B652" s="3" t="s">
        <v>651</v>
      </c>
      <c r="C652" s="3" t="s">
        <v>7</v>
      </c>
      <c r="D652" s="3" t="s">
        <v>206</v>
      </c>
      <c r="E652" s="3" t="s">
        <v>346</v>
      </c>
      <c r="F652" s="3" t="s">
        <v>1161</v>
      </c>
      <c r="G652" s="4" t="s">
        <v>655</v>
      </c>
    </row>
    <row r="653" spans="1:7" ht="45" x14ac:dyDescent="0.25">
      <c r="A653" s="3" t="str">
        <f t="shared" si="55"/>
        <v>220548</v>
      </c>
      <c r="B653" s="3" t="s">
        <v>651</v>
      </c>
      <c r="C653" s="3" t="s">
        <v>7</v>
      </c>
      <c r="D653" s="3" t="s">
        <v>208</v>
      </c>
      <c r="E653" s="3" t="s">
        <v>346</v>
      </c>
      <c r="F653" s="3" t="s">
        <v>1161</v>
      </c>
      <c r="G653" s="4" t="s">
        <v>656</v>
      </c>
    </row>
    <row r="654" spans="1:7" ht="45" x14ac:dyDescent="0.25">
      <c r="A654" s="3" t="str">
        <f t="shared" si="55"/>
        <v>220548</v>
      </c>
      <c r="B654" s="3" t="s">
        <v>651</v>
      </c>
      <c r="C654" s="3" t="s">
        <v>7</v>
      </c>
      <c r="D654" s="3" t="s">
        <v>657</v>
      </c>
      <c r="E654" s="3" t="s">
        <v>346</v>
      </c>
      <c r="F654" s="3" t="s">
        <v>1161</v>
      </c>
      <c r="G654" s="4" t="s">
        <v>658</v>
      </c>
    </row>
    <row r="655" spans="1:7" ht="30" x14ac:dyDescent="0.25">
      <c r="A655" s="3" t="str">
        <f t="shared" si="55"/>
        <v>220548</v>
      </c>
      <c r="B655" s="3" t="s">
        <v>651</v>
      </c>
      <c r="C655" s="3" t="s">
        <v>7</v>
      </c>
      <c r="D655" s="3" t="s">
        <v>64</v>
      </c>
      <c r="E655" s="3" t="s">
        <v>346</v>
      </c>
      <c r="F655" s="3" t="s">
        <v>1159</v>
      </c>
      <c r="G655" s="4" t="s">
        <v>659</v>
      </c>
    </row>
    <row r="656" spans="1:7" ht="75" x14ac:dyDescent="0.25">
      <c r="A656" s="3" t="str">
        <f t="shared" si="55"/>
        <v>220548</v>
      </c>
      <c r="B656" s="3" t="s">
        <v>651</v>
      </c>
      <c r="C656" s="3" t="s">
        <v>7</v>
      </c>
      <c r="D656" s="3" t="s">
        <v>66</v>
      </c>
      <c r="E656" s="3" t="s">
        <v>346</v>
      </c>
      <c r="F656" s="3" t="s">
        <v>1159</v>
      </c>
      <c r="G656" s="4" t="s">
        <v>660</v>
      </c>
    </row>
    <row r="657" spans="1:7" ht="300" x14ac:dyDescent="0.25">
      <c r="A657" s="3" t="str">
        <f t="shared" si="55"/>
        <v>220548</v>
      </c>
      <c r="B657" s="3" t="s">
        <v>651</v>
      </c>
      <c r="C657" s="3" t="s">
        <v>7</v>
      </c>
      <c r="D657" s="3" t="s">
        <v>72</v>
      </c>
      <c r="E657" s="3" t="s">
        <v>346</v>
      </c>
      <c r="F657" s="3" t="s">
        <v>1167</v>
      </c>
      <c r="G657" s="4" t="s">
        <v>661</v>
      </c>
    </row>
    <row r="658" spans="1:7" ht="180" x14ac:dyDescent="0.25">
      <c r="A658" s="3" t="str">
        <f t="shared" si="55"/>
        <v>220548</v>
      </c>
      <c r="B658" s="3" t="s">
        <v>651</v>
      </c>
      <c r="C658" s="3" t="s">
        <v>7</v>
      </c>
      <c r="D658" s="3" t="s">
        <v>74</v>
      </c>
      <c r="E658" s="3" t="s">
        <v>346</v>
      </c>
      <c r="F658" s="3" t="s">
        <v>1167</v>
      </c>
      <c r="G658" s="4" t="s">
        <v>662</v>
      </c>
    </row>
    <row r="659" spans="1:7" ht="60" x14ac:dyDescent="0.25">
      <c r="A659" s="3" t="str">
        <f t="shared" si="55"/>
        <v>220548</v>
      </c>
      <c r="B659" s="3" t="s">
        <v>651</v>
      </c>
      <c r="C659" s="3" t="s">
        <v>7</v>
      </c>
      <c r="D659" s="3" t="s">
        <v>467</v>
      </c>
      <c r="E659" s="3" t="s">
        <v>346</v>
      </c>
      <c r="F659" s="3" t="s">
        <v>1167</v>
      </c>
      <c r="G659" s="4" t="s">
        <v>663</v>
      </c>
    </row>
    <row r="660" spans="1:7" ht="60" x14ac:dyDescent="0.25">
      <c r="A660" s="3" t="str">
        <f t="shared" si="55"/>
        <v>220548</v>
      </c>
      <c r="B660" s="3" t="s">
        <v>651</v>
      </c>
      <c r="C660" s="3" t="s">
        <v>7</v>
      </c>
      <c r="D660" s="3" t="s">
        <v>664</v>
      </c>
      <c r="E660" s="3" t="s">
        <v>346</v>
      </c>
      <c r="F660" s="3" t="s">
        <v>1167</v>
      </c>
      <c r="G660" s="4" t="s">
        <v>665</v>
      </c>
    </row>
    <row r="661" spans="1:7" ht="75" x14ac:dyDescent="0.25">
      <c r="A661" s="3" t="str">
        <f t="shared" si="55"/>
        <v>220548</v>
      </c>
      <c r="B661" s="3" t="s">
        <v>651</v>
      </c>
      <c r="C661" s="3" t="s">
        <v>7</v>
      </c>
      <c r="D661" s="3" t="s">
        <v>499</v>
      </c>
      <c r="E661" s="3" t="s">
        <v>346</v>
      </c>
      <c r="F661" s="3" t="s">
        <v>1173</v>
      </c>
      <c r="G661" s="4" t="s">
        <v>666</v>
      </c>
    </row>
    <row r="662" spans="1:7" ht="45" x14ac:dyDescent="0.25">
      <c r="A662" s="3" t="str">
        <f t="shared" si="55"/>
        <v>220548</v>
      </c>
      <c r="B662" s="3" t="s">
        <v>651</v>
      </c>
      <c r="C662" s="3" t="s">
        <v>7</v>
      </c>
      <c r="D662" s="3" t="s">
        <v>16</v>
      </c>
      <c r="E662" s="3" t="s">
        <v>350</v>
      </c>
      <c r="F662" s="3" t="s">
        <v>1159</v>
      </c>
      <c r="G662" s="4" t="s">
        <v>667</v>
      </c>
    </row>
    <row r="663" spans="1:7" x14ac:dyDescent="0.25">
      <c r="A663" s="3" t="str">
        <f t="shared" si="55"/>
        <v>220548</v>
      </c>
      <c r="B663" s="3" t="s">
        <v>651</v>
      </c>
      <c r="C663" s="3" t="s">
        <v>7</v>
      </c>
      <c r="D663" s="3" t="s">
        <v>18</v>
      </c>
      <c r="E663" s="3" t="s">
        <v>350</v>
      </c>
      <c r="F663" s="3" t="s">
        <v>1164</v>
      </c>
      <c r="G663" s="4" t="s">
        <v>668</v>
      </c>
    </row>
    <row r="664" spans="1:7" x14ac:dyDescent="0.25">
      <c r="A664" s="3" t="str">
        <f t="shared" si="55"/>
        <v>220548</v>
      </c>
      <c r="B664" s="3" t="s">
        <v>651</v>
      </c>
      <c r="C664" s="3" t="s">
        <v>7</v>
      </c>
      <c r="D664" s="3" t="s">
        <v>20</v>
      </c>
      <c r="E664" s="3" t="s">
        <v>350</v>
      </c>
      <c r="F664" s="3" t="s">
        <v>1167</v>
      </c>
      <c r="G664" s="4" t="s">
        <v>669</v>
      </c>
    </row>
    <row r="665" spans="1:7" ht="180" x14ac:dyDescent="0.25">
      <c r="A665" s="3" t="str">
        <f t="shared" si="55"/>
        <v>220548</v>
      </c>
      <c r="B665" s="3" t="s">
        <v>651</v>
      </c>
      <c r="C665" s="3" t="s">
        <v>7</v>
      </c>
      <c r="D665" s="3" t="s">
        <v>531</v>
      </c>
      <c r="E665" s="3" t="s">
        <v>350</v>
      </c>
      <c r="F665" s="3" t="s">
        <v>1164</v>
      </c>
      <c r="G665" s="4" t="s">
        <v>670</v>
      </c>
    </row>
    <row r="666" spans="1:7" ht="120" x14ac:dyDescent="0.25">
      <c r="A666" s="3" t="str">
        <f t="shared" si="55"/>
        <v>220548</v>
      </c>
      <c r="B666" s="3" t="s">
        <v>651</v>
      </c>
      <c r="C666" s="3" t="s">
        <v>7</v>
      </c>
      <c r="D666" s="3" t="s">
        <v>533</v>
      </c>
      <c r="E666" s="3" t="s">
        <v>350</v>
      </c>
      <c r="F666" s="3" t="s">
        <v>1164</v>
      </c>
      <c r="G666" s="4" t="s">
        <v>671</v>
      </c>
    </row>
    <row r="667" spans="1:7" ht="120" x14ac:dyDescent="0.25">
      <c r="A667" s="3" t="str">
        <f t="shared" si="55"/>
        <v>220548</v>
      </c>
      <c r="B667" s="3" t="s">
        <v>651</v>
      </c>
      <c r="C667" s="3" t="s">
        <v>7</v>
      </c>
      <c r="D667" s="3" t="s">
        <v>535</v>
      </c>
      <c r="E667" s="3" t="s">
        <v>350</v>
      </c>
      <c r="F667" s="3" t="s">
        <v>1164</v>
      </c>
      <c r="G667" s="4" t="s">
        <v>672</v>
      </c>
    </row>
    <row r="668" spans="1:7" ht="120" x14ac:dyDescent="0.25">
      <c r="A668" s="3" t="str">
        <f t="shared" si="55"/>
        <v>220548</v>
      </c>
      <c r="B668" s="3" t="s">
        <v>651</v>
      </c>
      <c r="C668" s="3" t="s">
        <v>7</v>
      </c>
      <c r="D668" s="3" t="s">
        <v>673</v>
      </c>
      <c r="E668" s="3" t="s">
        <v>350</v>
      </c>
      <c r="F668" s="3" t="s">
        <v>1164</v>
      </c>
      <c r="G668" s="4" t="s">
        <v>674</v>
      </c>
    </row>
    <row r="669" spans="1:7" x14ac:dyDescent="0.25">
      <c r="A669" s="3" t="str">
        <f>"220553"</f>
        <v>220553</v>
      </c>
      <c r="B669" s="3" t="s">
        <v>675</v>
      </c>
      <c r="C669" s="3" t="s">
        <v>7</v>
      </c>
      <c r="D669" s="3" t="s">
        <v>25</v>
      </c>
      <c r="E669" s="3" t="s">
        <v>346</v>
      </c>
      <c r="F669" s="3" t="s">
        <v>1161</v>
      </c>
      <c r="G669" s="4" t="s">
        <v>676</v>
      </c>
    </row>
    <row r="670" spans="1:7" ht="30" x14ac:dyDescent="0.25">
      <c r="A670" s="3" t="str">
        <f>"220553"</f>
        <v>220553</v>
      </c>
      <c r="B670" s="3" t="s">
        <v>675</v>
      </c>
      <c r="C670" s="3" t="s">
        <v>7</v>
      </c>
      <c r="D670" s="3" t="s">
        <v>27</v>
      </c>
      <c r="E670" s="3" t="s">
        <v>346</v>
      </c>
      <c r="F670" s="3" t="s">
        <v>1158</v>
      </c>
      <c r="G670" s="4" t="s">
        <v>677</v>
      </c>
    </row>
    <row r="671" spans="1:7" x14ac:dyDescent="0.25">
      <c r="A671" s="3" t="str">
        <f>"220553"</f>
        <v>220553</v>
      </c>
      <c r="B671" s="3" t="s">
        <v>675</v>
      </c>
      <c r="C671" s="3" t="s">
        <v>7</v>
      </c>
      <c r="D671" s="3" t="s">
        <v>29</v>
      </c>
      <c r="E671" s="3" t="s">
        <v>346</v>
      </c>
      <c r="F671" s="3" t="s">
        <v>1173</v>
      </c>
      <c r="G671" s="4" t="s">
        <v>678</v>
      </c>
    </row>
    <row r="672" spans="1:7" ht="30" x14ac:dyDescent="0.25">
      <c r="A672" s="3" t="str">
        <f>"220553"</f>
        <v>220553</v>
      </c>
      <c r="B672" s="3" t="s">
        <v>675</v>
      </c>
      <c r="C672" s="3" t="s">
        <v>7</v>
      </c>
      <c r="D672" s="3" t="s">
        <v>31</v>
      </c>
      <c r="E672" s="3" t="s">
        <v>346</v>
      </c>
      <c r="F672" s="3" t="s">
        <v>1158</v>
      </c>
      <c r="G672" s="4" t="s">
        <v>679</v>
      </c>
    </row>
    <row r="673" spans="1:7" ht="45" x14ac:dyDescent="0.25">
      <c r="A673" s="3" t="str">
        <f>"220719"</f>
        <v>220719</v>
      </c>
      <c r="B673" s="3" t="s">
        <v>680</v>
      </c>
      <c r="C673" s="3" t="s">
        <v>7</v>
      </c>
      <c r="D673" s="3" t="s">
        <v>25</v>
      </c>
      <c r="E673" s="3" t="s">
        <v>346</v>
      </c>
      <c r="F673" s="3" t="s">
        <v>1161</v>
      </c>
      <c r="G673" s="4" t="s">
        <v>681</v>
      </c>
    </row>
    <row r="674" spans="1:7" x14ac:dyDescent="0.25">
      <c r="A674" s="3" t="str">
        <f>"220719"</f>
        <v>220719</v>
      </c>
      <c r="B674" s="3" t="s">
        <v>680</v>
      </c>
      <c r="C674" s="3" t="s">
        <v>7</v>
      </c>
      <c r="D674" s="3" t="s">
        <v>62</v>
      </c>
      <c r="E674" s="3" t="s">
        <v>350</v>
      </c>
      <c r="F674" s="3" t="s">
        <v>1164</v>
      </c>
      <c r="G674" s="4" t="s">
        <v>682</v>
      </c>
    </row>
    <row r="675" spans="1:7" ht="75" x14ac:dyDescent="0.25">
      <c r="A675" s="3" t="str">
        <f>"220719"</f>
        <v>220719</v>
      </c>
      <c r="B675" s="3" t="s">
        <v>680</v>
      </c>
      <c r="C675" s="3" t="s">
        <v>7</v>
      </c>
      <c r="D675" s="3" t="s">
        <v>116</v>
      </c>
      <c r="E675" s="3" t="s">
        <v>350</v>
      </c>
      <c r="F675" s="3" t="s">
        <v>1167</v>
      </c>
      <c r="G675" s="4" t="s">
        <v>683</v>
      </c>
    </row>
    <row r="676" spans="1:7" x14ac:dyDescent="0.25">
      <c r="A676" s="3" t="str">
        <f>"220719"</f>
        <v>220719</v>
      </c>
      <c r="B676" s="3" t="s">
        <v>680</v>
      </c>
      <c r="C676" s="3" t="s">
        <v>7</v>
      </c>
      <c r="D676" s="3" t="s">
        <v>174</v>
      </c>
      <c r="E676" s="3" t="s">
        <v>350</v>
      </c>
      <c r="F676" s="3" t="s">
        <v>1167</v>
      </c>
      <c r="G676" s="4" t="s">
        <v>669</v>
      </c>
    </row>
    <row r="677" spans="1:7" ht="30" x14ac:dyDescent="0.25">
      <c r="A677" s="3" t="str">
        <f t="shared" ref="A677:A682" si="56">"221116"</f>
        <v>221116</v>
      </c>
      <c r="B677" s="3" t="s">
        <v>684</v>
      </c>
      <c r="C677" s="3" t="s">
        <v>7</v>
      </c>
      <c r="D677" s="3" t="s">
        <v>339</v>
      </c>
      <c r="E677" s="3" t="s">
        <v>346</v>
      </c>
      <c r="F677" s="3" t="s">
        <v>1161</v>
      </c>
      <c r="G677" s="4" t="s">
        <v>685</v>
      </c>
    </row>
    <row r="678" spans="1:7" ht="30" x14ac:dyDescent="0.25">
      <c r="A678" s="3" t="str">
        <f t="shared" si="56"/>
        <v>221116</v>
      </c>
      <c r="B678" s="3" t="s">
        <v>684</v>
      </c>
      <c r="C678" s="3" t="s">
        <v>7</v>
      </c>
      <c r="D678" s="3" t="s">
        <v>340</v>
      </c>
      <c r="E678" s="3" t="s">
        <v>346</v>
      </c>
      <c r="F678" s="3" t="s">
        <v>1161</v>
      </c>
      <c r="G678" s="4" t="s">
        <v>686</v>
      </c>
    </row>
    <row r="679" spans="1:7" ht="30" x14ac:dyDescent="0.25">
      <c r="A679" s="3" t="str">
        <f t="shared" si="56"/>
        <v>221116</v>
      </c>
      <c r="B679" s="3" t="s">
        <v>684</v>
      </c>
      <c r="C679" s="3" t="s">
        <v>7</v>
      </c>
      <c r="D679" s="3" t="s">
        <v>342</v>
      </c>
      <c r="E679" s="3" t="s">
        <v>346</v>
      </c>
      <c r="F679" s="3" t="s">
        <v>1161</v>
      </c>
      <c r="G679" s="4" t="s">
        <v>687</v>
      </c>
    </row>
    <row r="680" spans="1:7" ht="30" x14ac:dyDescent="0.25">
      <c r="A680" s="3" t="str">
        <f t="shared" si="56"/>
        <v>221116</v>
      </c>
      <c r="B680" s="3" t="s">
        <v>684</v>
      </c>
      <c r="C680" s="3" t="s">
        <v>7</v>
      </c>
      <c r="D680" s="3" t="s">
        <v>688</v>
      </c>
      <c r="E680" s="3" t="s">
        <v>346</v>
      </c>
      <c r="F680" s="3" t="s">
        <v>1161</v>
      </c>
      <c r="G680" s="4" t="s">
        <v>689</v>
      </c>
    </row>
    <row r="681" spans="1:7" x14ac:dyDescent="0.25">
      <c r="A681" s="3" t="str">
        <f t="shared" si="56"/>
        <v>221116</v>
      </c>
      <c r="B681" s="3" t="s">
        <v>684</v>
      </c>
      <c r="C681" s="3" t="s">
        <v>7</v>
      </c>
      <c r="D681" s="3" t="s">
        <v>62</v>
      </c>
      <c r="E681" s="3" t="s">
        <v>350</v>
      </c>
      <c r="F681" s="3" t="s">
        <v>1167</v>
      </c>
      <c r="G681" s="4" t="s">
        <v>690</v>
      </c>
    </row>
    <row r="682" spans="1:7" x14ac:dyDescent="0.25">
      <c r="A682" s="3" t="str">
        <f t="shared" si="56"/>
        <v>221116</v>
      </c>
      <c r="B682" s="3" t="s">
        <v>684</v>
      </c>
      <c r="C682" s="3" t="s">
        <v>7</v>
      </c>
      <c r="D682" s="3" t="s">
        <v>116</v>
      </c>
      <c r="E682" s="3" t="s">
        <v>350</v>
      </c>
      <c r="F682" s="3" t="s">
        <v>1167</v>
      </c>
      <c r="G682" s="4" t="s">
        <v>691</v>
      </c>
    </row>
    <row r="683" spans="1:7" x14ac:dyDescent="0.25">
      <c r="A683" s="3" t="str">
        <f>"221119"</f>
        <v>221119</v>
      </c>
      <c r="B683" s="3" t="s">
        <v>692</v>
      </c>
      <c r="C683" s="3" t="s">
        <v>7</v>
      </c>
      <c r="D683" s="3" t="s">
        <v>62</v>
      </c>
      <c r="E683" s="3" t="s">
        <v>346</v>
      </c>
      <c r="F683" s="3" t="s">
        <v>1161</v>
      </c>
      <c r="G683" s="4" t="s">
        <v>629</v>
      </c>
    </row>
    <row r="684" spans="1:7" x14ac:dyDescent="0.25">
      <c r="A684" s="3" t="str">
        <f>"221119"</f>
        <v>221119</v>
      </c>
      <c r="B684" s="3" t="s">
        <v>692</v>
      </c>
      <c r="C684" s="3" t="s">
        <v>7</v>
      </c>
      <c r="D684" s="3" t="s">
        <v>16</v>
      </c>
      <c r="E684" s="3" t="s">
        <v>350</v>
      </c>
      <c r="F684" s="3" t="s">
        <v>1167</v>
      </c>
      <c r="G684" s="4" t="s">
        <v>693</v>
      </c>
    </row>
    <row r="685" spans="1:7" ht="45" x14ac:dyDescent="0.25">
      <c r="A685" s="3" t="str">
        <f>"221119"</f>
        <v>221119</v>
      </c>
      <c r="B685" s="3" t="s">
        <v>692</v>
      </c>
      <c r="C685" s="3" t="s">
        <v>7</v>
      </c>
      <c r="D685" s="3" t="s">
        <v>349</v>
      </c>
      <c r="E685" s="3" t="s">
        <v>694</v>
      </c>
      <c r="F685" s="3" t="s">
        <v>1163</v>
      </c>
      <c r="G685" s="4" t="s">
        <v>695</v>
      </c>
    </row>
    <row r="686" spans="1:7" x14ac:dyDescent="0.25">
      <c r="A686" s="3" t="str">
        <f>"221316"</f>
        <v>221316</v>
      </c>
      <c r="B686" s="3" t="s">
        <v>696</v>
      </c>
      <c r="C686" s="3" t="s">
        <v>7</v>
      </c>
      <c r="D686" s="3" t="s">
        <v>25</v>
      </c>
      <c r="E686" s="3" t="s">
        <v>346</v>
      </c>
      <c r="F686" s="3" t="s">
        <v>1161</v>
      </c>
      <c r="G686" s="4" t="s">
        <v>629</v>
      </c>
    </row>
    <row r="687" spans="1:7" ht="60" x14ac:dyDescent="0.25">
      <c r="A687" s="3" t="str">
        <f>"221316"</f>
        <v>221316</v>
      </c>
      <c r="B687" s="3" t="s">
        <v>696</v>
      </c>
      <c r="C687" s="3" t="s">
        <v>7</v>
      </c>
      <c r="D687" s="3" t="s">
        <v>8</v>
      </c>
      <c r="E687" s="3" t="s">
        <v>350</v>
      </c>
      <c r="F687" s="3" t="s">
        <v>1164</v>
      </c>
      <c r="G687" s="4" t="s">
        <v>697</v>
      </c>
    </row>
    <row r="688" spans="1:7" ht="60" x14ac:dyDescent="0.25">
      <c r="A688" s="3" t="str">
        <f>"221316"</f>
        <v>221316</v>
      </c>
      <c r="B688" s="3" t="s">
        <v>696</v>
      </c>
      <c r="C688" s="3" t="s">
        <v>7</v>
      </c>
      <c r="D688" s="3" t="s">
        <v>11</v>
      </c>
      <c r="E688" s="3" t="s">
        <v>350</v>
      </c>
      <c r="F688" s="3" t="s">
        <v>1164</v>
      </c>
      <c r="G688" s="4" t="s">
        <v>698</v>
      </c>
    </row>
    <row r="689" spans="1:7" x14ac:dyDescent="0.25">
      <c r="A689" s="3" t="str">
        <f>"221316"</f>
        <v>221316</v>
      </c>
      <c r="B689" s="3" t="s">
        <v>696</v>
      </c>
      <c r="C689" s="3" t="s">
        <v>7</v>
      </c>
      <c r="D689" s="3" t="s">
        <v>116</v>
      </c>
      <c r="E689" s="3" t="s">
        <v>350</v>
      </c>
      <c r="F689" s="3" t="s">
        <v>1167</v>
      </c>
      <c r="G689" s="4" t="s">
        <v>691</v>
      </c>
    </row>
    <row r="690" spans="1:7" x14ac:dyDescent="0.25">
      <c r="A690" s="3" t="str">
        <f>"22131913"</f>
        <v>22131913</v>
      </c>
      <c r="B690" s="3" t="s">
        <v>699</v>
      </c>
      <c r="C690" s="3" t="s">
        <v>7</v>
      </c>
      <c r="D690" s="3" t="s">
        <v>25</v>
      </c>
      <c r="E690" s="3" t="s">
        <v>346</v>
      </c>
      <c r="F690" s="3" t="s">
        <v>1161</v>
      </c>
      <c r="G690" s="4" t="s">
        <v>629</v>
      </c>
    </row>
    <row r="691" spans="1:7" x14ac:dyDescent="0.25">
      <c r="A691" s="3" t="str">
        <f>"221413"</f>
        <v>221413</v>
      </c>
      <c r="B691" s="3" t="s">
        <v>700</v>
      </c>
      <c r="C691" s="3" t="s">
        <v>7</v>
      </c>
      <c r="D691" s="3" t="s">
        <v>25</v>
      </c>
      <c r="E691" s="3" t="s">
        <v>346</v>
      </c>
      <c r="F691" s="3" t="s">
        <v>1161</v>
      </c>
      <c r="G691" s="4" t="s">
        <v>629</v>
      </c>
    </row>
    <row r="692" spans="1:7" x14ac:dyDescent="0.25">
      <c r="A692" s="3" t="str">
        <f>"221413"</f>
        <v>221413</v>
      </c>
      <c r="B692" s="3" t="s">
        <v>700</v>
      </c>
      <c r="C692" s="3" t="s">
        <v>7</v>
      </c>
      <c r="D692" s="3" t="s">
        <v>62</v>
      </c>
      <c r="E692" s="3" t="s">
        <v>350</v>
      </c>
      <c r="F692" s="3" t="s">
        <v>1167</v>
      </c>
      <c r="G692" s="4" t="s">
        <v>637</v>
      </c>
    </row>
    <row r="693" spans="1:7" x14ac:dyDescent="0.25">
      <c r="A693" s="3" t="str">
        <f>"221423"</f>
        <v>221423</v>
      </c>
      <c r="B693" s="3" t="s">
        <v>701</v>
      </c>
      <c r="C693" s="3" t="s">
        <v>7</v>
      </c>
      <c r="D693" s="3" t="s">
        <v>25</v>
      </c>
      <c r="E693" s="3" t="s">
        <v>346</v>
      </c>
      <c r="F693" s="3" t="s">
        <v>1161</v>
      </c>
      <c r="G693" s="4" t="s">
        <v>629</v>
      </c>
    </row>
    <row r="694" spans="1:7" ht="45" x14ac:dyDescent="0.25">
      <c r="A694" s="3" t="str">
        <f>"22421313"</f>
        <v>22421313</v>
      </c>
      <c r="B694" s="3" t="s">
        <v>702</v>
      </c>
      <c r="C694" s="3" t="s">
        <v>7</v>
      </c>
      <c r="D694" s="3" t="s">
        <v>339</v>
      </c>
      <c r="E694" s="3" t="s">
        <v>346</v>
      </c>
      <c r="F694" s="3" t="s">
        <v>1161</v>
      </c>
      <c r="G694" s="4" t="s">
        <v>703</v>
      </c>
    </row>
    <row r="695" spans="1:7" ht="45" x14ac:dyDescent="0.25">
      <c r="A695" s="3" t="str">
        <f>"22421313"</f>
        <v>22421313</v>
      </c>
      <c r="B695" s="3" t="s">
        <v>702</v>
      </c>
      <c r="C695" s="3" t="s">
        <v>7</v>
      </c>
      <c r="D695" s="3" t="s">
        <v>340</v>
      </c>
      <c r="E695" s="3" t="s">
        <v>346</v>
      </c>
      <c r="F695" s="3" t="s">
        <v>1161</v>
      </c>
      <c r="G695" s="4" t="s">
        <v>704</v>
      </c>
    </row>
    <row r="696" spans="1:7" ht="30" x14ac:dyDescent="0.25">
      <c r="A696" s="3" t="str">
        <f>"22421313"</f>
        <v>22421313</v>
      </c>
      <c r="B696" s="3" t="s">
        <v>702</v>
      </c>
      <c r="C696" s="3" t="s">
        <v>7</v>
      </c>
      <c r="D696" s="3" t="s">
        <v>62</v>
      </c>
      <c r="E696" s="3" t="s">
        <v>359</v>
      </c>
      <c r="F696" s="3" t="s">
        <v>1163</v>
      </c>
      <c r="G696" s="4" t="s">
        <v>705</v>
      </c>
    </row>
    <row r="697" spans="1:7" ht="60" x14ac:dyDescent="0.25">
      <c r="A697" s="3" t="str">
        <f>"22421313"</f>
        <v>22421313</v>
      </c>
      <c r="B697" s="3" t="s">
        <v>702</v>
      </c>
      <c r="C697" s="3" t="s">
        <v>7</v>
      </c>
      <c r="D697" s="3" t="s">
        <v>16</v>
      </c>
      <c r="E697" s="3" t="s">
        <v>507</v>
      </c>
      <c r="F697" s="3" t="s">
        <v>1165</v>
      </c>
      <c r="G697" s="4" t="s">
        <v>706</v>
      </c>
    </row>
    <row r="698" spans="1:7" ht="45" x14ac:dyDescent="0.25">
      <c r="A698" s="3" t="str">
        <f>"22421316"</f>
        <v>22421316</v>
      </c>
      <c r="B698" s="3" t="s">
        <v>707</v>
      </c>
      <c r="C698" s="3" t="s">
        <v>7</v>
      </c>
      <c r="D698" s="3" t="s">
        <v>339</v>
      </c>
      <c r="E698" s="3" t="s">
        <v>346</v>
      </c>
      <c r="F698" s="3" t="s">
        <v>1161</v>
      </c>
      <c r="G698" s="4" t="s">
        <v>708</v>
      </c>
    </row>
    <row r="699" spans="1:7" ht="45" x14ac:dyDescent="0.25">
      <c r="A699" s="3" t="str">
        <f>"22421316"</f>
        <v>22421316</v>
      </c>
      <c r="B699" s="3" t="s">
        <v>707</v>
      </c>
      <c r="C699" s="3" t="s">
        <v>7</v>
      </c>
      <c r="D699" s="3" t="s">
        <v>340</v>
      </c>
      <c r="E699" s="3" t="s">
        <v>346</v>
      </c>
      <c r="F699" s="3" t="s">
        <v>1161</v>
      </c>
      <c r="G699" s="4" t="s">
        <v>704</v>
      </c>
    </row>
    <row r="700" spans="1:7" ht="30" x14ac:dyDescent="0.25">
      <c r="A700" s="3" t="str">
        <f>"22421316"</f>
        <v>22421316</v>
      </c>
      <c r="B700" s="3" t="s">
        <v>707</v>
      </c>
      <c r="C700" s="3" t="s">
        <v>7</v>
      </c>
      <c r="D700" s="3" t="s">
        <v>62</v>
      </c>
      <c r="E700" s="3" t="s">
        <v>359</v>
      </c>
      <c r="F700" s="3" t="s">
        <v>1163</v>
      </c>
      <c r="G700" s="4" t="s">
        <v>705</v>
      </c>
    </row>
    <row r="701" spans="1:7" ht="60" x14ac:dyDescent="0.25">
      <c r="A701" s="3" t="str">
        <f>"22421316"</f>
        <v>22421316</v>
      </c>
      <c r="B701" s="3" t="s">
        <v>707</v>
      </c>
      <c r="C701" s="3" t="s">
        <v>7</v>
      </c>
      <c r="D701" s="3" t="s">
        <v>16</v>
      </c>
      <c r="E701" s="3" t="s">
        <v>507</v>
      </c>
      <c r="F701" s="3" t="s">
        <v>1165</v>
      </c>
      <c r="G701" s="4" t="s">
        <v>709</v>
      </c>
    </row>
    <row r="702" spans="1:7" ht="45" x14ac:dyDescent="0.25">
      <c r="A702" s="3" t="str">
        <f>"22421613"</f>
        <v>22421613</v>
      </c>
      <c r="B702" s="3" t="s">
        <v>710</v>
      </c>
      <c r="C702" s="3" t="s">
        <v>7</v>
      </c>
      <c r="D702" s="3" t="s">
        <v>339</v>
      </c>
      <c r="E702" s="3" t="s">
        <v>346</v>
      </c>
      <c r="F702" s="3" t="s">
        <v>1161</v>
      </c>
      <c r="G702" s="4" t="s">
        <v>711</v>
      </c>
    </row>
    <row r="703" spans="1:7" ht="45" x14ac:dyDescent="0.25">
      <c r="A703" s="3" t="str">
        <f>"22421613"</f>
        <v>22421613</v>
      </c>
      <c r="B703" s="3" t="s">
        <v>710</v>
      </c>
      <c r="C703" s="3" t="s">
        <v>7</v>
      </c>
      <c r="D703" s="3" t="s">
        <v>340</v>
      </c>
      <c r="E703" s="3" t="s">
        <v>346</v>
      </c>
      <c r="F703" s="3" t="s">
        <v>1161</v>
      </c>
      <c r="G703" s="4" t="s">
        <v>704</v>
      </c>
    </row>
    <row r="704" spans="1:7" ht="30" x14ac:dyDescent="0.25">
      <c r="A704" s="3" t="str">
        <f>"22421613"</f>
        <v>22421613</v>
      </c>
      <c r="B704" s="3" t="s">
        <v>710</v>
      </c>
      <c r="C704" s="3" t="s">
        <v>7</v>
      </c>
      <c r="D704" s="3" t="s">
        <v>62</v>
      </c>
      <c r="E704" s="3" t="s">
        <v>350</v>
      </c>
      <c r="F704" s="3" t="s">
        <v>1159</v>
      </c>
      <c r="G704" s="4" t="s">
        <v>712</v>
      </c>
    </row>
    <row r="705" spans="1:7" ht="75" x14ac:dyDescent="0.25">
      <c r="A705" s="3" t="str">
        <f>"22421613"</f>
        <v>22421613</v>
      </c>
      <c r="B705" s="3" t="s">
        <v>710</v>
      </c>
      <c r="C705" s="3" t="s">
        <v>7</v>
      </c>
      <c r="D705" s="3" t="s">
        <v>16</v>
      </c>
      <c r="E705" s="3" t="s">
        <v>359</v>
      </c>
      <c r="F705" s="3" t="s">
        <v>1163</v>
      </c>
      <c r="G705" s="4" t="s">
        <v>713</v>
      </c>
    </row>
    <row r="706" spans="1:7" ht="75" x14ac:dyDescent="0.25">
      <c r="A706" s="3" t="str">
        <f>"22421613"</f>
        <v>22421613</v>
      </c>
      <c r="B706" s="3" t="s">
        <v>710</v>
      </c>
      <c r="C706" s="3" t="s">
        <v>7</v>
      </c>
      <c r="D706" s="3" t="s">
        <v>349</v>
      </c>
      <c r="E706" s="3" t="s">
        <v>507</v>
      </c>
      <c r="F706" s="3" t="s">
        <v>1165</v>
      </c>
      <c r="G706" s="4" t="s">
        <v>714</v>
      </c>
    </row>
    <row r="707" spans="1:7" ht="45" x14ac:dyDescent="0.25">
      <c r="A707" s="3" t="str">
        <f>"22421616"</f>
        <v>22421616</v>
      </c>
      <c r="B707" s="3" t="s">
        <v>715</v>
      </c>
      <c r="C707" s="3" t="s">
        <v>7</v>
      </c>
      <c r="D707" s="3" t="s">
        <v>339</v>
      </c>
      <c r="E707" s="3" t="s">
        <v>346</v>
      </c>
      <c r="F707" s="3" t="s">
        <v>1161</v>
      </c>
      <c r="G707" s="4" t="s">
        <v>716</v>
      </c>
    </row>
    <row r="708" spans="1:7" ht="45" x14ac:dyDescent="0.25">
      <c r="A708" s="3" t="str">
        <f>"22421616"</f>
        <v>22421616</v>
      </c>
      <c r="B708" s="3" t="s">
        <v>715</v>
      </c>
      <c r="C708" s="3" t="s">
        <v>7</v>
      </c>
      <c r="D708" s="3" t="s">
        <v>340</v>
      </c>
      <c r="E708" s="3" t="s">
        <v>346</v>
      </c>
      <c r="F708" s="3" t="s">
        <v>1161</v>
      </c>
      <c r="G708" s="4" t="s">
        <v>704</v>
      </c>
    </row>
    <row r="709" spans="1:7" ht="75" x14ac:dyDescent="0.25">
      <c r="A709" s="3" t="str">
        <f>"22421616"</f>
        <v>22421616</v>
      </c>
      <c r="B709" s="3" t="s">
        <v>715</v>
      </c>
      <c r="C709" s="3" t="s">
        <v>7</v>
      </c>
      <c r="D709" s="3" t="s">
        <v>62</v>
      </c>
      <c r="E709" s="3" t="s">
        <v>359</v>
      </c>
      <c r="F709" s="3" t="s">
        <v>1163</v>
      </c>
      <c r="G709" s="4" t="s">
        <v>717</v>
      </c>
    </row>
    <row r="710" spans="1:7" ht="75" x14ac:dyDescent="0.25">
      <c r="A710" s="3" t="str">
        <f>"22421616"</f>
        <v>22421616</v>
      </c>
      <c r="B710" s="3" t="s">
        <v>715</v>
      </c>
      <c r="C710" s="3" t="s">
        <v>7</v>
      </c>
      <c r="D710" s="3" t="s">
        <v>16</v>
      </c>
      <c r="E710" s="3" t="s">
        <v>507</v>
      </c>
      <c r="F710" s="3" t="s">
        <v>1165</v>
      </c>
      <c r="G710" s="4" t="s">
        <v>718</v>
      </c>
    </row>
    <row r="711" spans="1:7" ht="60" x14ac:dyDescent="0.25">
      <c r="A711" s="3" t="str">
        <f>"224713"</f>
        <v>224713</v>
      </c>
      <c r="B711" s="3" t="s">
        <v>719</v>
      </c>
      <c r="C711" s="3" t="s">
        <v>7</v>
      </c>
      <c r="D711" s="3" t="s">
        <v>339</v>
      </c>
      <c r="E711" s="3" t="s">
        <v>346</v>
      </c>
      <c r="F711" s="3" t="s">
        <v>1161</v>
      </c>
      <c r="G711" s="4" t="s">
        <v>720</v>
      </c>
    </row>
    <row r="712" spans="1:7" ht="60" x14ac:dyDescent="0.25">
      <c r="A712" s="3" t="str">
        <f>"224713"</f>
        <v>224713</v>
      </c>
      <c r="B712" s="3" t="s">
        <v>719</v>
      </c>
      <c r="C712" s="3" t="s">
        <v>7</v>
      </c>
      <c r="D712" s="3" t="s">
        <v>340</v>
      </c>
      <c r="E712" s="3" t="s">
        <v>346</v>
      </c>
      <c r="F712" s="3" t="s">
        <v>1161</v>
      </c>
      <c r="G712" s="4" t="s">
        <v>721</v>
      </c>
    </row>
    <row r="713" spans="1:7" ht="30" x14ac:dyDescent="0.25">
      <c r="A713" s="3" t="str">
        <f>"224713"</f>
        <v>224713</v>
      </c>
      <c r="B713" s="3" t="s">
        <v>719</v>
      </c>
      <c r="C713" s="3" t="s">
        <v>7</v>
      </c>
      <c r="D713" s="3" t="s">
        <v>62</v>
      </c>
      <c r="E713" s="3" t="s">
        <v>359</v>
      </c>
      <c r="F713" s="3" t="s">
        <v>1163</v>
      </c>
      <c r="G713" s="4" t="s">
        <v>722</v>
      </c>
    </row>
    <row r="714" spans="1:7" x14ac:dyDescent="0.25">
      <c r="A714" s="3" t="str">
        <f>"230513"</f>
        <v>230513</v>
      </c>
      <c r="B714" s="3" t="s">
        <v>102</v>
      </c>
      <c r="C714" s="3" t="s">
        <v>102</v>
      </c>
      <c r="D714" s="3" t="s">
        <v>102</v>
      </c>
      <c r="E714" s="3" t="s">
        <v>102</v>
      </c>
      <c r="F714" s="3" t="s">
        <v>1173</v>
      </c>
      <c r="G714" s="4" t="s">
        <v>102</v>
      </c>
    </row>
    <row r="715" spans="1:7" x14ac:dyDescent="0.25">
      <c r="A715" s="3" t="str">
        <f>"230517"</f>
        <v>230517</v>
      </c>
      <c r="B715" s="3" t="s">
        <v>723</v>
      </c>
      <c r="C715" s="3" t="s">
        <v>7</v>
      </c>
      <c r="D715" s="3" t="s">
        <v>25</v>
      </c>
      <c r="E715" s="3" t="s">
        <v>346</v>
      </c>
      <c r="F715" s="3" t="s">
        <v>1161</v>
      </c>
      <c r="G715" s="4" t="s">
        <v>676</v>
      </c>
    </row>
    <row r="716" spans="1:7" x14ac:dyDescent="0.25">
      <c r="A716" s="3" t="str">
        <f>"230518"</f>
        <v>230518</v>
      </c>
      <c r="B716" s="3" t="s">
        <v>724</v>
      </c>
      <c r="C716" s="3" t="s">
        <v>7</v>
      </c>
      <c r="D716" s="3" t="s">
        <v>62</v>
      </c>
      <c r="E716" s="3" t="s">
        <v>346</v>
      </c>
      <c r="F716" s="3" t="s">
        <v>1161</v>
      </c>
      <c r="G716" s="4" t="s">
        <v>629</v>
      </c>
    </row>
    <row r="717" spans="1:7" x14ac:dyDescent="0.25">
      <c r="A717" s="3" t="str">
        <f>"230519"</f>
        <v>230519</v>
      </c>
      <c r="B717" s="3" t="s">
        <v>725</v>
      </c>
      <c r="C717" s="3" t="s">
        <v>7</v>
      </c>
      <c r="D717" s="3" t="s">
        <v>25</v>
      </c>
      <c r="E717" s="3" t="s">
        <v>346</v>
      </c>
      <c r="F717" s="3" t="s">
        <v>1161</v>
      </c>
      <c r="G717" s="4" t="s">
        <v>629</v>
      </c>
    </row>
    <row r="718" spans="1:7" ht="30" x14ac:dyDescent="0.25">
      <c r="A718" s="3" t="str">
        <f>"230519"</f>
        <v>230519</v>
      </c>
      <c r="B718" s="3" t="s">
        <v>725</v>
      </c>
      <c r="C718" s="3" t="s">
        <v>7</v>
      </c>
      <c r="D718" s="3" t="s">
        <v>27</v>
      </c>
      <c r="E718" s="3" t="s">
        <v>346</v>
      </c>
      <c r="F718" s="3" t="s">
        <v>1159</v>
      </c>
      <c r="G718" s="4" t="s">
        <v>726</v>
      </c>
    </row>
    <row r="719" spans="1:7" x14ac:dyDescent="0.25">
      <c r="A719" s="3" t="str">
        <f>"230519"</f>
        <v>230519</v>
      </c>
      <c r="B719" s="3" t="s">
        <v>725</v>
      </c>
      <c r="C719" s="3" t="s">
        <v>7</v>
      </c>
      <c r="D719" s="3" t="s">
        <v>62</v>
      </c>
      <c r="E719" s="3" t="s">
        <v>350</v>
      </c>
      <c r="F719" s="3" t="s">
        <v>1166</v>
      </c>
      <c r="G719" s="4" t="s">
        <v>727</v>
      </c>
    </row>
    <row r="720" spans="1:7" ht="30" x14ac:dyDescent="0.25">
      <c r="A720" s="3" t="str">
        <f>"230519"</f>
        <v>230519</v>
      </c>
      <c r="B720" s="3" t="s">
        <v>725</v>
      </c>
      <c r="C720" s="3" t="s">
        <v>7</v>
      </c>
      <c r="D720" s="3" t="s">
        <v>16</v>
      </c>
      <c r="E720" s="3" t="s">
        <v>359</v>
      </c>
      <c r="F720" s="3" t="s">
        <v>1163</v>
      </c>
      <c r="G720" s="4" t="s">
        <v>728</v>
      </c>
    </row>
    <row r="721" spans="1:7" x14ac:dyDescent="0.25">
      <c r="A721" s="3" t="str">
        <f>"230523"</f>
        <v>230523</v>
      </c>
      <c r="B721" s="3" t="s">
        <v>729</v>
      </c>
      <c r="C721" s="3" t="s">
        <v>7</v>
      </c>
      <c r="D721" s="3" t="s">
        <v>62</v>
      </c>
      <c r="E721" s="3" t="s">
        <v>346</v>
      </c>
      <c r="F721" s="3" t="s">
        <v>1161</v>
      </c>
      <c r="G721" s="4" t="s">
        <v>730</v>
      </c>
    </row>
    <row r="722" spans="1:7" x14ac:dyDescent="0.25">
      <c r="A722" s="3" t="str">
        <f t="shared" ref="A722:A727" si="57">"230529"</f>
        <v>230529</v>
      </c>
      <c r="B722" s="3" t="s">
        <v>731</v>
      </c>
      <c r="C722" s="3" t="s">
        <v>7</v>
      </c>
      <c r="D722" s="3" t="s">
        <v>16</v>
      </c>
      <c r="E722" s="3" t="s">
        <v>346</v>
      </c>
      <c r="F722" s="3" t="s">
        <v>1161</v>
      </c>
      <c r="G722" s="4" t="s">
        <v>676</v>
      </c>
    </row>
    <row r="723" spans="1:7" ht="60" x14ac:dyDescent="0.25">
      <c r="A723" s="3" t="str">
        <f t="shared" si="57"/>
        <v>230529</v>
      </c>
      <c r="B723" s="3" t="s">
        <v>731</v>
      </c>
      <c r="C723" s="3" t="s">
        <v>7</v>
      </c>
      <c r="D723" s="3" t="s">
        <v>80</v>
      </c>
      <c r="E723" s="3" t="s">
        <v>346</v>
      </c>
      <c r="F723" s="3" t="s">
        <v>1159</v>
      </c>
      <c r="G723" s="4" t="s">
        <v>732</v>
      </c>
    </row>
    <row r="724" spans="1:7" ht="60" x14ac:dyDescent="0.25">
      <c r="A724" s="3" t="str">
        <f t="shared" si="57"/>
        <v>230529</v>
      </c>
      <c r="B724" s="3" t="s">
        <v>731</v>
      </c>
      <c r="C724" s="3" t="s">
        <v>7</v>
      </c>
      <c r="D724" s="3" t="s">
        <v>82</v>
      </c>
      <c r="E724" s="3" t="s">
        <v>346</v>
      </c>
      <c r="F724" s="3" t="s">
        <v>1159</v>
      </c>
      <c r="G724" s="4" t="s">
        <v>733</v>
      </c>
    </row>
    <row r="725" spans="1:7" ht="90" x14ac:dyDescent="0.25">
      <c r="A725" s="3" t="str">
        <f t="shared" si="57"/>
        <v>230529</v>
      </c>
      <c r="B725" s="3" t="s">
        <v>731</v>
      </c>
      <c r="C725" s="3" t="s">
        <v>7</v>
      </c>
      <c r="D725" s="3" t="s">
        <v>734</v>
      </c>
      <c r="E725" s="3" t="s">
        <v>346</v>
      </c>
      <c r="F725" s="3" t="s">
        <v>1167</v>
      </c>
      <c r="G725" s="4" t="s">
        <v>735</v>
      </c>
    </row>
    <row r="726" spans="1:7" ht="90" x14ac:dyDescent="0.25">
      <c r="A726" s="3" t="str">
        <f t="shared" si="57"/>
        <v>230529</v>
      </c>
      <c r="B726" s="3" t="s">
        <v>731</v>
      </c>
      <c r="C726" s="3" t="s">
        <v>7</v>
      </c>
      <c r="D726" s="3" t="s">
        <v>736</v>
      </c>
      <c r="E726" s="3" t="s">
        <v>346</v>
      </c>
      <c r="F726" s="3" t="s">
        <v>1167</v>
      </c>
      <c r="G726" s="4" t="s">
        <v>737</v>
      </c>
    </row>
    <row r="727" spans="1:7" x14ac:dyDescent="0.25">
      <c r="A727" s="3" t="str">
        <f t="shared" si="57"/>
        <v>230529</v>
      </c>
      <c r="B727" s="3" t="s">
        <v>731</v>
      </c>
      <c r="C727" s="3" t="s">
        <v>7</v>
      </c>
      <c r="D727" s="3" t="s">
        <v>349</v>
      </c>
      <c r="E727" s="3" t="s">
        <v>350</v>
      </c>
      <c r="F727" s="3" t="s">
        <v>1166</v>
      </c>
      <c r="G727" s="4" t="s">
        <v>634</v>
      </c>
    </row>
    <row r="728" spans="1:7" ht="45" x14ac:dyDescent="0.25">
      <c r="A728" s="3" t="str">
        <f t="shared" ref="A728:A740" si="58">"230548"</f>
        <v>230548</v>
      </c>
      <c r="B728" s="3" t="s">
        <v>738</v>
      </c>
      <c r="C728" s="3" t="s">
        <v>7</v>
      </c>
      <c r="D728" s="3" t="s">
        <v>8</v>
      </c>
      <c r="E728" s="3" t="s">
        <v>346</v>
      </c>
      <c r="F728" s="3" t="s">
        <v>1161</v>
      </c>
      <c r="G728" s="4" t="s">
        <v>652</v>
      </c>
    </row>
    <row r="729" spans="1:7" ht="120" x14ac:dyDescent="0.25">
      <c r="A729" s="3" t="str">
        <f t="shared" si="58"/>
        <v>230548</v>
      </c>
      <c r="B729" s="3" t="s">
        <v>738</v>
      </c>
      <c r="C729" s="3" t="s">
        <v>7</v>
      </c>
      <c r="D729" s="3" t="s">
        <v>11</v>
      </c>
      <c r="E729" s="3" t="s">
        <v>346</v>
      </c>
      <c r="F729" s="3" t="s">
        <v>1161</v>
      </c>
      <c r="G729" s="4" t="s">
        <v>739</v>
      </c>
    </row>
    <row r="730" spans="1:7" ht="45" x14ac:dyDescent="0.25">
      <c r="A730" s="3" t="str">
        <f t="shared" si="58"/>
        <v>230548</v>
      </c>
      <c r="B730" s="3" t="s">
        <v>738</v>
      </c>
      <c r="C730" s="3" t="s">
        <v>7</v>
      </c>
      <c r="D730" s="3" t="s">
        <v>13</v>
      </c>
      <c r="E730" s="3" t="s">
        <v>346</v>
      </c>
      <c r="F730" s="3" t="s">
        <v>1161</v>
      </c>
      <c r="G730" s="4" t="s">
        <v>740</v>
      </c>
    </row>
    <row r="731" spans="1:7" ht="75" x14ac:dyDescent="0.25">
      <c r="A731" s="3" t="str">
        <f t="shared" si="58"/>
        <v>230548</v>
      </c>
      <c r="B731" s="3" t="s">
        <v>738</v>
      </c>
      <c r="C731" s="3" t="s">
        <v>7</v>
      </c>
      <c r="D731" s="3" t="s">
        <v>64</v>
      </c>
      <c r="E731" s="3" t="s">
        <v>346</v>
      </c>
      <c r="F731" s="3" t="s">
        <v>1159</v>
      </c>
      <c r="G731" s="4" t="s">
        <v>741</v>
      </c>
    </row>
    <row r="732" spans="1:7" ht="75" x14ac:dyDescent="0.25">
      <c r="A732" s="3" t="str">
        <f t="shared" si="58"/>
        <v>230548</v>
      </c>
      <c r="B732" s="3" t="s">
        <v>738</v>
      </c>
      <c r="C732" s="3" t="s">
        <v>7</v>
      </c>
      <c r="D732" s="3" t="s">
        <v>66</v>
      </c>
      <c r="E732" s="3" t="s">
        <v>346</v>
      </c>
      <c r="F732" s="3" t="s">
        <v>1159</v>
      </c>
      <c r="G732" s="4" t="s">
        <v>660</v>
      </c>
    </row>
    <row r="733" spans="1:7" ht="105" x14ac:dyDescent="0.25">
      <c r="A733" s="3" t="str">
        <f t="shared" si="58"/>
        <v>230548</v>
      </c>
      <c r="B733" s="3" t="s">
        <v>738</v>
      </c>
      <c r="C733" s="3" t="s">
        <v>7</v>
      </c>
      <c r="D733" s="3" t="s">
        <v>72</v>
      </c>
      <c r="E733" s="3" t="s">
        <v>346</v>
      </c>
      <c r="F733" s="3" t="s">
        <v>1167</v>
      </c>
      <c r="G733" s="4" t="s">
        <v>742</v>
      </c>
    </row>
    <row r="734" spans="1:7" ht="135" x14ac:dyDescent="0.25">
      <c r="A734" s="3" t="str">
        <f t="shared" si="58"/>
        <v>230548</v>
      </c>
      <c r="B734" s="3" t="s">
        <v>738</v>
      </c>
      <c r="C734" s="3" t="s">
        <v>7</v>
      </c>
      <c r="D734" s="3" t="s">
        <v>74</v>
      </c>
      <c r="E734" s="3" t="s">
        <v>346</v>
      </c>
      <c r="F734" s="3" t="s">
        <v>1167</v>
      </c>
      <c r="G734" s="4" t="s">
        <v>743</v>
      </c>
    </row>
    <row r="735" spans="1:7" ht="105" x14ac:dyDescent="0.25">
      <c r="A735" s="3" t="str">
        <f t="shared" si="58"/>
        <v>230548</v>
      </c>
      <c r="B735" s="3" t="s">
        <v>738</v>
      </c>
      <c r="C735" s="3" t="s">
        <v>7</v>
      </c>
      <c r="D735" s="3" t="s">
        <v>467</v>
      </c>
      <c r="E735" s="3" t="s">
        <v>346</v>
      </c>
      <c r="F735" s="3" t="s">
        <v>1167</v>
      </c>
      <c r="G735" s="4" t="s">
        <v>744</v>
      </c>
    </row>
    <row r="736" spans="1:7" ht="240" x14ac:dyDescent="0.25">
      <c r="A736" s="3" t="str">
        <f t="shared" si="58"/>
        <v>230548</v>
      </c>
      <c r="B736" s="3" t="s">
        <v>738</v>
      </c>
      <c r="C736" s="3" t="s">
        <v>7</v>
      </c>
      <c r="D736" s="3" t="s">
        <v>664</v>
      </c>
      <c r="E736" s="3" t="s">
        <v>346</v>
      </c>
      <c r="F736" s="3" t="s">
        <v>1167</v>
      </c>
      <c r="G736" s="4" t="s">
        <v>745</v>
      </c>
    </row>
    <row r="737" spans="1:7" ht="60" x14ac:dyDescent="0.25">
      <c r="A737" s="3" t="str">
        <f t="shared" si="58"/>
        <v>230548</v>
      </c>
      <c r="B737" s="3" t="s">
        <v>738</v>
      </c>
      <c r="C737" s="3" t="s">
        <v>7</v>
      </c>
      <c r="D737" s="3" t="s">
        <v>16</v>
      </c>
      <c r="E737" s="3" t="s">
        <v>350</v>
      </c>
      <c r="F737" s="3" t="s">
        <v>1159</v>
      </c>
      <c r="G737" s="4" t="s">
        <v>746</v>
      </c>
    </row>
    <row r="738" spans="1:7" x14ac:dyDescent="0.25">
      <c r="A738" s="3" t="str">
        <f t="shared" si="58"/>
        <v>230548</v>
      </c>
      <c r="B738" s="3" t="s">
        <v>738</v>
      </c>
      <c r="C738" s="3" t="s">
        <v>7</v>
      </c>
      <c r="D738" s="3" t="s">
        <v>18</v>
      </c>
      <c r="E738" s="3" t="s">
        <v>350</v>
      </c>
      <c r="F738" s="3" t="s">
        <v>1164</v>
      </c>
      <c r="G738" s="4" t="s">
        <v>668</v>
      </c>
    </row>
    <row r="739" spans="1:7" x14ac:dyDescent="0.25">
      <c r="A739" s="3" t="str">
        <f t="shared" si="58"/>
        <v>230548</v>
      </c>
      <c r="B739" s="3" t="s">
        <v>738</v>
      </c>
      <c r="C739" s="3" t="s">
        <v>7</v>
      </c>
      <c r="D739" s="3" t="s">
        <v>20</v>
      </c>
      <c r="E739" s="3" t="s">
        <v>350</v>
      </c>
      <c r="F739" s="3" t="s">
        <v>1166</v>
      </c>
      <c r="G739" s="4" t="s">
        <v>747</v>
      </c>
    </row>
    <row r="740" spans="1:7" x14ac:dyDescent="0.25">
      <c r="A740" s="3" t="str">
        <f t="shared" si="58"/>
        <v>230548</v>
      </c>
      <c r="B740" s="3" t="s">
        <v>738</v>
      </c>
      <c r="C740" s="3" t="s">
        <v>7</v>
      </c>
      <c r="D740" s="3" t="s">
        <v>22</v>
      </c>
      <c r="E740" s="3" t="s">
        <v>350</v>
      </c>
      <c r="F740" s="3" t="s">
        <v>1167</v>
      </c>
      <c r="G740" s="4" t="s">
        <v>748</v>
      </c>
    </row>
    <row r="741" spans="1:7" x14ac:dyDescent="0.25">
      <c r="A741" s="3" t="str">
        <f>"230553"</f>
        <v>230553</v>
      </c>
      <c r="B741" s="3" t="s">
        <v>749</v>
      </c>
      <c r="C741" s="3" t="s">
        <v>7</v>
      </c>
      <c r="D741" s="3" t="s">
        <v>25</v>
      </c>
      <c r="E741" s="3" t="s">
        <v>346</v>
      </c>
      <c r="F741" s="3" t="s">
        <v>1161</v>
      </c>
      <c r="G741" s="4" t="s">
        <v>629</v>
      </c>
    </row>
    <row r="742" spans="1:7" ht="30" x14ac:dyDescent="0.25">
      <c r="A742" s="3" t="str">
        <f>"230553"</f>
        <v>230553</v>
      </c>
      <c r="B742" s="3" t="s">
        <v>749</v>
      </c>
      <c r="C742" s="3" t="s">
        <v>7</v>
      </c>
      <c r="D742" s="3" t="s">
        <v>27</v>
      </c>
      <c r="E742" s="3" t="s">
        <v>346</v>
      </c>
      <c r="F742" s="3" t="s">
        <v>1170</v>
      </c>
      <c r="G742" s="4" t="s">
        <v>750</v>
      </c>
    </row>
    <row r="743" spans="1:7" ht="30" x14ac:dyDescent="0.25">
      <c r="A743" s="3" t="str">
        <f>"230553"</f>
        <v>230553</v>
      </c>
      <c r="B743" s="3" t="s">
        <v>749</v>
      </c>
      <c r="C743" s="3" t="s">
        <v>7</v>
      </c>
      <c r="D743" s="3" t="s">
        <v>29</v>
      </c>
      <c r="E743" s="3" t="s">
        <v>346</v>
      </c>
      <c r="F743" s="3" t="s">
        <v>1158</v>
      </c>
      <c r="G743" s="4" t="s">
        <v>751</v>
      </c>
    </row>
    <row r="744" spans="1:7" x14ac:dyDescent="0.25">
      <c r="A744" s="3" t="str">
        <f>"230553"</f>
        <v>230553</v>
      </c>
      <c r="B744" s="3" t="s">
        <v>749</v>
      </c>
      <c r="C744" s="3" t="s">
        <v>7</v>
      </c>
      <c r="D744" s="3" t="s">
        <v>31</v>
      </c>
      <c r="E744" s="3" t="s">
        <v>346</v>
      </c>
      <c r="F744" s="3" t="s">
        <v>1173</v>
      </c>
      <c r="G744" s="4" t="s">
        <v>752</v>
      </c>
    </row>
    <row r="745" spans="1:7" ht="30" x14ac:dyDescent="0.25">
      <c r="A745" s="3" t="str">
        <f>"230553"</f>
        <v>230553</v>
      </c>
      <c r="B745" s="3" t="s">
        <v>749</v>
      </c>
      <c r="C745" s="3" t="s">
        <v>7</v>
      </c>
      <c r="D745" s="3" t="s">
        <v>33</v>
      </c>
      <c r="E745" s="3" t="s">
        <v>346</v>
      </c>
      <c r="F745" s="3" t="s">
        <v>1158</v>
      </c>
      <c r="G745" s="4" t="s">
        <v>753</v>
      </c>
    </row>
    <row r="746" spans="1:7" ht="45" x14ac:dyDescent="0.25">
      <c r="A746" s="3" t="str">
        <f t="shared" ref="A746:A759" si="59">"230593"</f>
        <v>230593</v>
      </c>
      <c r="B746" s="3" t="s">
        <v>754</v>
      </c>
      <c r="C746" s="3" t="s">
        <v>7</v>
      </c>
      <c r="D746" s="3" t="s">
        <v>49</v>
      </c>
      <c r="E746" s="3" t="s">
        <v>346</v>
      </c>
      <c r="F746" s="3" t="s">
        <v>1172</v>
      </c>
      <c r="G746" s="4" t="s">
        <v>755</v>
      </c>
    </row>
    <row r="747" spans="1:7" ht="45" x14ac:dyDescent="0.25">
      <c r="A747" s="3" t="str">
        <f t="shared" si="59"/>
        <v>230593</v>
      </c>
      <c r="B747" s="3" t="s">
        <v>754</v>
      </c>
      <c r="C747" s="3" t="s">
        <v>7</v>
      </c>
      <c r="D747" s="3" t="s">
        <v>51</v>
      </c>
      <c r="E747" s="3" t="s">
        <v>346</v>
      </c>
      <c r="F747" s="3" t="s">
        <v>1172</v>
      </c>
      <c r="G747" s="4" t="s">
        <v>756</v>
      </c>
    </row>
    <row r="748" spans="1:7" ht="60" x14ac:dyDescent="0.25">
      <c r="A748" s="3" t="str">
        <f t="shared" si="59"/>
        <v>230593</v>
      </c>
      <c r="B748" s="3" t="s">
        <v>754</v>
      </c>
      <c r="C748" s="3" t="s">
        <v>7</v>
      </c>
      <c r="D748" s="3" t="s">
        <v>358</v>
      </c>
      <c r="E748" s="3" t="s">
        <v>350</v>
      </c>
      <c r="F748" s="3" t="s">
        <v>1164</v>
      </c>
      <c r="G748" s="4" t="s">
        <v>757</v>
      </c>
    </row>
    <row r="749" spans="1:7" ht="45" x14ac:dyDescent="0.25">
      <c r="A749" s="3" t="str">
        <f t="shared" si="59"/>
        <v>230593</v>
      </c>
      <c r="B749" s="3" t="s">
        <v>754</v>
      </c>
      <c r="C749" s="3" t="s">
        <v>7</v>
      </c>
      <c r="D749" s="3" t="s">
        <v>758</v>
      </c>
      <c r="E749" s="3" t="s">
        <v>350</v>
      </c>
      <c r="F749" s="3" t="s">
        <v>1167</v>
      </c>
      <c r="G749" s="4" t="s">
        <v>759</v>
      </c>
    </row>
    <row r="750" spans="1:7" ht="45" x14ac:dyDescent="0.25">
      <c r="A750" s="3" t="str">
        <f t="shared" si="59"/>
        <v>230593</v>
      </c>
      <c r="B750" s="3" t="s">
        <v>754</v>
      </c>
      <c r="C750" s="3" t="s">
        <v>7</v>
      </c>
      <c r="D750" s="3" t="s">
        <v>760</v>
      </c>
      <c r="E750" s="3" t="s">
        <v>350</v>
      </c>
      <c r="F750" s="3" t="s">
        <v>1168</v>
      </c>
      <c r="G750" s="4" t="s">
        <v>761</v>
      </c>
    </row>
    <row r="751" spans="1:7" ht="45" x14ac:dyDescent="0.25">
      <c r="A751" s="3" t="str">
        <f t="shared" si="59"/>
        <v>230593</v>
      </c>
      <c r="B751" s="3" t="s">
        <v>754</v>
      </c>
      <c r="C751" s="3" t="s">
        <v>7</v>
      </c>
      <c r="D751" s="3" t="s">
        <v>762</v>
      </c>
      <c r="E751" s="3" t="s">
        <v>350</v>
      </c>
      <c r="F751" s="3" t="s">
        <v>1173</v>
      </c>
      <c r="G751" s="4" t="s">
        <v>763</v>
      </c>
    </row>
    <row r="752" spans="1:7" ht="75" x14ac:dyDescent="0.25">
      <c r="A752" s="3" t="str">
        <f t="shared" si="59"/>
        <v>230593</v>
      </c>
      <c r="B752" s="3" t="s">
        <v>754</v>
      </c>
      <c r="C752" s="3" t="s">
        <v>7</v>
      </c>
      <c r="D752" s="3" t="s">
        <v>764</v>
      </c>
      <c r="E752" s="3" t="s">
        <v>350</v>
      </c>
      <c r="F752" s="3" t="s">
        <v>1167</v>
      </c>
      <c r="G752" s="4" t="s">
        <v>765</v>
      </c>
    </row>
    <row r="753" spans="1:7" ht="30" x14ac:dyDescent="0.25">
      <c r="A753" s="3" t="str">
        <f t="shared" si="59"/>
        <v>230593</v>
      </c>
      <c r="B753" s="3" t="s">
        <v>754</v>
      </c>
      <c r="C753" s="3" t="s">
        <v>7</v>
      </c>
      <c r="D753" s="3" t="s">
        <v>766</v>
      </c>
      <c r="E753" s="3" t="s">
        <v>350</v>
      </c>
      <c r="F753" s="3" t="s">
        <v>1167</v>
      </c>
      <c r="G753" s="4" t="s">
        <v>767</v>
      </c>
    </row>
    <row r="754" spans="1:7" ht="30" x14ac:dyDescent="0.25">
      <c r="A754" s="3" t="str">
        <f t="shared" si="59"/>
        <v>230593</v>
      </c>
      <c r="B754" s="3" t="s">
        <v>754</v>
      </c>
      <c r="C754" s="3" t="s">
        <v>7</v>
      </c>
      <c r="D754" s="3" t="s">
        <v>768</v>
      </c>
      <c r="E754" s="3" t="s">
        <v>350</v>
      </c>
      <c r="F754" s="3" t="s">
        <v>1167</v>
      </c>
      <c r="G754" s="4" t="s">
        <v>769</v>
      </c>
    </row>
    <row r="755" spans="1:7" ht="30" x14ac:dyDescent="0.25">
      <c r="A755" s="3" t="str">
        <f t="shared" si="59"/>
        <v>230593</v>
      </c>
      <c r="B755" s="3" t="s">
        <v>754</v>
      </c>
      <c r="C755" s="3" t="s">
        <v>7</v>
      </c>
      <c r="D755" s="3" t="s">
        <v>770</v>
      </c>
      <c r="E755" s="3" t="s">
        <v>350</v>
      </c>
      <c r="F755" s="3" t="s">
        <v>1167</v>
      </c>
      <c r="G755" s="4" t="s">
        <v>771</v>
      </c>
    </row>
    <row r="756" spans="1:7" ht="30" x14ac:dyDescent="0.25">
      <c r="A756" s="3" t="str">
        <f t="shared" si="59"/>
        <v>230593</v>
      </c>
      <c r="B756" s="3" t="s">
        <v>754</v>
      </c>
      <c r="C756" s="3" t="s">
        <v>7</v>
      </c>
      <c r="D756" s="3" t="s">
        <v>772</v>
      </c>
      <c r="E756" s="3" t="s">
        <v>350</v>
      </c>
      <c r="F756" s="3" t="s">
        <v>1167</v>
      </c>
      <c r="G756" s="4" t="s">
        <v>773</v>
      </c>
    </row>
    <row r="757" spans="1:7" ht="30" x14ac:dyDescent="0.25">
      <c r="A757" s="3" t="str">
        <f t="shared" si="59"/>
        <v>230593</v>
      </c>
      <c r="B757" s="3" t="s">
        <v>754</v>
      </c>
      <c r="C757" s="3" t="s">
        <v>7</v>
      </c>
      <c r="D757" s="3" t="s">
        <v>774</v>
      </c>
      <c r="E757" s="3" t="s">
        <v>350</v>
      </c>
      <c r="F757" s="3" t="s">
        <v>1167</v>
      </c>
      <c r="G757" s="4" t="s">
        <v>775</v>
      </c>
    </row>
    <row r="758" spans="1:7" ht="30" x14ac:dyDescent="0.25">
      <c r="A758" s="3" t="str">
        <f t="shared" si="59"/>
        <v>230593</v>
      </c>
      <c r="B758" s="3" t="s">
        <v>754</v>
      </c>
      <c r="C758" s="3" t="s">
        <v>7</v>
      </c>
      <c r="D758" s="3" t="s">
        <v>776</v>
      </c>
      <c r="E758" s="3" t="s">
        <v>350</v>
      </c>
      <c r="F758" s="3" t="s">
        <v>1167</v>
      </c>
      <c r="G758" s="4" t="s">
        <v>777</v>
      </c>
    </row>
    <row r="759" spans="1:7" x14ac:dyDescent="0.25">
      <c r="A759" s="3" t="str">
        <f t="shared" si="59"/>
        <v>230593</v>
      </c>
      <c r="B759" s="3" t="s">
        <v>754</v>
      </c>
      <c r="C759" s="3" t="s">
        <v>7</v>
      </c>
      <c r="D759" s="3" t="s">
        <v>778</v>
      </c>
      <c r="E759" s="3" t="s">
        <v>350</v>
      </c>
      <c r="F759" s="3" t="s">
        <v>1167</v>
      </c>
      <c r="G759" s="4" t="s">
        <v>779</v>
      </c>
    </row>
    <row r="760" spans="1:7" ht="45" x14ac:dyDescent="0.25">
      <c r="A760" s="3" t="str">
        <f t="shared" ref="A760:A772" si="60">"230713"</f>
        <v>230713</v>
      </c>
      <c r="B760" s="3" t="s">
        <v>780</v>
      </c>
      <c r="C760" s="3" t="s">
        <v>7</v>
      </c>
      <c r="D760" s="3" t="s">
        <v>25</v>
      </c>
      <c r="E760" s="3" t="s">
        <v>346</v>
      </c>
      <c r="F760" s="3" t="s">
        <v>1161</v>
      </c>
      <c r="G760" s="4" t="s">
        <v>781</v>
      </c>
    </row>
    <row r="761" spans="1:7" ht="30" x14ac:dyDescent="0.25">
      <c r="A761" s="3" t="str">
        <f t="shared" si="60"/>
        <v>230713</v>
      </c>
      <c r="B761" s="3" t="s">
        <v>780</v>
      </c>
      <c r="C761" s="3" t="s">
        <v>7</v>
      </c>
      <c r="D761" s="3" t="s">
        <v>104</v>
      </c>
      <c r="E761" s="3" t="s">
        <v>346</v>
      </c>
      <c r="F761" s="3" t="s">
        <v>1161</v>
      </c>
      <c r="G761" s="4" t="s">
        <v>782</v>
      </c>
    </row>
    <row r="762" spans="1:7" ht="45" x14ac:dyDescent="0.25">
      <c r="A762" s="3" t="str">
        <f t="shared" si="60"/>
        <v>230713</v>
      </c>
      <c r="B762" s="3" t="s">
        <v>780</v>
      </c>
      <c r="C762" s="3" t="s">
        <v>7</v>
      </c>
      <c r="D762" s="3" t="s">
        <v>106</v>
      </c>
      <c r="E762" s="3" t="s">
        <v>346</v>
      </c>
      <c r="F762" s="3" t="s">
        <v>1167</v>
      </c>
      <c r="G762" s="4" t="s">
        <v>783</v>
      </c>
    </row>
    <row r="763" spans="1:7" ht="30" x14ac:dyDescent="0.25">
      <c r="A763" s="3" t="str">
        <f t="shared" si="60"/>
        <v>230713</v>
      </c>
      <c r="B763" s="3" t="s">
        <v>780</v>
      </c>
      <c r="C763" s="3" t="s">
        <v>7</v>
      </c>
      <c r="D763" s="3" t="s">
        <v>108</v>
      </c>
      <c r="E763" s="3" t="s">
        <v>346</v>
      </c>
      <c r="F763" s="3" t="s">
        <v>1161</v>
      </c>
      <c r="G763" s="4" t="s">
        <v>784</v>
      </c>
    </row>
    <row r="764" spans="1:7" ht="45" x14ac:dyDescent="0.25">
      <c r="A764" s="3" t="str">
        <f t="shared" si="60"/>
        <v>230713</v>
      </c>
      <c r="B764" s="3" t="s">
        <v>780</v>
      </c>
      <c r="C764" s="3" t="s">
        <v>7</v>
      </c>
      <c r="D764" s="3" t="s">
        <v>366</v>
      </c>
      <c r="E764" s="3" t="s">
        <v>346</v>
      </c>
      <c r="F764" s="3" t="s">
        <v>1167</v>
      </c>
      <c r="G764" s="4" t="s">
        <v>785</v>
      </c>
    </row>
    <row r="765" spans="1:7" ht="30" x14ac:dyDescent="0.25">
      <c r="A765" s="3" t="str">
        <f t="shared" si="60"/>
        <v>230713</v>
      </c>
      <c r="B765" s="3" t="s">
        <v>780</v>
      </c>
      <c r="C765" s="3" t="s">
        <v>7</v>
      </c>
      <c r="D765" s="3" t="s">
        <v>786</v>
      </c>
      <c r="E765" s="3" t="s">
        <v>346</v>
      </c>
      <c r="F765" s="3" t="s">
        <v>1161</v>
      </c>
      <c r="G765" s="4" t="s">
        <v>787</v>
      </c>
    </row>
    <row r="766" spans="1:7" ht="45" x14ac:dyDescent="0.25">
      <c r="A766" s="3" t="str">
        <f t="shared" si="60"/>
        <v>230713</v>
      </c>
      <c r="B766" s="3" t="s">
        <v>780</v>
      </c>
      <c r="C766" s="3" t="s">
        <v>7</v>
      </c>
      <c r="D766" s="3" t="s">
        <v>788</v>
      </c>
      <c r="E766" s="3" t="s">
        <v>346</v>
      </c>
      <c r="F766" s="3" t="s">
        <v>1167</v>
      </c>
      <c r="G766" s="4" t="s">
        <v>789</v>
      </c>
    </row>
    <row r="767" spans="1:7" ht="60" x14ac:dyDescent="0.25">
      <c r="A767" s="3" t="str">
        <f t="shared" si="60"/>
        <v>230713</v>
      </c>
      <c r="B767" s="3" t="s">
        <v>780</v>
      </c>
      <c r="C767" s="3" t="s">
        <v>7</v>
      </c>
      <c r="D767" s="3" t="s">
        <v>88</v>
      </c>
      <c r="E767" s="3" t="s">
        <v>346</v>
      </c>
      <c r="F767" s="3" t="s">
        <v>1159</v>
      </c>
      <c r="G767" s="4" t="s">
        <v>790</v>
      </c>
    </row>
    <row r="768" spans="1:7" ht="60" x14ac:dyDescent="0.25">
      <c r="A768" s="3" t="str">
        <f t="shared" si="60"/>
        <v>230713</v>
      </c>
      <c r="B768" s="3" t="s">
        <v>780</v>
      </c>
      <c r="C768" s="3" t="s">
        <v>7</v>
      </c>
      <c r="D768" s="3" t="s">
        <v>90</v>
      </c>
      <c r="E768" s="3" t="s">
        <v>346</v>
      </c>
      <c r="F768" s="3" t="s">
        <v>1159</v>
      </c>
      <c r="G768" s="4" t="s">
        <v>791</v>
      </c>
    </row>
    <row r="769" spans="1:7" ht="45" x14ac:dyDescent="0.25">
      <c r="A769" s="3" t="str">
        <f t="shared" si="60"/>
        <v>230713</v>
      </c>
      <c r="B769" s="3" t="s">
        <v>780</v>
      </c>
      <c r="C769" s="3" t="s">
        <v>7</v>
      </c>
      <c r="D769" s="3" t="s">
        <v>92</v>
      </c>
      <c r="E769" s="3" t="s">
        <v>346</v>
      </c>
      <c r="F769" s="3" t="s">
        <v>1159</v>
      </c>
      <c r="G769" s="4" t="s">
        <v>792</v>
      </c>
    </row>
    <row r="770" spans="1:7" ht="45" x14ac:dyDescent="0.25">
      <c r="A770" s="3" t="str">
        <f t="shared" si="60"/>
        <v>230713</v>
      </c>
      <c r="B770" s="3" t="s">
        <v>780</v>
      </c>
      <c r="C770" s="3" t="s">
        <v>7</v>
      </c>
      <c r="D770" s="3" t="s">
        <v>793</v>
      </c>
      <c r="E770" s="3" t="s">
        <v>346</v>
      </c>
      <c r="F770" s="3" t="s">
        <v>1159</v>
      </c>
      <c r="G770" s="4" t="s">
        <v>794</v>
      </c>
    </row>
    <row r="771" spans="1:7" x14ac:dyDescent="0.25">
      <c r="A771" s="3" t="str">
        <f t="shared" si="60"/>
        <v>230713</v>
      </c>
      <c r="B771" s="3" t="s">
        <v>780</v>
      </c>
      <c r="C771" s="3" t="s">
        <v>7</v>
      </c>
      <c r="D771" s="3" t="s">
        <v>62</v>
      </c>
      <c r="E771" s="3" t="s">
        <v>350</v>
      </c>
      <c r="F771" s="3" t="s">
        <v>1164</v>
      </c>
      <c r="G771" s="4" t="s">
        <v>682</v>
      </c>
    </row>
    <row r="772" spans="1:7" ht="75" x14ac:dyDescent="0.25">
      <c r="A772" s="3" t="str">
        <f t="shared" si="60"/>
        <v>230713</v>
      </c>
      <c r="B772" s="3" t="s">
        <v>780</v>
      </c>
      <c r="C772" s="3" t="s">
        <v>7</v>
      </c>
      <c r="D772" s="3" t="s">
        <v>116</v>
      </c>
      <c r="E772" s="3" t="s">
        <v>350</v>
      </c>
      <c r="F772" s="3" t="s">
        <v>1167</v>
      </c>
      <c r="G772" s="4" t="s">
        <v>683</v>
      </c>
    </row>
    <row r="773" spans="1:7" ht="45" x14ac:dyDescent="0.25">
      <c r="A773" s="3" t="str">
        <f t="shared" ref="A773:A783" si="61">"230719"</f>
        <v>230719</v>
      </c>
      <c r="B773" s="3" t="s">
        <v>795</v>
      </c>
      <c r="C773" s="3" t="s">
        <v>7</v>
      </c>
      <c r="D773" s="3" t="s">
        <v>25</v>
      </c>
      <c r="E773" s="3" t="s">
        <v>346</v>
      </c>
      <c r="F773" s="3" t="s">
        <v>1161</v>
      </c>
      <c r="G773" s="4" t="s">
        <v>796</v>
      </c>
    </row>
    <row r="774" spans="1:7" ht="60" x14ac:dyDescent="0.25">
      <c r="A774" s="3" t="str">
        <f t="shared" si="61"/>
        <v>230719</v>
      </c>
      <c r="B774" s="3" t="s">
        <v>795</v>
      </c>
      <c r="C774" s="3" t="s">
        <v>7</v>
      </c>
      <c r="D774" s="3" t="s">
        <v>104</v>
      </c>
      <c r="E774" s="3" t="s">
        <v>346</v>
      </c>
      <c r="F774" s="3" t="s">
        <v>1159</v>
      </c>
      <c r="G774" s="4" t="s">
        <v>797</v>
      </c>
    </row>
    <row r="775" spans="1:7" ht="45" x14ac:dyDescent="0.25">
      <c r="A775" s="3" t="str">
        <f t="shared" si="61"/>
        <v>230719</v>
      </c>
      <c r="B775" s="3" t="s">
        <v>795</v>
      </c>
      <c r="C775" s="3" t="s">
        <v>7</v>
      </c>
      <c r="D775" s="3" t="s">
        <v>106</v>
      </c>
      <c r="E775" s="3" t="s">
        <v>346</v>
      </c>
      <c r="F775" s="3" t="s">
        <v>1159</v>
      </c>
      <c r="G775" s="4" t="s">
        <v>798</v>
      </c>
    </row>
    <row r="776" spans="1:7" ht="60" x14ac:dyDescent="0.25">
      <c r="A776" s="3" t="str">
        <f t="shared" si="61"/>
        <v>230719</v>
      </c>
      <c r="B776" s="3" t="s">
        <v>795</v>
      </c>
      <c r="C776" s="3" t="s">
        <v>7</v>
      </c>
      <c r="D776" s="3" t="s">
        <v>108</v>
      </c>
      <c r="E776" s="3" t="s">
        <v>346</v>
      </c>
      <c r="F776" s="3" t="s">
        <v>1159</v>
      </c>
      <c r="G776" s="4" t="s">
        <v>799</v>
      </c>
    </row>
    <row r="777" spans="1:7" ht="60" x14ac:dyDescent="0.25">
      <c r="A777" s="3" t="str">
        <f t="shared" si="61"/>
        <v>230719</v>
      </c>
      <c r="B777" s="3" t="s">
        <v>795</v>
      </c>
      <c r="C777" s="3" t="s">
        <v>7</v>
      </c>
      <c r="D777" s="3" t="s">
        <v>366</v>
      </c>
      <c r="E777" s="3" t="s">
        <v>346</v>
      </c>
      <c r="F777" s="3" t="s">
        <v>1159</v>
      </c>
      <c r="G777" s="4" t="s">
        <v>800</v>
      </c>
    </row>
    <row r="778" spans="1:7" ht="45" x14ac:dyDescent="0.25">
      <c r="A778" s="3" t="str">
        <f t="shared" si="61"/>
        <v>230719</v>
      </c>
      <c r="B778" s="3" t="s">
        <v>795</v>
      </c>
      <c r="C778" s="3" t="s">
        <v>7</v>
      </c>
      <c r="D778" s="3" t="s">
        <v>786</v>
      </c>
      <c r="E778" s="3" t="s">
        <v>346</v>
      </c>
      <c r="F778" s="3" t="s">
        <v>1159</v>
      </c>
      <c r="G778" s="4" t="s">
        <v>801</v>
      </c>
    </row>
    <row r="779" spans="1:7" ht="45" x14ac:dyDescent="0.25">
      <c r="A779" s="3" t="str">
        <f t="shared" si="61"/>
        <v>230719</v>
      </c>
      <c r="B779" s="3" t="s">
        <v>795</v>
      </c>
      <c r="C779" s="3" t="s">
        <v>7</v>
      </c>
      <c r="D779" s="3" t="s">
        <v>788</v>
      </c>
      <c r="E779" s="3" t="s">
        <v>346</v>
      </c>
      <c r="F779" s="3" t="s">
        <v>1159</v>
      </c>
      <c r="G779" s="4" t="s">
        <v>802</v>
      </c>
    </row>
    <row r="780" spans="1:7" ht="45" x14ac:dyDescent="0.25">
      <c r="A780" s="3" t="str">
        <f t="shared" si="61"/>
        <v>230719</v>
      </c>
      <c r="B780" s="3" t="s">
        <v>795</v>
      </c>
      <c r="C780" s="3" t="s">
        <v>7</v>
      </c>
      <c r="D780" s="3" t="s">
        <v>803</v>
      </c>
      <c r="E780" s="3" t="s">
        <v>346</v>
      </c>
      <c r="F780" s="3" t="s">
        <v>1159</v>
      </c>
      <c r="G780" s="4" t="s">
        <v>804</v>
      </c>
    </row>
    <row r="781" spans="1:7" x14ac:dyDescent="0.25">
      <c r="A781" s="3" t="str">
        <f t="shared" si="61"/>
        <v>230719</v>
      </c>
      <c r="B781" s="3" t="s">
        <v>795</v>
      </c>
      <c r="C781" s="3" t="s">
        <v>7</v>
      </c>
      <c r="D781" s="3" t="s">
        <v>62</v>
      </c>
      <c r="E781" s="3" t="s">
        <v>350</v>
      </c>
      <c r="F781" s="3" t="s">
        <v>1164</v>
      </c>
      <c r="G781" s="4" t="s">
        <v>682</v>
      </c>
    </row>
    <row r="782" spans="1:7" ht="60" x14ac:dyDescent="0.25">
      <c r="A782" s="3" t="str">
        <f t="shared" si="61"/>
        <v>230719</v>
      </c>
      <c r="B782" s="3" t="s">
        <v>795</v>
      </c>
      <c r="C782" s="3" t="s">
        <v>7</v>
      </c>
      <c r="D782" s="3" t="s">
        <v>116</v>
      </c>
      <c r="E782" s="3" t="s">
        <v>350</v>
      </c>
      <c r="F782" s="3" t="s">
        <v>1167</v>
      </c>
      <c r="G782" s="4" t="s">
        <v>805</v>
      </c>
    </row>
    <row r="783" spans="1:7" x14ac:dyDescent="0.25">
      <c r="A783" s="3" t="str">
        <f t="shared" si="61"/>
        <v>230719</v>
      </c>
      <c r="B783" s="3" t="s">
        <v>795</v>
      </c>
      <c r="C783" s="3" t="s">
        <v>7</v>
      </c>
      <c r="D783" s="3" t="s">
        <v>174</v>
      </c>
      <c r="E783" s="3" t="s">
        <v>350</v>
      </c>
      <c r="F783" s="3" t="s">
        <v>1167</v>
      </c>
      <c r="G783" s="4" t="s">
        <v>669</v>
      </c>
    </row>
    <row r="784" spans="1:7" ht="90" x14ac:dyDescent="0.25">
      <c r="A784" s="3" t="str">
        <f t="shared" ref="A784:A789" si="62">"230923"</f>
        <v>230923</v>
      </c>
      <c r="B784" s="3" t="s">
        <v>806</v>
      </c>
      <c r="C784" s="3" t="s">
        <v>7</v>
      </c>
      <c r="D784" s="3" t="s">
        <v>807</v>
      </c>
      <c r="E784" s="3" t="s">
        <v>9</v>
      </c>
      <c r="F784" s="3" t="s">
        <v>1160</v>
      </c>
      <c r="G784" s="4" t="s">
        <v>808</v>
      </c>
    </row>
    <row r="785" spans="1:7" ht="45" x14ac:dyDescent="0.25">
      <c r="A785" s="3" t="str">
        <f t="shared" si="62"/>
        <v>230923</v>
      </c>
      <c r="B785" s="3" t="s">
        <v>806</v>
      </c>
      <c r="C785" s="3" t="s">
        <v>7</v>
      </c>
      <c r="D785" s="3" t="s">
        <v>809</v>
      </c>
      <c r="E785" s="3" t="s">
        <v>9</v>
      </c>
      <c r="F785" s="3" t="s">
        <v>1160</v>
      </c>
      <c r="G785" s="4" t="s">
        <v>810</v>
      </c>
    </row>
    <row r="786" spans="1:7" ht="45" x14ac:dyDescent="0.25">
      <c r="A786" s="3" t="str">
        <f t="shared" si="62"/>
        <v>230923</v>
      </c>
      <c r="B786" s="3" t="s">
        <v>806</v>
      </c>
      <c r="C786" s="3" t="s">
        <v>7</v>
      </c>
      <c r="D786" s="3" t="s">
        <v>811</v>
      </c>
      <c r="E786" s="3" t="s">
        <v>9</v>
      </c>
      <c r="F786" s="3" t="s">
        <v>1160</v>
      </c>
      <c r="G786" s="4" t="s">
        <v>812</v>
      </c>
    </row>
    <row r="787" spans="1:7" ht="30" x14ac:dyDescent="0.25">
      <c r="A787" s="3" t="str">
        <f t="shared" si="62"/>
        <v>230923</v>
      </c>
      <c r="B787" s="3" t="s">
        <v>806</v>
      </c>
      <c r="C787" s="3" t="s">
        <v>7</v>
      </c>
      <c r="D787" s="3" t="s">
        <v>813</v>
      </c>
      <c r="E787" s="3" t="s">
        <v>9</v>
      </c>
      <c r="F787" s="3" t="s">
        <v>1160</v>
      </c>
      <c r="G787" s="4" t="s">
        <v>814</v>
      </c>
    </row>
    <row r="788" spans="1:7" ht="195" x14ac:dyDescent="0.25">
      <c r="A788" s="3" t="str">
        <f t="shared" si="62"/>
        <v>230923</v>
      </c>
      <c r="B788" s="3" t="s">
        <v>806</v>
      </c>
      <c r="C788" s="3" t="s">
        <v>7</v>
      </c>
      <c r="D788" s="3" t="s">
        <v>815</v>
      </c>
      <c r="E788" s="3" t="s">
        <v>9</v>
      </c>
      <c r="F788" s="3" t="s">
        <v>1158</v>
      </c>
      <c r="G788" s="4" t="s">
        <v>816</v>
      </c>
    </row>
    <row r="789" spans="1:7" ht="105" x14ac:dyDescent="0.25">
      <c r="A789" s="3" t="str">
        <f t="shared" si="62"/>
        <v>230923</v>
      </c>
      <c r="B789" s="3" t="s">
        <v>806</v>
      </c>
      <c r="C789" s="3" t="s">
        <v>7</v>
      </c>
      <c r="D789" s="3" t="s">
        <v>817</v>
      </c>
      <c r="E789" s="3" t="s">
        <v>9</v>
      </c>
      <c r="F789" s="3" t="s">
        <v>1158</v>
      </c>
      <c r="G789" s="4" t="s">
        <v>818</v>
      </c>
    </row>
    <row r="790" spans="1:7" ht="30" x14ac:dyDescent="0.25">
      <c r="A790" s="3" t="str">
        <f t="shared" ref="A790:A808" si="63">"232113"</f>
        <v>232113</v>
      </c>
      <c r="B790" s="3" t="s">
        <v>819</v>
      </c>
      <c r="C790" s="3" t="s">
        <v>7</v>
      </c>
      <c r="D790" s="3" t="s">
        <v>339</v>
      </c>
      <c r="E790" s="3" t="s">
        <v>346</v>
      </c>
      <c r="F790" s="3" t="s">
        <v>1161</v>
      </c>
      <c r="G790" s="4" t="s">
        <v>820</v>
      </c>
    </row>
    <row r="791" spans="1:7" ht="30" x14ac:dyDescent="0.25">
      <c r="A791" s="3" t="str">
        <f t="shared" si="63"/>
        <v>232113</v>
      </c>
      <c r="B791" s="3" t="s">
        <v>819</v>
      </c>
      <c r="C791" s="3" t="s">
        <v>7</v>
      </c>
      <c r="D791" s="3" t="s">
        <v>340</v>
      </c>
      <c r="E791" s="3" t="s">
        <v>346</v>
      </c>
      <c r="F791" s="3" t="s">
        <v>1161</v>
      </c>
      <c r="G791" s="4" t="s">
        <v>821</v>
      </c>
    </row>
    <row r="792" spans="1:7" ht="30" x14ac:dyDescent="0.25">
      <c r="A792" s="3" t="str">
        <f t="shared" si="63"/>
        <v>232113</v>
      </c>
      <c r="B792" s="3" t="s">
        <v>819</v>
      </c>
      <c r="C792" s="3" t="s">
        <v>7</v>
      </c>
      <c r="D792" s="3" t="s">
        <v>342</v>
      </c>
      <c r="E792" s="3" t="s">
        <v>346</v>
      </c>
      <c r="F792" s="3" t="s">
        <v>1161</v>
      </c>
      <c r="G792" s="4" t="s">
        <v>822</v>
      </c>
    </row>
    <row r="793" spans="1:7" ht="30" x14ac:dyDescent="0.25">
      <c r="A793" s="3" t="str">
        <f t="shared" si="63"/>
        <v>232113</v>
      </c>
      <c r="B793" s="3" t="s">
        <v>819</v>
      </c>
      <c r="C793" s="3" t="s">
        <v>7</v>
      </c>
      <c r="D793" s="3" t="s">
        <v>104</v>
      </c>
      <c r="E793" s="3" t="s">
        <v>346</v>
      </c>
      <c r="F793" s="3" t="s">
        <v>1161</v>
      </c>
      <c r="G793" s="4" t="s">
        <v>782</v>
      </c>
    </row>
    <row r="794" spans="1:7" ht="45" x14ac:dyDescent="0.25">
      <c r="A794" s="3" t="str">
        <f t="shared" si="63"/>
        <v>232113</v>
      </c>
      <c r="B794" s="3" t="s">
        <v>819</v>
      </c>
      <c r="C794" s="3" t="s">
        <v>7</v>
      </c>
      <c r="D794" s="3" t="s">
        <v>106</v>
      </c>
      <c r="E794" s="3" t="s">
        <v>346</v>
      </c>
      <c r="F794" s="3" t="s">
        <v>1167</v>
      </c>
      <c r="G794" s="4" t="s">
        <v>783</v>
      </c>
    </row>
    <row r="795" spans="1:7" ht="30" x14ac:dyDescent="0.25">
      <c r="A795" s="3" t="str">
        <f t="shared" si="63"/>
        <v>232113</v>
      </c>
      <c r="B795" s="3" t="s">
        <v>819</v>
      </c>
      <c r="C795" s="3" t="s">
        <v>7</v>
      </c>
      <c r="D795" s="3" t="s">
        <v>108</v>
      </c>
      <c r="E795" s="3" t="s">
        <v>346</v>
      </c>
      <c r="F795" s="3" t="s">
        <v>1172</v>
      </c>
      <c r="G795" s="4" t="s">
        <v>823</v>
      </c>
    </row>
    <row r="796" spans="1:7" ht="30" x14ac:dyDescent="0.25">
      <c r="A796" s="3" t="str">
        <f t="shared" si="63"/>
        <v>232113</v>
      </c>
      <c r="B796" s="3" t="s">
        <v>819</v>
      </c>
      <c r="C796" s="3" t="s">
        <v>7</v>
      </c>
      <c r="D796" s="3" t="s">
        <v>366</v>
      </c>
      <c r="E796" s="3" t="s">
        <v>346</v>
      </c>
      <c r="F796" s="3" t="s">
        <v>1172</v>
      </c>
      <c r="G796" s="4" t="s">
        <v>824</v>
      </c>
    </row>
    <row r="797" spans="1:7" ht="45" x14ac:dyDescent="0.25">
      <c r="A797" s="3" t="str">
        <f t="shared" si="63"/>
        <v>232113</v>
      </c>
      <c r="B797" s="3" t="s">
        <v>819</v>
      </c>
      <c r="C797" s="3" t="s">
        <v>7</v>
      </c>
      <c r="D797" s="3" t="s">
        <v>786</v>
      </c>
      <c r="E797" s="3" t="s">
        <v>346</v>
      </c>
      <c r="F797" s="3" t="s">
        <v>1172</v>
      </c>
      <c r="G797" s="4" t="s">
        <v>825</v>
      </c>
    </row>
    <row r="798" spans="1:7" ht="75" x14ac:dyDescent="0.25">
      <c r="A798" s="3" t="str">
        <f t="shared" si="63"/>
        <v>232113</v>
      </c>
      <c r="B798" s="3" t="s">
        <v>819</v>
      </c>
      <c r="C798" s="3" t="s">
        <v>7</v>
      </c>
      <c r="D798" s="3" t="s">
        <v>88</v>
      </c>
      <c r="E798" s="3" t="s">
        <v>346</v>
      </c>
      <c r="F798" s="3" t="s">
        <v>1167</v>
      </c>
      <c r="G798" s="4" t="s">
        <v>826</v>
      </c>
    </row>
    <row r="799" spans="1:7" ht="45" x14ac:dyDescent="0.25">
      <c r="A799" s="3" t="str">
        <f t="shared" si="63"/>
        <v>232113</v>
      </c>
      <c r="B799" s="3" t="s">
        <v>819</v>
      </c>
      <c r="C799" s="3" t="s">
        <v>7</v>
      </c>
      <c r="D799" s="3" t="s">
        <v>90</v>
      </c>
      <c r="E799" s="3" t="s">
        <v>346</v>
      </c>
      <c r="F799" s="3" t="s">
        <v>1167</v>
      </c>
      <c r="G799" s="4" t="s">
        <v>827</v>
      </c>
    </row>
    <row r="800" spans="1:7" ht="45" x14ac:dyDescent="0.25">
      <c r="A800" s="3" t="str">
        <f t="shared" si="63"/>
        <v>232113</v>
      </c>
      <c r="B800" s="3" t="s">
        <v>819</v>
      </c>
      <c r="C800" s="3" t="s">
        <v>7</v>
      </c>
      <c r="D800" s="3" t="s">
        <v>92</v>
      </c>
      <c r="E800" s="3" t="s">
        <v>346</v>
      </c>
      <c r="F800" s="3" t="s">
        <v>1167</v>
      </c>
      <c r="G800" s="4" t="s">
        <v>828</v>
      </c>
    </row>
    <row r="801" spans="1:7" ht="45" x14ac:dyDescent="0.25">
      <c r="A801" s="3" t="str">
        <f t="shared" si="63"/>
        <v>232113</v>
      </c>
      <c r="B801" s="3" t="s">
        <v>819</v>
      </c>
      <c r="C801" s="3" t="s">
        <v>7</v>
      </c>
      <c r="D801" s="3" t="s">
        <v>793</v>
      </c>
      <c r="E801" s="3" t="s">
        <v>346</v>
      </c>
      <c r="F801" s="3" t="s">
        <v>1167</v>
      </c>
      <c r="G801" s="4" t="s">
        <v>829</v>
      </c>
    </row>
    <row r="802" spans="1:7" ht="60" x14ac:dyDescent="0.25">
      <c r="A802" s="3" t="str">
        <f t="shared" si="63"/>
        <v>232113</v>
      </c>
      <c r="B802" s="3" t="s">
        <v>819</v>
      </c>
      <c r="C802" s="3" t="s">
        <v>7</v>
      </c>
      <c r="D802" s="3" t="s">
        <v>8</v>
      </c>
      <c r="E802" s="3" t="s">
        <v>350</v>
      </c>
      <c r="F802" s="3" t="s">
        <v>1159</v>
      </c>
      <c r="G802" s="4" t="s">
        <v>830</v>
      </c>
    </row>
    <row r="803" spans="1:7" ht="60" x14ac:dyDescent="0.25">
      <c r="A803" s="3" t="str">
        <f t="shared" si="63"/>
        <v>232113</v>
      </c>
      <c r="B803" s="3" t="s">
        <v>819</v>
      </c>
      <c r="C803" s="3" t="s">
        <v>7</v>
      </c>
      <c r="D803" s="3" t="s">
        <v>11</v>
      </c>
      <c r="E803" s="3" t="s">
        <v>350</v>
      </c>
      <c r="F803" s="3" t="s">
        <v>1159</v>
      </c>
      <c r="G803" s="4" t="s">
        <v>831</v>
      </c>
    </row>
    <row r="804" spans="1:7" ht="60" x14ac:dyDescent="0.25">
      <c r="A804" s="3" t="str">
        <f t="shared" si="63"/>
        <v>232113</v>
      </c>
      <c r="B804" s="3" t="s">
        <v>819</v>
      </c>
      <c r="C804" s="3" t="s">
        <v>7</v>
      </c>
      <c r="D804" s="3" t="s">
        <v>13</v>
      </c>
      <c r="E804" s="3" t="s">
        <v>350</v>
      </c>
      <c r="F804" s="3" t="s">
        <v>1159</v>
      </c>
      <c r="G804" s="4" t="s">
        <v>832</v>
      </c>
    </row>
    <row r="805" spans="1:7" x14ac:dyDescent="0.25">
      <c r="A805" s="3" t="str">
        <f t="shared" si="63"/>
        <v>232113</v>
      </c>
      <c r="B805" s="3" t="s">
        <v>819</v>
      </c>
      <c r="C805" s="3" t="s">
        <v>7</v>
      </c>
      <c r="D805" s="3" t="s">
        <v>116</v>
      </c>
      <c r="E805" s="3" t="s">
        <v>350</v>
      </c>
      <c r="F805" s="3" t="s">
        <v>1164</v>
      </c>
      <c r="G805" s="4" t="s">
        <v>833</v>
      </c>
    </row>
    <row r="806" spans="1:7" x14ac:dyDescent="0.25">
      <c r="A806" s="3" t="str">
        <f t="shared" si="63"/>
        <v>232113</v>
      </c>
      <c r="B806" s="3" t="s">
        <v>819</v>
      </c>
      <c r="C806" s="3" t="s">
        <v>7</v>
      </c>
      <c r="D806" s="3" t="s">
        <v>174</v>
      </c>
      <c r="E806" s="3" t="s">
        <v>350</v>
      </c>
      <c r="F806" s="3" t="s">
        <v>1166</v>
      </c>
      <c r="G806" s="4" t="s">
        <v>747</v>
      </c>
    </row>
    <row r="807" spans="1:7" x14ac:dyDescent="0.25">
      <c r="A807" s="3" t="str">
        <f t="shared" si="63"/>
        <v>232113</v>
      </c>
      <c r="B807" s="3" t="s">
        <v>819</v>
      </c>
      <c r="C807" s="3" t="s">
        <v>7</v>
      </c>
      <c r="D807" s="3" t="s">
        <v>499</v>
      </c>
      <c r="E807" s="3" t="s">
        <v>350</v>
      </c>
      <c r="F807" s="3" t="s">
        <v>1167</v>
      </c>
      <c r="G807" s="4" t="s">
        <v>748</v>
      </c>
    </row>
    <row r="808" spans="1:7" ht="45" x14ac:dyDescent="0.25">
      <c r="A808" s="3" t="str">
        <f t="shared" si="63"/>
        <v>232113</v>
      </c>
      <c r="B808" s="3" t="s">
        <v>819</v>
      </c>
      <c r="C808" s="3" t="s">
        <v>7</v>
      </c>
      <c r="D808" s="3" t="s">
        <v>834</v>
      </c>
      <c r="E808" s="3" t="s">
        <v>350</v>
      </c>
      <c r="F808" s="3" t="s">
        <v>1167</v>
      </c>
      <c r="G808" s="4" t="s">
        <v>835</v>
      </c>
    </row>
    <row r="809" spans="1:7" ht="90" x14ac:dyDescent="0.25">
      <c r="A809" s="3" t="str">
        <f t="shared" ref="A809:A816" si="64">"232300"</f>
        <v>232300</v>
      </c>
      <c r="B809" s="3" t="s">
        <v>836</v>
      </c>
      <c r="C809" s="3" t="s">
        <v>7</v>
      </c>
      <c r="D809" s="3" t="s">
        <v>25</v>
      </c>
      <c r="E809" s="3" t="s">
        <v>346</v>
      </c>
      <c r="F809" s="3" t="s">
        <v>1161</v>
      </c>
      <c r="G809" s="4" t="s">
        <v>837</v>
      </c>
    </row>
    <row r="810" spans="1:7" ht="30" x14ac:dyDescent="0.25">
      <c r="A810" s="3" t="str">
        <f t="shared" si="64"/>
        <v>232300</v>
      </c>
      <c r="B810" s="3" t="s">
        <v>836</v>
      </c>
      <c r="C810" s="3" t="s">
        <v>7</v>
      </c>
      <c r="D810" s="3" t="s">
        <v>27</v>
      </c>
      <c r="E810" s="3" t="s">
        <v>346</v>
      </c>
      <c r="F810" s="3" t="s">
        <v>1161</v>
      </c>
      <c r="G810" s="4" t="s">
        <v>838</v>
      </c>
    </row>
    <row r="811" spans="1:7" ht="75" x14ac:dyDescent="0.25">
      <c r="A811" s="3" t="str">
        <f t="shared" si="64"/>
        <v>232300</v>
      </c>
      <c r="B811" s="3" t="s">
        <v>836</v>
      </c>
      <c r="C811" s="3" t="s">
        <v>7</v>
      </c>
      <c r="D811" s="3" t="s">
        <v>88</v>
      </c>
      <c r="E811" s="3" t="s">
        <v>346</v>
      </c>
      <c r="F811" s="3" t="s">
        <v>1159</v>
      </c>
      <c r="G811" s="4" t="s">
        <v>839</v>
      </c>
    </row>
    <row r="812" spans="1:7" ht="90" x14ac:dyDescent="0.25">
      <c r="A812" s="3" t="str">
        <f t="shared" si="64"/>
        <v>232300</v>
      </c>
      <c r="B812" s="3" t="s">
        <v>836</v>
      </c>
      <c r="C812" s="3" t="s">
        <v>7</v>
      </c>
      <c r="D812" s="3" t="s">
        <v>90</v>
      </c>
      <c r="E812" s="3" t="s">
        <v>346</v>
      </c>
      <c r="F812" s="3" t="s">
        <v>1159</v>
      </c>
      <c r="G812" s="4" t="s">
        <v>840</v>
      </c>
    </row>
    <row r="813" spans="1:7" ht="45" x14ac:dyDescent="0.25">
      <c r="A813" s="3" t="str">
        <f t="shared" si="64"/>
        <v>232300</v>
      </c>
      <c r="B813" s="3" t="s">
        <v>836</v>
      </c>
      <c r="C813" s="3" t="s">
        <v>7</v>
      </c>
      <c r="D813" s="3" t="s">
        <v>92</v>
      </c>
      <c r="E813" s="3" t="s">
        <v>346</v>
      </c>
      <c r="F813" s="3" t="s">
        <v>1159</v>
      </c>
      <c r="G813" s="4" t="s">
        <v>841</v>
      </c>
    </row>
    <row r="814" spans="1:7" x14ac:dyDescent="0.25">
      <c r="A814" s="3" t="str">
        <f t="shared" si="64"/>
        <v>232300</v>
      </c>
      <c r="B814" s="3" t="s">
        <v>836</v>
      </c>
      <c r="C814" s="3" t="s">
        <v>7</v>
      </c>
      <c r="D814" s="3" t="s">
        <v>62</v>
      </c>
      <c r="E814" s="3" t="s">
        <v>350</v>
      </c>
      <c r="F814" s="3" t="s">
        <v>1166</v>
      </c>
      <c r="G814" s="4" t="s">
        <v>634</v>
      </c>
    </row>
    <row r="815" spans="1:7" x14ac:dyDescent="0.25">
      <c r="A815" s="3" t="str">
        <f t="shared" si="64"/>
        <v>232300</v>
      </c>
      <c r="B815" s="3" t="s">
        <v>836</v>
      </c>
      <c r="C815" s="3" t="s">
        <v>7</v>
      </c>
      <c r="D815" s="3" t="s">
        <v>116</v>
      </c>
      <c r="E815" s="3" t="s">
        <v>350</v>
      </c>
      <c r="F815" s="3" t="s">
        <v>1167</v>
      </c>
      <c r="G815" s="4" t="s">
        <v>691</v>
      </c>
    </row>
    <row r="816" spans="1:7" ht="30" x14ac:dyDescent="0.25">
      <c r="A816" s="3" t="str">
        <f t="shared" si="64"/>
        <v>232300</v>
      </c>
      <c r="B816" s="3" t="s">
        <v>836</v>
      </c>
      <c r="C816" s="3" t="s">
        <v>7</v>
      </c>
      <c r="D816" s="3" t="s">
        <v>16</v>
      </c>
      <c r="E816" s="3" t="s">
        <v>359</v>
      </c>
      <c r="F816" s="3" t="s">
        <v>1163</v>
      </c>
      <c r="G816" s="4" t="s">
        <v>842</v>
      </c>
    </row>
    <row r="817" spans="1:7" ht="30" x14ac:dyDescent="0.25">
      <c r="A817" s="3" t="str">
        <f t="shared" ref="A817:A850" si="65">"233113"</f>
        <v>233113</v>
      </c>
      <c r="B817" s="3" t="s">
        <v>843</v>
      </c>
      <c r="C817" s="3" t="s">
        <v>7</v>
      </c>
      <c r="D817" s="3" t="s">
        <v>8</v>
      </c>
      <c r="E817" s="3" t="s">
        <v>346</v>
      </c>
      <c r="F817" s="3" t="s">
        <v>1161</v>
      </c>
      <c r="G817" s="4" t="s">
        <v>844</v>
      </c>
    </row>
    <row r="818" spans="1:7" ht="30" x14ac:dyDescent="0.25">
      <c r="A818" s="3" t="str">
        <f t="shared" si="65"/>
        <v>233113</v>
      </c>
      <c r="B818" s="3" t="s">
        <v>843</v>
      </c>
      <c r="C818" s="3" t="s">
        <v>7</v>
      </c>
      <c r="D818" s="3" t="s">
        <v>11</v>
      </c>
      <c r="E818" s="3" t="s">
        <v>346</v>
      </c>
      <c r="F818" s="3" t="s">
        <v>1161</v>
      </c>
      <c r="G818" s="4" t="s">
        <v>845</v>
      </c>
    </row>
    <row r="819" spans="1:7" ht="30" x14ac:dyDescent="0.25">
      <c r="A819" s="3" t="str">
        <f t="shared" si="65"/>
        <v>233113</v>
      </c>
      <c r="B819" s="3" t="s">
        <v>843</v>
      </c>
      <c r="C819" s="3" t="s">
        <v>7</v>
      </c>
      <c r="D819" s="3" t="s">
        <v>13</v>
      </c>
      <c r="E819" s="3" t="s">
        <v>346</v>
      </c>
      <c r="F819" s="3" t="s">
        <v>1161</v>
      </c>
      <c r="G819" s="4" t="s">
        <v>846</v>
      </c>
    </row>
    <row r="820" spans="1:7" ht="30" x14ac:dyDescent="0.25">
      <c r="A820" s="3" t="str">
        <f t="shared" si="65"/>
        <v>233113</v>
      </c>
      <c r="B820" s="3" t="s">
        <v>843</v>
      </c>
      <c r="C820" s="3" t="s">
        <v>7</v>
      </c>
      <c r="D820" s="3" t="s">
        <v>64</v>
      </c>
      <c r="E820" s="3" t="s">
        <v>346</v>
      </c>
      <c r="F820" s="3" t="s">
        <v>1161</v>
      </c>
      <c r="G820" s="4" t="s">
        <v>782</v>
      </c>
    </row>
    <row r="821" spans="1:7" ht="45" x14ac:dyDescent="0.25">
      <c r="A821" s="3" t="str">
        <f t="shared" si="65"/>
        <v>233113</v>
      </c>
      <c r="B821" s="3" t="s">
        <v>843</v>
      </c>
      <c r="C821" s="3" t="s">
        <v>7</v>
      </c>
      <c r="D821" s="3" t="s">
        <v>66</v>
      </c>
      <c r="E821" s="3" t="s">
        <v>346</v>
      </c>
      <c r="F821" s="3" t="s">
        <v>1167</v>
      </c>
      <c r="G821" s="4" t="s">
        <v>783</v>
      </c>
    </row>
    <row r="822" spans="1:7" ht="30" x14ac:dyDescent="0.25">
      <c r="A822" s="3" t="str">
        <f t="shared" si="65"/>
        <v>233113</v>
      </c>
      <c r="B822" s="3" t="s">
        <v>843</v>
      </c>
      <c r="C822" s="3" t="s">
        <v>7</v>
      </c>
      <c r="D822" s="3" t="s">
        <v>172</v>
      </c>
      <c r="E822" s="3" t="s">
        <v>346</v>
      </c>
      <c r="F822" s="3" t="s">
        <v>1161</v>
      </c>
      <c r="G822" s="4" t="s">
        <v>847</v>
      </c>
    </row>
    <row r="823" spans="1:7" ht="45" x14ac:dyDescent="0.25">
      <c r="A823" s="3" t="str">
        <f t="shared" si="65"/>
        <v>233113</v>
      </c>
      <c r="B823" s="3" t="s">
        <v>843</v>
      </c>
      <c r="C823" s="3" t="s">
        <v>7</v>
      </c>
      <c r="D823" s="3" t="s">
        <v>609</v>
      </c>
      <c r="E823" s="3" t="s">
        <v>346</v>
      </c>
      <c r="F823" s="3" t="s">
        <v>1167</v>
      </c>
      <c r="G823" s="4" t="s">
        <v>848</v>
      </c>
    </row>
    <row r="824" spans="1:7" ht="45" x14ac:dyDescent="0.25">
      <c r="A824" s="3" t="str">
        <f t="shared" si="65"/>
        <v>233113</v>
      </c>
      <c r="B824" s="3" t="s">
        <v>843</v>
      </c>
      <c r="C824" s="3" t="s">
        <v>7</v>
      </c>
      <c r="D824" s="3" t="s">
        <v>72</v>
      </c>
      <c r="E824" s="3" t="s">
        <v>346</v>
      </c>
      <c r="F824" s="3" t="s">
        <v>1159</v>
      </c>
      <c r="G824" s="4" t="s">
        <v>849</v>
      </c>
    </row>
    <row r="825" spans="1:7" ht="30" x14ac:dyDescent="0.25">
      <c r="A825" s="3" t="str">
        <f t="shared" si="65"/>
        <v>233113</v>
      </c>
      <c r="B825" s="3" t="s">
        <v>843</v>
      </c>
      <c r="C825" s="3" t="s">
        <v>7</v>
      </c>
      <c r="D825" s="3" t="s">
        <v>74</v>
      </c>
      <c r="E825" s="3" t="s">
        <v>346</v>
      </c>
      <c r="F825" s="3" t="s">
        <v>1159</v>
      </c>
      <c r="G825" s="4" t="s">
        <v>850</v>
      </c>
    </row>
    <row r="826" spans="1:7" ht="45" x14ac:dyDescent="0.25">
      <c r="A826" s="3" t="str">
        <f t="shared" si="65"/>
        <v>233113</v>
      </c>
      <c r="B826" s="3" t="s">
        <v>843</v>
      </c>
      <c r="C826" s="3" t="s">
        <v>7</v>
      </c>
      <c r="D826" s="3" t="s">
        <v>467</v>
      </c>
      <c r="E826" s="3" t="s">
        <v>346</v>
      </c>
      <c r="F826" s="3" t="s">
        <v>1159</v>
      </c>
      <c r="G826" s="4" t="s">
        <v>851</v>
      </c>
    </row>
    <row r="827" spans="1:7" ht="30" x14ac:dyDescent="0.25">
      <c r="A827" s="3" t="str">
        <f t="shared" si="65"/>
        <v>233113</v>
      </c>
      <c r="B827" s="3" t="s">
        <v>843</v>
      </c>
      <c r="C827" s="3" t="s">
        <v>7</v>
      </c>
      <c r="D827" s="3" t="s">
        <v>664</v>
      </c>
      <c r="E827" s="3" t="s">
        <v>346</v>
      </c>
      <c r="F827" s="3" t="s">
        <v>1159</v>
      </c>
      <c r="G827" s="4" t="s">
        <v>852</v>
      </c>
    </row>
    <row r="828" spans="1:7" ht="30" x14ac:dyDescent="0.25">
      <c r="A828" s="3" t="str">
        <f t="shared" si="65"/>
        <v>233113</v>
      </c>
      <c r="B828" s="3" t="s">
        <v>843</v>
      </c>
      <c r="C828" s="3" t="s">
        <v>7</v>
      </c>
      <c r="D828" s="3" t="s">
        <v>853</v>
      </c>
      <c r="E828" s="3" t="s">
        <v>346</v>
      </c>
      <c r="F828" s="3" t="s">
        <v>1159</v>
      </c>
      <c r="G828" s="4" t="s">
        <v>854</v>
      </c>
    </row>
    <row r="829" spans="1:7" ht="30" x14ac:dyDescent="0.25">
      <c r="A829" s="3" t="str">
        <f t="shared" si="65"/>
        <v>233113</v>
      </c>
      <c r="B829" s="3" t="s">
        <v>843</v>
      </c>
      <c r="C829" s="3" t="s">
        <v>7</v>
      </c>
      <c r="D829" s="3" t="s">
        <v>855</v>
      </c>
      <c r="E829" s="3" t="s">
        <v>346</v>
      </c>
      <c r="F829" s="3" t="s">
        <v>1159</v>
      </c>
      <c r="G829" s="4" t="s">
        <v>856</v>
      </c>
    </row>
    <row r="830" spans="1:7" ht="30" x14ac:dyDescent="0.25">
      <c r="A830" s="3" t="str">
        <f t="shared" si="65"/>
        <v>233113</v>
      </c>
      <c r="B830" s="3" t="s">
        <v>843</v>
      </c>
      <c r="C830" s="3" t="s">
        <v>7</v>
      </c>
      <c r="D830" s="3" t="s">
        <v>857</v>
      </c>
      <c r="E830" s="3" t="s">
        <v>346</v>
      </c>
      <c r="F830" s="3" t="s">
        <v>1159</v>
      </c>
      <c r="G830" s="4" t="s">
        <v>858</v>
      </c>
    </row>
    <row r="831" spans="1:7" ht="30" x14ac:dyDescent="0.25">
      <c r="A831" s="3" t="str">
        <f t="shared" si="65"/>
        <v>233113</v>
      </c>
      <c r="B831" s="3" t="s">
        <v>843</v>
      </c>
      <c r="C831" s="3" t="s">
        <v>7</v>
      </c>
      <c r="D831" s="3" t="s">
        <v>859</v>
      </c>
      <c r="E831" s="3" t="s">
        <v>346</v>
      </c>
      <c r="F831" s="3" t="s">
        <v>1159</v>
      </c>
      <c r="G831" s="4" t="s">
        <v>860</v>
      </c>
    </row>
    <row r="832" spans="1:7" ht="30" x14ac:dyDescent="0.25">
      <c r="A832" s="3" t="str">
        <f t="shared" si="65"/>
        <v>233113</v>
      </c>
      <c r="B832" s="3" t="s">
        <v>843</v>
      </c>
      <c r="C832" s="3" t="s">
        <v>7</v>
      </c>
      <c r="D832" s="3" t="s">
        <v>861</v>
      </c>
      <c r="E832" s="3" t="s">
        <v>346</v>
      </c>
      <c r="F832" s="3" t="s">
        <v>1159</v>
      </c>
      <c r="G832" s="4" t="s">
        <v>862</v>
      </c>
    </row>
    <row r="833" spans="1:7" ht="75" x14ac:dyDescent="0.25">
      <c r="A833" s="3" t="str">
        <f t="shared" si="65"/>
        <v>233113</v>
      </c>
      <c r="B833" s="3" t="s">
        <v>843</v>
      </c>
      <c r="C833" s="3" t="s">
        <v>7</v>
      </c>
      <c r="D833" s="3" t="s">
        <v>72</v>
      </c>
      <c r="E833" s="3" t="s">
        <v>346</v>
      </c>
      <c r="F833" s="3" t="s">
        <v>1159</v>
      </c>
      <c r="G833" s="4" t="s">
        <v>863</v>
      </c>
    </row>
    <row r="834" spans="1:7" ht="45" x14ac:dyDescent="0.25">
      <c r="A834" s="3" t="str">
        <f t="shared" si="65"/>
        <v>233113</v>
      </c>
      <c r="B834" s="3" t="s">
        <v>843</v>
      </c>
      <c r="C834" s="3" t="s">
        <v>7</v>
      </c>
      <c r="D834" s="3" t="s">
        <v>72</v>
      </c>
      <c r="E834" s="3" t="s">
        <v>346</v>
      </c>
      <c r="F834" s="3" t="s">
        <v>1159</v>
      </c>
      <c r="G834" s="4" t="s">
        <v>864</v>
      </c>
    </row>
    <row r="835" spans="1:7" ht="45" x14ac:dyDescent="0.25">
      <c r="A835" s="3" t="str">
        <f t="shared" si="65"/>
        <v>233113</v>
      </c>
      <c r="B835" s="3" t="s">
        <v>843</v>
      </c>
      <c r="C835" s="3" t="s">
        <v>7</v>
      </c>
      <c r="D835" s="3" t="s">
        <v>72</v>
      </c>
      <c r="E835" s="3" t="s">
        <v>346</v>
      </c>
      <c r="F835" s="3" t="s">
        <v>1159</v>
      </c>
      <c r="G835" s="4" t="s">
        <v>865</v>
      </c>
    </row>
    <row r="836" spans="1:7" ht="45" x14ac:dyDescent="0.25">
      <c r="A836" s="3" t="str">
        <f t="shared" si="65"/>
        <v>233113</v>
      </c>
      <c r="B836" s="3" t="s">
        <v>843</v>
      </c>
      <c r="C836" s="3" t="s">
        <v>7</v>
      </c>
      <c r="D836" s="3" t="s">
        <v>72</v>
      </c>
      <c r="E836" s="3" t="s">
        <v>346</v>
      </c>
      <c r="F836" s="3" t="s">
        <v>1159</v>
      </c>
      <c r="G836" s="4" t="s">
        <v>866</v>
      </c>
    </row>
    <row r="837" spans="1:7" ht="30" x14ac:dyDescent="0.25">
      <c r="A837" s="3" t="str">
        <f t="shared" si="65"/>
        <v>233113</v>
      </c>
      <c r="B837" s="3" t="s">
        <v>843</v>
      </c>
      <c r="C837" s="3" t="s">
        <v>7</v>
      </c>
      <c r="D837" s="3" t="s">
        <v>210</v>
      </c>
      <c r="E837" s="3" t="s">
        <v>346</v>
      </c>
      <c r="F837" s="3" t="s">
        <v>1167</v>
      </c>
      <c r="G837" s="4" t="s">
        <v>867</v>
      </c>
    </row>
    <row r="838" spans="1:7" ht="30" x14ac:dyDescent="0.25">
      <c r="A838" s="3" t="str">
        <f t="shared" si="65"/>
        <v>233113</v>
      </c>
      <c r="B838" s="3" t="s">
        <v>843</v>
      </c>
      <c r="C838" s="3" t="s">
        <v>7</v>
      </c>
      <c r="D838" s="3" t="s">
        <v>212</v>
      </c>
      <c r="E838" s="3" t="s">
        <v>346</v>
      </c>
      <c r="F838" s="3" t="s">
        <v>1167</v>
      </c>
      <c r="G838" s="4" t="s">
        <v>868</v>
      </c>
    </row>
    <row r="839" spans="1:7" ht="30" x14ac:dyDescent="0.25">
      <c r="A839" s="3" t="str">
        <f t="shared" si="65"/>
        <v>233113</v>
      </c>
      <c r="B839" s="3" t="s">
        <v>843</v>
      </c>
      <c r="C839" s="3" t="s">
        <v>7</v>
      </c>
      <c r="D839" s="3" t="s">
        <v>214</v>
      </c>
      <c r="E839" s="3" t="s">
        <v>346</v>
      </c>
      <c r="F839" s="3" t="s">
        <v>1167</v>
      </c>
      <c r="G839" s="4" t="s">
        <v>869</v>
      </c>
    </row>
    <row r="840" spans="1:7" ht="30" x14ac:dyDescent="0.25">
      <c r="A840" s="3" t="str">
        <f t="shared" si="65"/>
        <v>233113</v>
      </c>
      <c r="B840" s="3" t="s">
        <v>843</v>
      </c>
      <c r="C840" s="3" t="s">
        <v>7</v>
      </c>
      <c r="D840" s="3" t="s">
        <v>870</v>
      </c>
      <c r="E840" s="3" t="s">
        <v>346</v>
      </c>
      <c r="F840" s="3" t="s">
        <v>1167</v>
      </c>
      <c r="G840" s="4" t="s">
        <v>871</v>
      </c>
    </row>
    <row r="841" spans="1:7" ht="60" x14ac:dyDescent="0.25">
      <c r="A841" s="3" t="str">
        <f t="shared" si="65"/>
        <v>233113</v>
      </c>
      <c r="B841" s="3" t="s">
        <v>843</v>
      </c>
      <c r="C841" s="3" t="s">
        <v>7</v>
      </c>
      <c r="D841" s="3" t="s">
        <v>872</v>
      </c>
      <c r="E841" s="3" t="s">
        <v>346</v>
      </c>
      <c r="F841" s="3" t="s">
        <v>1167</v>
      </c>
      <c r="G841" s="4" t="s">
        <v>873</v>
      </c>
    </row>
    <row r="842" spans="1:7" ht="90" x14ac:dyDescent="0.25">
      <c r="A842" s="3" t="str">
        <f t="shared" si="65"/>
        <v>233113</v>
      </c>
      <c r="B842" s="3" t="s">
        <v>843</v>
      </c>
      <c r="C842" s="3" t="s">
        <v>7</v>
      </c>
      <c r="D842" s="3" t="s">
        <v>77</v>
      </c>
      <c r="E842" s="3" t="s">
        <v>350</v>
      </c>
      <c r="F842" s="3" t="s">
        <v>1159</v>
      </c>
      <c r="G842" s="4" t="s">
        <v>874</v>
      </c>
    </row>
    <row r="843" spans="1:7" ht="60" x14ac:dyDescent="0.25">
      <c r="A843" s="3" t="str">
        <f t="shared" si="65"/>
        <v>233113</v>
      </c>
      <c r="B843" s="3" t="s">
        <v>843</v>
      </c>
      <c r="C843" s="3" t="s">
        <v>7</v>
      </c>
      <c r="D843" s="3" t="s">
        <v>78</v>
      </c>
      <c r="E843" s="3" t="s">
        <v>350</v>
      </c>
      <c r="F843" s="3" t="s">
        <v>1159</v>
      </c>
      <c r="G843" s="4" t="s">
        <v>875</v>
      </c>
    </row>
    <row r="844" spans="1:7" ht="60" x14ac:dyDescent="0.25">
      <c r="A844" s="3" t="str">
        <f t="shared" si="65"/>
        <v>233113</v>
      </c>
      <c r="B844" s="3" t="s">
        <v>843</v>
      </c>
      <c r="C844" s="3" t="s">
        <v>7</v>
      </c>
      <c r="D844" s="3" t="s">
        <v>876</v>
      </c>
      <c r="E844" s="3" t="s">
        <v>350</v>
      </c>
      <c r="F844" s="3" t="s">
        <v>1159</v>
      </c>
      <c r="G844" s="4" t="s">
        <v>877</v>
      </c>
    </row>
    <row r="845" spans="1:7" ht="60" x14ac:dyDescent="0.25">
      <c r="A845" s="3" t="str">
        <f t="shared" si="65"/>
        <v>233113</v>
      </c>
      <c r="B845" s="3" t="s">
        <v>843</v>
      </c>
      <c r="C845" s="3" t="s">
        <v>7</v>
      </c>
      <c r="D845" s="3" t="s">
        <v>878</v>
      </c>
      <c r="E845" s="3" t="s">
        <v>350</v>
      </c>
      <c r="F845" s="3" t="s">
        <v>1159</v>
      </c>
      <c r="G845" s="4" t="s">
        <v>879</v>
      </c>
    </row>
    <row r="846" spans="1:7" ht="60" x14ac:dyDescent="0.25">
      <c r="A846" s="3" t="str">
        <f t="shared" si="65"/>
        <v>233113</v>
      </c>
      <c r="B846" s="3" t="s">
        <v>843</v>
      </c>
      <c r="C846" s="3" t="s">
        <v>7</v>
      </c>
      <c r="D846" s="3" t="s">
        <v>880</v>
      </c>
      <c r="E846" s="3" t="s">
        <v>350</v>
      </c>
      <c r="F846" s="3" t="s">
        <v>1159</v>
      </c>
      <c r="G846" s="4" t="s">
        <v>881</v>
      </c>
    </row>
    <row r="847" spans="1:7" ht="75" x14ac:dyDescent="0.25">
      <c r="A847" s="3" t="str">
        <f t="shared" si="65"/>
        <v>233113</v>
      </c>
      <c r="B847" s="3" t="s">
        <v>843</v>
      </c>
      <c r="C847" s="3" t="s">
        <v>7</v>
      </c>
      <c r="D847" s="3" t="s">
        <v>882</v>
      </c>
      <c r="E847" s="3" t="s">
        <v>350</v>
      </c>
      <c r="F847" s="3" t="s">
        <v>1159</v>
      </c>
      <c r="G847" s="4" t="s">
        <v>883</v>
      </c>
    </row>
    <row r="848" spans="1:7" ht="90" x14ac:dyDescent="0.25">
      <c r="A848" s="3" t="str">
        <f t="shared" si="65"/>
        <v>233113</v>
      </c>
      <c r="B848" s="3" t="s">
        <v>843</v>
      </c>
      <c r="C848" s="3" t="s">
        <v>7</v>
      </c>
      <c r="D848" s="3" t="s">
        <v>884</v>
      </c>
      <c r="E848" s="3" t="s">
        <v>350</v>
      </c>
      <c r="F848" s="3" t="s">
        <v>1159</v>
      </c>
      <c r="G848" s="4" t="s">
        <v>885</v>
      </c>
    </row>
    <row r="849" spans="1:7" x14ac:dyDescent="0.25">
      <c r="A849" s="3" t="str">
        <f t="shared" si="65"/>
        <v>233113</v>
      </c>
      <c r="B849" s="3" t="s">
        <v>843</v>
      </c>
      <c r="C849" s="3" t="s">
        <v>7</v>
      </c>
      <c r="D849" s="3" t="s">
        <v>18</v>
      </c>
      <c r="E849" s="3" t="s">
        <v>350</v>
      </c>
      <c r="F849" s="3" t="s">
        <v>1166</v>
      </c>
      <c r="G849" s="4" t="s">
        <v>886</v>
      </c>
    </row>
    <row r="850" spans="1:7" x14ac:dyDescent="0.25">
      <c r="A850" s="3" t="str">
        <f t="shared" si="65"/>
        <v>233113</v>
      </c>
      <c r="B850" s="3" t="s">
        <v>843</v>
      </c>
      <c r="C850" s="3" t="s">
        <v>7</v>
      </c>
      <c r="D850" s="3" t="s">
        <v>20</v>
      </c>
      <c r="E850" s="3" t="s">
        <v>350</v>
      </c>
      <c r="F850" s="3" t="s">
        <v>1167</v>
      </c>
      <c r="G850" s="4" t="s">
        <v>669</v>
      </c>
    </row>
    <row r="851" spans="1:7" ht="60" x14ac:dyDescent="0.25">
      <c r="A851" s="3" t="str">
        <f>"233300"</f>
        <v>233300</v>
      </c>
      <c r="B851" s="3" t="s">
        <v>887</v>
      </c>
      <c r="C851" s="3" t="s">
        <v>7</v>
      </c>
      <c r="D851" s="3" t="s">
        <v>25</v>
      </c>
      <c r="E851" s="3" t="s">
        <v>346</v>
      </c>
      <c r="F851" s="3" t="s">
        <v>1161</v>
      </c>
      <c r="G851" s="4" t="s">
        <v>888</v>
      </c>
    </row>
    <row r="852" spans="1:7" ht="165" x14ac:dyDescent="0.25">
      <c r="A852" s="3" t="str">
        <f>"233300"</f>
        <v>233300</v>
      </c>
      <c r="B852" s="3" t="s">
        <v>887</v>
      </c>
      <c r="C852" s="3" t="s">
        <v>7</v>
      </c>
      <c r="D852" s="3" t="s">
        <v>27</v>
      </c>
      <c r="E852" s="3" t="s">
        <v>346</v>
      </c>
      <c r="F852" s="3" t="s">
        <v>1159</v>
      </c>
      <c r="G852" s="4" t="s">
        <v>889</v>
      </c>
    </row>
    <row r="853" spans="1:7" ht="60" x14ac:dyDescent="0.25">
      <c r="A853" s="3" t="str">
        <f>"233300"</f>
        <v>233300</v>
      </c>
      <c r="B853" s="3" t="s">
        <v>887</v>
      </c>
      <c r="C853" s="3" t="s">
        <v>7</v>
      </c>
      <c r="D853" s="3" t="s">
        <v>62</v>
      </c>
      <c r="E853" s="3" t="s">
        <v>350</v>
      </c>
      <c r="F853" s="3" t="s">
        <v>1159</v>
      </c>
      <c r="G853" s="4" t="s">
        <v>890</v>
      </c>
    </row>
    <row r="854" spans="1:7" x14ac:dyDescent="0.25">
      <c r="A854" s="3" t="str">
        <f>"233300"</f>
        <v>233300</v>
      </c>
      <c r="B854" s="3" t="s">
        <v>887</v>
      </c>
      <c r="C854" s="3" t="s">
        <v>7</v>
      </c>
      <c r="D854" s="3" t="s">
        <v>116</v>
      </c>
      <c r="E854" s="3" t="s">
        <v>350</v>
      </c>
      <c r="F854" s="3" t="s">
        <v>1167</v>
      </c>
      <c r="G854" s="4" t="s">
        <v>891</v>
      </c>
    </row>
    <row r="855" spans="1:7" ht="30" x14ac:dyDescent="0.25">
      <c r="A855" s="3" t="str">
        <f>"233300"</f>
        <v>233300</v>
      </c>
      <c r="B855" s="3" t="s">
        <v>887</v>
      </c>
      <c r="C855" s="3" t="s">
        <v>7</v>
      </c>
      <c r="D855" s="3" t="s">
        <v>16</v>
      </c>
      <c r="E855" s="3" t="s">
        <v>359</v>
      </c>
      <c r="F855" s="3" t="s">
        <v>1163</v>
      </c>
      <c r="G855" s="4" t="s">
        <v>892</v>
      </c>
    </row>
    <row r="856" spans="1:7" x14ac:dyDescent="0.25">
      <c r="A856" s="3" t="str">
        <f t="shared" ref="A856:A862" si="66">"233346"</f>
        <v>233346</v>
      </c>
      <c r="B856" s="3" t="s">
        <v>893</v>
      </c>
      <c r="C856" s="3" t="s">
        <v>7</v>
      </c>
      <c r="D856" s="3" t="s">
        <v>894</v>
      </c>
      <c r="E856" s="3" t="s">
        <v>346</v>
      </c>
      <c r="F856" s="3" t="s">
        <v>1161</v>
      </c>
      <c r="G856" s="4" t="s">
        <v>629</v>
      </c>
    </row>
    <row r="857" spans="1:7" ht="30" x14ac:dyDescent="0.25">
      <c r="A857" s="3" t="str">
        <f t="shared" si="66"/>
        <v>233346</v>
      </c>
      <c r="B857" s="3" t="s">
        <v>893</v>
      </c>
      <c r="C857" s="3" t="s">
        <v>7</v>
      </c>
      <c r="D857" s="3" t="s">
        <v>895</v>
      </c>
      <c r="E857" s="3" t="s">
        <v>346</v>
      </c>
      <c r="F857" s="3" t="s">
        <v>1161</v>
      </c>
      <c r="G857" s="4" t="s">
        <v>896</v>
      </c>
    </row>
    <row r="858" spans="1:7" ht="30" x14ac:dyDescent="0.25">
      <c r="A858" s="3" t="str">
        <f t="shared" si="66"/>
        <v>233346</v>
      </c>
      <c r="B858" s="3" t="s">
        <v>893</v>
      </c>
      <c r="C858" s="3" t="s">
        <v>7</v>
      </c>
      <c r="D858" s="3" t="s">
        <v>897</v>
      </c>
      <c r="E858" s="3" t="s">
        <v>346</v>
      </c>
      <c r="F858" s="3" t="s">
        <v>1161</v>
      </c>
      <c r="G858" s="4" t="s">
        <v>898</v>
      </c>
    </row>
    <row r="859" spans="1:7" ht="45" x14ac:dyDescent="0.25">
      <c r="A859" s="3" t="str">
        <f t="shared" si="66"/>
        <v>233346</v>
      </c>
      <c r="B859" s="3" t="s">
        <v>893</v>
      </c>
      <c r="C859" s="3" t="s">
        <v>7</v>
      </c>
      <c r="D859" s="3" t="s">
        <v>899</v>
      </c>
      <c r="E859" s="3" t="s">
        <v>346</v>
      </c>
      <c r="F859" s="3" t="s">
        <v>1167</v>
      </c>
      <c r="G859" s="4" t="s">
        <v>900</v>
      </c>
    </row>
    <row r="860" spans="1:7" ht="45" x14ac:dyDescent="0.25">
      <c r="A860" s="3" t="str">
        <f t="shared" si="66"/>
        <v>233346</v>
      </c>
      <c r="B860" s="3" t="s">
        <v>893</v>
      </c>
      <c r="C860" s="3" t="s">
        <v>7</v>
      </c>
      <c r="D860" s="3" t="s">
        <v>901</v>
      </c>
      <c r="E860" s="3" t="s">
        <v>346</v>
      </c>
      <c r="F860" s="3" t="s">
        <v>1167</v>
      </c>
      <c r="G860" s="4" t="s">
        <v>902</v>
      </c>
    </row>
    <row r="861" spans="1:7" ht="30" x14ac:dyDescent="0.25">
      <c r="A861" s="3" t="str">
        <f t="shared" si="66"/>
        <v>233346</v>
      </c>
      <c r="B861" s="3" t="s">
        <v>893</v>
      </c>
      <c r="C861" s="3" t="s">
        <v>7</v>
      </c>
      <c r="D861" s="3" t="s">
        <v>903</v>
      </c>
      <c r="E861" s="3" t="s">
        <v>346</v>
      </c>
      <c r="F861" s="3" t="s">
        <v>1159</v>
      </c>
      <c r="G861" s="4" t="s">
        <v>904</v>
      </c>
    </row>
    <row r="862" spans="1:7" ht="45" x14ac:dyDescent="0.25">
      <c r="A862" s="3" t="str">
        <f t="shared" si="66"/>
        <v>233346</v>
      </c>
      <c r="B862" s="3" t="s">
        <v>893</v>
      </c>
      <c r="C862" s="3" t="s">
        <v>7</v>
      </c>
      <c r="D862" s="3" t="s">
        <v>25</v>
      </c>
      <c r="E862" s="3" t="s">
        <v>350</v>
      </c>
      <c r="F862" s="3" t="s">
        <v>1159</v>
      </c>
      <c r="G862" s="4" t="s">
        <v>905</v>
      </c>
    </row>
    <row r="863" spans="1:7" ht="75" x14ac:dyDescent="0.25">
      <c r="A863" s="3" t="str">
        <f t="shared" ref="A863:A878" si="67">"233423"</f>
        <v>233423</v>
      </c>
      <c r="B863" s="3" t="s">
        <v>906</v>
      </c>
      <c r="C863" s="3" t="s">
        <v>7</v>
      </c>
      <c r="D863" s="3" t="s">
        <v>8</v>
      </c>
      <c r="E863" s="3" t="s">
        <v>346</v>
      </c>
      <c r="F863" s="3" t="s">
        <v>1161</v>
      </c>
      <c r="G863" s="4" t="s">
        <v>907</v>
      </c>
    </row>
    <row r="864" spans="1:7" ht="60" x14ac:dyDescent="0.25">
      <c r="A864" s="3" t="str">
        <f t="shared" si="67"/>
        <v>233423</v>
      </c>
      <c r="B864" s="3" t="s">
        <v>906</v>
      </c>
      <c r="C864" s="3" t="s">
        <v>7</v>
      </c>
      <c r="D864" s="3" t="s">
        <v>11</v>
      </c>
      <c r="E864" s="3" t="s">
        <v>346</v>
      </c>
      <c r="F864" s="3" t="s">
        <v>1161</v>
      </c>
      <c r="G864" s="4" t="s">
        <v>908</v>
      </c>
    </row>
    <row r="865" spans="1:7" ht="75" x14ac:dyDescent="0.25">
      <c r="A865" s="3" t="str">
        <f t="shared" si="67"/>
        <v>233423</v>
      </c>
      <c r="B865" s="3" t="s">
        <v>906</v>
      </c>
      <c r="C865" s="3" t="s">
        <v>7</v>
      </c>
      <c r="D865" s="3" t="s">
        <v>13</v>
      </c>
      <c r="E865" s="3" t="s">
        <v>346</v>
      </c>
      <c r="F865" s="3" t="s">
        <v>1161</v>
      </c>
      <c r="G865" s="4" t="s">
        <v>909</v>
      </c>
    </row>
    <row r="866" spans="1:7" ht="60" x14ac:dyDescent="0.25">
      <c r="A866" s="3" t="str">
        <f t="shared" si="67"/>
        <v>233423</v>
      </c>
      <c r="B866" s="3" t="s">
        <v>906</v>
      </c>
      <c r="C866" s="3" t="s">
        <v>7</v>
      </c>
      <c r="D866" s="3" t="s">
        <v>206</v>
      </c>
      <c r="E866" s="3" t="s">
        <v>346</v>
      </c>
      <c r="F866" s="3" t="s">
        <v>1161</v>
      </c>
      <c r="G866" s="4" t="s">
        <v>910</v>
      </c>
    </row>
    <row r="867" spans="1:7" ht="60" x14ac:dyDescent="0.25">
      <c r="A867" s="3" t="str">
        <f t="shared" si="67"/>
        <v>233423</v>
      </c>
      <c r="B867" s="3" t="s">
        <v>906</v>
      </c>
      <c r="C867" s="3" t="s">
        <v>7</v>
      </c>
      <c r="D867" s="3" t="s">
        <v>208</v>
      </c>
      <c r="E867" s="3" t="s">
        <v>346</v>
      </c>
      <c r="F867" s="3" t="s">
        <v>1161</v>
      </c>
      <c r="G867" s="4" t="s">
        <v>911</v>
      </c>
    </row>
    <row r="868" spans="1:7" ht="60" x14ac:dyDescent="0.25">
      <c r="A868" s="3" t="str">
        <f t="shared" si="67"/>
        <v>233423</v>
      </c>
      <c r="B868" s="3" t="s">
        <v>906</v>
      </c>
      <c r="C868" s="3" t="s">
        <v>7</v>
      </c>
      <c r="D868" s="3" t="s">
        <v>657</v>
      </c>
      <c r="E868" s="3" t="s">
        <v>346</v>
      </c>
      <c r="F868" s="3" t="s">
        <v>1161</v>
      </c>
      <c r="G868" s="4" t="s">
        <v>912</v>
      </c>
    </row>
    <row r="869" spans="1:7" ht="60" x14ac:dyDescent="0.25">
      <c r="A869" s="3" t="str">
        <f t="shared" si="67"/>
        <v>233423</v>
      </c>
      <c r="B869" s="3" t="s">
        <v>906</v>
      </c>
      <c r="C869" s="3" t="s">
        <v>7</v>
      </c>
      <c r="D869" s="3" t="s">
        <v>913</v>
      </c>
      <c r="E869" s="3" t="s">
        <v>346</v>
      </c>
      <c r="F869" s="3" t="s">
        <v>1161</v>
      </c>
      <c r="G869" s="4" t="s">
        <v>914</v>
      </c>
    </row>
    <row r="870" spans="1:7" ht="75" x14ac:dyDescent="0.25">
      <c r="A870" s="3" t="str">
        <f t="shared" si="67"/>
        <v>233423</v>
      </c>
      <c r="B870" s="3" t="s">
        <v>906</v>
      </c>
      <c r="C870" s="3" t="s">
        <v>7</v>
      </c>
      <c r="D870" s="3" t="s">
        <v>64</v>
      </c>
      <c r="E870" s="3" t="s">
        <v>346</v>
      </c>
      <c r="F870" s="3" t="s">
        <v>1159</v>
      </c>
      <c r="G870" s="4" t="s">
        <v>915</v>
      </c>
    </row>
    <row r="871" spans="1:7" ht="45" x14ac:dyDescent="0.25">
      <c r="A871" s="3" t="str">
        <f t="shared" si="67"/>
        <v>233423</v>
      </c>
      <c r="B871" s="3" t="s">
        <v>906</v>
      </c>
      <c r="C871" s="3" t="s">
        <v>7</v>
      </c>
      <c r="D871" s="3" t="s">
        <v>66</v>
      </c>
      <c r="E871" s="3" t="s">
        <v>346</v>
      </c>
      <c r="F871" s="3" t="s">
        <v>1159</v>
      </c>
      <c r="G871" s="4" t="s">
        <v>916</v>
      </c>
    </row>
    <row r="872" spans="1:7" ht="105" x14ac:dyDescent="0.25">
      <c r="A872" s="3" t="str">
        <f t="shared" si="67"/>
        <v>233423</v>
      </c>
      <c r="B872" s="3" t="s">
        <v>906</v>
      </c>
      <c r="C872" s="3" t="s">
        <v>7</v>
      </c>
      <c r="D872" s="3" t="s">
        <v>72</v>
      </c>
      <c r="E872" s="3" t="s">
        <v>346</v>
      </c>
      <c r="F872" s="3" t="s">
        <v>1167</v>
      </c>
      <c r="G872" s="4" t="s">
        <v>917</v>
      </c>
    </row>
    <row r="873" spans="1:7" ht="90" x14ac:dyDescent="0.25">
      <c r="A873" s="3" t="str">
        <f t="shared" si="67"/>
        <v>233423</v>
      </c>
      <c r="B873" s="3" t="s">
        <v>906</v>
      </c>
      <c r="C873" s="3" t="s">
        <v>7</v>
      </c>
      <c r="D873" s="3" t="s">
        <v>74</v>
      </c>
      <c r="E873" s="3" t="s">
        <v>346</v>
      </c>
      <c r="F873" s="3" t="s">
        <v>1167</v>
      </c>
      <c r="G873" s="4" t="s">
        <v>918</v>
      </c>
    </row>
    <row r="874" spans="1:7" ht="60" x14ac:dyDescent="0.25">
      <c r="A874" s="3" t="str">
        <f t="shared" si="67"/>
        <v>233423</v>
      </c>
      <c r="B874" s="3" t="s">
        <v>906</v>
      </c>
      <c r="C874" s="3" t="s">
        <v>7</v>
      </c>
      <c r="D874" s="3" t="s">
        <v>77</v>
      </c>
      <c r="E874" s="3" t="s">
        <v>350</v>
      </c>
      <c r="F874" s="3" t="s">
        <v>1159</v>
      </c>
      <c r="G874" s="4" t="s">
        <v>919</v>
      </c>
    </row>
    <row r="875" spans="1:7" ht="60" x14ac:dyDescent="0.25">
      <c r="A875" s="3" t="str">
        <f t="shared" si="67"/>
        <v>233423</v>
      </c>
      <c r="B875" s="3" t="s">
        <v>906</v>
      </c>
      <c r="C875" s="3" t="s">
        <v>7</v>
      </c>
      <c r="D875" s="3" t="s">
        <v>78</v>
      </c>
      <c r="E875" s="3" t="s">
        <v>350</v>
      </c>
      <c r="F875" s="3" t="s">
        <v>1159</v>
      </c>
      <c r="G875" s="4" t="s">
        <v>920</v>
      </c>
    </row>
    <row r="876" spans="1:7" x14ac:dyDescent="0.25">
      <c r="A876" s="3" t="str">
        <f t="shared" si="67"/>
        <v>233423</v>
      </c>
      <c r="B876" s="3" t="s">
        <v>906</v>
      </c>
      <c r="C876" s="3" t="s">
        <v>7</v>
      </c>
      <c r="D876" s="3" t="s">
        <v>18</v>
      </c>
      <c r="E876" s="3" t="s">
        <v>350</v>
      </c>
      <c r="F876" s="3" t="s">
        <v>1167</v>
      </c>
      <c r="G876" s="4" t="s">
        <v>691</v>
      </c>
    </row>
    <row r="877" spans="1:7" ht="30" x14ac:dyDescent="0.25">
      <c r="A877" s="3" t="str">
        <f t="shared" si="67"/>
        <v>233423</v>
      </c>
      <c r="B877" s="3" t="s">
        <v>906</v>
      </c>
      <c r="C877" s="3" t="s">
        <v>7</v>
      </c>
      <c r="D877" s="3" t="s">
        <v>349</v>
      </c>
      <c r="E877" s="3" t="s">
        <v>359</v>
      </c>
      <c r="F877" s="3" t="s">
        <v>1163</v>
      </c>
      <c r="G877" s="4" t="s">
        <v>921</v>
      </c>
    </row>
    <row r="878" spans="1:7" ht="60" x14ac:dyDescent="0.25">
      <c r="A878" s="3" t="str">
        <f t="shared" si="67"/>
        <v>233423</v>
      </c>
      <c r="B878" s="3" t="s">
        <v>906</v>
      </c>
      <c r="C878" s="3" t="s">
        <v>7</v>
      </c>
      <c r="D878" s="3" t="s">
        <v>358</v>
      </c>
      <c r="E878" s="3" t="s">
        <v>507</v>
      </c>
      <c r="F878" s="3" t="s">
        <v>1165</v>
      </c>
      <c r="G878" s="4" t="s">
        <v>922</v>
      </c>
    </row>
    <row r="879" spans="1:7" ht="60" x14ac:dyDescent="0.25">
      <c r="A879" s="3" t="str">
        <f t="shared" ref="A879:A895" si="68">"233600"</f>
        <v>233600</v>
      </c>
      <c r="B879" s="3" t="s">
        <v>923</v>
      </c>
      <c r="C879" s="3" t="s">
        <v>7</v>
      </c>
      <c r="D879" s="3" t="s">
        <v>339</v>
      </c>
      <c r="E879" s="3" t="s">
        <v>346</v>
      </c>
      <c r="F879" s="3" t="s">
        <v>1161</v>
      </c>
      <c r="G879" s="4" t="s">
        <v>924</v>
      </c>
    </row>
    <row r="880" spans="1:7" ht="60" x14ac:dyDescent="0.25">
      <c r="A880" s="3" t="str">
        <f t="shared" si="68"/>
        <v>233600</v>
      </c>
      <c r="B880" s="3" t="s">
        <v>923</v>
      </c>
      <c r="C880" s="3" t="s">
        <v>7</v>
      </c>
      <c r="D880" s="3" t="s">
        <v>340</v>
      </c>
      <c r="E880" s="3" t="s">
        <v>346</v>
      </c>
      <c r="F880" s="3" t="s">
        <v>1161</v>
      </c>
      <c r="G880" s="4" t="s">
        <v>925</v>
      </c>
    </row>
    <row r="881" spans="1:7" ht="60" x14ac:dyDescent="0.25">
      <c r="A881" s="3" t="str">
        <f t="shared" si="68"/>
        <v>233600</v>
      </c>
      <c r="B881" s="3" t="s">
        <v>923</v>
      </c>
      <c r="C881" s="3" t="s">
        <v>7</v>
      </c>
      <c r="D881" s="3" t="s">
        <v>342</v>
      </c>
      <c r="E881" s="3" t="s">
        <v>346</v>
      </c>
      <c r="F881" s="3" t="s">
        <v>1161</v>
      </c>
      <c r="G881" s="4" t="s">
        <v>926</v>
      </c>
    </row>
    <row r="882" spans="1:7" ht="30" x14ac:dyDescent="0.25">
      <c r="A882" s="3" t="str">
        <f t="shared" si="68"/>
        <v>233600</v>
      </c>
      <c r="B882" s="3" t="s">
        <v>923</v>
      </c>
      <c r="C882" s="3" t="s">
        <v>7</v>
      </c>
      <c r="D882" s="3" t="s">
        <v>104</v>
      </c>
      <c r="E882" s="3" t="s">
        <v>346</v>
      </c>
      <c r="F882" s="3" t="s">
        <v>1161</v>
      </c>
      <c r="G882" s="4" t="s">
        <v>782</v>
      </c>
    </row>
    <row r="883" spans="1:7" ht="45" x14ac:dyDescent="0.25">
      <c r="A883" s="3" t="str">
        <f t="shared" si="68"/>
        <v>233600</v>
      </c>
      <c r="B883" s="3" t="s">
        <v>923</v>
      </c>
      <c r="C883" s="3" t="s">
        <v>7</v>
      </c>
      <c r="D883" s="3" t="s">
        <v>106</v>
      </c>
      <c r="E883" s="3" t="s">
        <v>346</v>
      </c>
      <c r="F883" s="3" t="s">
        <v>1167</v>
      </c>
      <c r="G883" s="4" t="s">
        <v>783</v>
      </c>
    </row>
    <row r="884" spans="1:7" ht="30" x14ac:dyDescent="0.25">
      <c r="A884" s="3" t="str">
        <f t="shared" si="68"/>
        <v>233600</v>
      </c>
      <c r="B884" s="3" t="s">
        <v>923</v>
      </c>
      <c r="C884" s="3" t="s">
        <v>7</v>
      </c>
      <c r="D884" s="3" t="s">
        <v>108</v>
      </c>
      <c r="E884" s="3" t="s">
        <v>346</v>
      </c>
      <c r="F884" s="3" t="s">
        <v>1161</v>
      </c>
      <c r="G884" s="4" t="s">
        <v>927</v>
      </c>
    </row>
    <row r="885" spans="1:7" ht="30" x14ac:dyDescent="0.25">
      <c r="A885" s="3" t="str">
        <f t="shared" si="68"/>
        <v>233600</v>
      </c>
      <c r="B885" s="3" t="s">
        <v>923</v>
      </c>
      <c r="C885" s="3" t="s">
        <v>7</v>
      </c>
      <c r="D885" s="3" t="s">
        <v>88</v>
      </c>
      <c r="E885" s="3" t="s">
        <v>346</v>
      </c>
      <c r="F885" s="3" t="s">
        <v>1159</v>
      </c>
      <c r="G885" s="4" t="s">
        <v>928</v>
      </c>
    </row>
    <row r="886" spans="1:7" ht="60" x14ac:dyDescent="0.25">
      <c r="A886" s="3" t="str">
        <f t="shared" si="68"/>
        <v>233600</v>
      </c>
      <c r="B886" s="3" t="s">
        <v>923</v>
      </c>
      <c r="C886" s="3" t="s">
        <v>7</v>
      </c>
      <c r="D886" s="3" t="s">
        <v>90</v>
      </c>
      <c r="E886" s="3" t="s">
        <v>346</v>
      </c>
      <c r="F886" s="3" t="s">
        <v>1159</v>
      </c>
      <c r="G886" s="4" t="s">
        <v>929</v>
      </c>
    </row>
    <row r="887" spans="1:7" ht="30" x14ac:dyDescent="0.25">
      <c r="A887" s="3" t="str">
        <f t="shared" si="68"/>
        <v>233600</v>
      </c>
      <c r="B887" s="3" t="s">
        <v>923</v>
      </c>
      <c r="C887" s="3" t="s">
        <v>7</v>
      </c>
      <c r="D887" s="3" t="s">
        <v>92</v>
      </c>
      <c r="E887" s="3" t="s">
        <v>346</v>
      </c>
      <c r="F887" s="3" t="s">
        <v>1159</v>
      </c>
      <c r="G887" s="4" t="s">
        <v>930</v>
      </c>
    </row>
    <row r="888" spans="1:7" ht="60" x14ac:dyDescent="0.25">
      <c r="A888" s="3" t="str">
        <f t="shared" si="68"/>
        <v>233600</v>
      </c>
      <c r="B888" s="3" t="s">
        <v>923</v>
      </c>
      <c r="C888" s="3" t="s">
        <v>7</v>
      </c>
      <c r="D888" s="3" t="s">
        <v>793</v>
      </c>
      <c r="E888" s="3" t="s">
        <v>346</v>
      </c>
      <c r="F888" s="3" t="s">
        <v>1159</v>
      </c>
      <c r="G888" s="4" t="s">
        <v>931</v>
      </c>
    </row>
    <row r="889" spans="1:7" ht="30" x14ac:dyDescent="0.25">
      <c r="A889" s="3" t="str">
        <f t="shared" si="68"/>
        <v>233600</v>
      </c>
      <c r="B889" s="3" t="s">
        <v>923</v>
      </c>
      <c r="C889" s="3" t="s">
        <v>7</v>
      </c>
      <c r="D889" s="3" t="s">
        <v>88</v>
      </c>
      <c r="E889" s="3" t="s">
        <v>346</v>
      </c>
      <c r="F889" s="3" t="s">
        <v>1159</v>
      </c>
      <c r="G889" s="4" t="s">
        <v>932</v>
      </c>
    </row>
    <row r="890" spans="1:7" ht="45" x14ac:dyDescent="0.25">
      <c r="A890" s="3" t="str">
        <f t="shared" si="68"/>
        <v>233600</v>
      </c>
      <c r="B890" s="3" t="s">
        <v>923</v>
      </c>
      <c r="C890" s="3" t="s">
        <v>7</v>
      </c>
      <c r="D890" s="3" t="s">
        <v>90</v>
      </c>
      <c r="E890" s="3" t="s">
        <v>346</v>
      </c>
      <c r="F890" s="3" t="s">
        <v>1159</v>
      </c>
      <c r="G890" s="4" t="s">
        <v>933</v>
      </c>
    </row>
    <row r="891" spans="1:7" ht="60" x14ac:dyDescent="0.25">
      <c r="A891" s="3" t="str">
        <f t="shared" si="68"/>
        <v>233600</v>
      </c>
      <c r="B891" s="3" t="s">
        <v>923</v>
      </c>
      <c r="C891" s="3" t="s">
        <v>7</v>
      </c>
      <c r="D891" s="3" t="s">
        <v>8</v>
      </c>
      <c r="E891" s="3" t="s">
        <v>350</v>
      </c>
      <c r="F891" s="3" t="s">
        <v>1159</v>
      </c>
      <c r="G891" s="4" t="s">
        <v>934</v>
      </c>
    </row>
    <row r="892" spans="1:7" ht="60" x14ac:dyDescent="0.25">
      <c r="A892" s="3" t="str">
        <f t="shared" si="68"/>
        <v>233600</v>
      </c>
      <c r="B892" s="3" t="s">
        <v>923</v>
      </c>
      <c r="C892" s="3" t="s">
        <v>7</v>
      </c>
      <c r="D892" s="3" t="s">
        <v>11</v>
      </c>
      <c r="E892" s="3" t="s">
        <v>350</v>
      </c>
      <c r="F892" s="3" t="s">
        <v>1159</v>
      </c>
      <c r="G892" s="4" t="s">
        <v>935</v>
      </c>
    </row>
    <row r="893" spans="1:7" ht="75" x14ac:dyDescent="0.25">
      <c r="A893" s="3" t="str">
        <f t="shared" si="68"/>
        <v>233600</v>
      </c>
      <c r="B893" s="3" t="s">
        <v>923</v>
      </c>
      <c r="C893" s="3" t="s">
        <v>7</v>
      </c>
      <c r="D893" s="3" t="s">
        <v>13</v>
      </c>
      <c r="E893" s="3" t="s">
        <v>350</v>
      </c>
      <c r="F893" s="3" t="s">
        <v>1159</v>
      </c>
      <c r="G893" s="4" t="s">
        <v>936</v>
      </c>
    </row>
    <row r="894" spans="1:7" x14ac:dyDescent="0.25">
      <c r="A894" s="3" t="str">
        <f t="shared" si="68"/>
        <v>233600</v>
      </c>
      <c r="B894" s="3" t="s">
        <v>923</v>
      </c>
      <c r="C894" s="3" t="s">
        <v>7</v>
      </c>
      <c r="D894" s="3" t="s">
        <v>116</v>
      </c>
      <c r="E894" s="3" t="s">
        <v>350</v>
      </c>
      <c r="F894" s="3" t="s">
        <v>1167</v>
      </c>
      <c r="G894" s="4" t="s">
        <v>691</v>
      </c>
    </row>
    <row r="895" spans="1:7" ht="90" x14ac:dyDescent="0.25">
      <c r="A895" s="3" t="str">
        <f t="shared" si="68"/>
        <v>233600</v>
      </c>
      <c r="B895" s="3" t="s">
        <v>923</v>
      </c>
      <c r="C895" s="3" t="s">
        <v>7</v>
      </c>
      <c r="D895" s="3" t="s">
        <v>16</v>
      </c>
      <c r="E895" s="3" t="s">
        <v>359</v>
      </c>
      <c r="F895" s="3" t="s">
        <v>1163</v>
      </c>
      <c r="G895" s="4" t="s">
        <v>937</v>
      </c>
    </row>
    <row r="896" spans="1:7" ht="60" x14ac:dyDescent="0.25">
      <c r="A896" s="3" t="str">
        <f t="shared" ref="A896:A906" si="69">"233713"</f>
        <v>233713</v>
      </c>
      <c r="B896" s="3" t="s">
        <v>938</v>
      </c>
      <c r="C896" s="3" t="s">
        <v>7</v>
      </c>
      <c r="D896" s="3" t="s">
        <v>339</v>
      </c>
      <c r="E896" s="3" t="s">
        <v>346</v>
      </c>
      <c r="F896" s="3" t="s">
        <v>1161</v>
      </c>
      <c r="G896" s="4" t="s">
        <v>939</v>
      </c>
    </row>
    <row r="897" spans="1:7" ht="45" x14ac:dyDescent="0.25">
      <c r="A897" s="3" t="str">
        <f t="shared" si="69"/>
        <v>233713</v>
      </c>
      <c r="B897" s="3" t="s">
        <v>938</v>
      </c>
      <c r="C897" s="3" t="s">
        <v>7</v>
      </c>
      <c r="D897" s="3" t="s">
        <v>340</v>
      </c>
      <c r="E897" s="3" t="s">
        <v>346</v>
      </c>
      <c r="F897" s="3" t="s">
        <v>1161</v>
      </c>
      <c r="G897" s="4" t="s">
        <v>940</v>
      </c>
    </row>
    <row r="898" spans="1:7" ht="30" x14ac:dyDescent="0.25">
      <c r="A898" s="3" t="str">
        <f t="shared" si="69"/>
        <v>233713</v>
      </c>
      <c r="B898" s="3" t="s">
        <v>938</v>
      </c>
      <c r="C898" s="3" t="s">
        <v>7</v>
      </c>
      <c r="D898" s="3" t="s">
        <v>27</v>
      </c>
      <c r="E898" s="3" t="s">
        <v>346</v>
      </c>
      <c r="F898" s="3" t="s">
        <v>1170</v>
      </c>
      <c r="G898" s="4" t="s">
        <v>941</v>
      </c>
    </row>
    <row r="899" spans="1:7" ht="45" x14ac:dyDescent="0.25">
      <c r="A899" s="3" t="str">
        <f t="shared" si="69"/>
        <v>233713</v>
      </c>
      <c r="B899" s="3" t="s">
        <v>938</v>
      </c>
      <c r="C899" s="3" t="s">
        <v>7</v>
      </c>
      <c r="D899" s="3" t="s">
        <v>29</v>
      </c>
      <c r="E899" s="3" t="s">
        <v>346</v>
      </c>
      <c r="F899" s="3" t="s">
        <v>1170</v>
      </c>
      <c r="G899" s="4" t="s">
        <v>942</v>
      </c>
    </row>
    <row r="900" spans="1:7" ht="45" x14ac:dyDescent="0.25">
      <c r="A900" s="3" t="str">
        <f t="shared" si="69"/>
        <v>233713</v>
      </c>
      <c r="B900" s="3" t="s">
        <v>938</v>
      </c>
      <c r="C900" s="3" t="s">
        <v>7</v>
      </c>
      <c r="D900" s="3" t="s">
        <v>31</v>
      </c>
      <c r="E900" s="3" t="s">
        <v>346</v>
      </c>
      <c r="F900" s="3" t="s">
        <v>1170</v>
      </c>
      <c r="G900" s="4" t="s">
        <v>943</v>
      </c>
    </row>
    <row r="901" spans="1:7" ht="60" x14ac:dyDescent="0.25">
      <c r="A901" s="3" t="str">
        <f t="shared" si="69"/>
        <v>233713</v>
      </c>
      <c r="B901" s="3" t="s">
        <v>938</v>
      </c>
      <c r="C901" s="3" t="s">
        <v>7</v>
      </c>
      <c r="D901" s="3" t="s">
        <v>8</v>
      </c>
      <c r="E901" s="3" t="s">
        <v>350</v>
      </c>
      <c r="F901" s="3" t="s">
        <v>1159</v>
      </c>
      <c r="G901" s="4" t="s">
        <v>944</v>
      </c>
    </row>
    <row r="902" spans="1:7" ht="60" x14ac:dyDescent="0.25">
      <c r="A902" s="3" t="str">
        <f t="shared" si="69"/>
        <v>233713</v>
      </c>
      <c r="B902" s="3" t="s">
        <v>938</v>
      </c>
      <c r="C902" s="3" t="s">
        <v>7</v>
      </c>
      <c r="D902" s="3" t="s">
        <v>11</v>
      </c>
      <c r="E902" s="3" t="s">
        <v>350</v>
      </c>
      <c r="F902" s="3" t="s">
        <v>1159</v>
      </c>
      <c r="G902" s="4" t="s">
        <v>945</v>
      </c>
    </row>
    <row r="903" spans="1:7" ht="60" x14ac:dyDescent="0.25">
      <c r="A903" s="3" t="str">
        <f t="shared" si="69"/>
        <v>233713</v>
      </c>
      <c r="B903" s="3" t="s">
        <v>938</v>
      </c>
      <c r="C903" s="3" t="s">
        <v>7</v>
      </c>
      <c r="D903" s="3" t="s">
        <v>13</v>
      </c>
      <c r="E903" s="3" t="s">
        <v>350</v>
      </c>
      <c r="F903" s="3" t="s">
        <v>1159</v>
      </c>
      <c r="G903" s="4" t="s">
        <v>946</v>
      </c>
    </row>
    <row r="904" spans="1:7" ht="75" x14ac:dyDescent="0.25">
      <c r="A904" s="3" t="str">
        <f t="shared" si="69"/>
        <v>233713</v>
      </c>
      <c r="B904" s="3" t="s">
        <v>938</v>
      </c>
      <c r="C904" s="3" t="s">
        <v>7</v>
      </c>
      <c r="D904" s="3" t="s">
        <v>206</v>
      </c>
      <c r="E904" s="3" t="s">
        <v>350</v>
      </c>
      <c r="F904" s="3" t="s">
        <v>1159</v>
      </c>
      <c r="G904" s="4" t="s">
        <v>947</v>
      </c>
    </row>
    <row r="905" spans="1:7" ht="60" x14ac:dyDescent="0.25">
      <c r="A905" s="3" t="str">
        <f t="shared" si="69"/>
        <v>233713</v>
      </c>
      <c r="B905" s="3" t="s">
        <v>938</v>
      </c>
      <c r="C905" s="3" t="s">
        <v>7</v>
      </c>
      <c r="D905" s="3" t="s">
        <v>208</v>
      </c>
      <c r="E905" s="3" t="s">
        <v>350</v>
      </c>
      <c r="F905" s="3" t="s">
        <v>1159</v>
      </c>
      <c r="G905" s="4" t="s">
        <v>948</v>
      </c>
    </row>
    <row r="906" spans="1:7" x14ac:dyDescent="0.25">
      <c r="A906" s="3" t="str">
        <f t="shared" si="69"/>
        <v>233713</v>
      </c>
      <c r="B906" s="3" t="s">
        <v>938</v>
      </c>
      <c r="C906" s="3" t="s">
        <v>7</v>
      </c>
      <c r="D906" s="3" t="s">
        <v>116</v>
      </c>
      <c r="E906" s="3" t="s">
        <v>350</v>
      </c>
      <c r="F906" s="3" t="s">
        <v>1167</v>
      </c>
      <c r="G906" s="4" t="s">
        <v>891</v>
      </c>
    </row>
    <row r="907" spans="1:7" ht="75" x14ac:dyDescent="0.25">
      <c r="A907" s="3" t="str">
        <f t="shared" ref="A907:A918" si="70">"234100"</f>
        <v>234100</v>
      </c>
      <c r="B907" s="3" t="s">
        <v>949</v>
      </c>
      <c r="C907" s="3" t="s">
        <v>7</v>
      </c>
      <c r="D907" s="3" t="s">
        <v>62</v>
      </c>
      <c r="E907" s="3" t="s">
        <v>346</v>
      </c>
      <c r="F907" s="3" t="s">
        <v>1161</v>
      </c>
      <c r="G907" s="4" t="s">
        <v>950</v>
      </c>
    </row>
    <row r="908" spans="1:7" ht="30" x14ac:dyDescent="0.25">
      <c r="A908" s="3" t="str">
        <f t="shared" si="70"/>
        <v>234100</v>
      </c>
      <c r="B908" s="3" t="s">
        <v>949</v>
      </c>
      <c r="C908" s="3" t="s">
        <v>7</v>
      </c>
      <c r="D908" s="3" t="s">
        <v>64</v>
      </c>
      <c r="E908" s="3" t="s">
        <v>346</v>
      </c>
      <c r="F908" s="3" t="s">
        <v>1161</v>
      </c>
      <c r="G908" s="4" t="s">
        <v>896</v>
      </c>
    </row>
    <row r="909" spans="1:7" ht="60" x14ac:dyDescent="0.25">
      <c r="A909" s="3" t="str">
        <f t="shared" si="70"/>
        <v>234100</v>
      </c>
      <c r="B909" s="3" t="s">
        <v>949</v>
      </c>
      <c r="C909" s="3" t="s">
        <v>7</v>
      </c>
      <c r="D909" s="3" t="s">
        <v>72</v>
      </c>
      <c r="E909" s="3" t="s">
        <v>346</v>
      </c>
      <c r="F909" s="3" t="s">
        <v>1159</v>
      </c>
      <c r="G909" s="4" t="s">
        <v>951</v>
      </c>
    </row>
    <row r="910" spans="1:7" ht="60" x14ac:dyDescent="0.25">
      <c r="A910" s="3" t="str">
        <f t="shared" si="70"/>
        <v>234100</v>
      </c>
      <c r="B910" s="3" t="s">
        <v>949</v>
      </c>
      <c r="C910" s="3" t="s">
        <v>7</v>
      </c>
      <c r="D910" s="3" t="s">
        <v>74</v>
      </c>
      <c r="E910" s="3" t="s">
        <v>346</v>
      </c>
      <c r="F910" s="3" t="s">
        <v>1159</v>
      </c>
      <c r="G910" s="4" t="s">
        <v>952</v>
      </c>
    </row>
    <row r="911" spans="1:7" ht="60" x14ac:dyDescent="0.25">
      <c r="A911" s="3" t="str">
        <f t="shared" si="70"/>
        <v>234100</v>
      </c>
      <c r="B911" s="3" t="s">
        <v>949</v>
      </c>
      <c r="C911" s="3" t="s">
        <v>7</v>
      </c>
      <c r="D911" s="3" t="s">
        <v>77</v>
      </c>
      <c r="E911" s="3" t="s">
        <v>350</v>
      </c>
      <c r="F911" s="3" t="s">
        <v>1164</v>
      </c>
      <c r="G911" s="4" t="s">
        <v>953</v>
      </c>
    </row>
    <row r="912" spans="1:7" ht="60" x14ac:dyDescent="0.25">
      <c r="A912" s="3" t="str">
        <f t="shared" si="70"/>
        <v>234100</v>
      </c>
      <c r="B912" s="3" t="s">
        <v>949</v>
      </c>
      <c r="C912" s="3" t="s">
        <v>7</v>
      </c>
      <c r="D912" s="3" t="s">
        <v>78</v>
      </c>
      <c r="E912" s="3" t="s">
        <v>350</v>
      </c>
      <c r="F912" s="3" t="s">
        <v>1164</v>
      </c>
      <c r="G912" s="4" t="s">
        <v>954</v>
      </c>
    </row>
    <row r="913" spans="1:7" ht="60" x14ac:dyDescent="0.25">
      <c r="A913" s="3" t="str">
        <f t="shared" si="70"/>
        <v>234100</v>
      </c>
      <c r="B913" s="3" t="s">
        <v>949</v>
      </c>
      <c r="C913" s="3" t="s">
        <v>7</v>
      </c>
      <c r="D913" s="3" t="s">
        <v>876</v>
      </c>
      <c r="E913" s="3" t="s">
        <v>350</v>
      </c>
      <c r="F913" s="3" t="s">
        <v>1164</v>
      </c>
      <c r="G913" s="4" t="s">
        <v>955</v>
      </c>
    </row>
    <row r="914" spans="1:7" ht="45" x14ac:dyDescent="0.25">
      <c r="A914" s="3" t="str">
        <f t="shared" si="70"/>
        <v>234100</v>
      </c>
      <c r="B914" s="3" t="s">
        <v>949</v>
      </c>
      <c r="C914" s="3" t="s">
        <v>7</v>
      </c>
      <c r="D914" s="3" t="s">
        <v>18</v>
      </c>
      <c r="E914" s="3" t="s">
        <v>350</v>
      </c>
      <c r="F914" s="3" t="s">
        <v>1167</v>
      </c>
      <c r="G914" s="4" t="s">
        <v>956</v>
      </c>
    </row>
    <row r="915" spans="1:7" x14ac:dyDescent="0.25">
      <c r="A915" s="3" t="str">
        <f t="shared" si="70"/>
        <v>234100</v>
      </c>
      <c r="B915" s="3" t="s">
        <v>949</v>
      </c>
      <c r="C915" s="3" t="s">
        <v>7</v>
      </c>
      <c r="D915" s="3" t="s">
        <v>20</v>
      </c>
      <c r="E915" s="3" t="s">
        <v>350</v>
      </c>
      <c r="F915" s="3" t="s">
        <v>1167</v>
      </c>
      <c r="G915" s="4" t="s">
        <v>669</v>
      </c>
    </row>
    <row r="916" spans="1:7" ht="30" x14ac:dyDescent="0.25">
      <c r="A916" s="3" t="str">
        <f t="shared" si="70"/>
        <v>234100</v>
      </c>
      <c r="B916" s="3" t="s">
        <v>949</v>
      </c>
      <c r="C916" s="3" t="s">
        <v>7</v>
      </c>
      <c r="D916" s="3" t="s">
        <v>349</v>
      </c>
      <c r="E916" s="3" t="s">
        <v>359</v>
      </c>
      <c r="F916" s="3" t="s">
        <v>1163</v>
      </c>
      <c r="G916" s="4" t="s">
        <v>957</v>
      </c>
    </row>
    <row r="917" spans="1:7" ht="75" x14ac:dyDescent="0.25">
      <c r="A917" s="3" t="str">
        <f t="shared" si="70"/>
        <v>234100</v>
      </c>
      <c r="B917" s="3" t="s">
        <v>949</v>
      </c>
      <c r="C917" s="3" t="s">
        <v>7</v>
      </c>
      <c r="D917" s="3" t="s">
        <v>958</v>
      </c>
      <c r="E917" s="3" t="s">
        <v>507</v>
      </c>
      <c r="F917" s="3" t="s">
        <v>1165</v>
      </c>
      <c r="G917" s="4" t="s">
        <v>959</v>
      </c>
    </row>
    <row r="918" spans="1:7" ht="75" x14ac:dyDescent="0.25">
      <c r="A918" s="3" t="str">
        <f t="shared" si="70"/>
        <v>234100</v>
      </c>
      <c r="B918" s="3" t="s">
        <v>949</v>
      </c>
      <c r="C918" s="3" t="s">
        <v>7</v>
      </c>
      <c r="D918" s="3" t="s">
        <v>960</v>
      </c>
      <c r="E918" s="3" t="s">
        <v>507</v>
      </c>
      <c r="F918" s="3" t="s">
        <v>1165</v>
      </c>
      <c r="G918" s="4" t="s">
        <v>961</v>
      </c>
    </row>
    <row r="919" spans="1:7" ht="30" x14ac:dyDescent="0.25">
      <c r="A919" s="3" t="str">
        <f t="shared" ref="A919:A947" si="71">"237343"</f>
        <v>237343</v>
      </c>
      <c r="B919" s="3" t="s">
        <v>962</v>
      </c>
      <c r="C919" s="3" t="s">
        <v>7</v>
      </c>
      <c r="D919" s="3" t="s">
        <v>8</v>
      </c>
      <c r="E919" s="3" t="s">
        <v>346</v>
      </c>
      <c r="F919" s="3" t="s">
        <v>1161</v>
      </c>
      <c r="G919" s="4" t="s">
        <v>963</v>
      </c>
    </row>
    <row r="920" spans="1:7" ht="45" x14ac:dyDescent="0.25">
      <c r="A920" s="3" t="str">
        <f t="shared" si="71"/>
        <v>237343</v>
      </c>
      <c r="B920" s="3" t="s">
        <v>962</v>
      </c>
      <c r="C920" s="3" t="s">
        <v>7</v>
      </c>
      <c r="D920" s="3" t="s">
        <v>11</v>
      </c>
      <c r="E920" s="3" t="s">
        <v>346</v>
      </c>
      <c r="F920" s="3" t="s">
        <v>1161</v>
      </c>
      <c r="G920" s="4" t="s">
        <v>964</v>
      </c>
    </row>
    <row r="921" spans="1:7" ht="30" x14ac:dyDescent="0.25">
      <c r="A921" s="3" t="str">
        <f t="shared" si="71"/>
        <v>237343</v>
      </c>
      <c r="B921" s="3" t="s">
        <v>962</v>
      </c>
      <c r="C921" s="3" t="s">
        <v>7</v>
      </c>
      <c r="D921" s="3" t="s">
        <v>13</v>
      </c>
      <c r="E921" s="3" t="s">
        <v>346</v>
      </c>
      <c r="F921" s="3" t="s">
        <v>1161</v>
      </c>
      <c r="G921" s="4" t="s">
        <v>965</v>
      </c>
    </row>
    <row r="922" spans="1:7" ht="30" x14ac:dyDescent="0.25">
      <c r="A922" s="3" t="str">
        <f t="shared" si="71"/>
        <v>237343</v>
      </c>
      <c r="B922" s="3" t="s">
        <v>962</v>
      </c>
      <c r="C922" s="3" t="s">
        <v>7</v>
      </c>
      <c r="D922" s="3" t="s">
        <v>206</v>
      </c>
      <c r="E922" s="3" t="s">
        <v>346</v>
      </c>
      <c r="F922" s="3" t="s">
        <v>1161</v>
      </c>
      <c r="G922" s="4" t="s">
        <v>966</v>
      </c>
    </row>
    <row r="923" spans="1:7" ht="30" x14ac:dyDescent="0.25">
      <c r="A923" s="3" t="str">
        <f t="shared" si="71"/>
        <v>237343</v>
      </c>
      <c r="B923" s="3" t="s">
        <v>962</v>
      </c>
      <c r="C923" s="3" t="s">
        <v>7</v>
      </c>
      <c r="D923" s="3" t="s">
        <v>208</v>
      </c>
      <c r="E923" s="3" t="s">
        <v>346</v>
      </c>
      <c r="F923" s="3" t="s">
        <v>1161</v>
      </c>
      <c r="G923" s="4" t="s">
        <v>967</v>
      </c>
    </row>
    <row r="924" spans="1:7" ht="30" x14ac:dyDescent="0.25">
      <c r="A924" s="3" t="str">
        <f t="shared" si="71"/>
        <v>237343</v>
      </c>
      <c r="B924" s="3" t="s">
        <v>962</v>
      </c>
      <c r="C924" s="3" t="s">
        <v>7</v>
      </c>
      <c r="D924" s="3" t="s">
        <v>657</v>
      </c>
      <c r="E924" s="3" t="s">
        <v>346</v>
      </c>
      <c r="F924" s="3" t="s">
        <v>1161</v>
      </c>
      <c r="G924" s="4" t="s">
        <v>968</v>
      </c>
    </row>
    <row r="925" spans="1:7" ht="30" x14ac:dyDescent="0.25">
      <c r="A925" s="3" t="str">
        <f t="shared" si="71"/>
        <v>237343</v>
      </c>
      <c r="B925" s="3" t="s">
        <v>962</v>
      </c>
      <c r="C925" s="3" t="s">
        <v>7</v>
      </c>
      <c r="D925" s="3" t="s">
        <v>913</v>
      </c>
      <c r="E925" s="3" t="s">
        <v>346</v>
      </c>
      <c r="F925" s="3" t="s">
        <v>1161</v>
      </c>
      <c r="G925" s="4" t="s">
        <v>969</v>
      </c>
    </row>
    <row r="926" spans="1:7" ht="30" x14ac:dyDescent="0.25">
      <c r="A926" s="3" t="str">
        <f t="shared" si="71"/>
        <v>237343</v>
      </c>
      <c r="B926" s="3" t="s">
        <v>962</v>
      </c>
      <c r="C926" s="3" t="s">
        <v>7</v>
      </c>
      <c r="D926" s="3" t="s">
        <v>970</v>
      </c>
      <c r="E926" s="3" t="s">
        <v>346</v>
      </c>
      <c r="F926" s="3" t="s">
        <v>1161</v>
      </c>
      <c r="G926" s="4" t="s">
        <v>971</v>
      </c>
    </row>
    <row r="927" spans="1:7" ht="30" x14ac:dyDescent="0.25">
      <c r="A927" s="3" t="str">
        <f t="shared" si="71"/>
        <v>237343</v>
      </c>
      <c r="B927" s="3" t="s">
        <v>962</v>
      </c>
      <c r="C927" s="3" t="s">
        <v>7</v>
      </c>
      <c r="D927" s="3" t="s">
        <v>972</v>
      </c>
      <c r="E927" s="3" t="s">
        <v>346</v>
      </c>
      <c r="F927" s="3" t="s">
        <v>1161</v>
      </c>
      <c r="G927" s="4" t="s">
        <v>973</v>
      </c>
    </row>
    <row r="928" spans="1:7" ht="30" x14ac:dyDescent="0.25">
      <c r="A928" s="3" t="str">
        <f t="shared" si="71"/>
        <v>237343</v>
      </c>
      <c r="B928" s="3" t="s">
        <v>962</v>
      </c>
      <c r="C928" s="3" t="s">
        <v>7</v>
      </c>
      <c r="D928" s="3" t="s">
        <v>8</v>
      </c>
      <c r="E928" s="3" t="s">
        <v>346</v>
      </c>
      <c r="F928" s="3" t="s">
        <v>1161</v>
      </c>
      <c r="G928" s="4" t="s">
        <v>974</v>
      </c>
    </row>
    <row r="929" spans="1:7" ht="30" x14ac:dyDescent="0.25">
      <c r="A929" s="3" t="str">
        <f t="shared" si="71"/>
        <v>237343</v>
      </c>
      <c r="B929" s="3" t="s">
        <v>962</v>
      </c>
      <c r="C929" s="3" t="s">
        <v>7</v>
      </c>
      <c r="D929" s="3" t="s">
        <v>8</v>
      </c>
      <c r="E929" s="3" t="s">
        <v>346</v>
      </c>
      <c r="F929" s="3" t="s">
        <v>1161</v>
      </c>
      <c r="G929" s="4" t="s">
        <v>975</v>
      </c>
    </row>
    <row r="930" spans="1:7" ht="30" x14ac:dyDescent="0.25">
      <c r="A930" s="3" t="str">
        <f t="shared" si="71"/>
        <v>237343</v>
      </c>
      <c r="B930" s="3" t="s">
        <v>962</v>
      </c>
      <c r="C930" s="3" t="s">
        <v>7</v>
      </c>
      <c r="D930" s="3" t="s">
        <v>8</v>
      </c>
      <c r="E930" s="3" t="s">
        <v>346</v>
      </c>
      <c r="F930" s="3" t="s">
        <v>1161</v>
      </c>
      <c r="G930" s="4" t="s">
        <v>976</v>
      </c>
    </row>
    <row r="931" spans="1:7" ht="30" x14ac:dyDescent="0.25">
      <c r="A931" s="3" t="str">
        <f t="shared" si="71"/>
        <v>237343</v>
      </c>
      <c r="B931" s="3" t="s">
        <v>962</v>
      </c>
      <c r="C931" s="3" t="s">
        <v>7</v>
      </c>
      <c r="D931" s="3" t="s">
        <v>8</v>
      </c>
      <c r="E931" s="3" t="s">
        <v>346</v>
      </c>
      <c r="F931" s="3" t="s">
        <v>1161</v>
      </c>
      <c r="G931" s="4" t="s">
        <v>977</v>
      </c>
    </row>
    <row r="932" spans="1:7" ht="30" x14ac:dyDescent="0.25">
      <c r="A932" s="3" t="str">
        <f t="shared" si="71"/>
        <v>237343</v>
      </c>
      <c r="B932" s="3" t="s">
        <v>962</v>
      </c>
      <c r="C932" s="3" t="s">
        <v>7</v>
      </c>
      <c r="D932" s="3" t="s">
        <v>8</v>
      </c>
      <c r="E932" s="3" t="s">
        <v>346</v>
      </c>
      <c r="F932" s="3" t="s">
        <v>1161</v>
      </c>
      <c r="G932" s="4" t="s">
        <v>978</v>
      </c>
    </row>
    <row r="933" spans="1:7" ht="75" x14ac:dyDescent="0.25">
      <c r="A933" s="3" t="str">
        <f t="shared" si="71"/>
        <v>237343</v>
      </c>
      <c r="B933" s="3" t="s">
        <v>962</v>
      </c>
      <c r="C933" s="3" t="s">
        <v>7</v>
      </c>
      <c r="D933" s="3" t="s">
        <v>8</v>
      </c>
      <c r="E933" s="3" t="s">
        <v>346</v>
      </c>
      <c r="F933" s="3" t="s">
        <v>1161</v>
      </c>
      <c r="G933" s="4" t="s">
        <v>979</v>
      </c>
    </row>
    <row r="934" spans="1:7" ht="45" x14ac:dyDescent="0.25">
      <c r="A934" s="3" t="str">
        <f t="shared" si="71"/>
        <v>237343</v>
      </c>
      <c r="B934" s="3" t="s">
        <v>962</v>
      </c>
      <c r="C934" s="3" t="s">
        <v>7</v>
      </c>
      <c r="D934" s="3" t="s">
        <v>8</v>
      </c>
      <c r="E934" s="3" t="s">
        <v>346</v>
      </c>
      <c r="F934" s="3" t="s">
        <v>1161</v>
      </c>
      <c r="G934" s="4" t="s">
        <v>980</v>
      </c>
    </row>
    <row r="935" spans="1:7" ht="30" x14ac:dyDescent="0.25">
      <c r="A935" s="3" t="str">
        <f t="shared" si="71"/>
        <v>237343</v>
      </c>
      <c r="B935" s="3" t="s">
        <v>962</v>
      </c>
      <c r="C935" s="3" t="s">
        <v>7</v>
      </c>
      <c r="D935" s="3" t="s">
        <v>8</v>
      </c>
      <c r="E935" s="3" t="s">
        <v>346</v>
      </c>
      <c r="F935" s="3" t="s">
        <v>1161</v>
      </c>
      <c r="G935" s="4" t="s">
        <v>981</v>
      </c>
    </row>
    <row r="936" spans="1:7" ht="30" x14ac:dyDescent="0.25">
      <c r="A936" s="3" t="str">
        <f t="shared" si="71"/>
        <v>237343</v>
      </c>
      <c r="B936" s="3" t="s">
        <v>962</v>
      </c>
      <c r="C936" s="3" t="s">
        <v>7</v>
      </c>
      <c r="D936" s="3" t="s">
        <v>8</v>
      </c>
      <c r="E936" s="3" t="s">
        <v>346</v>
      </c>
      <c r="F936" s="3" t="s">
        <v>1161</v>
      </c>
      <c r="G936" s="4" t="s">
        <v>982</v>
      </c>
    </row>
    <row r="937" spans="1:7" ht="105" x14ac:dyDescent="0.25">
      <c r="A937" s="3" t="str">
        <f t="shared" si="71"/>
        <v>237343</v>
      </c>
      <c r="B937" s="3" t="s">
        <v>962</v>
      </c>
      <c r="C937" s="3" t="s">
        <v>7</v>
      </c>
      <c r="D937" s="3" t="s">
        <v>116</v>
      </c>
      <c r="E937" s="3" t="s">
        <v>346</v>
      </c>
      <c r="F937" s="3" t="s">
        <v>1167</v>
      </c>
      <c r="G937" s="4" t="s">
        <v>983</v>
      </c>
    </row>
    <row r="938" spans="1:7" ht="75" x14ac:dyDescent="0.25">
      <c r="A938" s="3" t="str">
        <f t="shared" si="71"/>
        <v>237343</v>
      </c>
      <c r="B938" s="3" t="s">
        <v>962</v>
      </c>
      <c r="C938" s="3" t="s">
        <v>7</v>
      </c>
      <c r="D938" s="3" t="s">
        <v>77</v>
      </c>
      <c r="E938" s="3" t="s">
        <v>350</v>
      </c>
      <c r="F938" s="3" t="s">
        <v>1159</v>
      </c>
      <c r="G938" s="4" t="s">
        <v>984</v>
      </c>
    </row>
    <row r="939" spans="1:7" ht="60" x14ac:dyDescent="0.25">
      <c r="A939" s="3" t="str">
        <f t="shared" si="71"/>
        <v>237343</v>
      </c>
      <c r="B939" s="3" t="s">
        <v>962</v>
      </c>
      <c r="C939" s="3" t="s">
        <v>7</v>
      </c>
      <c r="D939" s="3" t="s">
        <v>78</v>
      </c>
      <c r="E939" s="3" t="s">
        <v>350</v>
      </c>
      <c r="F939" s="3" t="s">
        <v>1159</v>
      </c>
      <c r="G939" s="4" t="s">
        <v>985</v>
      </c>
    </row>
    <row r="940" spans="1:7" ht="60" x14ac:dyDescent="0.25">
      <c r="A940" s="3" t="str">
        <f t="shared" si="71"/>
        <v>237343</v>
      </c>
      <c r="B940" s="3" t="s">
        <v>962</v>
      </c>
      <c r="C940" s="3" t="s">
        <v>7</v>
      </c>
      <c r="D940" s="3" t="s">
        <v>876</v>
      </c>
      <c r="E940" s="3" t="s">
        <v>350</v>
      </c>
      <c r="F940" s="3" t="s">
        <v>1159</v>
      </c>
      <c r="G940" s="4" t="s">
        <v>986</v>
      </c>
    </row>
    <row r="941" spans="1:7" ht="60" x14ac:dyDescent="0.25">
      <c r="A941" s="3" t="str">
        <f t="shared" si="71"/>
        <v>237343</v>
      </c>
      <c r="B941" s="3" t="s">
        <v>962</v>
      </c>
      <c r="C941" s="3" t="s">
        <v>7</v>
      </c>
      <c r="D941" s="3" t="s">
        <v>878</v>
      </c>
      <c r="E941" s="3" t="s">
        <v>350</v>
      </c>
      <c r="F941" s="3" t="s">
        <v>1159</v>
      </c>
      <c r="G941" s="4" t="s">
        <v>987</v>
      </c>
    </row>
    <row r="942" spans="1:7" ht="105" x14ac:dyDescent="0.25">
      <c r="A942" s="3" t="str">
        <f t="shared" si="71"/>
        <v>237343</v>
      </c>
      <c r="B942" s="3" t="s">
        <v>962</v>
      </c>
      <c r="C942" s="3" t="s">
        <v>7</v>
      </c>
      <c r="D942" s="3" t="s">
        <v>80</v>
      </c>
      <c r="E942" s="3" t="s">
        <v>350</v>
      </c>
      <c r="F942" s="3" t="s">
        <v>1164</v>
      </c>
      <c r="G942" s="4" t="s">
        <v>988</v>
      </c>
    </row>
    <row r="943" spans="1:7" ht="105" x14ac:dyDescent="0.25">
      <c r="A943" s="3" t="str">
        <f t="shared" si="71"/>
        <v>237343</v>
      </c>
      <c r="B943" s="3" t="s">
        <v>962</v>
      </c>
      <c r="C943" s="3" t="s">
        <v>7</v>
      </c>
      <c r="D943" s="3" t="s">
        <v>82</v>
      </c>
      <c r="E943" s="3" t="s">
        <v>350</v>
      </c>
      <c r="F943" s="3" t="s">
        <v>1164</v>
      </c>
      <c r="G943" s="4" t="s">
        <v>989</v>
      </c>
    </row>
    <row r="944" spans="1:7" ht="60" x14ac:dyDescent="0.25">
      <c r="A944" s="3" t="str">
        <f t="shared" si="71"/>
        <v>237343</v>
      </c>
      <c r="B944" s="3" t="s">
        <v>962</v>
      </c>
      <c r="C944" s="3" t="s">
        <v>7</v>
      </c>
      <c r="D944" s="3" t="s">
        <v>990</v>
      </c>
      <c r="E944" s="3" t="s">
        <v>350</v>
      </c>
      <c r="F944" s="3" t="s">
        <v>1164</v>
      </c>
      <c r="G944" s="4" t="s">
        <v>991</v>
      </c>
    </row>
    <row r="945" spans="1:7" x14ac:dyDescent="0.25">
      <c r="A945" s="3" t="str">
        <f t="shared" si="71"/>
        <v>237343</v>
      </c>
      <c r="B945" s="3" t="s">
        <v>962</v>
      </c>
      <c r="C945" s="3" t="s">
        <v>7</v>
      </c>
      <c r="D945" s="3" t="s">
        <v>20</v>
      </c>
      <c r="E945" s="3" t="s">
        <v>350</v>
      </c>
      <c r="F945" s="3" t="s">
        <v>1167</v>
      </c>
      <c r="G945" s="4" t="s">
        <v>992</v>
      </c>
    </row>
    <row r="946" spans="1:7" x14ac:dyDescent="0.25">
      <c r="A946" s="3" t="str">
        <f t="shared" si="71"/>
        <v>237343</v>
      </c>
      <c r="B946" s="3" t="s">
        <v>962</v>
      </c>
      <c r="C946" s="3" t="s">
        <v>7</v>
      </c>
      <c r="D946" s="3" t="s">
        <v>22</v>
      </c>
      <c r="E946" s="3" t="s">
        <v>350</v>
      </c>
      <c r="F946" s="3" t="s">
        <v>1167</v>
      </c>
      <c r="G946" s="4" t="s">
        <v>748</v>
      </c>
    </row>
    <row r="947" spans="1:7" ht="30" x14ac:dyDescent="0.25">
      <c r="A947" s="3" t="str">
        <f t="shared" si="71"/>
        <v>237343</v>
      </c>
      <c r="B947" s="3" t="s">
        <v>962</v>
      </c>
      <c r="C947" s="3" t="s">
        <v>7</v>
      </c>
      <c r="D947" s="3" t="s">
        <v>349</v>
      </c>
      <c r="E947" s="3" t="s">
        <v>359</v>
      </c>
      <c r="F947" s="3" t="s">
        <v>1163</v>
      </c>
      <c r="G947" s="4" t="s">
        <v>993</v>
      </c>
    </row>
    <row r="948" spans="1:7" ht="45" x14ac:dyDescent="0.25">
      <c r="A948" s="3" t="str">
        <f>"237416"</f>
        <v>237416</v>
      </c>
      <c r="B948" s="3" t="s">
        <v>994</v>
      </c>
      <c r="C948" s="3" t="s">
        <v>7</v>
      </c>
      <c r="D948" s="3" t="s">
        <v>25</v>
      </c>
      <c r="E948" s="3" t="s">
        <v>9</v>
      </c>
      <c r="F948" s="3" t="s">
        <v>1159</v>
      </c>
      <c r="G948" s="4" t="s">
        <v>995</v>
      </c>
    </row>
    <row r="949" spans="1:7" ht="60" x14ac:dyDescent="0.25">
      <c r="A949" s="3" t="str">
        <f>"237416"</f>
        <v>237416</v>
      </c>
      <c r="B949" s="3" t="s">
        <v>994</v>
      </c>
      <c r="C949" s="3" t="s">
        <v>7</v>
      </c>
      <c r="D949" s="3" t="s">
        <v>104</v>
      </c>
      <c r="E949" s="3" t="s">
        <v>9</v>
      </c>
      <c r="F949" s="3" t="s">
        <v>1161</v>
      </c>
      <c r="G949" s="4" t="s">
        <v>996</v>
      </c>
    </row>
    <row r="950" spans="1:7" ht="45" x14ac:dyDescent="0.25">
      <c r="A950" s="3" t="str">
        <f>"237416"</f>
        <v>237416</v>
      </c>
      <c r="B950" s="3" t="s">
        <v>994</v>
      </c>
      <c r="C950" s="3" t="s">
        <v>7</v>
      </c>
      <c r="D950" s="3" t="s">
        <v>106</v>
      </c>
      <c r="E950" s="3" t="s">
        <v>9</v>
      </c>
      <c r="F950" s="3" t="s">
        <v>1161</v>
      </c>
      <c r="G950" s="4" t="s">
        <v>997</v>
      </c>
    </row>
    <row r="951" spans="1:7" ht="30" x14ac:dyDescent="0.25">
      <c r="A951" s="3" t="str">
        <f>"237416"</f>
        <v>237416</v>
      </c>
      <c r="B951" s="3" t="s">
        <v>994</v>
      </c>
      <c r="C951" s="3" t="s">
        <v>7</v>
      </c>
      <c r="D951" s="3" t="s">
        <v>108</v>
      </c>
      <c r="E951" s="3" t="s">
        <v>9</v>
      </c>
      <c r="F951" s="3" t="s">
        <v>1161</v>
      </c>
      <c r="G951" s="4" t="s">
        <v>998</v>
      </c>
    </row>
    <row r="952" spans="1:7" ht="75" x14ac:dyDescent="0.25">
      <c r="A952" s="3" t="str">
        <f t="shared" ref="A952:A963" si="72">"238126"</f>
        <v>238126</v>
      </c>
      <c r="B952" s="3" t="s">
        <v>999</v>
      </c>
      <c r="C952" s="3" t="s">
        <v>7</v>
      </c>
      <c r="D952" s="3" t="s">
        <v>25</v>
      </c>
      <c r="E952" s="3" t="s">
        <v>346</v>
      </c>
      <c r="F952" s="3" t="s">
        <v>1161</v>
      </c>
      <c r="G952" s="4" t="s">
        <v>1000</v>
      </c>
    </row>
    <row r="953" spans="1:7" ht="30" x14ac:dyDescent="0.25">
      <c r="A953" s="3" t="str">
        <f t="shared" si="72"/>
        <v>238126</v>
      </c>
      <c r="B953" s="3" t="s">
        <v>999</v>
      </c>
      <c r="C953" s="3" t="s">
        <v>7</v>
      </c>
      <c r="D953" s="3" t="s">
        <v>104</v>
      </c>
      <c r="E953" s="3" t="s">
        <v>346</v>
      </c>
      <c r="F953" s="3" t="s">
        <v>1161</v>
      </c>
      <c r="G953" s="4" t="s">
        <v>1001</v>
      </c>
    </row>
    <row r="954" spans="1:7" ht="30" x14ac:dyDescent="0.25">
      <c r="A954" s="3" t="str">
        <f t="shared" si="72"/>
        <v>238126</v>
      </c>
      <c r="B954" s="3" t="s">
        <v>999</v>
      </c>
      <c r="C954" s="3" t="s">
        <v>7</v>
      </c>
      <c r="D954" s="3" t="s">
        <v>106</v>
      </c>
      <c r="E954" s="3" t="s">
        <v>346</v>
      </c>
      <c r="F954" s="3" t="s">
        <v>1161</v>
      </c>
      <c r="G954" s="4" t="s">
        <v>1002</v>
      </c>
    </row>
    <row r="955" spans="1:7" ht="75" x14ac:dyDescent="0.25">
      <c r="A955" s="3" t="str">
        <f t="shared" si="72"/>
        <v>238126</v>
      </c>
      <c r="B955" s="3" t="s">
        <v>999</v>
      </c>
      <c r="C955" s="3" t="s">
        <v>7</v>
      </c>
      <c r="D955" s="3" t="s">
        <v>88</v>
      </c>
      <c r="E955" s="3" t="s">
        <v>346</v>
      </c>
      <c r="F955" s="3" t="s">
        <v>1159</v>
      </c>
      <c r="G955" s="4" t="s">
        <v>1003</v>
      </c>
    </row>
    <row r="956" spans="1:7" ht="45" x14ac:dyDescent="0.25">
      <c r="A956" s="3" t="str">
        <f t="shared" si="72"/>
        <v>238126</v>
      </c>
      <c r="B956" s="3" t="s">
        <v>999</v>
      </c>
      <c r="C956" s="3" t="s">
        <v>7</v>
      </c>
      <c r="D956" s="3" t="s">
        <v>90</v>
      </c>
      <c r="E956" s="3" t="s">
        <v>346</v>
      </c>
      <c r="F956" s="3" t="s">
        <v>1159</v>
      </c>
      <c r="G956" s="4" t="s">
        <v>1004</v>
      </c>
    </row>
    <row r="957" spans="1:7" ht="30" x14ac:dyDescent="0.25">
      <c r="A957" s="3" t="str">
        <f t="shared" si="72"/>
        <v>238126</v>
      </c>
      <c r="B957" s="3" t="s">
        <v>999</v>
      </c>
      <c r="C957" s="3" t="s">
        <v>7</v>
      </c>
      <c r="D957" s="3" t="s">
        <v>31</v>
      </c>
      <c r="E957" s="3" t="s">
        <v>346</v>
      </c>
      <c r="F957" s="3" t="s">
        <v>1170</v>
      </c>
      <c r="G957" s="4" t="s">
        <v>1005</v>
      </c>
    </row>
    <row r="958" spans="1:7" x14ac:dyDescent="0.25">
      <c r="A958" s="3" t="str">
        <f t="shared" si="72"/>
        <v>238126</v>
      </c>
      <c r="B958" s="3" t="s">
        <v>999</v>
      </c>
      <c r="C958" s="3" t="s">
        <v>7</v>
      </c>
      <c r="D958" s="3" t="s">
        <v>62</v>
      </c>
      <c r="E958" s="3" t="s">
        <v>350</v>
      </c>
      <c r="F958" s="3" t="s">
        <v>1167</v>
      </c>
      <c r="G958" s="4" t="s">
        <v>637</v>
      </c>
    </row>
    <row r="959" spans="1:7" x14ac:dyDescent="0.25">
      <c r="A959" s="3" t="str">
        <f t="shared" si="72"/>
        <v>238126</v>
      </c>
      <c r="B959" s="3" t="s">
        <v>999</v>
      </c>
      <c r="C959" s="3" t="s">
        <v>7</v>
      </c>
      <c r="D959" s="3" t="s">
        <v>116</v>
      </c>
      <c r="E959" s="3" t="s">
        <v>350</v>
      </c>
      <c r="F959" s="3" t="s">
        <v>1169</v>
      </c>
      <c r="G959" s="4" t="s">
        <v>1006</v>
      </c>
    </row>
    <row r="960" spans="1:7" ht="30" x14ac:dyDescent="0.25">
      <c r="A960" s="3" t="str">
        <f t="shared" si="72"/>
        <v>238126</v>
      </c>
      <c r="B960" s="3" t="s">
        <v>999</v>
      </c>
      <c r="C960" s="3" t="s">
        <v>7</v>
      </c>
      <c r="D960" s="3" t="s">
        <v>16</v>
      </c>
      <c r="E960" s="3" t="s">
        <v>359</v>
      </c>
      <c r="F960" s="3" t="s">
        <v>1163</v>
      </c>
      <c r="G960" s="4" t="s">
        <v>1007</v>
      </c>
    </row>
    <row r="961" spans="1:7" ht="60" x14ac:dyDescent="0.25">
      <c r="A961" s="3" t="str">
        <f t="shared" si="72"/>
        <v>238126</v>
      </c>
      <c r="B961" s="3" t="s">
        <v>999</v>
      </c>
      <c r="C961" s="3" t="s">
        <v>7</v>
      </c>
      <c r="D961" s="3" t="s">
        <v>49</v>
      </c>
      <c r="E961" s="3" t="s">
        <v>507</v>
      </c>
      <c r="F961" s="3" t="s">
        <v>1165</v>
      </c>
      <c r="G961" s="4" t="s">
        <v>1008</v>
      </c>
    </row>
    <row r="962" spans="1:7" ht="60" x14ac:dyDescent="0.25">
      <c r="A962" s="3" t="str">
        <f t="shared" si="72"/>
        <v>238126</v>
      </c>
      <c r="B962" s="3" t="s">
        <v>999</v>
      </c>
      <c r="C962" s="3" t="s">
        <v>7</v>
      </c>
      <c r="D962" s="3" t="s">
        <v>51</v>
      </c>
      <c r="E962" s="3" t="s">
        <v>507</v>
      </c>
      <c r="F962" s="3" t="s">
        <v>1165</v>
      </c>
      <c r="G962" s="4" t="s">
        <v>1009</v>
      </c>
    </row>
    <row r="963" spans="1:7" ht="60" x14ac:dyDescent="0.25">
      <c r="A963" s="3" t="str">
        <f t="shared" si="72"/>
        <v>238126</v>
      </c>
      <c r="B963" s="3" t="s">
        <v>999</v>
      </c>
      <c r="C963" s="3" t="s">
        <v>7</v>
      </c>
      <c r="D963" s="3" t="s">
        <v>1010</v>
      </c>
      <c r="E963" s="3" t="s">
        <v>507</v>
      </c>
      <c r="F963" s="3" t="s">
        <v>1165</v>
      </c>
      <c r="G963" s="4" t="s">
        <v>1011</v>
      </c>
    </row>
    <row r="964" spans="1:7" ht="105" x14ac:dyDescent="0.25">
      <c r="A964" s="3" t="str">
        <f t="shared" ref="A964:A983" si="73">"260000"</f>
        <v>260000</v>
      </c>
      <c r="B964" s="3" t="s">
        <v>1012</v>
      </c>
      <c r="C964" s="3" t="s">
        <v>7</v>
      </c>
      <c r="D964" s="3" t="s">
        <v>1013</v>
      </c>
      <c r="E964" s="3" t="s">
        <v>1014</v>
      </c>
      <c r="F964" s="3" t="s">
        <v>1159</v>
      </c>
      <c r="G964" s="4" t="s">
        <v>1015</v>
      </c>
    </row>
    <row r="965" spans="1:7" ht="75" x14ac:dyDescent="0.25">
      <c r="A965" s="3" t="str">
        <f t="shared" si="73"/>
        <v>260000</v>
      </c>
      <c r="B965" s="3" t="s">
        <v>1012</v>
      </c>
      <c r="C965" s="3" t="s">
        <v>7</v>
      </c>
      <c r="D965" s="3" t="s">
        <v>1016</v>
      </c>
      <c r="E965" s="3" t="s">
        <v>1014</v>
      </c>
      <c r="F965" s="3" t="s">
        <v>1159</v>
      </c>
      <c r="G965" s="4" t="s">
        <v>1017</v>
      </c>
    </row>
    <row r="966" spans="1:7" ht="105" x14ac:dyDescent="0.25">
      <c r="A966" s="3" t="str">
        <f t="shared" si="73"/>
        <v>260000</v>
      </c>
      <c r="B966" s="3" t="s">
        <v>1012</v>
      </c>
      <c r="C966" s="3" t="s">
        <v>7</v>
      </c>
      <c r="D966" s="3" t="s">
        <v>1018</v>
      </c>
      <c r="E966" s="3" t="s">
        <v>1014</v>
      </c>
      <c r="F966" s="3" t="s">
        <v>1159</v>
      </c>
      <c r="G966" s="4" t="s">
        <v>1019</v>
      </c>
    </row>
    <row r="967" spans="1:7" ht="60" x14ac:dyDescent="0.25">
      <c r="A967" s="3" t="str">
        <f t="shared" si="73"/>
        <v>260000</v>
      </c>
      <c r="B967" s="3" t="s">
        <v>1012</v>
      </c>
      <c r="C967" s="3" t="s">
        <v>7</v>
      </c>
      <c r="D967" s="3" t="s">
        <v>1020</v>
      </c>
      <c r="E967" s="3" t="s">
        <v>1014</v>
      </c>
      <c r="F967" s="3" t="s">
        <v>1173</v>
      </c>
      <c r="G967" s="4" t="s">
        <v>1021</v>
      </c>
    </row>
    <row r="968" spans="1:7" ht="45" x14ac:dyDescent="0.25">
      <c r="A968" s="3" t="str">
        <f t="shared" si="73"/>
        <v>260000</v>
      </c>
      <c r="B968" s="3" t="s">
        <v>1012</v>
      </c>
      <c r="C968" s="3" t="s">
        <v>7</v>
      </c>
      <c r="D968" s="3" t="s">
        <v>1022</v>
      </c>
      <c r="E968" s="3" t="s">
        <v>1014</v>
      </c>
      <c r="F968" s="3" t="s">
        <v>1159</v>
      </c>
      <c r="G968" s="4" t="s">
        <v>1023</v>
      </c>
    </row>
    <row r="969" spans="1:7" ht="75" x14ac:dyDescent="0.25">
      <c r="A969" s="3" t="str">
        <f t="shared" si="73"/>
        <v>260000</v>
      </c>
      <c r="B969" s="3" t="s">
        <v>1012</v>
      </c>
      <c r="C969" s="3" t="s">
        <v>7</v>
      </c>
      <c r="D969" s="3" t="s">
        <v>1024</v>
      </c>
      <c r="E969" s="3" t="s">
        <v>1014</v>
      </c>
      <c r="F969" s="3" t="s">
        <v>1159</v>
      </c>
      <c r="G969" s="4" t="s">
        <v>1025</v>
      </c>
    </row>
    <row r="970" spans="1:7" ht="60" x14ac:dyDescent="0.25">
      <c r="A970" s="3" t="str">
        <f t="shared" si="73"/>
        <v>260000</v>
      </c>
      <c r="B970" s="3" t="s">
        <v>1012</v>
      </c>
      <c r="C970" s="3" t="s">
        <v>7</v>
      </c>
      <c r="D970" s="3" t="s">
        <v>1026</v>
      </c>
      <c r="E970" s="3" t="s">
        <v>1014</v>
      </c>
      <c r="F970" s="3" t="s">
        <v>1159</v>
      </c>
      <c r="G970" s="4" t="s">
        <v>1027</v>
      </c>
    </row>
    <row r="971" spans="1:7" ht="60" x14ac:dyDescent="0.25">
      <c r="A971" s="3" t="str">
        <f t="shared" si="73"/>
        <v>260000</v>
      </c>
      <c r="B971" s="3" t="s">
        <v>1012</v>
      </c>
      <c r="C971" s="3" t="s">
        <v>7</v>
      </c>
      <c r="D971" s="3" t="s">
        <v>1028</v>
      </c>
      <c r="E971" s="3" t="s">
        <v>1014</v>
      </c>
      <c r="F971" s="3" t="s">
        <v>1159</v>
      </c>
      <c r="G971" s="4" t="s">
        <v>1029</v>
      </c>
    </row>
    <row r="972" spans="1:7" ht="30" x14ac:dyDescent="0.25">
      <c r="A972" s="3" t="str">
        <f t="shared" si="73"/>
        <v>260000</v>
      </c>
      <c r="B972" s="3" t="s">
        <v>1012</v>
      </c>
      <c r="C972" s="3" t="s">
        <v>7</v>
      </c>
      <c r="D972" s="3" t="s">
        <v>1030</v>
      </c>
      <c r="E972" s="3" t="s">
        <v>1014</v>
      </c>
      <c r="F972" s="3" t="s">
        <v>1159</v>
      </c>
      <c r="G972" s="4" t="s">
        <v>1031</v>
      </c>
    </row>
    <row r="973" spans="1:7" ht="30" x14ac:dyDescent="0.25">
      <c r="A973" s="3" t="str">
        <f t="shared" si="73"/>
        <v>260000</v>
      </c>
      <c r="B973" s="3" t="s">
        <v>1012</v>
      </c>
      <c r="C973" s="3" t="s">
        <v>7</v>
      </c>
      <c r="D973" s="3" t="s">
        <v>1032</v>
      </c>
      <c r="E973" s="3" t="s">
        <v>1014</v>
      </c>
      <c r="F973" s="3" t="s">
        <v>1159</v>
      </c>
      <c r="G973" s="4" t="s">
        <v>1033</v>
      </c>
    </row>
    <row r="974" spans="1:7" ht="30" x14ac:dyDescent="0.25">
      <c r="A974" s="3" t="str">
        <f t="shared" si="73"/>
        <v>260000</v>
      </c>
      <c r="B974" s="3" t="s">
        <v>1012</v>
      </c>
      <c r="C974" s="3" t="s">
        <v>7</v>
      </c>
      <c r="D974" s="3" t="s">
        <v>1034</v>
      </c>
      <c r="E974" s="3" t="s">
        <v>1014</v>
      </c>
      <c r="F974" s="3" t="s">
        <v>1159</v>
      </c>
      <c r="G974" s="4" t="s">
        <v>1035</v>
      </c>
    </row>
    <row r="975" spans="1:7" ht="30" x14ac:dyDescent="0.25">
      <c r="A975" s="3" t="str">
        <f t="shared" si="73"/>
        <v>260000</v>
      </c>
      <c r="B975" s="3" t="s">
        <v>1012</v>
      </c>
      <c r="C975" s="3" t="s">
        <v>7</v>
      </c>
      <c r="D975" s="3" t="s">
        <v>1036</v>
      </c>
      <c r="E975" s="3" t="s">
        <v>1014</v>
      </c>
      <c r="F975" s="3" t="s">
        <v>1159</v>
      </c>
      <c r="G975" s="4" t="s">
        <v>1037</v>
      </c>
    </row>
    <row r="976" spans="1:7" ht="30" x14ac:dyDescent="0.25">
      <c r="A976" s="3" t="str">
        <f t="shared" si="73"/>
        <v>260000</v>
      </c>
      <c r="B976" s="3" t="s">
        <v>1012</v>
      </c>
      <c r="C976" s="3" t="s">
        <v>7</v>
      </c>
      <c r="D976" s="3" t="s">
        <v>1038</v>
      </c>
      <c r="E976" s="3" t="s">
        <v>1014</v>
      </c>
      <c r="F976" s="3" t="s">
        <v>1159</v>
      </c>
      <c r="G976" s="4" t="s">
        <v>1039</v>
      </c>
    </row>
    <row r="977" spans="1:7" ht="30" x14ac:dyDescent="0.25">
      <c r="A977" s="3" t="str">
        <f t="shared" si="73"/>
        <v>260000</v>
      </c>
      <c r="B977" s="3" t="s">
        <v>1012</v>
      </c>
      <c r="C977" s="3" t="s">
        <v>7</v>
      </c>
      <c r="D977" s="3" t="s">
        <v>1040</v>
      </c>
      <c r="E977" s="3" t="s">
        <v>1014</v>
      </c>
      <c r="F977" s="3" t="s">
        <v>1159</v>
      </c>
      <c r="G977" s="4" t="s">
        <v>1041</v>
      </c>
    </row>
    <row r="978" spans="1:7" ht="30" x14ac:dyDescent="0.25">
      <c r="A978" s="3" t="str">
        <f t="shared" si="73"/>
        <v>260000</v>
      </c>
      <c r="B978" s="3" t="s">
        <v>1012</v>
      </c>
      <c r="C978" s="3" t="s">
        <v>7</v>
      </c>
      <c r="D978" s="3" t="s">
        <v>1042</v>
      </c>
      <c r="E978" s="3" t="s">
        <v>1014</v>
      </c>
      <c r="F978" s="3" t="s">
        <v>1159</v>
      </c>
      <c r="G978" s="4" t="s">
        <v>1043</v>
      </c>
    </row>
    <row r="979" spans="1:7" ht="30" x14ac:dyDescent="0.25">
      <c r="A979" s="3" t="str">
        <f t="shared" si="73"/>
        <v>260000</v>
      </c>
      <c r="B979" s="3" t="s">
        <v>1012</v>
      </c>
      <c r="C979" s="3" t="s">
        <v>7</v>
      </c>
      <c r="D979" s="3" t="s">
        <v>1044</v>
      </c>
      <c r="E979" s="3" t="s">
        <v>1014</v>
      </c>
      <c r="F979" s="3" t="s">
        <v>1159</v>
      </c>
      <c r="G979" s="4" t="s">
        <v>1045</v>
      </c>
    </row>
    <row r="980" spans="1:7" ht="30" x14ac:dyDescent="0.25">
      <c r="A980" s="3" t="str">
        <f t="shared" si="73"/>
        <v>260000</v>
      </c>
      <c r="B980" s="3" t="s">
        <v>1012</v>
      </c>
      <c r="C980" s="3" t="s">
        <v>7</v>
      </c>
      <c r="D980" s="3" t="s">
        <v>1046</v>
      </c>
      <c r="E980" s="3" t="s">
        <v>1014</v>
      </c>
      <c r="F980" s="3" t="s">
        <v>1159</v>
      </c>
      <c r="G980" s="4" t="s">
        <v>1047</v>
      </c>
    </row>
    <row r="981" spans="1:7" ht="30" x14ac:dyDescent="0.25">
      <c r="A981" s="3" t="str">
        <f t="shared" si="73"/>
        <v>260000</v>
      </c>
      <c r="B981" s="3" t="s">
        <v>1012</v>
      </c>
      <c r="C981" s="3" t="s">
        <v>7</v>
      </c>
      <c r="D981" s="3" t="s">
        <v>1030</v>
      </c>
      <c r="E981" s="3" t="s">
        <v>1014</v>
      </c>
      <c r="F981" s="3" t="s">
        <v>1159</v>
      </c>
      <c r="G981" s="4" t="s">
        <v>1048</v>
      </c>
    </row>
    <row r="982" spans="1:7" ht="30" x14ac:dyDescent="0.25">
      <c r="A982" s="3" t="str">
        <f t="shared" si="73"/>
        <v>260000</v>
      </c>
      <c r="B982" s="3" t="s">
        <v>1012</v>
      </c>
      <c r="C982" s="3" t="s">
        <v>7</v>
      </c>
      <c r="D982" s="3" t="s">
        <v>1030</v>
      </c>
      <c r="E982" s="3" t="s">
        <v>1014</v>
      </c>
      <c r="F982" s="3" t="s">
        <v>1159</v>
      </c>
      <c r="G982" s="4" t="s">
        <v>1049</v>
      </c>
    </row>
    <row r="983" spans="1:7" ht="45" x14ac:dyDescent="0.25">
      <c r="A983" s="3" t="str">
        <f t="shared" si="73"/>
        <v>260000</v>
      </c>
      <c r="B983" s="3" t="s">
        <v>1012</v>
      </c>
      <c r="C983" s="3" t="s">
        <v>7</v>
      </c>
      <c r="D983" s="3" t="s">
        <v>1030</v>
      </c>
      <c r="E983" s="3" t="s">
        <v>1014</v>
      </c>
      <c r="F983" s="3" t="s">
        <v>1159</v>
      </c>
      <c r="G983" s="4" t="s">
        <v>1050</v>
      </c>
    </row>
    <row r="984" spans="1:7" x14ac:dyDescent="0.25">
      <c r="A984" s="3" t="str">
        <f>"270500"</f>
        <v>270500</v>
      </c>
      <c r="B984" s="3" t="s">
        <v>1051</v>
      </c>
      <c r="C984" s="3" t="s">
        <v>7</v>
      </c>
      <c r="D984" s="3" t="s">
        <v>62</v>
      </c>
      <c r="E984" s="3" t="s">
        <v>9</v>
      </c>
      <c r="F984" s="3" t="s">
        <v>1161</v>
      </c>
      <c r="G984" s="4" t="s">
        <v>1052</v>
      </c>
    </row>
    <row r="985" spans="1:7" x14ac:dyDescent="0.25">
      <c r="A985" s="3" t="str">
        <f t="shared" ref="A985:A992" si="74">"270526"</f>
        <v>270526</v>
      </c>
      <c r="B985" s="3" t="s">
        <v>1053</v>
      </c>
      <c r="C985" s="3" t="s">
        <v>7</v>
      </c>
      <c r="D985" s="3" t="s">
        <v>62</v>
      </c>
      <c r="E985" s="3" t="s">
        <v>346</v>
      </c>
      <c r="F985" s="3" t="s">
        <v>1161</v>
      </c>
      <c r="G985" s="4" t="s">
        <v>629</v>
      </c>
    </row>
    <row r="986" spans="1:7" ht="45" x14ac:dyDescent="0.25">
      <c r="A986" s="3" t="str">
        <f t="shared" si="74"/>
        <v>270526</v>
      </c>
      <c r="B986" s="3" t="s">
        <v>1053</v>
      </c>
      <c r="C986" s="3" t="s">
        <v>7</v>
      </c>
      <c r="D986" s="3" t="s">
        <v>116</v>
      </c>
      <c r="E986" s="3" t="s">
        <v>346</v>
      </c>
      <c r="F986" s="3" t="s">
        <v>1159</v>
      </c>
      <c r="G986" s="4" t="s">
        <v>1054</v>
      </c>
    </row>
    <row r="987" spans="1:7" ht="45" x14ac:dyDescent="0.25">
      <c r="A987" s="3" t="str">
        <f t="shared" si="74"/>
        <v>270526</v>
      </c>
      <c r="B987" s="3" t="s">
        <v>1053</v>
      </c>
      <c r="C987" s="3" t="s">
        <v>7</v>
      </c>
      <c r="D987" s="3" t="s">
        <v>77</v>
      </c>
      <c r="E987" s="3" t="s">
        <v>350</v>
      </c>
      <c r="F987" s="3" t="s">
        <v>1160</v>
      </c>
      <c r="G987" s="4" t="s">
        <v>1055</v>
      </c>
    </row>
    <row r="988" spans="1:7" ht="45" x14ac:dyDescent="0.25">
      <c r="A988" s="3" t="str">
        <f t="shared" si="74"/>
        <v>270526</v>
      </c>
      <c r="B988" s="3" t="s">
        <v>1053</v>
      </c>
      <c r="C988" s="3" t="s">
        <v>7</v>
      </c>
      <c r="D988" s="3" t="s">
        <v>78</v>
      </c>
      <c r="E988" s="3" t="s">
        <v>350</v>
      </c>
      <c r="F988" s="3" t="s">
        <v>1160</v>
      </c>
      <c r="G988" s="4" t="s">
        <v>1056</v>
      </c>
    </row>
    <row r="989" spans="1:7" ht="30" x14ac:dyDescent="0.25">
      <c r="A989" s="3" t="str">
        <f t="shared" si="74"/>
        <v>270526</v>
      </c>
      <c r="B989" s="3" t="s">
        <v>1053</v>
      </c>
      <c r="C989" s="3" t="s">
        <v>7</v>
      </c>
      <c r="D989" s="3" t="s">
        <v>18</v>
      </c>
      <c r="E989" s="3" t="s">
        <v>350</v>
      </c>
      <c r="F989" s="3" t="s">
        <v>1164</v>
      </c>
      <c r="G989" s="4" t="s">
        <v>1057</v>
      </c>
    </row>
    <row r="990" spans="1:7" ht="30" x14ac:dyDescent="0.25">
      <c r="A990" s="3" t="str">
        <f t="shared" si="74"/>
        <v>270526</v>
      </c>
      <c r="B990" s="3" t="s">
        <v>1053</v>
      </c>
      <c r="C990" s="3" t="s">
        <v>7</v>
      </c>
      <c r="D990" s="3" t="s">
        <v>20</v>
      </c>
      <c r="E990" s="3" t="s">
        <v>350</v>
      </c>
      <c r="F990" s="3" t="s">
        <v>1164</v>
      </c>
      <c r="G990" s="4" t="s">
        <v>1058</v>
      </c>
    </row>
    <row r="991" spans="1:7" x14ac:dyDescent="0.25">
      <c r="A991" s="3" t="str">
        <f t="shared" si="74"/>
        <v>270526</v>
      </c>
      <c r="B991" s="3" t="s">
        <v>1053</v>
      </c>
      <c r="C991" s="3" t="s">
        <v>7</v>
      </c>
      <c r="D991" s="3" t="s">
        <v>22</v>
      </c>
      <c r="E991" s="3" t="s">
        <v>350</v>
      </c>
      <c r="F991" s="3" t="s">
        <v>1167</v>
      </c>
      <c r="G991" s="4" t="s">
        <v>748</v>
      </c>
    </row>
    <row r="992" spans="1:7" ht="105" x14ac:dyDescent="0.25">
      <c r="A992" s="3" t="str">
        <f t="shared" si="74"/>
        <v>270526</v>
      </c>
      <c r="B992" s="3" t="s">
        <v>1053</v>
      </c>
      <c r="C992" s="3" t="s">
        <v>7</v>
      </c>
      <c r="D992" s="3" t="s">
        <v>349</v>
      </c>
      <c r="E992" s="3" t="s">
        <v>359</v>
      </c>
      <c r="F992" s="3" t="s">
        <v>1163</v>
      </c>
      <c r="G992" s="4" t="s">
        <v>1059</v>
      </c>
    </row>
    <row r="993" spans="1:7" ht="30" x14ac:dyDescent="0.25">
      <c r="A993" s="3" t="str">
        <f t="shared" ref="A993:A1002" si="75">"270528"</f>
        <v>270528</v>
      </c>
      <c r="B993" s="3" t="s">
        <v>1060</v>
      </c>
      <c r="C993" s="3" t="s">
        <v>7</v>
      </c>
      <c r="D993" s="3" t="s">
        <v>62</v>
      </c>
      <c r="E993" s="3" t="s">
        <v>346</v>
      </c>
      <c r="F993" s="3" t="s">
        <v>1161</v>
      </c>
      <c r="G993" s="4" t="s">
        <v>1061</v>
      </c>
    </row>
    <row r="994" spans="1:7" ht="30" x14ac:dyDescent="0.25">
      <c r="A994" s="3" t="str">
        <f t="shared" si="75"/>
        <v>270528</v>
      </c>
      <c r="B994" s="3" t="s">
        <v>1060</v>
      </c>
      <c r="C994" s="3" t="s">
        <v>7</v>
      </c>
      <c r="D994" s="3" t="s">
        <v>116</v>
      </c>
      <c r="E994" s="3" t="s">
        <v>346</v>
      </c>
      <c r="F994" s="3" t="s">
        <v>1159</v>
      </c>
      <c r="G994" s="4" t="s">
        <v>1062</v>
      </c>
    </row>
    <row r="995" spans="1:7" ht="75" x14ac:dyDescent="0.25">
      <c r="A995" s="3" t="str">
        <f t="shared" si="75"/>
        <v>270528</v>
      </c>
      <c r="B995" s="3" t="s">
        <v>1060</v>
      </c>
      <c r="C995" s="3" t="s">
        <v>7</v>
      </c>
      <c r="D995" s="3" t="s">
        <v>77</v>
      </c>
      <c r="E995" s="3" t="s">
        <v>350</v>
      </c>
      <c r="F995" s="3" t="s">
        <v>1159</v>
      </c>
      <c r="G995" s="4" t="s">
        <v>1063</v>
      </c>
    </row>
    <row r="996" spans="1:7" ht="75" x14ac:dyDescent="0.25">
      <c r="A996" s="3" t="str">
        <f t="shared" si="75"/>
        <v>270528</v>
      </c>
      <c r="B996" s="3" t="s">
        <v>1060</v>
      </c>
      <c r="C996" s="3" t="s">
        <v>7</v>
      </c>
      <c r="D996" s="3" t="s">
        <v>78</v>
      </c>
      <c r="E996" s="3" t="s">
        <v>350</v>
      </c>
      <c r="F996" s="3" t="s">
        <v>1159</v>
      </c>
      <c r="G996" s="4" t="s">
        <v>1064</v>
      </c>
    </row>
    <row r="997" spans="1:7" x14ac:dyDescent="0.25">
      <c r="A997" s="3" t="str">
        <f t="shared" si="75"/>
        <v>270528</v>
      </c>
      <c r="B997" s="3" t="s">
        <v>1060</v>
      </c>
      <c r="C997" s="3" t="s">
        <v>7</v>
      </c>
      <c r="D997" s="3" t="s">
        <v>18</v>
      </c>
      <c r="E997" s="3" t="s">
        <v>350</v>
      </c>
      <c r="F997" s="3" t="s">
        <v>1164</v>
      </c>
      <c r="G997" s="4" t="s">
        <v>1065</v>
      </c>
    </row>
    <row r="998" spans="1:7" ht="75" x14ac:dyDescent="0.25">
      <c r="A998" s="3" t="str">
        <f t="shared" si="75"/>
        <v>270528</v>
      </c>
      <c r="B998" s="3" t="s">
        <v>1060</v>
      </c>
      <c r="C998" s="3" t="s">
        <v>7</v>
      </c>
      <c r="D998" s="3" t="s">
        <v>734</v>
      </c>
      <c r="E998" s="3" t="s">
        <v>350</v>
      </c>
      <c r="F998" s="3" t="s">
        <v>1164</v>
      </c>
      <c r="G998" s="4" t="s">
        <v>1066</v>
      </c>
    </row>
    <row r="999" spans="1:7" ht="75" x14ac:dyDescent="0.25">
      <c r="A999" s="3" t="str">
        <f t="shared" si="75"/>
        <v>270528</v>
      </c>
      <c r="B999" s="3" t="s">
        <v>1060</v>
      </c>
      <c r="C999" s="3" t="s">
        <v>7</v>
      </c>
      <c r="D999" s="3" t="s">
        <v>736</v>
      </c>
      <c r="E999" s="3" t="s">
        <v>350</v>
      </c>
      <c r="F999" s="3" t="s">
        <v>1164</v>
      </c>
      <c r="G999" s="4" t="s">
        <v>1067</v>
      </c>
    </row>
    <row r="1000" spans="1:7" ht="75" x14ac:dyDescent="0.25">
      <c r="A1000" s="3" t="str">
        <f t="shared" si="75"/>
        <v>270528</v>
      </c>
      <c r="B1000" s="3" t="s">
        <v>1060</v>
      </c>
      <c r="C1000" s="3" t="s">
        <v>7</v>
      </c>
      <c r="D1000" s="3" t="s">
        <v>1068</v>
      </c>
      <c r="E1000" s="3" t="s">
        <v>350</v>
      </c>
      <c r="F1000" s="3" t="s">
        <v>1164</v>
      </c>
      <c r="G1000" s="4" t="s">
        <v>1069</v>
      </c>
    </row>
    <row r="1001" spans="1:7" ht="75" x14ac:dyDescent="0.25">
      <c r="A1001" s="3" t="str">
        <f t="shared" si="75"/>
        <v>270528</v>
      </c>
      <c r="B1001" s="3" t="s">
        <v>1060</v>
      </c>
      <c r="C1001" s="3" t="s">
        <v>7</v>
      </c>
      <c r="D1001" s="3" t="s">
        <v>1070</v>
      </c>
      <c r="E1001" s="3" t="s">
        <v>350</v>
      </c>
      <c r="F1001" s="3" t="s">
        <v>1164</v>
      </c>
      <c r="G1001" s="4" t="s">
        <v>1071</v>
      </c>
    </row>
    <row r="1002" spans="1:7" x14ac:dyDescent="0.25">
      <c r="A1002" s="3" t="str">
        <f t="shared" si="75"/>
        <v>270528</v>
      </c>
      <c r="B1002" s="3" t="s">
        <v>1060</v>
      </c>
      <c r="C1002" s="3" t="s">
        <v>7</v>
      </c>
      <c r="D1002" s="3" t="s">
        <v>22</v>
      </c>
      <c r="E1002" s="3" t="s">
        <v>350</v>
      </c>
      <c r="F1002" s="3" t="s">
        <v>1167</v>
      </c>
      <c r="G1002" s="4" t="s">
        <v>1072</v>
      </c>
    </row>
    <row r="1003" spans="1:7" ht="30" x14ac:dyDescent="0.25">
      <c r="A1003" s="3" t="str">
        <f>"270537"</f>
        <v>270537</v>
      </c>
      <c r="B1003" s="3" t="s">
        <v>1073</v>
      </c>
      <c r="C1003" s="3" t="s">
        <v>7</v>
      </c>
      <c r="D1003" s="3" t="s">
        <v>16</v>
      </c>
      <c r="E1003" s="3" t="s">
        <v>9</v>
      </c>
      <c r="F1003" s="3" t="s">
        <v>1173</v>
      </c>
      <c r="G1003" s="4" t="s">
        <v>1074</v>
      </c>
    </row>
    <row r="1004" spans="1:7" ht="30" x14ac:dyDescent="0.25">
      <c r="A1004" s="3" t="str">
        <f>"270537"</f>
        <v>270537</v>
      </c>
      <c r="B1004" s="3" t="s">
        <v>1073</v>
      </c>
      <c r="C1004" s="3" t="s">
        <v>7</v>
      </c>
      <c r="D1004" s="3" t="s">
        <v>80</v>
      </c>
      <c r="E1004" s="3" t="s">
        <v>9</v>
      </c>
      <c r="F1004" s="3" t="s">
        <v>1164</v>
      </c>
      <c r="G1004" s="4" t="s">
        <v>1075</v>
      </c>
    </row>
    <row r="1005" spans="1:7" ht="135" x14ac:dyDescent="0.25">
      <c r="A1005" s="3" t="str">
        <f>"270537"</f>
        <v>270537</v>
      </c>
      <c r="B1005" s="3" t="s">
        <v>1073</v>
      </c>
      <c r="C1005" s="3" t="s">
        <v>7</v>
      </c>
      <c r="D1005" s="3" t="s">
        <v>82</v>
      </c>
      <c r="E1005" s="3" t="s">
        <v>9</v>
      </c>
      <c r="F1005" s="3" t="s">
        <v>1160</v>
      </c>
      <c r="G1005" s="4" t="s">
        <v>1076</v>
      </c>
    </row>
    <row r="1006" spans="1:7" ht="30" x14ac:dyDescent="0.25">
      <c r="A1006" s="3" t="str">
        <f>"270537"</f>
        <v>270537</v>
      </c>
      <c r="B1006" s="3" t="s">
        <v>1073</v>
      </c>
      <c r="C1006" s="3" t="s">
        <v>7</v>
      </c>
      <c r="D1006" s="3" t="s">
        <v>20</v>
      </c>
      <c r="E1006" s="3" t="s">
        <v>9</v>
      </c>
      <c r="F1006" s="3" t="s">
        <v>1161</v>
      </c>
      <c r="G1006" s="4" t="s">
        <v>1077</v>
      </c>
    </row>
    <row r="1007" spans="1:7" ht="30" x14ac:dyDescent="0.25">
      <c r="A1007" s="3" t="str">
        <f>"270537"</f>
        <v>270537</v>
      </c>
      <c r="B1007" s="3" t="s">
        <v>1073</v>
      </c>
      <c r="C1007" s="3" t="s">
        <v>7</v>
      </c>
      <c r="D1007" s="3" t="s">
        <v>22</v>
      </c>
      <c r="E1007" s="3" t="s">
        <v>9</v>
      </c>
      <c r="F1007" s="3" t="s">
        <v>1173</v>
      </c>
      <c r="G1007" s="4" t="s">
        <v>1078</v>
      </c>
    </row>
    <row r="1008" spans="1:7" ht="45" x14ac:dyDescent="0.25">
      <c r="A1008" s="3" t="str">
        <f>"271000"</f>
        <v>271000</v>
      </c>
      <c r="B1008" s="3" t="s">
        <v>1079</v>
      </c>
      <c r="C1008" s="3" t="s">
        <v>7</v>
      </c>
      <c r="D1008" s="3" t="s">
        <v>25</v>
      </c>
      <c r="E1008" s="3" t="s">
        <v>9</v>
      </c>
      <c r="F1008" s="3" t="s">
        <v>1173</v>
      </c>
      <c r="G1008" s="4" t="s">
        <v>1080</v>
      </c>
    </row>
    <row r="1009" spans="1:7" ht="60" x14ac:dyDescent="0.25">
      <c r="A1009" s="3" t="str">
        <f>"271000"</f>
        <v>271000</v>
      </c>
      <c r="B1009" s="3" t="s">
        <v>1079</v>
      </c>
      <c r="C1009" s="3" t="s">
        <v>7</v>
      </c>
      <c r="D1009" s="3" t="s">
        <v>27</v>
      </c>
      <c r="E1009" s="3" t="s">
        <v>9</v>
      </c>
      <c r="F1009" s="3" t="s">
        <v>1161</v>
      </c>
      <c r="G1009" s="4" t="s">
        <v>1081</v>
      </c>
    </row>
    <row r="1010" spans="1:7" ht="105" x14ac:dyDescent="0.25">
      <c r="A1010" s="3" t="str">
        <f>"271000"</f>
        <v>271000</v>
      </c>
      <c r="B1010" s="3" t="s">
        <v>1079</v>
      </c>
      <c r="C1010" s="3" t="s">
        <v>7</v>
      </c>
      <c r="D1010" s="3" t="s">
        <v>29</v>
      </c>
      <c r="E1010" s="3" t="s">
        <v>9</v>
      </c>
      <c r="F1010" s="3" t="s">
        <v>1159</v>
      </c>
      <c r="G1010" s="4" t="s">
        <v>1082</v>
      </c>
    </row>
    <row r="1011" spans="1:7" ht="30" x14ac:dyDescent="0.25">
      <c r="A1011" s="3" t="str">
        <f>"271000"</f>
        <v>271000</v>
      </c>
      <c r="B1011" s="3" t="s">
        <v>1079</v>
      </c>
      <c r="C1011" s="3" t="s">
        <v>7</v>
      </c>
      <c r="D1011" s="3" t="s">
        <v>31</v>
      </c>
      <c r="E1011" s="3" t="s">
        <v>9</v>
      </c>
      <c r="F1011" s="3" t="s">
        <v>1170</v>
      </c>
      <c r="G1011" s="4" t="s">
        <v>1083</v>
      </c>
    </row>
    <row r="1012" spans="1:7" ht="45" x14ac:dyDescent="0.25">
      <c r="A1012" s="3" t="str">
        <f t="shared" ref="A1012:A1018" si="76">"280500"</f>
        <v>280500</v>
      </c>
      <c r="B1012" s="3" t="s">
        <v>1084</v>
      </c>
      <c r="C1012" s="3" t="s">
        <v>7</v>
      </c>
      <c r="D1012" s="3" t="s">
        <v>1085</v>
      </c>
      <c r="E1012" s="3" t="s">
        <v>9</v>
      </c>
      <c r="F1012" s="3" t="s">
        <v>1158</v>
      </c>
      <c r="G1012" s="4" t="s">
        <v>1086</v>
      </c>
    </row>
    <row r="1013" spans="1:7" ht="30" x14ac:dyDescent="0.25">
      <c r="A1013" s="3" t="str">
        <f t="shared" si="76"/>
        <v>280500</v>
      </c>
      <c r="B1013" s="3" t="s">
        <v>1084</v>
      </c>
      <c r="C1013" s="3" t="s">
        <v>7</v>
      </c>
      <c r="D1013" s="3" t="s">
        <v>1087</v>
      </c>
      <c r="E1013" s="3" t="s">
        <v>9</v>
      </c>
      <c r="F1013" s="3" t="s">
        <v>1161</v>
      </c>
      <c r="G1013" s="4" t="s">
        <v>1088</v>
      </c>
    </row>
    <row r="1014" spans="1:7" ht="45" x14ac:dyDescent="0.25">
      <c r="A1014" s="3" t="str">
        <f t="shared" si="76"/>
        <v>280500</v>
      </c>
      <c r="B1014" s="3" t="s">
        <v>1084</v>
      </c>
      <c r="C1014" s="3" t="s">
        <v>7</v>
      </c>
      <c r="D1014" s="3" t="s">
        <v>1089</v>
      </c>
      <c r="E1014" s="3" t="s">
        <v>9</v>
      </c>
      <c r="F1014" s="3" t="s">
        <v>1173</v>
      </c>
      <c r="G1014" s="4" t="s">
        <v>1090</v>
      </c>
    </row>
    <row r="1015" spans="1:7" ht="30" x14ac:dyDescent="0.25">
      <c r="A1015" s="3" t="str">
        <f t="shared" si="76"/>
        <v>280500</v>
      </c>
      <c r="B1015" s="3" t="s">
        <v>1084</v>
      </c>
      <c r="C1015" s="3" t="s">
        <v>7</v>
      </c>
      <c r="D1015" s="3" t="s">
        <v>1091</v>
      </c>
      <c r="E1015" s="3" t="s">
        <v>9</v>
      </c>
      <c r="F1015" s="3" t="s">
        <v>1173</v>
      </c>
      <c r="G1015" s="4" t="s">
        <v>1092</v>
      </c>
    </row>
    <row r="1016" spans="1:7" ht="45" x14ac:dyDescent="0.25">
      <c r="A1016" s="3" t="str">
        <f t="shared" si="76"/>
        <v>280500</v>
      </c>
      <c r="B1016" s="3" t="s">
        <v>1084</v>
      </c>
      <c r="C1016" s="3" t="s">
        <v>7</v>
      </c>
      <c r="D1016" s="3" t="s">
        <v>1093</v>
      </c>
      <c r="E1016" s="3" t="s">
        <v>9</v>
      </c>
      <c r="F1016" s="3" t="s">
        <v>1173</v>
      </c>
      <c r="G1016" s="4" t="s">
        <v>1094</v>
      </c>
    </row>
    <row r="1017" spans="1:7" ht="60" x14ac:dyDescent="0.25">
      <c r="A1017" s="3" t="str">
        <f t="shared" si="76"/>
        <v>280500</v>
      </c>
      <c r="B1017" s="3" t="s">
        <v>1084</v>
      </c>
      <c r="C1017" s="3" t="s">
        <v>7</v>
      </c>
      <c r="D1017" s="3" t="s">
        <v>1095</v>
      </c>
      <c r="E1017" s="3" t="s">
        <v>9</v>
      </c>
      <c r="F1017" s="3" t="s">
        <v>1166</v>
      </c>
      <c r="G1017" s="4" t="s">
        <v>1096</v>
      </c>
    </row>
    <row r="1018" spans="1:7" ht="45" x14ac:dyDescent="0.25">
      <c r="A1018" s="3" t="str">
        <f t="shared" si="76"/>
        <v>280500</v>
      </c>
      <c r="B1018" s="3" t="s">
        <v>1084</v>
      </c>
      <c r="C1018" s="3" t="s">
        <v>7</v>
      </c>
      <c r="D1018" s="3" t="s">
        <v>1097</v>
      </c>
      <c r="E1018" s="3" t="s">
        <v>9</v>
      </c>
      <c r="F1018" s="3" t="s">
        <v>1159</v>
      </c>
      <c r="G1018" s="4" t="s">
        <v>1098</v>
      </c>
    </row>
    <row r="1019" spans="1:7" ht="45" x14ac:dyDescent="0.25">
      <c r="A1019" s="3" t="str">
        <f t="shared" ref="A1019:A1031" si="77">"280513"</f>
        <v>280513</v>
      </c>
      <c r="B1019" s="3" t="s">
        <v>1099</v>
      </c>
      <c r="C1019" s="3" t="s">
        <v>7</v>
      </c>
      <c r="D1019" s="3" t="s">
        <v>16</v>
      </c>
      <c r="E1019" s="3" t="s">
        <v>9</v>
      </c>
      <c r="F1019" s="3" t="s">
        <v>1173</v>
      </c>
      <c r="G1019" s="4" t="s">
        <v>1100</v>
      </c>
    </row>
    <row r="1020" spans="1:7" ht="60" x14ac:dyDescent="0.25">
      <c r="A1020" s="3" t="str">
        <f t="shared" si="77"/>
        <v>280513</v>
      </c>
      <c r="B1020" s="3" t="s">
        <v>1099</v>
      </c>
      <c r="C1020" s="3" t="s">
        <v>7</v>
      </c>
      <c r="D1020" s="3" t="s">
        <v>18</v>
      </c>
      <c r="E1020" s="3" t="s">
        <v>9</v>
      </c>
      <c r="F1020" s="3" t="s">
        <v>1161</v>
      </c>
      <c r="G1020" s="4" t="s">
        <v>1101</v>
      </c>
    </row>
    <row r="1021" spans="1:7" ht="60" x14ac:dyDescent="0.25">
      <c r="A1021" s="3" t="str">
        <f t="shared" si="77"/>
        <v>280513</v>
      </c>
      <c r="B1021" s="3" t="s">
        <v>1099</v>
      </c>
      <c r="C1021" s="3" t="s">
        <v>7</v>
      </c>
      <c r="D1021" s="3" t="s">
        <v>734</v>
      </c>
      <c r="E1021" s="3" t="s">
        <v>9</v>
      </c>
      <c r="F1021" s="3" t="s">
        <v>1159</v>
      </c>
      <c r="G1021" s="4" t="s">
        <v>1102</v>
      </c>
    </row>
    <row r="1022" spans="1:7" ht="75" x14ac:dyDescent="0.25">
      <c r="A1022" s="3" t="str">
        <f t="shared" si="77"/>
        <v>280513</v>
      </c>
      <c r="B1022" s="3" t="s">
        <v>1099</v>
      </c>
      <c r="C1022" s="3" t="s">
        <v>7</v>
      </c>
      <c r="D1022" s="3" t="s">
        <v>1068</v>
      </c>
      <c r="E1022" s="3" t="s">
        <v>9</v>
      </c>
      <c r="F1022" s="3" t="s">
        <v>1159</v>
      </c>
      <c r="G1022" s="4" t="s">
        <v>1103</v>
      </c>
    </row>
    <row r="1023" spans="1:7" ht="75" x14ac:dyDescent="0.25">
      <c r="A1023" s="3" t="str">
        <f t="shared" si="77"/>
        <v>280513</v>
      </c>
      <c r="B1023" s="3" t="s">
        <v>1099</v>
      </c>
      <c r="C1023" s="3" t="s">
        <v>7</v>
      </c>
      <c r="D1023" s="3" t="s">
        <v>1070</v>
      </c>
      <c r="E1023" s="3" t="s">
        <v>9</v>
      </c>
      <c r="F1023" s="3" t="s">
        <v>1159</v>
      </c>
      <c r="G1023" s="4" t="s">
        <v>1104</v>
      </c>
    </row>
    <row r="1024" spans="1:7" ht="30" x14ac:dyDescent="0.25">
      <c r="A1024" s="3" t="str">
        <f t="shared" si="77"/>
        <v>280513</v>
      </c>
      <c r="B1024" s="3" t="s">
        <v>1099</v>
      </c>
      <c r="C1024" s="3" t="s">
        <v>7</v>
      </c>
      <c r="D1024" s="3" t="s">
        <v>22</v>
      </c>
      <c r="E1024" s="3" t="s">
        <v>9</v>
      </c>
      <c r="F1024" s="3" t="s">
        <v>1164</v>
      </c>
      <c r="G1024" s="4" t="s">
        <v>1105</v>
      </c>
    </row>
    <row r="1025" spans="1:7" ht="60" x14ac:dyDescent="0.25">
      <c r="A1025" s="3" t="str">
        <f t="shared" si="77"/>
        <v>280513</v>
      </c>
      <c r="B1025" s="3" t="s">
        <v>1099</v>
      </c>
      <c r="C1025" s="3" t="s">
        <v>7</v>
      </c>
      <c r="D1025" s="3" t="s">
        <v>1106</v>
      </c>
      <c r="E1025" s="3" t="s">
        <v>9</v>
      </c>
      <c r="F1025" s="3" t="s">
        <v>1164</v>
      </c>
      <c r="G1025" s="4" t="s">
        <v>1107</v>
      </c>
    </row>
    <row r="1026" spans="1:7" ht="60" x14ac:dyDescent="0.25">
      <c r="A1026" s="3" t="str">
        <f t="shared" si="77"/>
        <v>280513</v>
      </c>
      <c r="B1026" s="3" t="s">
        <v>1099</v>
      </c>
      <c r="C1026" s="3" t="s">
        <v>7</v>
      </c>
      <c r="D1026" s="3" t="s">
        <v>1108</v>
      </c>
      <c r="E1026" s="3" t="s">
        <v>9</v>
      </c>
      <c r="F1026" s="3" t="s">
        <v>1164</v>
      </c>
      <c r="G1026" s="4" t="s">
        <v>1109</v>
      </c>
    </row>
    <row r="1027" spans="1:7" ht="60" x14ac:dyDescent="0.25">
      <c r="A1027" s="3" t="str">
        <f t="shared" si="77"/>
        <v>280513</v>
      </c>
      <c r="B1027" s="3" t="s">
        <v>1099</v>
      </c>
      <c r="C1027" s="3" t="s">
        <v>7</v>
      </c>
      <c r="D1027" s="3" t="s">
        <v>1110</v>
      </c>
      <c r="E1027" s="3" t="s">
        <v>9</v>
      </c>
      <c r="F1027" s="3" t="s">
        <v>1164</v>
      </c>
      <c r="G1027" s="4" t="s">
        <v>1111</v>
      </c>
    </row>
    <row r="1028" spans="1:7" x14ac:dyDescent="0.25">
      <c r="A1028" s="3" t="str">
        <f t="shared" si="77"/>
        <v>280513</v>
      </c>
      <c r="B1028" s="3" t="s">
        <v>1099</v>
      </c>
      <c r="C1028" s="3" t="s">
        <v>7</v>
      </c>
      <c r="D1028" s="3" t="s">
        <v>1112</v>
      </c>
      <c r="E1028" s="3" t="s">
        <v>9</v>
      </c>
      <c r="F1028" s="3" t="s">
        <v>1167</v>
      </c>
      <c r="G1028" s="4" t="s">
        <v>1113</v>
      </c>
    </row>
    <row r="1029" spans="1:7" x14ac:dyDescent="0.25">
      <c r="A1029" s="3" t="str">
        <f t="shared" si="77"/>
        <v>280513</v>
      </c>
      <c r="B1029" s="3" t="s">
        <v>1099</v>
      </c>
      <c r="C1029" s="3" t="s">
        <v>7</v>
      </c>
      <c r="D1029" s="3" t="s">
        <v>1114</v>
      </c>
      <c r="E1029" s="3" t="s">
        <v>9</v>
      </c>
      <c r="F1029" s="3" t="s">
        <v>1167</v>
      </c>
      <c r="G1029" s="4" t="s">
        <v>1115</v>
      </c>
    </row>
    <row r="1030" spans="1:7" ht="75" x14ac:dyDescent="0.25">
      <c r="A1030" s="3" t="str">
        <f t="shared" si="77"/>
        <v>280513</v>
      </c>
      <c r="B1030" s="3" t="s">
        <v>1099</v>
      </c>
      <c r="C1030" s="3" t="s">
        <v>7</v>
      </c>
      <c r="D1030" s="3" t="s">
        <v>1116</v>
      </c>
      <c r="E1030" s="3" t="s">
        <v>9</v>
      </c>
      <c r="F1030" s="3" t="s">
        <v>1163</v>
      </c>
      <c r="G1030" s="4" t="s">
        <v>1117</v>
      </c>
    </row>
    <row r="1031" spans="1:7" ht="90" x14ac:dyDescent="0.25">
      <c r="A1031" s="3" t="str">
        <f t="shared" si="77"/>
        <v>280513</v>
      </c>
      <c r="B1031" s="3" t="s">
        <v>1099</v>
      </c>
      <c r="C1031" s="3" t="s">
        <v>7</v>
      </c>
      <c r="D1031" s="3" t="s">
        <v>1118</v>
      </c>
      <c r="E1031" s="3" t="s">
        <v>9</v>
      </c>
      <c r="F1031" s="3" t="s">
        <v>1163</v>
      </c>
      <c r="G1031" s="4" t="s">
        <v>1119</v>
      </c>
    </row>
    <row r="1032" spans="1:7" ht="45" x14ac:dyDescent="0.25">
      <c r="A1032" s="3" t="str">
        <f t="shared" ref="A1032:A1039" si="78">"281300"</f>
        <v>281300</v>
      </c>
      <c r="B1032" s="3" t="s">
        <v>1120</v>
      </c>
      <c r="C1032" s="3" t="s">
        <v>7</v>
      </c>
      <c r="D1032" s="3" t="s">
        <v>339</v>
      </c>
      <c r="E1032" s="3" t="s">
        <v>9</v>
      </c>
      <c r="F1032" s="3" t="s">
        <v>1159</v>
      </c>
      <c r="G1032" s="4" t="s">
        <v>1121</v>
      </c>
    </row>
    <row r="1033" spans="1:7" ht="45" x14ac:dyDescent="0.25">
      <c r="A1033" s="3" t="str">
        <f t="shared" si="78"/>
        <v>281300</v>
      </c>
      <c r="B1033" s="3" t="s">
        <v>1120</v>
      </c>
      <c r="C1033" s="3" t="s">
        <v>7</v>
      </c>
      <c r="D1033" s="3" t="s">
        <v>340</v>
      </c>
      <c r="E1033" s="3" t="s">
        <v>9</v>
      </c>
      <c r="F1033" s="3" t="s">
        <v>1159</v>
      </c>
      <c r="G1033" s="4" t="s">
        <v>1122</v>
      </c>
    </row>
    <row r="1034" spans="1:7" ht="60" x14ac:dyDescent="0.25">
      <c r="A1034" s="3" t="str">
        <f t="shared" si="78"/>
        <v>281300</v>
      </c>
      <c r="B1034" s="3" t="s">
        <v>1120</v>
      </c>
      <c r="C1034" s="3" t="s">
        <v>7</v>
      </c>
      <c r="D1034" s="3" t="s">
        <v>342</v>
      </c>
      <c r="E1034" s="3" t="s">
        <v>9</v>
      </c>
      <c r="F1034" s="3" t="s">
        <v>1173</v>
      </c>
      <c r="G1034" s="4" t="s">
        <v>1123</v>
      </c>
    </row>
    <row r="1035" spans="1:7" ht="45" x14ac:dyDescent="0.25">
      <c r="A1035" s="3" t="str">
        <f t="shared" si="78"/>
        <v>281300</v>
      </c>
      <c r="B1035" s="3" t="s">
        <v>1120</v>
      </c>
      <c r="C1035" s="3" t="s">
        <v>7</v>
      </c>
      <c r="D1035" s="3" t="s">
        <v>688</v>
      </c>
      <c r="E1035" s="3" t="s">
        <v>9</v>
      </c>
      <c r="F1035" s="3" t="s">
        <v>1163</v>
      </c>
      <c r="G1035" s="4" t="s">
        <v>1124</v>
      </c>
    </row>
    <row r="1036" spans="1:7" ht="45" x14ac:dyDescent="0.25">
      <c r="A1036" s="3" t="str">
        <f t="shared" si="78"/>
        <v>281300</v>
      </c>
      <c r="B1036" s="3" t="s">
        <v>1120</v>
      </c>
      <c r="C1036" s="3" t="s">
        <v>7</v>
      </c>
      <c r="D1036" s="3" t="s">
        <v>1125</v>
      </c>
      <c r="E1036" s="3" t="s">
        <v>9</v>
      </c>
      <c r="F1036" s="3" t="s">
        <v>1173</v>
      </c>
      <c r="G1036" s="4" t="s">
        <v>1126</v>
      </c>
    </row>
    <row r="1037" spans="1:7" ht="75" x14ac:dyDescent="0.25">
      <c r="A1037" s="3" t="str">
        <f t="shared" si="78"/>
        <v>281300</v>
      </c>
      <c r="B1037" s="3" t="s">
        <v>1120</v>
      </c>
      <c r="C1037" s="3" t="s">
        <v>7</v>
      </c>
      <c r="D1037" s="3" t="s">
        <v>1127</v>
      </c>
      <c r="E1037" s="3" t="s">
        <v>9</v>
      </c>
      <c r="F1037" s="3" t="s">
        <v>1158</v>
      </c>
      <c r="G1037" s="4" t="s">
        <v>1128</v>
      </c>
    </row>
    <row r="1038" spans="1:7" ht="90" x14ac:dyDescent="0.25">
      <c r="A1038" s="3" t="str">
        <f t="shared" si="78"/>
        <v>281300</v>
      </c>
      <c r="B1038" s="3" t="s">
        <v>1120</v>
      </c>
      <c r="C1038" s="3" t="s">
        <v>7</v>
      </c>
      <c r="D1038" s="3" t="s">
        <v>1129</v>
      </c>
      <c r="E1038" s="3" t="s">
        <v>9</v>
      </c>
      <c r="F1038" s="3" t="s">
        <v>1173</v>
      </c>
      <c r="G1038" s="4" t="s">
        <v>1130</v>
      </c>
    </row>
    <row r="1039" spans="1:7" ht="60" x14ac:dyDescent="0.25">
      <c r="A1039" s="3" t="str">
        <f t="shared" si="78"/>
        <v>281300</v>
      </c>
      <c r="B1039" s="3" t="s">
        <v>1120</v>
      </c>
      <c r="C1039" s="3" t="s">
        <v>7</v>
      </c>
      <c r="D1039" s="3" t="s">
        <v>1131</v>
      </c>
      <c r="E1039" s="3" t="s">
        <v>9</v>
      </c>
      <c r="F1039" s="3" t="s">
        <v>1168</v>
      </c>
      <c r="G1039" s="4" t="s">
        <v>1132</v>
      </c>
    </row>
    <row r="1040" spans="1:7" ht="45" x14ac:dyDescent="0.25">
      <c r="A1040" s="3" t="str">
        <f t="shared" ref="A1040:A1053" si="79">"282300"</f>
        <v>282300</v>
      </c>
      <c r="B1040" s="3" t="s">
        <v>1133</v>
      </c>
      <c r="C1040" s="3" t="s">
        <v>7</v>
      </c>
      <c r="D1040" s="3" t="s">
        <v>62</v>
      </c>
      <c r="E1040" s="3" t="s">
        <v>9</v>
      </c>
      <c r="F1040" s="3" t="s">
        <v>1161</v>
      </c>
      <c r="G1040" s="4" t="s">
        <v>1134</v>
      </c>
    </row>
    <row r="1041" spans="1:7" x14ac:dyDescent="0.25">
      <c r="A1041" s="3" t="str">
        <f t="shared" si="79"/>
        <v>282300</v>
      </c>
      <c r="B1041" s="3" t="s">
        <v>1133</v>
      </c>
      <c r="C1041" s="3" t="s">
        <v>7</v>
      </c>
      <c r="D1041" s="3" t="s">
        <v>116</v>
      </c>
      <c r="E1041" s="3" t="s">
        <v>9</v>
      </c>
      <c r="F1041" s="3" t="s">
        <v>1173</v>
      </c>
      <c r="G1041" s="4" t="s">
        <v>1135</v>
      </c>
    </row>
    <row r="1042" spans="1:7" ht="75" x14ac:dyDescent="0.25">
      <c r="A1042" s="3" t="str">
        <f t="shared" si="79"/>
        <v>282300</v>
      </c>
      <c r="B1042" s="3" t="s">
        <v>1133</v>
      </c>
      <c r="C1042" s="3" t="s">
        <v>7</v>
      </c>
      <c r="D1042" s="3" t="s">
        <v>72</v>
      </c>
      <c r="E1042" s="3" t="s">
        <v>9</v>
      </c>
      <c r="F1042" s="3" t="s">
        <v>1159</v>
      </c>
      <c r="G1042" s="4" t="s">
        <v>1136</v>
      </c>
    </row>
    <row r="1043" spans="1:7" ht="75" x14ac:dyDescent="0.25">
      <c r="A1043" s="3" t="str">
        <f t="shared" si="79"/>
        <v>282300</v>
      </c>
      <c r="B1043" s="3" t="s">
        <v>1133</v>
      </c>
      <c r="C1043" s="3" t="s">
        <v>7</v>
      </c>
      <c r="D1043" s="3" t="s">
        <v>74</v>
      </c>
      <c r="E1043" s="3" t="s">
        <v>9</v>
      </c>
      <c r="F1043" s="3" t="s">
        <v>1159</v>
      </c>
      <c r="G1043" s="4" t="s">
        <v>1137</v>
      </c>
    </row>
    <row r="1044" spans="1:7" ht="60" x14ac:dyDescent="0.25">
      <c r="A1044" s="3" t="str">
        <f t="shared" si="79"/>
        <v>282300</v>
      </c>
      <c r="B1044" s="3" t="s">
        <v>1133</v>
      </c>
      <c r="C1044" s="3" t="s">
        <v>7</v>
      </c>
      <c r="D1044" s="3" t="s">
        <v>467</v>
      </c>
      <c r="E1044" s="3" t="s">
        <v>9</v>
      </c>
      <c r="F1044" s="3" t="s">
        <v>1159</v>
      </c>
      <c r="G1044" s="4" t="s">
        <v>1138</v>
      </c>
    </row>
    <row r="1045" spans="1:7" ht="45" x14ac:dyDescent="0.25">
      <c r="A1045" s="3" t="str">
        <f t="shared" si="79"/>
        <v>282300</v>
      </c>
      <c r="B1045" s="3" t="s">
        <v>1133</v>
      </c>
      <c r="C1045" s="3" t="s">
        <v>7</v>
      </c>
      <c r="D1045" s="3" t="s">
        <v>664</v>
      </c>
      <c r="E1045" s="3" t="s">
        <v>9</v>
      </c>
      <c r="F1045" s="3" t="s">
        <v>1159</v>
      </c>
      <c r="G1045" s="4" t="s">
        <v>1139</v>
      </c>
    </row>
    <row r="1046" spans="1:7" ht="45" x14ac:dyDescent="0.25">
      <c r="A1046" s="3" t="str">
        <f t="shared" si="79"/>
        <v>282300</v>
      </c>
      <c r="B1046" s="3" t="s">
        <v>1133</v>
      </c>
      <c r="C1046" s="3" t="s">
        <v>7</v>
      </c>
      <c r="D1046" s="3" t="s">
        <v>853</v>
      </c>
      <c r="E1046" s="3" t="s">
        <v>9</v>
      </c>
      <c r="F1046" s="3" t="s">
        <v>1159</v>
      </c>
      <c r="G1046" s="4" t="s">
        <v>1140</v>
      </c>
    </row>
    <row r="1047" spans="1:7" ht="90" x14ac:dyDescent="0.25">
      <c r="A1047" s="3" t="str">
        <f t="shared" si="79"/>
        <v>282300</v>
      </c>
      <c r="B1047" s="3" t="s">
        <v>1133</v>
      </c>
      <c r="C1047" s="3" t="s">
        <v>7</v>
      </c>
      <c r="D1047" s="3" t="s">
        <v>499</v>
      </c>
      <c r="E1047" s="3" t="s">
        <v>9</v>
      </c>
      <c r="F1047" s="3" t="s">
        <v>1163</v>
      </c>
      <c r="G1047" s="4" t="s">
        <v>1141</v>
      </c>
    </row>
    <row r="1048" spans="1:7" ht="75" x14ac:dyDescent="0.25">
      <c r="A1048" s="3" t="str">
        <f t="shared" si="79"/>
        <v>282300</v>
      </c>
      <c r="B1048" s="3" t="s">
        <v>1133</v>
      </c>
      <c r="C1048" s="3" t="s">
        <v>7</v>
      </c>
      <c r="D1048" s="3" t="s">
        <v>216</v>
      </c>
      <c r="E1048" s="3" t="s">
        <v>9</v>
      </c>
      <c r="F1048" s="3" t="s">
        <v>1164</v>
      </c>
      <c r="G1048" s="4" t="s">
        <v>1142</v>
      </c>
    </row>
    <row r="1049" spans="1:7" ht="75" x14ac:dyDescent="0.25">
      <c r="A1049" s="3" t="str">
        <f t="shared" si="79"/>
        <v>282300</v>
      </c>
      <c r="B1049" s="3" t="s">
        <v>1133</v>
      </c>
      <c r="C1049" s="3" t="s">
        <v>7</v>
      </c>
      <c r="D1049" s="3" t="s">
        <v>218</v>
      </c>
      <c r="E1049" s="3" t="s">
        <v>9</v>
      </c>
      <c r="F1049" s="3" t="s">
        <v>1164</v>
      </c>
      <c r="G1049" s="4" t="s">
        <v>1143</v>
      </c>
    </row>
    <row r="1050" spans="1:7" ht="75" x14ac:dyDescent="0.25">
      <c r="A1050" s="3" t="str">
        <f t="shared" si="79"/>
        <v>282300</v>
      </c>
      <c r="B1050" s="3" t="s">
        <v>1133</v>
      </c>
      <c r="C1050" s="3" t="s">
        <v>7</v>
      </c>
      <c r="D1050" s="3" t="s">
        <v>220</v>
      </c>
      <c r="E1050" s="3" t="s">
        <v>9</v>
      </c>
      <c r="F1050" s="3" t="s">
        <v>1164</v>
      </c>
      <c r="G1050" s="4" t="s">
        <v>1144</v>
      </c>
    </row>
    <row r="1051" spans="1:7" x14ac:dyDescent="0.25">
      <c r="A1051" s="3" t="str">
        <f t="shared" si="79"/>
        <v>282300</v>
      </c>
      <c r="B1051" s="3" t="s">
        <v>1133</v>
      </c>
      <c r="C1051" s="3" t="s">
        <v>7</v>
      </c>
      <c r="D1051" s="3" t="s">
        <v>503</v>
      </c>
      <c r="E1051" s="3" t="s">
        <v>9</v>
      </c>
      <c r="F1051" s="3" t="s">
        <v>1167</v>
      </c>
      <c r="G1051" s="4" t="s">
        <v>1145</v>
      </c>
    </row>
    <row r="1052" spans="1:7" ht="120" x14ac:dyDescent="0.25">
      <c r="A1052" s="3" t="str">
        <f t="shared" si="79"/>
        <v>282300</v>
      </c>
      <c r="B1052" s="3" t="s">
        <v>1133</v>
      </c>
      <c r="C1052" s="3" t="s">
        <v>7</v>
      </c>
      <c r="D1052" s="3" t="s">
        <v>1146</v>
      </c>
      <c r="E1052" s="3" t="s">
        <v>9</v>
      </c>
      <c r="F1052" s="3" t="s">
        <v>1163</v>
      </c>
      <c r="G1052" s="4" t="s">
        <v>1147</v>
      </c>
    </row>
    <row r="1053" spans="1:7" x14ac:dyDescent="0.25">
      <c r="A1053" s="3" t="str">
        <f t="shared" si="79"/>
        <v>282300</v>
      </c>
      <c r="B1053" s="3" t="s">
        <v>1133</v>
      </c>
      <c r="C1053" s="3" t="s">
        <v>7</v>
      </c>
      <c r="D1053" s="3" t="s">
        <v>1148</v>
      </c>
      <c r="E1053" s="3" t="s">
        <v>9</v>
      </c>
      <c r="F1053" s="3" t="s">
        <v>1169</v>
      </c>
      <c r="G1053" s="4" t="s">
        <v>1149</v>
      </c>
    </row>
    <row r="1054" spans="1:7" x14ac:dyDescent="0.25">
      <c r="A1054" s="3" t="str">
        <f>"311000"</f>
        <v>311000</v>
      </c>
      <c r="B1054" s="3" t="s">
        <v>102</v>
      </c>
      <c r="C1054" s="3" t="s">
        <v>102</v>
      </c>
      <c r="D1054" s="3" t="s">
        <v>102</v>
      </c>
      <c r="E1054" s="3" t="s">
        <v>102</v>
      </c>
      <c r="F1054" s="3" t="s">
        <v>1173</v>
      </c>
      <c r="G1054" s="4" t="s">
        <v>102</v>
      </c>
    </row>
    <row r="1055" spans="1:7" x14ac:dyDescent="0.25">
      <c r="A1055" s="3" t="str">
        <f>"312000"</f>
        <v>312000</v>
      </c>
      <c r="B1055" s="3" t="s">
        <v>102</v>
      </c>
      <c r="C1055" s="3" t="s">
        <v>102</v>
      </c>
      <c r="D1055" s="3" t="s">
        <v>102</v>
      </c>
      <c r="E1055" s="3" t="s">
        <v>102</v>
      </c>
      <c r="F1055" s="3" t="s">
        <v>1173</v>
      </c>
      <c r="G1055" s="4" t="s">
        <v>102</v>
      </c>
    </row>
    <row r="1056" spans="1:7" x14ac:dyDescent="0.25">
      <c r="A1056" s="3" t="str">
        <f>"333100"</f>
        <v>333100</v>
      </c>
      <c r="B1056" s="3" t="s">
        <v>1150</v>
      </c>
      <c r="C1056" s="3" t="s">
        <v>7</v>
      </c>
      <c r="D1056" s="3" t="s">
        <v>25</v>
      </c>
      <c r="E1056" s="3" t="s">
        <v>9</v>
      </c>
      <c r="F1056" s="3" t="s">
        <v>1161</v>
      </c>
      <c r="G1056" s="4" t="s">
        <v>1151</v>
      </c>
    </row>
    <row r="1057" spans="1:7" x14ac:dyDescent="0.25">
      <c r="A1057" s="3" t="str">
        <f>"333100"</f>
        <v>333100</v>
      </c>
      <c r="B1057" s="3" t="s">
        <v>1150</v>
      </c>
      <c r="C1057" s="3" t="s">
        <v>7</v>
      </c>
      <c r="D1057" s="3" t="s">
        <v>27</v>
      </c>
      <c r="E1057" s="3" t="s">
        <v>9</v>
      </c>
      <c r="F1057" s="3" t="s">
        <v>1167</v>
      </c>
      <c r="G1057" s="4" t="s">
        <v>1152</v>
      </c>
    </row>
    <row r="1058" spans="1:7" x14ac:dyDescent="0.25">
      <c r="A1058" s="3" t="str">
        <f>"334100"</f>
        <v>334100</v>
      </c>
      <c r="B1058" s="3" t="s">
        <v>1153</v>
      </c>
      <c r="C1058" s="3" t="s">
        <v>7</v>
      </c>
      <c r="D1058" s="3" t="s">
        <v>25</v>
      </c>
      <c r="E1058" s="3" t="s">
        <v>9</v>
      </c>
      <c r="F1058" s="3" t="s">
        <v>1161</v>
      </c>
      <c r="G1058" s="4" t="s">
        <v>1154</v>
      </c>
    </row>
    <row r="1059" spans="1:7" x14ac:dyDescent="0.25">
      <c r="A1059" s="3" t="str">
        <f>"334100"</f>
        <v>334100</v>
      </c>
      <c r="B1059" s="3" t="s">
        <v>1153</v>
      </c>
      <c r="C1059" s="3" t="s">
        <v>7</v>
      </c>
      <c r="D1059" s="3" t="s">
        <v>27</v>
      </c>
      <c r="E1059" s="3" t="s">
        <v>9</v>
      </c>
      <c r="F1059" s="3" t="s">
        <v>1167</v>
      </c>
      <c r="G1059" s="4" t="s">
        <v>1152</v>
      </c>
    </row>
  </sheetData>
  <autoFilter ref="A1:I1059"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Production-Combined - Front 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Raksha Kayastha</dc:creator>
  <cp:lastModifiedBy>Kishan Tongrao</cp:lastModifiedBy>
  <dcterms:created xsi:type="dcterms:W3CDTF">2022-04-13T10:03:13Z</dcterms:created>
  <dcterms:modified xsi:type="dcterms:W3CDTF">2022-04-18T06:42:16Z</dcterms:modified>
</cp:coreProperties>
</file>