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13_ncr:1_{741EEB00-321B-415C-98BF-929ABED98E0E}" xr6:coauthVersionLast="47" xr6:coauthVersionMax="47" xr10:uidLastSave="{00000000-0000-0000-0000-000000000000}"/>
  <bookViews>
    <workbookView xWindow="-108" yWindow="-108" windowWidth="23256" windowHeight="13176" xr2:uid="{7FB10670-FD56-4664-A22C-7036BCAAF5F9}"/>
  </bookViews>
  <sheets>
    <sheet name="Berechn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" i="1" l="1"/>
  <c r="B47" i="1"/>
  <c r="B46" i="1"/>
  <c r="B45" i="1"/>
  <c r="B43" i="1"/>
  <c r="B42" i="1"/>
  <c r="B41" i="1"/>
  <c r="B40" i="1"/>
  <c r="B39" i="1"/>
  <c r="B38" i="1"/>
  <c r="B36" i="1"/>
  <c r="B35" i="1"/>
  <c r="B34" i="1"/>
  <c r="B33" i="1"/>
  <c r="B32" i="1"/>
  <c r="B30" i="1"/>
  <c r="B29" i="1"/>
  <c r="B28" i="1"/>
  <c r="B27" i="1"/>
  <c r="B26" i="1"/>
  <c r="B24" i="1"/>
  <c r="B23" i="1"/>
  <c r="B21" i="1"/>
  <c r="B19" i="1"/>
  <c r="B20" i="1" s="1"/>
  <c r="B17" i="1"/>
  <c r="B16" i="1"/>
  <c r="B15" i="1"/>
</calcChain>
</file>

<file path=xl/sharedStrings.xml><?xml version="1.0" encoding="utf-8"?>
<sst xmlns="http://schemas.openxmlformats.org/spreadsheetml/2006/main" count="76" uniqueCount="75">
  <si>
    <t>Black Cat</t>
  </si>
  <si>
    <t>Füllmenge einer Dose:</t>
  </si>
  <si>
    <t>Preis der Dose:</t>
  </si>
  <si>
    <t>ml</t>
  </si>
  <si>
    <t>€</t>
  </si>
  <si>
    <t>g</t>
  </si>
  <si>
    <t>Preis pro Liter:</t>
  </si>
  <si>
    <t>Volumen für einen Euro:</t>
  </si>
  <si>
    <t>Jährlich konsumiertes Volumen:</t>
  </si>
  <si>
    <t>Tägliche Ausgaben:</t>
  </si>
  <si>
    <t>gemeint.</t>
  </si>
  <si>
    <t>standardmäßig ein Zeitraum von 365 Tagen</t>
  </si>
  <si>
    <t>Täglich konsumiertes Volumen:</t>
  </si>
  <si>
    <t>Dosen</t>
  </si>
  <si>
    <t xml:space="preserve">Wird von "jährlich" gesprochen, ist </t>
  </si>
  <si>
    <t>Tägliche Menge:</t>
  </si>
  <si>
    <t>Name:</t>
  </si>
  <si>
    <t>Zucker in einer Dose:</t>
  </si>
  <si>
    <t xml:space="preserve">"Problematische" Werte setzen einen </t>
  </si>
  <si>
    <t>Erwachsenen Menschen vorraus.</t>
  </si>
  <si>
    <t>Salz in einer Dose:</t>
  </si>
  <si>
    <r>
      <t>Jährlich konsumiertes Salz</t>
    </r>
    <r>
      <rPr>
        <sz val="11"/>
        <color theme="1"/>
        <rFont val="Calibri"/>
        <family val="2"/>
      </rPr>
      <t>₁</t>
    </r>
    <r>
      <rPr>
        <sz val="11"/>
        <color theme="1"/>
        <rFont val="Calibri"/>
        <family val="2"/>
        <scheme val="minor"/>
      </rPr>
      <t>:</t>
    </r>
  </si>
  <si>
    <t>Täglich konsumiertes Salz₁:</t>
  </si>
  <si>
    <t>Jährlich konsumierter Zucker₁:</t>
  </si>
  <si>
    <t>Täglich konsumierter Zucker₁:</t>
  </si>
  <si>
    <t>Jährliche Ausgaben (7-Tage-Woche)₁:</t>
  </si>
  <si>
    <t>Jährliche Ausgaben (5-Tage-Woche)₁:</t>
  </si>
  <si>
    <t>Hinweise:</t>
  </si>
  <si>
    <t>Fußnoten:</t>
  </si>
  <si>
    <t xml:space="preserve"> </t>
  </si>
  <si>
    <t>₁ In Bezug auf die Einnahme des Getränks</t>
  </si>
  <si>
    <t>in der Angegebenen Menge und Anzahl.</t>
  </si>
  <si>
    <t>Dezimalstellen gerundet.</t>
  </si>
  <si>
    <t xml:space="preserve">Alle errechneten Daten werden auf drei </t>
  </si>
  <si>
    <t>Zur Dezimalzahlenein- und Ausgabe werden</t>
  </si>
  <si>
    <t>Kommata genutzt.</t>
  </si>
  <si>
    <t>₂ Quelle</t>
  </si>
  <si>
    <t>₃ Quelle</t>
  </si>
  <si>
    <t>Zucker pro 100 ml:</t>
  </si>
  <si>
    <t>Salz pro 100 ml:</t>
  </si>
  <si>
    <t>Koffein pro 100 ml:</t>
  </si>
  <si>
    <t>mg</t>
  </si>
  <si>
    <t>Es wird mit den Bruttobeträgen gearbeitet.</t>
  </si>
  <si>
    <t>Es wird von für Energy-Drinks charakteristische</t>
  </si>
  <si>
    <t>Dosen ausgangen. Natürlich funktionieren alle</t>
  </si>
  <si>
    <t>Formeln auch bei Flaschen oder ähnlichen</t>
  </si>
  <si>
    <t>Gefäßen, solange die Füllmenge bekannt ist.</t>
  </si>
  <si>
    <t>Koffein in einer Dose:</t>
  </si>
  <si>
    <t>Täglich konsumiertes Koffein₁:</t>
  </si>
  <si>
    <t>Jährlich konsumiertes Koffein₁:</t>
  </si>
  <si>
    <r>
      <t>Zuckerkonsum problematisch₁,₂</t>
    </r>
    <r>
      <rPr>
        <sz val="11"/>
        <color theme="1"/>
        <rFont val="Calibri"/>
        <family val="2"/>
        <scheme val="minor"/>
      </rPr>
      <t>:</t>
    </r>
  </si>
  <si>
    <t>Salzkonsum problematisch₁,₃:</t>
  </si>
  <si>
    <t>₄ Quelle</t>
  </si>
  <si>
    <t>Alle Quellen wurden zuletzt am 25. 03. 2022</t>
  </si>
  <si>
    <t>aufgerufen.</t>
  </si>
  <si>
    <t>₆ Als Einzeldosis</t>
  </si>
  <si>
    <t>₇ Über den Tag verteilt</t>
  </si>
  <si>
    <r>
      <t>Koffeinkonsum problematisch₁,₄,</t>
    </r>
    <r>
      <rPr>
        <sz val="11"/>
        <color theme="1"/>
        <rFont val="Calibri"/>
        <family val="2"/>
      </rPr>
      <t>₆</t>
    </r>
    <r>
      <rPr>
        <sz val="11"/>
        <color theme="1"/>
        <rFont val="Calibri"/>
        <family val="2"/>
        <scheme val="minor"/>
      </rPr>
      <t>:</t>
    </r>
  </si>
  <si>
    <r>
      <t>Koffeinkonsum problematisch₁,₄,</t>
    </r>
    <r>
      <rPr>
        <sz val="11"/>
        <color theme="1"/>
        <rFont val="Calibri"/>
        <family val="2"/>
      </rPr>
      <t>₇</t>
    </r>
    <r>
      <rPr>
        <sz val="11"/>
        <color theme="1"/>
        <rFont val="Calibri"/>
        <family val="2"/>
        <scheme val="minor"/>
      </rPr>
      <t>:</t>
    </r>
  </si>
  <si>
    <t>Energy-Drink-Konsum-Formel</t>
  </si>
  <si>
    <t>Kilojoules pro 100 ml:</t>
  </si>
  <si>
    <r>
      <t>Tägliche Energie problematisch</t>
    </r>
    <r>
      <rPr>
        <sz val="11"/>
        <color theme="1"/>
        <rFont val="Calibri"/>
        <family val="2"/>
      </rPr>
      <t>₁,₅</t>
    </r>
    <r>
      <rPr>
        <sz val="11"/>
        <color theme="1"/>
        <rFont val="Calibri"/>
        <family val="2"/>
        <scheme val="minor"/>
      </rPr>
      <t>:</t>
    </r>
  </si>
  <si>
    <t>Energie in einer Dose:</t>
  </si>
  <si>
    <t>Tägliche Zufuhr an Energie:</t>
  </si>
  <si>
    <t>₅ "Referenzmenge für einen durchschnittlichen</t>
  </si>
  <si>
    <t>Erwachsenen (8400 kJ/2000 kcal)"</t>
  </si>
  <si>
    <t>(Infos der Nährwerttabelle entnommen.)</t>
  </si>
  <si>
    <t>Verhältnis zur tägl. Referenzmenge₂:</t>
  </si>
  <si>
    <t>Verhältnis zur tägl. Referenzmenge₃:</t>
  </si>
  <si>
    <t>Verhältnis zur tägl. Referenzmenge₄,₇:</t>
  </si>
  <si>
    <t>Verhältnis zur tägl. Referenzmenge₅:</t>
  </si>
  <si>
    <t>GG!</t>
  </si>
  <si>
    <t>Preis pro Liter ohne MWST:</t>
  </si>
  <si>
    <t>Die Mehrwertsteuer wird nicht berücksichtigt.</t>
  </si>
  <si>
    <t>Es wird mit relativer Addressierung gearbeitet.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</si>
</sst>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2" borderId="0" xfId="2"/>
    <xf numFmtId="44" fontId="0" fillId="0" borderId="0" xfId="1" applyFont="1"/>
    <xf numFmtId="44" fontId="0" fillId="0" borderId="0" xfId="0" applyNumberFormat="1"/>
    <xf numFmtId="2" fontId="0" fillId="0" borderId="0" xfId="0" applyNumberFormat="1" applyAlignment="1">
      <alignment horizontal="right"/>
    </xf>
    <xf numFmtId="0" fontId="1" fillId="3" borderId="0" xfId="3"/>
    <xf numFmtId="0" fontId="4" fillId="0" borderId="0" xfId="4"/>
    <xf numFmtId="49" fontId="0" fillId="0" borderId="0" xfId="0" applyNumberForma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1" fillId="4" borderId="0" xfId="5"/>
    <xf numFmtId="0" fontId="1" fillId="4" borderId="0" xfId="5" applyAlignment="1">
      <alignment horizontal="right"/>
    </xf>
    <xf numFmtId="0" fontId="0" fillId="0" borderId="0" xfId="0" applyAlignment="1">
      <alignment horizontal="left"/>
    </xf>
  </cellXfs>
  <cellStyles count="6">
    <cellStyle name="20 % - Akzent3" xfId="5" builtinId="38"/>
    <cellStyle name="40 % - Akzent3" xfId="3" builtinId="39"/>
    <cellStyle name="Gut" xfId="2" builtinId="26"/>
    <cellStyle name="Link" xfId="4" builtinId="8"/>
    <cellStyle name="Standard" xfId="0" builtinId="0"/>
    <cellStyle name="Währung" xfId="1" builtinId="4"/>
  </cellStyles>
  <dxfs count="1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ndesregierung.de/breg-de/aktuelles/koffein-die-dosis-macht-s-348320" TargetMode="External"/><Relationship Id="rId2" Type="http://schemas.openxmlformats.org/officeDocument/2006/relationships/hyperlink" Target="https://www.ndr.de/ratgeber/verbraucher/Zucker-Gefaehrlich-Gesundheit-ungesund,zucker133.html" TargetMode="External"/><Relationship Id="rId1" Type="http://schemas.openxmlformats.org/officeDocument/2006/relationships/hyperlink" Target="https://www.bmel.de/DE/themen/ernaehrung/gesunde-ernaehrung/degs-salzstudi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DF1A-69A4-4829-890E-B99DF3F90B10}">
  <dimension ref="A1:GG69"/>
  <sheetViews>
    <sheetView tabSelected="1" topLeftCell="A13" zoomScale="85" zoomScaleNormal="85" workbookViewId="0">
      <selection activeCell="F30" sqref="F30"/>
    </sheetView>
  </sheetViews>
  <sheetFormatPr baseColWidth="10" defaultRowHeight="14.4" x14ac:dyDescent="0.3"/>
  <cols>
    <col min="1" max="1" width="31.33203125" customWidth="1"/>
    <col min="2" max="2" width="12" bestFit="1" customWidth="1"/>
    <col min="3" max="3" width="6.109375" bestFit="1" customWidth="1"/>
    <col min="4" max="4" width="2.6640625" customWidth="1"/>
    <col min="6" max="6" width="40.6640625" customWidth="1"/>
    <col min="7" max="7" width="38.33203125" customWidth="1"/>
  </cols>
  <sheetData>
    <row r="1" spans="1:7" x14ac:dyDescent="0.3">
      <c r="A1" s="6" t="s">
        <v>59</v>
      </c>
      <c r="B1" s="6"/>
      <c r="C1" s="6"/>
      <c r="D1" s="2"/>
      <c r="F1" s="6" t="s">
        <v>27</v>
      </c>
      <c r="G1" s="6" t="s">
        <v>28</v>
      </c>
    </row>
    <row r="2" spans="1:7" x14ac:dyDescent="0.3">
      <c r="D2" s="2"/>
      <c r="E2" t="s">
        <v>29</v>
      </c>
      <c r="F2" t="s">
        <v>34</v>
      </c>
      <c r="G2" t="s">
        <v>30</v>
      </c>
    </row>
    <row r="3" spans="1:7" x14ac:dyDescent="0.3">
      <c r="A3" s="1" t="s">
        <v>16</v>
      </c>
      <c r="B3" s="10" t="s">
        <v>0</v>
      </c>
      <c r="D3" s="2"/>
      <c r="F3" t="s">
        <v>35</v>
      </c>
      <c r="G3" t="s">
        <v>31</v>
      </c>
    </row>
    <row r="4" spans="1:7" x14ac:dyDescent="0.3">
      <c r="A4" s="1" t="s">
        <v>1</v>
      </c>
      <c r="B4">
        <v>500</v>
      </c>
      <c r="C4" t="s">
        <v>3</v>
      </c>
      <c r="D4" s="2"/>
    </row>
    <row r="5" spans="1:7" x14ac:dyDescent="0.3">
      <c r="A5" s="1" t="s">
        <v>2</v>
      </c>
      <c r="B5">
        <v>0.59</v>
      </c>
      <c r="C5" t="s">
        <v>4</v>
      </c>
      <c r="D5" s="2"/>
      <c r="F5" t="s">
        <v>33</v>
      </c>
      <c r="G5" s="7" t="s">
        <v>36</v>
      </c>
    </row>
    <row r="6" spans="1:7" x14ac:dyDescent="0.3">
      <c r="A6" s="1" t="s">
        <v>38</v>
      </c>
      <c r="B6">
        <v>10.199999999999999</v>
      </c>
      <c r="C6" t="s">
        <v>5</v>
      </c>
      <c r="D6" s="2"/>
      <c r="F6" t="s">
        <v>32</v>
      </c>
    </row>
    <row r="7" spans="1:7" x14ac:dyDescent="0.3">
      <c r="A7" s="1" t="s">
        <v>39</v>
      </c>
      <c r="B7">
        <v>0.17</v>
      </c>
      <c r="C7" t="s">
        <v>5</v>
      </c>
      <c r="D7" s="2"/>
      <c r="G7" s="7" t="s">
        <v>37</v>
      </c>
    </row>
    <row r="8" spans="1:7" x14ac:dyDescent="0.3">
      <c r="A8" s="1" t="s">
        <v>40</v>
      </c>
      <c r="B8">
        <v>32</v>
      </c>
      <c r="C8" t="s">
        <v>41</v>
      </c>
      <c r="D8" s="2"/>
      <c r="F8" t="s">
        <v>42</v>
      </c>
    </row>
    <row r="9" spans="1:7" x14ac:dyDescent="0.3">
      <c r="A9" s="1" t="s">
        <v>60</v>
      </c>
      <c r="B9">
        <v>180</v>
      </c>
      <c r="D9" s="2"/>
      <c r="G9" s="7" t="s">
        <v>52</v>
      </c>
    </row>
    <row r="10" spans="1:7" x14ac:dyDescent="0.3">
      <c r="D10" s="2"/>
      <c r="F10" t="s">
        <v>14</v>
      </c>
    </row>
    <row r="11" spans="1:7" x14ac:dyDescent="0.3">
      <c r="A11" s="1" t="s">
        <v>15</v>
      </c>
      <c r="B11">
        <v>2</v>
      </c>
      <c r="C11" t="s">
        <v>13</v>
      </c>
      <c r="D11" s="2"/>
      <c r="F11" t="s">
        <v>11</v>
      </c>
      <c r="G11" s="9" t="s">
        <v>64</v>
      </c>
    </row>
    <row r="12" spans="1:7" x14ac:dyDescent="0.3">
      <c r="A12" s="1"/>
      <c r="D12" s="2"/>
      <c r="F12" t="s">
        <v>10</v>
      </c>
      <c r="G12" s="9" t="s">
        <v>65</v>
      </c>
    </row>
    <row r="13" spans="1:7" x14ac:dyDescent="0.3">
      <c r="A13" s="2"/>
      <c r="B13" s="2"/>
      <c r="C13" s="2"/>
      <c r="D13" s="2"/>
      <c r="G13" s="9" t="s">
        <v>66</v>
      </c>
    </row>
    <row r="14" spans="1:7" x14ac:dyDescent="0.3">
      <c r="D14" s="2"/>
      <c r="F14" t="s">
        <v>18</v>
      </c>
    </row>
    <row r="15" spans="1:7" x14ac:dyDescent="0.3">
      <c r="A15" s="1" t="s">
        <v>9</v>
      </c>
      <c r="B15" s="3">
        <f>ROUND(B5*B11,3)</f>
        <v>1.18</v>
      </c>
      <c r="D15" s="2"/>
      <c r="F15" t="s">
        <v>19</v>
      </c>
      <c r="G15" s="9" t="s">
        <v>55</v>
      </c>
    </row>
    <row r="16" spans="1:7" x14ac:dyDescent="0.3">
      <c r="A16" s="1" t="s">
        <v>26</v>
      </c>
      <c r="B16" s="4">
        <f>ROUND(B15*261,3)</f>
        <v>307.98</v>
      </c>
      <c r="D16" s="2"/>
    </row>
    <row r="17" spans="1:7" x14ac:dyDescent="0.3">
      <c r="A17" s="1" t="s">
        <v>25</v>
      </c>
      <c r="B17" s="4">
        <f>ROUND(B15*365,3)</f>
        <v>430.7</v>
      </c>
      <c r="D17" s="2"/>
      <c r="F17" t="s">
        <v>43</v>
      </c>
      <c r="G17" t="s">
        <v>56</v>
      </c>
    </row>
    <row r="18" spans="1:7" x14ac:dyDescent="0.3">
      <c r="A18" s="12"/>
      <c r="B18" s="12"/>
      <c r="C18" s="12"/>
      <c r="D18" s="2"/>
      <c r="F18" t="s">
        <v>44</v>
      </c>
    </row>
    <row r="19" spans="1:7" x14ac:dyDescent="0.3">
      <c r="A19" s="1" t="s">
        <v>6</v>
      </c>
      <c r="B19" s="3">
        <f>ROUND(B5*(1000/B4),3)</f>
        <v>1.18</v>
      </c>
      <c r="D19" s="2"/>
      <c r="F19" t="s">
        <v>45</v>
      </c>
      <c r="G19" s="8" t="s">
        <v>53</v>
      </c>
    </row>
    <row r="20" spans="1:7" x14ac:dyDescent="0.3">
      <c r="A20" s="1" t="s">
        <v>72</v>
      </c>
      <c r="B20" s="1" t="str">
        <f>ROUND(VALUE(SUBSTITUTE(B19," € ",""))-VALUE(SUBSTITUTE(B19," € ",""))*0.19,3)&amp;" € "</f>
        <v xml:space="preserve">0,956 € </v>
      </c>
      <c r="D20" s="2"/>
      <c r="F20" t="s">
        <v>46</v>
      </c>
      <c r="G20" t="s">
        <v>54</v>
      </c>
    </row>
    <row r="21" spans="1:7" x14ac:dyDescent="0.3">
      <c r="A21" s="1" t="s">
        <v>7</v>
      </c>
      <c r="B21" s="1" t="str">
        <f>ROUND((B4*(1/B5))/1000,3)&amp;" L "</f>
        <v xml:space="preserve">0,847 L </v>
      </c>
      <c r="D21" s="2"/>
    </row>
    <row r="22" spans="1:7" x14ac:dyDescent="0.3">
      <c r="A22" s="13"/>
      <c r="B22" s="12"/>
      <c r="C22" s="12"/>
      <c r="D22" s="2"/>
      <c r="F22" t="s">
        <v>73</v>
      </c>
    </row>
    <row r="23" spans="1:7" x14ac:dyDescent="0.3">
      <c r="A23" s="1" t="s">
        <v>12</v>
      </c>
      <c r="B23" s="1" t="str">
        <f>ROUND((B4*B11)/1000,3)&amp;" L "</f>
        <v xml:space="preserve">1 L </v>
      </c>
      <c r="D23" s="2"/>
    </row>
    <row r="24" spans="1:7" x14ac:dyDescent="0.3">
      <c r="A24" s="1" t="s">
        <v>8</v>
      </c>
      <c r="B24" s="5" t="str">
        <f>ROUND(B17*SUBSTITUTE(B21," L ",""),3) &amp; " L "</f>
        <v xml:space="preserve">364,803 L </v>
      </c>
      <c r="D24" s="2"/>
      <c r="F24" s="14" t="s">
        <v>74</v>
      </c>
    </row>
    <row r="25" spans="1:7" x14ac:dyDescent="0.3">
      <c r="A25" s="13"/>
      <c r="B25" s="12"/>
      <c r="C25" s="12"/>
      <c r="D25" s="2"/>
    </row>
    <row r="26" spans="1:7" x14ac:dyDescent="0.3">
      <c r="A26" s="1" t="s">
        <v>17</v>
      </c>
      <c r="B26" s="1" t="str">
        <f>ROUND((B6/100)*B4,3)&amp;" g "</f>
        <v xml:space="preserve">51 g </v>
      </c>
      <c r="D26" s="2"/>
    </row>
    <row r="27" spans="1:7" x14ac:dyDescent="0.3">
      <c r="A27" s="1" t="s">
        <v>24</v>
      </c>
      <c r="B27" s="1" t="str">
        <f>ROUND((B6/100)*B4*B11,3)&amp;" g "</f>
        <v xml:space="preserve">102 g </v>
      </c>
      <c r="D27" s="2"/>
    </row>
    <row r="28" spans="1:7" x14ac:dyDescent="0.3">
      <c r="A28" s="1" t="s">
        <v>23</v>
      </c>
      <c r="B28" s="1" t="str">
        <f>ROUND(365*SUBSTITUTE(B27," g ","")/1000,3)&amp;" kg "</f>
        <v xml:space="preserve">37,23 kg </v>
      </c>
      <c r="D28" s="2"/>
    </row>
    <row r="29" spans="1:7" x14ac:dyDescent="0.3">
      <c r="A29" s="1" t="s">
        <v>50</v>
      </c>
      <c r="B29" s="1" t="str">
        <f>IF(VALUE(SUBSTITUTE(B27," g ",""))&lt;=25,"Nein",IF(VALUE(SUBSTITUTE(B27," g ",""))&gt;=50,"Ja","Bedenklich"))</f>
        <v>Ja</v>
      </c>
      <c r="D29" s="2"/>
    </row>
    <row r="30" spans="1:7" x14ac:dyDescent="0.3">
      <c r="A30" s="1" t="s">
        <v>67</v>
      </c>
      <c r="B30" s="1" t="str">
        <f>ROUND(100/(50/VALUE(SUBSTITUTE(B27," g ",""))),3)&amp;"% "</f>
        <v xml:space="preserve">204% </v>
      </c>
      <c r="D30" s="2"/>
    </row>
    <row r="31" spans="1:7" x14ac:dyDescent="0.3">
      <c r="A31" s="12"/>
      <c r="B31" s="12"/>
      <c r="C31" s="12"/>
      <c r="D31" s="2"/>
    </row>
    <row r="32" spans="1:7" x14ac:dyDescent="0.3">
      <c r="A32" s="1" t="s">
        <v>20</v>
      </c>
      <c r="B32" s="1" t="str">
        <f>ROUND((B7/100)*B4,3)&amp;" g "</f>
        <v xml:space="preserve">0,85 g </v>
      </c>
      <c r="D32" s="2"/>
    </row>
    <row r="33" spans="1:4" x14ac:dyDescent="0.3">
      <c r="A33" s="1" t="s">
        <v>22</v>
      </c>
      <c r="B33" s="1" t="str">
        <f>ROUND((B7/100)*B4*B11,3)&amp;" g "</f>
        <v xml:space="preserve">1,7 g </v>
      </c>
      <c r="D33" s="2"/>
    </row>
    <row r="34" spans="1:4" x14ac:dyDescent="0.3">
      <c r="A34" s="1" t="s">
        <v>21</v>
      </c>
      <c r="B34" s="1" t="str">
        <f>ROUND(365*SUBSTITUTE(B33," g ","")/1000,3)&amp;" kg "</f>
        <v xml:space="preserve">0,621 kg </v>
      </c>
      <c r="D34" s="2"/>
    </row>
    <row r="35" spans="1:4" x14ac:dyDescent="0.3">
      <c r="A35" s="1" t="s">
        <v>51</v>
      </c>
      <c r="B35" s="1" t="str">
        <f>IF(VALUE(SUBSTITUTE(B33," g ",""))&lt;=6,"Nein",IF(VALUE(SUBSTITUTE(B33," g ",""))&gt;=9.4,"Ja","Bedenklich"))</f>
        <v>Nein</v>
      </c>
      <c r="D35" s="2"/>
    </row>
    <row r="36" spans="1:4" x14ac:dyDescent="0.3">
      <c r="A36" s="1" t="s">
        <v>68</v>
      </c>
      <c r="B36" s="1" t="str">
        <f>ROUND(100/(9.4/VALUE(SUBSTITUTE(B33," g ",""))),3)&amp;"% "</f>
        <v xml:space="preserve">18,085% </v>
      </c>
      <c r="D36" s="2"/>
    </row>
    <row r="37" spans="1:4" x14ac:dyDescent="0.3">
      <c r="A37" s="12"/>
      <c r="B37" s="12"/>
      <c r="C37" s="12"/>
      <c r="D37" s="2"/>
    </row>
    <row r="38" spans="1:4" x14ac:dyDescent="0.3">
      <c r="A38" s="1" t="s">
        <v>47</v>
      </c>
      <c r="B38" s="1" t="str">
        <f>ROUND((B8/100)*B4,3)&amp;" mg "</f>
        <v xml:space="preserve">160 mg </v>
      </c>
      <c r="D38" s="2"/>
    </row>
    <row r="39" spans="1:4" x14ac:dyDescent="0.3">
      <c r="A39" s="1" t="s">
        <v>48</v>
      </c>
      <c r="B39" s="1" t="str">
        <f>ROUND((B8/100)*B4*B11,3)&amp;" mg "</f>
        <v xml:space="preserve">320 mg </v>
      </c>
      <c r="D39" s="2"/>
    </row>
    <row r="40" spans="1:4" x14ac:dyDescent="0.3">
      <c r="A40" s="1" t="s">
        <v>49</v>
      </c>
      <c r="B40" s="1" t="str">
        <f>ROUND(365*SUBSTITUTE(B39," mg ","")/1000,3)&amp;" g "</f>
        <v xml:space="preserve">116,8 g </v>
      </c>
      <c r="D40" s="2"/>
    </row>
    <row r="41" spans="1:4" x14ac:dyDescent="0.3">
      <c r="A41" s="1" t="s">
        <v>57</v>
      </c>
      <c r="B41" s="1" t="str">
        <f>IF(VALUE(SUBSTITUTE(B39," mg ",""))&lt;=200,"Nein","Ja")</f>
        <v>Ja</v>
      </c>
      <c r="D41" s="2"/>
    </row>
    <row r="42" spans="1:4" x14ac:dyDescent="0.3">
      <c r="A42" s="1" t="s">
        <v>58</v>
      </c>
      <c r="B42" s="1" t="str">
        <f>IF(VALUE(SUBSTITUTE(B39," mg ",""))&lt;=400,"Nein","Ja")</f>
        <v>Nein</v>
      </c>
      <c r="D42" s="2"/>
    </row>
    <row r="43" spans="1:4" x14ac:dyDescent="0.3">
      <c r="A43" s="1" t="s">
        <v>69</v>
      </c>
      <c r="B43" s="1" t="str">
        <f>ROUND(100/(400/VALUE(SUBSTITUTE(B39," mg ",""))),3)&amp;"% "</f>
        <v xml:space="preserve">80% </v>
      </c>
      <c r="D43" s="2"/>
    </row>
    <row r="44" spans="1:4" x14ac:dyDescent="0.3">
      <c r="A44" s="12"/>
      <c r="B44" s="12"/>
      <c r="C44" s="12"/>
      <c r="D44" s="2"/>
    </row>
    <row r="45" spans="1:4" x14ac:dyDescent="0.3">
      <c r="A45" s="1" t="s">
        <v>62</v>
      </c>
      <c r="B45" s="1" t="str">
        <f>ROUND(B9/100*B4,3)&amp;" kJ "</f>
        <v xml:space="preserve">900 kJ </v>
      </c>
      <c r="D45" s="2"/>
    </row>
    <row r="46" spans="1:4" x14ac:dyDescent="0.3">
      <c r="A46" s="1" t="s">
        <v>63</v>
      </c>
      <c r="B46" s="1" t="str">
        <f>ROUND((B9/100)*B4*B11,3)&amp;" kJ "</f>
        <v xml:space="preserve">1800 kJ </v>
      </c>
      <c r="D46" s="2"/>
    </row>
    <row r="47" spans="1:4" x14ac:dyDescent="0.3">
      <c r="A47" s="1" t="s">
        <v>61</v>
      </c>
      <c r="B47" s="1" t="str">
        <f>IF(VALUE(SUBSTITUTE(B46," kJ ",""))&lt;=8400,"Nein","Ja")</f>
        <v>Nein</v>
      </c>
      <c r="D47" s="2"/>
    </row>
    <row r="48" spans="1:4" x14ac:dyDescent="0.3">
      <c r="A48" s="1" t="s">
        <v>70</v>
      </c>
      <c r="B48" s="1" t="str">
        <f>ROUND(100/(8400/VALUE(SUBSTITUTE(B46," kJ ",""))),3)&amp;"% "</f>
        <v xml:space="preserve">21,429% </v>
      </c>
      <c r="D48" s="2"/>
    </row>
    <row r="49" spans="1:4" x14ac:dyDescent="0.3">
      <c r="A49" s="1"/>
      <c r="D49" s="2"/>
    </row>
    <row r="50" spans="1:4" x14ac:dyDescent="0.3">
      <c r="A50" s="6"/>
      <c r="B50" s="6"/>
      <c r="C50" s="6"/>
      <c r="D50" s="2"/>
    </row>
    <row r="69" spans="189:189" x14ac:dyDescent="0.3">
      <c r="GG69" s="11" t="s">
        <v>71</v>
      </c>
    </row>
  </sheetData>
  <conditionalFormatting sqref="B35">
    <cfRule type="containsText" dxfId="17" priority="22" operator="containsText" text="Ja">
      <formula>NOT(ISERROR(SEARCH("Ja",B35)))</formula>
    </cfRule>
    <cfRule type="containsText" dxfId="16" priority="23" operator="containsText" text="Bedenklich">
      <formula>NOT(ISERROR(SEARCH("Bedenklich",B35)))</formula>
    </cfRule>
    <cfRule type="containsText" dxfId="15" priority="24" operator="containsText" text="Nein">
      <formula>NOT(ISERROR(SEARCH("Nein",B35)))</formula>
    </cfRule>
  </conditionalFormatting>
  <conditionalFormatting sqref="F24">
    <cfRule type="containsText" dxfId="14" priority="16" operator="containsText" text="Ja">
      <formula>NOT(ISERROR(SEARCH("Ja",F24)))</formula>
    </cfRule>
    <cfRule type="containsText" dxfId="13" priority="17" operator="containsText" text="Bedenklich">
      <formula>NOT(ISERROR(SEARCH("Bedenklich",F24)))</formula>
    </cfRule>
    <cfRule type="containsText" dxfId="12" priority="18" operator="containsText" text="Nein">
      <formula>NOT(ISERROR(SEARCH("Nein",F24)))</formula>
    </cfRule>
  </conditionalFormatting>
  <conditionalFormatting sqref="B29">
    <cfRule type="containsText" dxfId="11" priority="13" operator="containsText" text="Ja">
      <formula>NOT(ISERROR(SEARCH("Ja",B29)))</formula>
    </cfRule>
    <cfRule type="containsText" dxfId="10" priority="14" operator="containsText" text="Bedenklich">
      <formula>NOT(ISERROR(SEARCH("Bedenklich",B29)))</formula>
    </cfRule>
    <cfRule type="containsText" dxfId="9" priority="15" operator="containsText" text="Nein">
      <formula>NOT(ISERROR(SEARCH("Nein",B29)))</formula>
    </cfRule>
  </conditionalFormatting>
  <conditionalFormatting sqref="B41">
    <cfRule type="containsText" dxfId="8" priority="10" operator="containsText" text="Ja">
      <formula>NOT(ISERROR(SEARCH("Ja",B41)))</formula>
    </cfRule>
    <cfRule type="containsText" dxfId="7" priority="11" operator="containsText" text="Bedenklich">
      <formula>NOT(ISERROR(SEARCH("Bedenklich",B41)))</formula>
    </cfRule>
    <cfRule type="containsText" dxfId="6" priority="12" operator="containsText" text="Nein">
      <formula>NOT(ISERROR(SEARCH("Nein",B41)))</formula>
    </cfRule>
  </conditionalFormatting>
  <conditionalFormatting sqref="B42">
    <cfRule type="containsText" dxfId="5" priority="4" operator="containsText" text="Ja">
      <formula>NOT(ISERROR(SEARCH("Ja",B42)))</formula>
    </cfRule>
    <cfRule type="containsText" dxfId="4" priority="5" operator="containsText" text="Bedenklich">
      <formula>NOT(ISERROR(SEARCH("Bedenklich",B42)))</formula>
    </cfRule>
    <cfRule type="containsText" dxfId="3" priority="6" operator="containsText" text="Nein">
      <formula>NOT(ISERROR(SEARCH("Nein",B42)))</formula>
    </cfRule>
  </conditionalFormatting>
  <conditionalFormatting sqref="B47">
    <cfRule type="containsText" dxfId="2" priority="1" operator="containsText" text="Ja">
      <formula>NOT(ISERROR(SEARCH("Ja",B47)))</formula>
    </cfRule>
    <cfRule type="containsText" dxfId="1" priority="2" operator="containsText" text="Bedenklich">
      <formula>NOT(ISERROR(SEARCH("Bedenklich",B47)))</formula>
    </cfRule>
    <cfRule type="containsText" dxfId="0" priority="3" operator="containsText" text="Nein">
      <formula>NOT(ISERROR(SEARCH("Nein",B47)))</formula>
    </cfRule>
  </conditionalFormatting>
  <hyperlinks>
    <hyperlink ref="G7" r:id="rId1" display="Quelle" xr:uid="{9A66C6FF-EF2B-409F-9D6F-54707FB8D319}"/>
    <hyperlink ref="G5" r:id="rId2" display="₃ Quelle" xr:uid="{ECF9C715-48C6-448F-A06E-DEC758448BBE}"/>
    <hyperlink ref="G9" r:id="rId3" xr:uid="{5D3F3C8F-FC00-4931-8997-93CB385666F0}"/>
  </hyperlinks>
  <pageMargins left="0.7" right="0.7" top="0.78740157499999996" bottom="0.78740157499999996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2022-03-17T16:35:40Z</dcterms:created>
  <dcterms:modified xsi:type="dcterms:W3CDTF">2022-04-02T11:43:54Z</dcterms:modified>
</cp:coreProperties>
</file>