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65" firstSheet="2" activeTab="6"/>
  </bookViews>
  <sheets>
    <sheet name="Practica " sheetId="1" r:id="rId1"/>
    <sheet name="Busqueda" sheetId="6" r:id="rId2"/>
    <sheet name="Factura" sheetId="7" r:id="rId3"/>
    <sheet name="Docentes" sheetId="8" r:id="rId4"/>
    <sheet name="Planilla" sheetId="2" r:id="rId5"/>
    <sheet name="Inventario" sheetId="4" r:id="rId6"/>
    <sheet name="Evaluacion" sheetId="3" r:id="rId7"/>
    <sheet name="Fiche informativa" sheetId="9" r:id="rId8"/>
    <sheet name="Hoja6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0" l="1"/>
  <c r="D4" i="10"/>
  <c r="E4" i="10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B4" i="10"/>
  <c r="B4" i="9"/>
  <c r="E5" i="9"/>
  <c r="B5" i="9"/>
  <c r="B3" i="9"/>
  <c r="G5" i="8"/>
  <c r="H5" i="8" s="1"/>
  <c r="I5" i="8" s="1"/>
  <c r="G6" i="8"/>
  <c r="H6" i="8" s="1"/>
  <c r="I6" i="8" s="1"/>
  <c r="G7" i="8"/>
  <c r="H7" i="8" s="1"/>
  <c r="I7" i="8" s="1"/>
  <c r="G8" i="8"/>
  <c r="G9" i="8"/>
  <c r="H9" i="8" s="1"/>
  <c r="I9" i="8" s="1"/>
  <c r="G10" i="8"/>
  <c r="H10" i="8" s="1"/>
  <c r="I10" i="8" s="1"/>
  <c r="G11" i="8"/>
  <c r="H11" i="8" s="1"/>
  <c r="I11" i="8" s="1"/>
  <c r="G12" i="8"/>
  <c r="H12" i="8" s="1"/>
  <c r="I12" i="8" s="1"/>
  <c r="G13" i="8"/>
  <c r="H13" i="8" s="1"/>
  <c r="I13" i="8" s="1"/>
  <c r="G4" i="8"/>
  <c r="H4" i="8" s="1"/>
  <c r="I4" i="8" s="1"/>
  <c r="E7" i="9" s="1"/>
  <c r="E7" i="7"/>
  <c r="G7" i="7" s="1"/>
  <c r="E6" i="7"/>
  <c r="G6" i="7"/>
  <c r="D7" i="7"/>
  <c r="D6" i="7"/>
  <c r="C7" i="7"/>
  <c r="C6" i="7"/>
  <c r="C5" i="7"/>
  <c r="E5" i="7"/>
  <c r="G5" i="7"/>
  <c r="D5" i="7"/>
  <c r="E4" i="7"/>
  <c r="G4" i="7" s="1"/>
  <c r="D4" i="7"/>
  <c r="C4" i="7"/>
  <c r="C4" i="6"/>
  <c r="B4" i="6"/>
  <c r="A4" i="6"/>
  <c r="F5" i="4"/>
  <c r="E11" i="4"/>
  <c r="F11" i="4" s="1"/>
  <c r="E5" i="4"/>
  <c r="E12" i="4"/>
  <c r="F12" i="4" s="1"/>
  <c r="E10" i="4"/>
  <c r="F10" i="4" s="1"/>
  <c r="B20" i="8" l="1"/>
  <c r="E6" i="9"/>
  <c r="B21" i="8"/>
  <c r="E4" i="9"/>
  <c r="B22" i="8"/>
  <c r="B19" i="8"/>
  <c r="H8" i="8"/>
  <c r="I8" i="8" s="1"/>
  <c r="J8" i="8" s="1"/>
  <c r="L8" i="8" s="1"/>
  <c r="J4" i="8"/>
  <c r="K4" i="8"/>
  <c r="J10" i="8"/>
  <c r="K10" i="8"/>
  <c r="J6" i="8"/>
  <c r="L6" i="8" s="1"/>
  <c r="K6" i="8"/>
  <c r="J9" i="8"/>
  <c r="K9" i="8"/>
  <c r="K8" i="8"/>
  <c r="J13" i="8"/>
  <c r="K13" i="8"/>
  <c r="L13" i="8"/>
  <c r="J5" i="8"/>
  <c r="L5" i="8" s="1"/>
  <c r="K5" i="8"/>
  <c r="J11" i="8"/>
  <c r="L11" i="8" s="1"/>
  <c r="K11" i="8"/>
  <c r="J7" i="8"/>
  <c r="K7" i="8"/>
  <c r="K12" i="8"/>
  <c r="L12" i="8" s="1"/>
  <c r="J12" i="8"/>
  <c r="G14" i="7"/>
  <c r="G15" i="7"/>
  <c r="G16" i="7" s="1"/>
  <c r="E6" i="4"/>
  <c r="F6" i="4" s="1"/>
  <c r="E9" i="4"/>
  <c r="F9" i="4" s="1"/>
  <c r="E8" i="4"/>
  <c r="F8" i="4" s="1"/>
  <c r="E7" i="4"/>
  <c r="F7" i="4" s="1"/>
  <c r="E4" i="4"/>
  <c r="F4" i="4" s="1"/>
  <c r="E3" i="4"/>
  <c r="F3" i="4" s="1"/>
  <c r="J5" i="2"/>
  <c r="J6" i="2"/>
  <c r="J7" i="2"/>
  <c r="J8" i="2"/>
  <c r="G5" i="3"/>
  <c r="G6" i="3"/>
  <c r="G7" i="3"/>
  <c r="G3" i="3"/>
  <c r="G4" i="3"/>
  <c r="F4" i="3"/>
  <c r="F3" i="3"/>
  <c r="F5" i="3"/>
  <c r="F6" i="3"/>
  <c r="F7" i="3"/>
  <c r="C10" i="3"/>
  <c r="C11" i="2"/>
  <c r="E7" i="2"/>
  <c r="B6" i="9" l="1"/>
  <c r="B7" i="9" s="1"/>
  <c r="L4" i="8"/>
  <c r="L7" i="8"/>
  <c r="L9" i="8"/>
  <c r="L10" i="8"/>
  <c r="E4" i="2"/>
  <c r="F4" i="2" s="1"/>
  <c r="E5" i="2"/>
  <c r="F5" i="2" s="1"/>
  <c r="G5" i="2"/>
  <c r="E6" i="2"/>
  <c r="H6" i="2" s="1"/>
  <c r="E8" i="2"/>
  <c r="F8" i="2" s="1"/>
  <c r="G6" i="1"/>
  <c r="B2" i="1"/>
  <c r="B17" i="8" l="1"/>
  <c r="B18" i="8"/>
  <c r="B16" i="8"/>
  <c r="C12" i="3"/>
  <c r="C11" i="3"/>
  <c r="C13" i="3"/>
  <c r="G7" i="2"/>
  <c r="F7" i="2"/>
  <c r="F6" i="2"/>
  <c r="I6" i="2" s="1"/>
  <c r="G6" i="2"/>
  <c r="H5" i="2"/>
  <c r="I5" i="2" s="1"/>
  <c r="H8" i="2"/>
  <c r="H4" i="2"/>
  <c r="G8" i="2"/>
  <c r="H7" i="2"/>
  <c r="G4" i="2"/>
  <c r="I7" i="2" l="1"/>
  <c r="I8" i="2"/>
  <c r="I4" i="2"/>
  <c r="C13" i="2" l="1"/>
  <c r="J4" i="2"/>
  <c r="C12" i="2"/>
  <c r="C14" i="2"/>
</calcChain>
</file>

<file path=xl/sharedStrings.xml><?xml version="1.0" encoding="utf-8"?>
<sst xmlns="http://schemas.openxmlformats.org/spreadsheetml/2006/main" count="181" uniqueCount="132">
  <si>
    <t>Trimestres 2017</t>
  </si>
  <si>
    <t>1 Trismestre</t>
  </si>
  <si>
    <t>2 Trismestre</t>
  </si>
  <si>
    <t>3 Trismestre</t>
  </si>
  <si>
    <t>Total</t>
  </si>
  <si>
    <t xml:space="preserve">Nombre </t>
  </si>
  <si>
    <t xml:space="preserve">Horas trabajadas </t>
  </si>
  <si>
    <t>Salario Base</t>
  </si>
  <si>
    <t>Monica Alfaro</t>
  </si>
  <si>
    <t>Juan Perez</t>
  </si>
  <si>
    <t xml:space="preserve">Melissa Mora </t>
  </si>
  <si>
    <t xml:space="preserve">Lionel Messi </t>
  </si>
  <si>
    <t xml:space="preserve">Daniel Paniagua  </t>
  </si>
  <si>
    <t>CCSS 13%</t>
  </si>
  <si>
    <t>B Popular</t>
  </si>
  <si>
    <t xml:space="preserve">Renta </t>
  </si>
  <si>
    <t>Salario Neto</t>
  </si>
  <si>
    <t xml:space="preserve">Datos personales </t>
  </si>
  <si>
    <t>Deducciones</t>
  </si>
  <si>
    <t>Empresa Comercial SA</t>
  </si>
  <si>
    <t>Año 2017</t>
  </si>
  <si>
    <t>Cedes</t>
  </si>
  <si>
    <t>Estudiantes</t>
  </si>
  <si>
    <t xml:space="preserve">1 trimestre </t>
  </si>
  <si>
    <t xml:space="preserve">2 Trimestre </t>
  </si>
  <si>
    <t xml:space="preserve">3 Trimestre </t>
  </si>
  <si>
    <t>Anual</t>
  </si>
  <si>
    <t>Dylan Tenorio</t>
  </si>
  <si>
    <t>Daniel Paniagua</t>
  </si>
  <si>
    <t xml:space="preserve">Maria Teresa Vargas </t>
  </si>
  <si>
    <t xml:space="preserve">George Ulecia </t>
  </si>
  <si>
    <t xml:space="preserve">Adrian Ramirez </t>
  </si>
  <si>
    <t xml:space="preserve">Condicion </t>
  </si>
  <si>
    <t>Taller de Info</t>
  </si>
  <si>
    <t>Ingresos</t>
  </si>
  <si>
    <t>Clase</t>
  </si>
  <si>
    <t>Total de Empleados</t>
  </si>
  <si>
    <t xml:space="preserve">Salario neto Mayor </t>
  </si>
  <si>
    <t xml:space="preserve">Salario neto menor </t>
  </si>
  <si>
    <t>Salarios netos&gt;10000</t>
  </si>
  <si>
    <t xml:space="preserve">Total de Estudiantes </t>
  </si>
  <si>
    <t>Anual Mayor</t>
  </si>
  <si>
    <t>Anual Menor</t>
  </si>
  <si>
    <t>Anual&gt;85</t>
  </si>
  <si>
    <t xml:space="preserve">Hoja de inventario </t>
  </si>
  <si>
    <t>Codigo</t>
  </si>
  <si>
    <t>Articulo</t>
  </si>
  <si>
    <t>Marca</t>
  </si>
  <si>
    <t xml:space="preserve">Precio Compra </t>
  </si>
  <si>
    <t>Precio venta</t>
  </si>
  <si>
    <t xml:space="preserve">Laptop </t>
  </si>
  <si>
    <t>Hp</t>
  </si>
  <si>
    <t>Aranceles</t>
  </si>
  <si>
    <t>Mabe</t>
  </si>
  <si>
    <t>Lavadora</t>
  </si>
  <si>
    <t>Pc</t>
  </si>
  <si>
    <t>Alien Ware</t>
  </si>
  <si>
    <t>Celular</t>
  </si>
  <si>
    <t>Iphone</t>
  </si>
  <si>
    <t xml:space="preserve">Cocina </t>
  </si>
  <si>
    <t>Samsung</t>
  </si>
  <si>
    <t>San Jose</t>
  </si>
  <si>
    <t>Cartago</t>
  </si>
  <si>
    <t>Heredia</t>
  </si>
  <si>
    <t>Alajuela</t>
  </si>
  <si>
    <t>Limon</t>
  </si>
  <si>
    <t>Guanacaste</t>
  </si>
  <si>
    <t>Puntarenas</t>
  </si>
  <si>
    <t>Licuadora</t>
  </si>
  <si>
    <t>Impresora</t>
  </si>
  <si>
    <t>Parlantes</t>
  </si>
  <si>
    <t>Tablet</t>
  </si>
  <si>
    <t>Canon</t>
  </si>
  <si>
    <t>Raton</t>
  </si>
  <si>
    <t xml:space="preserve">Articulo </t>
  </si>
  <si>
    <t>Precio de compra</t>
  </si>
  <si>
    <t>Precio de venta</t>
  </si>
  <si>
    <t>#</t>
  </si>
  <si>
    <t xml:space="preserve">Factura </t>
  </si>
  <si>
    <t>Cantidad</t>
  </si>
  <si>
    <t>Valor</t>
  </si>
  <si>
    <t>Subtotal</t>
  </si>
  <si>
    <t>IVA</t>
  </si>
  <si>
    <t>Docentes</t>
  </si>
  <si>
    <t xml:space="preserve">Cedula </t>
  </si>
  <si>
    <t>Nombre</t>
  </si>
  <si>
    <t>Estado Civil</t>
  </si>
  <si>
    <t xml:space="preserve"># de lecciones </t>
  </si>
  <si>
    <t>Grado Academico</t>
  </si>
  <si>
    <t>Ande 5%</t>
  </si>
  <si>
    <t>Datos Personales</t>
  </si>
  <si>
    <t>Atestados</t>
  </si>
  <si>
    <t>Desducciones</t>
  </si>
  <si>
    <t>Dylan Rojas</t>
  </si>
  <si>
    <t>Mariana Hidalgo</t>
  </si>
  <si>
    <t>Karen Hidalgo</t>
  </si>
  <si>
    <t>Maria Madrigal</t>
  </si>
  <si>
    <t>Jeffrey Picado</t>
  </si>
  <si>
    <t>Gloriana Ramirez</t>
  </si>
  <si>
    <t>Adrian Ramirez</t>
  </si>
  <si>
    <t>Justin Bieber</t>
  </si>
  <si>
    <t>Andres Morales</t>
  </si>
  <si>
    <t>Viudo</t>
  </si>
  <si>
    <t>Casada</t>
  </si>
  <si>
    <t>Soltera</t>
  </si>
  <si>
    <t>Casado</t>
  </si>
  <si>
    <t>Union libre</t>
  </si>
  <si>
    <t>Soltero</t>
  </si>
  <si>
    <t>Salario por leccion</t>
  </si>
  <si>
    <t># Numero de Cedula</t>
  </si>
  <si>
    <t xml:space="preserve">Estado civil </t>
  </si>
  <si>
    <t>Salario neto</t>
  </si>
  <si>
    <t>Renta</t>
  </si>
  <si>
    <t>Salario Toltal</t>
  </si>
  <si>
    <t>Edad</t>
  </si>
  <si>
    <t xml:space="preserve">Datos </t>
  </si>
  <si>
    <t>N° Lecciones</t>
  </si>
  <si>
    <t xml:space="preserve">Salario por leccion </t>
  </si>
  <si>
    <t>Salarios netos &gt; 800000</t>
  </si>
  <si>
    <t>Licenciados</t>
  </si>
  <si>
    <t>Bachilleres</t>
  </si>
  <si>
    <t>Diplomados</t>
  </si>
  <si>
    <t>Aspirantes</t>
  </si>
  <si>
    <t>Salario neto mayor</t>
  </si>
  <si>
    <t>Martes</t>
  </si>
  <si>
    <t>Miércoles</t>
  </si>
  <si>
    <t>Jueves</t>
  </si>
  <si>
    <t>Viernes</t>
  </si>
  <si>
    <t>Sábado</t>
  </si>
  <si>
    <t>Domingo</t>
  </si>
  <si>
    <t>Lunes</t>
  </si>
  <si>
    <t>Salario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</si>
</sst>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₡&quot;#,##0.00_);\(&quot;₡&quot;#,##0.00\)"/>
    <numFmt numFmtId="164" formatCode="&quot;₡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6" borderId="1" xfId="0" applyFill="1" applyBorder="1" applyAlignment="1">
      <alignment horizontal="center"/>
    </xf>
    <xf numFmtId="0" fontId="0" fillId="2" borderId="0" xfId="0" applyFill="1" applyBorder="1"/>
    <xf numFmtId="0" fontId="0" fillId="7" borderId="1" xfId="0" applyFill="1" applyBorder="1"/>
    <xf numFmtId="0" fontId="1" fillId="7" borderId="1" xfId="0" applyFont="1" applyFill="1" applyBorder="1"/>
    <xf numFmtId="0" fontId="0" fillId="9" borderId="8" xfId="0" applyFill="1" applyBorder="1"/>
    <xf numFmtId="0" fontId="0" fillId="4" borderId="8" xfId="0" applyFill="1" applyBorder="1"/>
    <xf numFmtId="164" fontId="0" fillId="4" borderId="8" xfId="0" applyNumberFormat="1" applyFill="1" applyBorder="1"/>
    <xf numFmtId="0" fontId="0" fillId="10" borderId="8" xfId="0" applyFill="1" applyBorder="1"/>
    <xf numFmtId="0" fontId="0" fillId="11" borderId="8" xfId="0" applyFill="1" applyBorder="1"/>
    <xf numFmtId="0" fontId="0" fillId="13" borderId="8" xfId="0" applyFill="1" applyBorder="1"/>
    <xf numFmtId="0" fontId="0" fillId="19" borderId="8" xfId="0" applyFill="1" applyBorder="1"/>
    <xf numFmtId="0" fontId="0" fillId="14" borderId="8" xfId="0" applyFill="1" applyBorder="1"/>
    <xf numFmtId="0" fontId="0" fillId="17" borderId="8" xfId="0" applyFill="1" applyBorder="1"/>
    <xf numFmtId="0" fontId="0" fillId="16" borderId="8" xfId="0" applyFill="1" applyBorder="1"/>
    <xf numFmtId="0" fontId="0" fillId="20" borderId="8" xfId="0" applyFill="1" applyBorder="1"/>
    <xf numFmtId="0" fontId="0" fillId="5" borderId="8" xfId="0" applyFill="1" applyBorder="1"/>
    <xf numFmtId="0" fontId="0" fillId="12" borderId="8" xfId="0" applyFill="1" applyBorder="1" applyAlignment="1">
      <alignment horizontal="center"/>
    </xf>
    <xf numFmtId="0" fontId="0" fillId="15" borderId="8" xfId="0" applyFill="1" applyBorder="1"/>
    <xf numFmtId="0" fontId="0" fillId="21" borderId="8" xfId="0" applyFill="1" applyBorder="1"/>
    <xf numFmtId="7" fontId="0" fillId="21" borderId="8" xfId="0" applyNumberFormat="1" applyFill="1" applyBorder="1"/>
    <xf numFmtId="7" fontId="0" fillId="17" borderId="8" xfId="0" applyNumberFormat="1" applyFill="1" applyBorder="1"/>
    <xf numFmtId="0" fontId="0" fillId="18" borderId="8" xfId="0" applyFill="1" applyBorder="1"/>
    <xf numFmtId="0" fontId="0" fillId="3" borderId="8" xfId="0" applyFill="1" applyBorder="1"/>
    <xf numFmtId="0" fontId="0" fillId="6" borderId="8" xfId="0" applyFill="1" applyBorder="1"/>
    <xf numFmtId="164" fontId="0" fillId="16" borderId="8" xfId="0" applyNumberForma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18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3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vertical="center" textRotation="90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</cellXfs>
  <cellStyles count="1">
    <cellStyle name="Normal" xfId="0" builtinId="0"/>
  </cellStyles>
  <dxfs count="1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border>
        <vertical/>
        <horizontal/>
      </border>
    </dxf>
    <dxf>
      <fill>
        <patternFill>
          <bgColor theme="7"/>
        </patternFill>
      </fill>
      <border>
        <left/>
        <right/>
        <top/>
        <bottom/>
        <vertical/>
        <horizontal/>
      </border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4.9989318521683403E-2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Planilla!$E$3</c:f>
              <c:strCache>
                <c:ptCount val="1"/>
                <c:pt idx="0">
                  <c:v>Salario 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Planilla!$B$4:$B$8</c:f>
              <c:strCache>
                <c:ptCount val="5"/>
                <c:pt idx="0">
                  <c:v>Monica Alfaro</c:v>
                </c:pt>
                <c:pt idx="1">
                  <c:v>Juan Perez</c:v>
                </c:pt>
                <c:pt idx="2">
                  <c:v>Melissa Mora </c:v>
                </c:pt>
                <c:pt idx="3">
                  <c:v>Lionel Messi </c:v>
                </c:pt>
                <c:pt idx="4">
                  <c:v>Daniel Paniagua  </c:v>
                </c:pt>
              </c:strCache>
            </c:strRef>
          </c:cat>
          <c:val>
            <c:numRef>
              <c:f>Planilla!$E$4:$E$8</c:f>
              <c:numCache>
                <c:formatCode>"₡"#,##0.00</c:formatCode>
                <c:ptCount val="5"/>
                <c:pt idx="0">
                  <c:v>2500000</c:v>
                </c:pt>
                <c:pt idx="1">
                  <c:v>88800</c:v>
                </c:pt>
                <c:pt idx="2">
                  <c:v>100000</c:v>
                </c:pt>
                <c:pt idx="3">
                  <c:v>80000000</c:v>
                </c:pt>
                <c:pt idx="4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9-4A00-90C8-353DFA34FA9B}"/>
            </c:ext>
          </c:extLst>
        </c:ser>
        <c:ser>
          <c:idx val="1"/>
          <c:order val="1"/>
          <c:tx>
            <c:strRef>
              <c:f>Planilla!$I$3</c:f>
              <c:strCache>
                <c:ptCount val="1"/>
                <c:pt idx="0">
                  <c:v>Salario Neto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Planilla!$B$4:$B$8</c:f>
              <c:strCache>
                <c:ptCount val="5"/>
                <c:pt idx="0">
                  <c:v>Monica Alfaro</c:v>
                </c:pt>
                <c:pt idx="1">
                  <c:v>Juan Perez</c:v>
                </c:pt>
                <c:pt idx="2">
                  <c:v>Melissa Mora </c:v>
                </c:pt>
                <c:pt idx="3">
                  <c:v>Lionel Messi </c:v>
                </c:pt>
                <c:pt idx="4">
                  <c:v>Daniel Paniagua  </c:v>
                </c:pt>
              </c:strCache>
            </c:strRef>
          </c:cat>
          <c:val>
            <c:numRef>
              <c:f>Planilla!$I$4:$I$8</c:f>
              <c:numCache>
                <c:formatCode>"₡"#,##0.00</c:formatCode>
                <c:ptCount val="5"/>
                <c:pt idx="0">
                  <c:v>1875000</c:v>
                </c:pt>
                <c:pt idx="1">
                  <c:v>66600</c:v>
                </c:pt>
                <c:pt idx="2">
                  <c:v>75000</c:v>
                </c:pt>
                <c:pt idx="3">
                  <c:v>60000000</c:v>
                </c:pt>
                <c:pt idx="4">
                  <c:v>337500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9-4A00-90C8-353DFA34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323600"/>
        <c:axId val="323323272"/>
      </c:barChart>
      <c:catAx>
        <c:axId val="3233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3323272"/>
        <c:crosses val="autoZero"/>
        <c:auto val="1"/>
        <c:lblAlgn val="ctr"/>
        <c:lblOffset val="100"/>
        <c:noMultiLvlLbl val="0"/>
      </c:catAx>
      <c:valAx>
        <c:axId val="32332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₡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33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Evaluacion!$F$2</c:f>
              <c:strCache>
                <c:ptCount val="1"/>
                <c:pt idx="0">
                  <c:v>Anual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48-401B-B061-239D1D2ED0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48-401B-B061-239D1D2ED0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48-401B-B061-239D1D2ED0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48-401B-B061-239D1D2ED0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48-401B-B061-239D1D2ED066}"/>
              </c:ext>
            </c:extLst>
          </c:dPt>
          <c:cat>
            <c:strRef>
              <c:f>Evaluacion!$B$3:$B$7</c:f>
              <c:strCache>
                <c:ptCount val="5"/>
                <c:pt idx="0">
                  <c:v>Dylan Tenorio</c:v>
                </c:pt>
                <c:pt idx="1">
                  <c:v>Daniel Paniagua</c:v>
                </c:pt>
                <c:pt idx="2">
                  <c:v>Maria Teresa Vargas </c:v>
                </c:pt>
                <c:pt idx="3">
                  <c:v>George Ulecia </c:v>
                </c:pt>
                <c:pt idx="4">
                  <c:v>Adrian Ramirez </c:v>
                </c:pt>
              </c:strCache>
            </c:strRef>
          </c:cat>
          <c:val>
            <c:numRef>
              <c:f>Evaluacion!$F$3:$F$7</c:f>
              <c:numCache>
                <c:formatCode>General</c:formatCode>
                <c:ptCount val="5"/>
                <c:pt idx="0">
                  <c:v>26</c:v>
                </c:pt>
                <c:pt idx="1">
                  <c:v>65.333333333333329</c:v>
                </c:pt>
                <c:pt idx="2">
                  <c:v>85.333333333333329</c:v>
                </c:pt>
                <c:pt idx="3">
                  <c:v>83.333333333333329</c:v>
                </c:pt>
                <c:pt idx="4">
                  <c:v>95.666666666666671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48F9-A324-F2A82193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Evaluacion!$C$2</c:f>
              <c:strCache>
                <c:ptCount val="1"/>
                <c:pt idx="0">
                  <c:v>1 trimestre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Evaluacion!$B$3:$B$7</c:f>
              <c:strCache>
                <c:ptCount val="5"/>
                <c:pt idx="0">
                  <c:v>Dylan Tenorio</c:v>
                </c:pt>
                <c:pt idx="1">
                  <c:v>Daniel Paniagua</c:v>
                </c:pt>
                <c:pt idx="2">
                  <c:v>Maria Teresa Vargas </c:v>
                </c:pt>
                <c:pt idx="3">
                  <c:v>George Ulecia </c:v>
                </c:pt>
                <c:pt idx="4">
                  <c:v>Adrian Ramirez </c:v>
                </c:pt>
              </c:strCache>
            </c:strRef>
          </c:cat>
          <c:val>
            <c:numRef>
              <c:f>Evaluacion!$C$3:$C$7</c:f>
              <c:numCache>
                <c:formatCode>General</c:formatCode>
                <c:ptCount val="5"/>
                <c:pt idx="0">
                  <c:v>23</c:v>
                </c:pt>
                <c:pt idx="1">
                  <c:v>78</c:v>
                </c:pt>
                <c:pt idx="2">
                  <c:v>90</c:v>
                </c:pt>
                <c:pt idx="3">
                  <c:v>80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F-4B16-89DC-4E8FA35FFD0C}"/>
            </c:ext>
          </c:extLst>
        </c:ser>
        <c:ser>
          <c:idx val="1"/>
          <c:order val="1"/>
          <c:tx>
            <c:strRef>
              <c:f>Evaluacion!$D$2</c:f>
              <c:strCache>
                <c:ptCount val="1"/>
                <c:pt idx="0">
                  <c:v>2 Trimestre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Evaluacion!$B$3:$B$7</c:f>
              <c:strCache>
                <c:ptCount val="5"/>
                <c:pt idx="0">
                  <c:v>Dylan Tenorio</c:v>
                </c:pt>
                <c:pt idx="1">
                  <c:v>Daniel Paniagua</c:v>
                </c:pt>
                <c:pt idx="2">
                  <c:v>Maria Teresa Vargas </c:v>
                </c:pt>
                <c:pt idx="3">
                  <c:v>George Ulecia </c:v>
                </c:pt>
                <c:pt idx="4">
                  <c:v>Adrian Ramirez </c:v>
                </c:pt>
              </c:strCache>
            </c:strRef>
          </c:cat>
          <c:val>
            <c:numRef>
              <c:f>Evaluacion!$D$3:$D$7</c:f>
              <c:numCache>
                <c:formatCode>General</c:formatCode>
                <c:ptCount val="5"/>
                <c:pt idx="0">
                  <c:v>12</c:v>
                </c:pt>
                <c:pt idx="1">
                  <c:v>98</c:v>
                </c:pt>
                <c:pt idx="2">
                  <c:v>66</c:v>
                </c:pt>
                <c:pt idx="3">
                  <c:v>80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F-4B16-89DC-4E8FA35FFD0C}"/>
            </c:ext>
          </c:extLst>
        </c:ser>
        <c:ser>
          <c:idx val="2"/>
          <c:order val="2"/>
          <c:tx>
            <c:strRef>
              <c:f>Evaluacion!$E$2</c:f>
              <c:strCache>
                <c:ptCount val="1"/>
                <c:pt idx="0">
                  <c:v>3 Trimestre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Evaluacion!$B$3:$B$7</c:f>
              <c:strCache>
                <c:ptCount val="5"/>
                <c:pt idx="0">
                  <c:v>Dylan Tenorio</c:v>
                </c:pt>
                <c:pt idx="1">
                  <c:v>Daniel Paniagua</c:v>
                </c:pt>
                <c:pt idx="2">
                  <c:v>Maria Teresa Vargas </c:v>
                </c:pt>
                <c:pt idx="3">
                  <c:v>George Ulecia </c:v>
                </c:pt>
                <c:pt idx="4">
                  <c:v>Adrian Ramirez </c:v>
                </c:pt>
              </c:strCache>
            </c:strRef>
          </c:cat>
          <c:val>
            <c:numRef>
              <c:f>Evaluacion!$E$3:$E$7</c:f>
              <c:numCache>
                <c:formatCode>General</c:formatCode>
                <c:ptCount val="5"/>
                <c:pt idx="0">
                  <c:v>43</c:v>
                </c:pt>
                <c:pt idx="1">
                  <c:v>20</c:v>
                </c:pt>
                <c:pt idx="2">
                  <c:v>100</c:v>
                </c:pt>
                <c:pt idx="3">
                  <c:v>90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F-4B16-89DC-4E8FA35F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49232"/>
        <c:axId val="319110128"/>
      </c:barChart>
      <c:catAx>
        <c:axId val="3194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19110128"/>
        <c:crosses val="autoZero"/>
        <c:auto val="1"/>
        <c:lblAlgn val="ctr"/>
        <c:lblOffset val="100"/>
        <c:noMultiLvlLbl val="0"/>
      </c:catAx>
      <c:valAx>
        <c:axId val="3191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194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9</xdr:row>
      <xdr:rowOff>23812</xdr:rowOff>
    </xdr:from>
    <xdr:to>
      <xdr:col>8</xdr:col>
      <xdr:colOff>219075</xdr:colOff>
      <xdr:row>23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6</xdr:row>
      <xdr:rowOff>185737</xdr:rowOff>
    </xdr:from>
    <xdr:to>
      <xdr:col>16</xdr:col>
      <xdr:colOff>47625</xdr:colOff>
      <xdr:row>21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6</xdr:row>
      <xdr:rowOff>185737</xdr:rowOff>
    </xdr:from>
    <xdr:to>
      <xdr:col>9</xdr:col>
      <xdr:colOff>200025</xdr:colOff>
      <xdr:row>21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7"/>
  <sheetViews>
    <sheetView workbookViewId="0">
      <selection activeCell="H23" sqref="H23"/>
    </sheetView>
  </sheetViews>
  <sheetFormatPr baseColWidth="10" defaultRowHeight="15" x14ac:dyDescent="0.25"/>
  <cols>
    <col min="4" max="4" width="16.5703125" customWidth="1"/>
    <col min="8" max="8" width="19.28515625" customWidth="1"/>
    <col min="9" max="9" width="10.85546875" customWidth="1"/>
  </cols>
  <sheetData>
    <row r="1" spans="1:7" x14ac:dyDescent="0.25">
      <c r="A1" t="s">
        <v>61</v>
      </c>
    </row>
    <row r="2" spans="1:7" x14ac:dyDescent="0.25">
      <c r="A2" t="s">
        <v>62</v>
      </c>
      <c r="B2">
        <f>100*50</f>
        <v>5000</v>
      </c>
    </row>
    <row r="3" spans="1:7" x14ac:dyDescent="0.25">
      <c r="A3" t="s">
        <v>63</v>
      </c>
    </row>
    <row r="4" spans="1:7" x14ac:dyDescent="0.25">
      <c r="A4" t="s">
        <v>64</v>
      </c>
      <c r="D4" s="32" t="s">
        <v>0</v>
      </c>
      <c r="E4" s="32"/>
      <c r="F4" s="32"/>
      <c r="G4" s="32"/>
    </row>
    <row r="5" spans="1:7" x14ac:dyDescent="0.25">
      <c r="A5" t="s">
        <v>65</v>
      </c>
      <c r="D5" t="s">
        <v>1</v>
      </c>
      <c r="E5" t="s">
        <v>2</v>
      </c>
      <c r="F5" t="s">
        <v>3</v>
      </c>
      <c r="G5" t="s">
        <v>4</v>
      </c>
    </row>
    <row r="6" spans="1:7" x14ac:dyDescent="0.25">
      <c r="A6" t="s">
        <v>66</v>
      </c>
      <c r="D6">
        <v>1500</v>
      </c>
      <c r="E6">
        <v>6000</v>
      </c>
      <c r="F6">
        <v>7000</v>
      </c>
      <c r="G6">
        <f>D6+E6+F6</f>
        <v>14500</v>
      </c>
    </row>
    <row r="7" spans="1:7" x14ac:dyDescent="0.25">
      <c r="A7" t="s">
        <v>67</v>
      </c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C4"/>
  <sheetViews>
    <sheetView workbookViewId="0">
      <selection activeCell="D6" sqref="D6"/>
    </sheetView>
  </sheetViews>
  <sheetFormatPr baseColWidth="10" defaultRowHeight="15" x14ac:dyDescent="0.25"/>
  <cols>
    <col min="2" max="2" width="16.42578125" customWidth="1"/>
    <col min="3" max="3" width="14.7109375" customWidth="1"/>
  </cols>
  <sheetData>
    <row r="2" spans="1:3" x14ac:dyDescent="0.25">
      <c r="A2" s="10" t="s">
        <v>45</v>
      </c>
      <c r="B2" s="16">
        <v>1313</v>
      </c>
      <c r="C2" s="16"/>
    </row>
    <row r="3" spans="1:3" x14ac:dyDescent="0.25">
      <c r="A3" s="17" t="s">
        <v>74</v>
      </c>
      <c r="B3" s="17" t="s">
        <v>75</v>
      </c>
      <c r="C3" s="17" t="s">
        <v>76</v>
      </c>
    </row>
    <row r="4" spans="1:3" x14ac:dyDescent="0.25">
      <c r="A4" s="17" t="str">
        <f>LOOKUP(B2,Inventario!A3:A12,Inventario!B3:B12)</f>
        <v>Raton</v>
      </c>
      <c r="B4" s="17">
        <f>LOOKUP(B2,Inventario!A3:A12,Inventario!D3:D12)</f>
        <v>50000</v>
      </c>
      <c r="C4" s="17">
        <f>LOOKUP(B2,Inventario!A3:A12,Inventario!F3:F12)</f>
        <v>55000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J10" sqref="J10"/>
    </sheetView>
  </sheetViews>
  <sheetFormatPr baseColWidth="10" defaultRowHeight="15" x14ac:dyDescent="0.25"/>
  <cols>
    <col min="5" max="5" width="14.85546875" customWidth="1"/>
  </cols>
  <sheetData>
    <row r="2" spans="1:7" x14ac:dyDescent="0.25">
      <c r="A2" s="33" t="s">
        <v>78</v>
      </c>
      <c r="B2" s="33"/>
      <c r="C2" s="33"/>
      <c r="D2" s="33"/>
      <c r="E2" s="33"/>
      <c r="F2" s="33"/>
      <c r="G2" s="33"/>
    </row>
    <row r="3" spans="1:7" x14ac:dyDescent="0.25">
      <c r="A3" s="18" t="s">
        <v>77</v>
      </c>
      <c r="B3" s="18" t="s">
        <v>45</v>
      </c>
      <c r="C3" s="18" t="s">
        <v>46</v>
      </c>
      <c r="D3" s="18" t="s">
        <v>47</v>
      </c>
      <c r="E3" s="18" t="s">
        <v>76</v>
      </c>
      <c r="F3" s="18" t="s">
        <v>79</v>
      </c>
      <c r="G3" s="18" t="s">
        <v>80</v>
      </c>
    </row>
    <row r="4" spans="1:7" x14ac:dyDescent="0.25">
      <c r="A4" s="19">
        <v>1</v>
      </c>
      <c r="B4" s="19">
        <v>1312</v>
      </c>
      <c r="C4" s="19" t="str">
        <f>LOOKUP(B4,Inventario!A3:A12,Inventario!B3:B12)</f>
        <v>Licuadora</v>
      </c>
      <c r="D4" s="19" t="str">
        <f>LOOKUP(B4,Inventario!A3:A12,Inventario!C3:C12)</f>
        <v>Hp</v>
      </c>
      <c r="E4" s="19">
        <f>LOOKUP(B4,Inventario!A3:A12,Inventario!F3:F12)</f>
        <v>11000</v>
      </c>
      <c r="F4" s="19">
        <v>2</v>
      </c>
      <c r="G4" s="19">
        <f>F4*E4</f>
        <v>22000</v>
      </c>
    </row>
    <row r="5" spans="1:7" x14ac:dyDescent="0.25">
      <c r="A5" s="19">
        <v>2</v>
      </c>
      <c r="B5" s="19">
        <v>1313</v>
      </c>
      <c r="C5" s="19" t="str">
        <f>LOOKUP(B5,Inventario!A3:A12,Inventario!B3:B12)</f>
        <v>Raton</v>
      </c>
      <c r="D5" s="19" t="str">
        <f>LOOKUP(B5,Inventario!A3:A12,Inventario!C3:C12)</f>
        <v>Canon</v>
      </c>
      <c r="E5" s="19">
        <f>LOOKUP(B5,Inventario!A3:A12,Inventario!F3:F12)</f>
        <v>55000</v>
      </c>
      <c r="F5" s="19">
        <v>2</v>
      </c>
      <c r="G5" s="19">
        <f t="shared" ref="G5:G7" si="0">F5*E5</f>
        <v>110000</v>
      </c>
    </row>
    <row r="6" spans="1:7" x14ac:dyDescent="0.25">
      <c r="A6" s="19">
        <v>3</v>
      </c>
      <c r="B6" s="19">
        <v>1110</v>
      </c>
      <c r="C6" s="19" t="str">
        <f>LOOKUP(B6,Inventario!A3:A12,Inventario!B3:B12)</f>
        <v xml:space="preserve">Laptop </v>
      </c>
      <c r="D6" s="19" t="str">
        <f>LOOKUP(B6,Inventario!A3:A12,Inventario!B3:B12)</f>
        <v xml:space="preserve">Laptop </v>
      </c>
      <c r="E6" s="19">
        <f>LOOKUP(B6,Inventario!A3:A12,Inventario!F3:F12)</f>
        <v>452000</v>
      </c>
      <c r="F6" s="19">
        <v>2</v>
      </c>
      <c r="G6" s="19">
        <f t="shared" si="0"/>
        <v>904000</v>
      </c>
    </row>
    <row r="7" spans="1:7" x14ac:dyDescent="0.25">
      <c r="A7" s="19">
        <v>4</v>
      </c>
      <c r="B7" s="19">
        <v>4343</v>
      </c>
      <c r="C7" s="19" t="str">
        <f>LOOKUP(B7,Inventario!A3:A12,Inventario!B3:B12)</f>
        <v>Parlantes</v>
      </c>
      <c r="D7" s="19" t="str">
        <f>LOOKUP(B7,Inventario!A3:A12,Inventario!B3:B12)</f>
        <v>Parlantes</v>
      </c>
      <c r="E7" s="19">
        <f>LOOKUP(B7,Inventario!A3:A12,Inventario!F3:F12)</f>
        <v>15400</v>
      </c>
      <c r="F7" s="19">
        <v>2</v>
      </c>
      <c r="G7" s="19">
        <f t="shared" si="0"/>
        <v>30800</v>
      </c>
    </row>
    <row r="8" spans="1:7" x14ac:dyDescent="0.25">
      <c r="A8" s="20">
        <v>5</v>
      </c>
      <c r="B8" s="20"/>
      <c r="C8" s="20"/>
      <c r="D8" s="20"/>
      <c r="E8" s="20"/>
      <c r="F8" s="20"/>
      <c r="G8" s="20"/>
    </row>
    <row r="9" spans="1:7" x14ac:dyDescent="0.25">
      <c r="A9" s="20">
        <v>6</v>
      </c>
      <c r="B9" s="20"/>
      <c r="C9" s="20"/>
      <c r="D9" s="20"/>
      <c r="E9" s="20"/>
      <c r="F9" s="20"/>
      <c r="G9" s="20"/>
    </row>
    <row r="10" spans="1:7" x14ac:dyDescent="0.25">
      <c r="A10" s="20">
        <v>7</v>
      </c>
      <c r="B10" s="20"/>
      <c r="C10" s="20"/>
      <c r="D10" s="20"/>
      <c r="E10" s="20"/>
      <c r="F10" s="20"/>
      <c r="G10" s="20"/>
    </row>
    <row r="11" spans="1:7" x14ac:dyDescent="0.25">
      <c r="A11" s="20">
        <v>8</v>
      </c>
      <c r="B11" s="20"/>
      <c r="C11" s="20"/>
      <c r="D11" s="20"/>
      <c r="E11" s="20"/>
      <c r="F11" s="20"/>
      <c r="G11" s="20"/>
    </row>
    <row r="12" spans="1:7" x14ac:dyDescent="0.25">
      <c r="A12" s="20">
        <v>9</v>
      </c>
      <c r="B12" s="20"/>
      <c r="C12" s="20"/>
      <c r="D12" s="20"/>
      <c r="E12" s="20"/>
      <c r="F12" s="20"/>
      <c r="G12" s="20"/>
    </row>
    <row r="13" spans="1:7" x14ac:dyDescent="0.25">
      <c r="A13" s="20">
        <v>10</v>
      </c>
      <c r="B13" s="20"/>
      <c r="C13" s="20"/>
      <c r="D13" s="20"/>
      <c r="E13" s="20"/>
      <c r="F13" s="20"/>
      <c r="G13" s="20"/>
    </row>
    <row r="14" spans="1:7" x14ac:dyDescent="0.25">
      <c r="A14" s="34"/>
      <c r="B14" s="34"/>
      <c r="C14" s="34"/>
      <c r="D14" s="34"/>
      <c r="E14" s="34"/>
      <c r="F14" s="21" t="s">
        <v>81</v>
      </c>
      <c r="G14" s="21">
        <f>G4+G5+G6+G7</f>
        <v>1066800</v>
      </c>
    </row>
    <row r="15" spans="1:7" x14ac:dyDescent="0.25">
      <c r="A15" s="34"/>
      <c r="B15" s="34"/>
      <c r="C15" s="34"/>
      <c r="D15" s="34"/>
      <c r="E15" s="34"/>
      <c r="F15" s="21" t="s">
        <v>82</v>
      </c>
      <c r="G15" s="21">
        <f>G14*0.05</f>
        <v>53340</v>
      </c>
    </row>
    <row r="16" spans="1:7" x14ac:dyDescent="0.25">
      <c r="A16" s="34"/>
      <c r="B16" s="34"/>
      <c r="C16" s="34"/>
      <c r="D16" s="34"/>
      <c r="E16" s="34"/>
      <c r="F16" s="21" t="s">
        <v>4</v>
      </c>
      <c r="G16" s="21">
        <f>G14+G15</f>
        <v>1120140</v>
      </c>
    </row>
  </sheetData>
  <mergeCells count="2">
    <mergeCell ref="A2:G2"/>
    <mergeCell ref="A14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3" sqref="C3"/>
    </sheetView>
  </sheetViews>
  <sheetFormatPr baseColWidth="10" defaultRowHeight="15" x14ac:dyDescent="0.25"/>
  <cols>
    <col min="1" max="1" width="21.140625" customWidth="1"/>
    <col min="2" max="2" width="13.5703125" bestFit="1" customWidth="1"/>
    <col min="3" max="3" width="16.140625" bestFit="1" customWidth="1"/>
    <col min="4" max="4" width="16.140625" customWidth="1"/>
    <col min="6" max="6" width="13.85546875" customWidth="1"/>
    <col min="7" max="8" width="16.5703125" customWidth="1"/>
    <col min="9" max="9" width="14.28515625" customWidth="1"/>
    <col min="10" max="10" width="12.42578125" customWidth="1"/>
    <col min="11" max="11" width="12" bestFit="1" customWidth="1"/>
    <col min="12" max="12" width="13.5703125" bestFit="1" customWidth="1"/>
  </cols>
  <sheetData>
    <row r="1" spans="1:12" x14ac:dyDescent="0.25">
      <c r="A1" s="35" t="s">
        <v>83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5">
      <c r="A2" s="36" t="s">
        <v>90</v>
      </c>
      <c r="B2" s="36"/>
      <c r="C2" s="36"/>
      <c r="D2" s="36"/>
      <c r="E2" s="36"/>
      <c r="F2" s="36" t="s">
        <v>91</v>
      </c>
      <c r="G2" s="36"/>
      <c r="H2" s="36"/>
      <c r="I2" s="36"/>
      <c r="J2" s="36" t="s">
        <v>92</v>
      </c>
      <c r="K2" s="36"/>
      <c r="L2" s="22" t="s">
        <v>34</v>
      </c>
    </row>
    <row r="3" spans="1:12" x14ac:dyDescent="0.25">
      <c r="A3" s="23" t="s">
        <v>77</v>
      </c>
      <c r="B3" s="23" t="s">
        <v>84</v>
      </c>
      <c r="C3" s="23" t="s">
        <v>85</v>
      </c>
      <c r="D3" s="23" t="s">
        <v>114</v>
      </c>
      <c r="E3" s="23" t="s">
        <v>86</v>
      </c>
      <c r="F3" s="23" t="s">
        <v>87</v>
      </c>
      <c r="G3" s="23" t="s">
        <v>88</v>
      </c>
      <c r="H3" s="23" t="s">
        <v>108</v>
      </c>
      <c r="I3" s="23" t="s">
        <v>7</v>
      </c>
      <c r="J3" s="23" t="s">
        <v>89</v>
      </c>
      <c r="K3" s="23" t="s">
        <v>13</v>
      </c>
      <c r="L3" s="23" t="s">
        <v>16</v>
      </c>
    </row>
    <row r="4" spans="1:12" x14ac:dyDescent="0.25">
      <c r="A4" s="24">
        <v>1</v>
      </c>
      <c r="B4" s="24">
        <v>100</v>
      </c>
      <c r="C4" s="24" t="s">
        <v>93</v>
      </c>
      <c r="D4" s="24">
        <v>38</v>
      </c>
      <c r="E4" s="24" t="s">
        <v>102</v>
      </c>
      <c r="F4" s="24">
        <v>100</v>
      </c>
      <c r="G4" s="24" t="str">
        <f>IF(F4&gt;40, "Licenciado", IF(F4&gt;=30, "Bachiller", IF(F4&gt;=20, "Diplomado", IF(F4&lt;20,"Aspirante"))))</f>
        <v>Licenciado</v>
      </c>
      <c r="H4" s="25">
        <f>IF(G4="Licenciado",25000,IF(G4="Bachiller",20000,IF(G4="Diplomado",15000,IF(G4="Aspirante",10000))))</f>
        <v>25000</v>
      </c>
      <c r="I4" s="25">
        <f>F4*H4</f>
        <v>2500000</v>
      </c>
      <c r="J4" s="25">
        <f>I4*0.05</f>
        <v>125000</v>
      </c>
      <c r="K4" s="25">
        <f>I4*0.13</f>
        <v>325000</v>
      </c>
      <c r="L4" s="25">
        <f>I4-J4-K4</f>
        <v>2050000</v>
      </c>
    </row>
    <row r="5" spans="1:12" x14ac:dyDescent="0.25">
      <c r="A5" s="24">
        <v>2</v>
      </c>
      <c r="B5" s="24">
        <v>201</v>
      </c>
      <c r="C5" s="24" t="s">
        <v>94</v>
      </c>
      <c r="D5" s="24">
        <v>50</v>
      </c>
      <c r="E5" s="24" t="s">
        <v>103</v>
      </c>
      <c r="F5" s="24">
        <v>28</v>
      </c>
      <c r="G5" s="24" t="str">
        <f t="shared" ref="G5:G13" si="0">IF(F5&gt;40, "Licenciado", IF(F5&gt;=30, "Bachiller", IF(F5&gt;=20, "Diplomado", IF(F5&lt;20,"Aspirante"))))</f>
        <v>Diplomado</v>
      </c>
      <c r="H5" s="25">
        <f t="shared" ref="H5:H13" si="1">IF(G5="Licenciado",25000,IF(G5="Bachiller",20000,IF(G5="Diplomado",15000,IF(G5="Aspirante",10000))))</f>
        <v>15000</v>
      </c>
      <c r="I5" s="25">
        <f t="shared" ref="I5:I13" si="2">F5*H5</f>
        <v>420000</v>
      </c>
      <c r="J5" s="25">
        <f t="shared" ref="J5:J13" si="3">I5*0.05</f>
        <v>21000</v>
      </c>
      <c r="K5" s="25">
        <f t="shared" ref="K5:K13" si="4">I5*0.13</f>
        <v>54600</v>
      </c>
      <c r="L5" s="25">
        <f t="shared" ref="L5:L13" si="5">I5-J5-K5</f>
        <v>344400</v>
      </c>
    </row>
    <row r="6" spans="1:12" x14ac:dyDescent="0.25">
      <c r="A6" s="24">
        <v>3</v>
      </c>
      <c r="B6" s="24">
        <v>302</v>
      </c>
      <c r="C6" s="24" t="s">
        <v>95</v>
      </c>
      <c r="D6" s="24">
        <v>32</v>
      </c>
      <c r="E6" s="24" t="s">
        <v>104</v>
      </c>
      <c r="F6" s="24">
        <v>4</v>
      </c>
      <c r="G6" s="24" t="str">
        <f t="shared" si="0"/>
        <v>Aspirante</v>
      </c>
      <c r="H6" s="25">
        <f t="shared" si="1"/>
        <v>10000</v>
      </c>
      <c r="I6" s="25">
        <f t="shared" si="2"/>
        <v>40000</v>
      </c>
      <c r="J6" s="25">
        <f t="shared" si="3"/>
        <v>2000</v>
      </c>
      <c r="K6" s="25">
        <f t="shared" si="4"/>
        <v>5200</v>
      </c>
      <c r="L6" s="25">
        <f t="shared" si="5"/>
        <v>32800</v>
      </c>
    </row>
    <row r="7" spans="1:12" x14ac:dyDescent="0.25">
      <c r="A7" s="24">
        <v>4</v>
      </c>
      <c r="B7" s="24">
        <v>403</v>
      </c>
      <c r="C7" s="24" t="s">
        <v>96</v>
      </c>
      <c r="D7" s="24">
        <v>42</v>
      </c>
      <c r="E7" s="24" t="s">
        <v>103</v>
      </c>
      <c r="F7" s="24">
        <v>50</v>
      </c>
      <c r="G7" s="24" t="str">
        <f t="shared" si="0"/>
        <v>Licenciado</v>
      </c>
      <c r="H7" s="25">
        <f t="shared" si="1"/>
        <v>25000</v>
      </c>
      <c r="I7" s="25">
        <f t="shared" si="2"/>
        <v>1250000</v>
      </c>
      <c r="J7" s="25">
        <f t="shared" si="3"/>
        <v>62500</v>
      </c>
      <c r="K7" s="25">
        <f t="shared" si="4"/>
        <v>162500</v>
      </c>
      <c r="L7" s="25">
        <f t="shared" si="5"/>
        <v>1025000</v>
      </c>
    </row>
    <row r="8" spans="1:12" x14ac:dyDescent="0.25">
      <c r="A8" s="24">
        <v>5</v>
      </c>
      <c r="B8" s="24">
        <v>504</v>
      </c>
      <c r="C8" s="24" t="s">
        <v>97</v>
      </c>
      <c r="D8" s="24">
        <v>32</v>
      </c>
      <c r="E8" s="24" t="s">
        <v>105</v>
      </c>
      <c r="F8" s="24">
        <v>18</v>
      </c>
      <c r="G8" s="24" t="str">
        <f t="shared" si="0"/>
        <v>Aspirante</v>
      </c>
      <c r="H8" s="25">
        <f t="shared" si="1"/>
        <v>10000</v>
      </c>
      <c r="I8" s="25">
        <f t="shared" si="2"/>
        <v>180000</v>
      </c>
      <c r="J8" s="25">
        <f t="shared" si="3"/>
        <v>9000</v>
      </c>
      <c r="K8" s="25">
        <f t="shared" si="4"/>
        <v>23400</v>
      </c>
      <c r="L8" s="25">
        <f t="shared" si="5"/>
        <v>147600</v>
      </c>
    </row>
    <row r="9" spans="1:12" x14ac:dyDescent="0.25">
      <c r="A9" s="24">
        <v>6</v>
      </c>
      <c r="B9" s="24">
        <v>605</v>
      </c>
      <c r="C9" s="24" t="s">
        <v>28</v>
      </c>
      <c r="D9" s="24">
        <v>43</v>
      </c>
      <c r="E9" s="24" t="s">
        <v>106</v>
      </c>
      <c r="F9" s="24">
        <v>52</v>
      </c>
      <c r="G9" s="24" t="str">
        <f t="shared" si="0"/>
        <v>Licenciado</v>
      </c>
      <c r="H9" s="25">
        <f t="shared" si="1"/>
        <v>25000</v>
      </c>
      <c r="I9" s="25">
        <f t="shared" si="2"/>
        <v>1300000</v>
      </c>
      <c r="J9" s="25">
        <f t="shared" si="3"/>
        <v>65000</v>
      </c>
      <c r="K9" s="25">
        <f t="shared" si="4"/>
        <v>169000</v>
      </c>
      <c r="L9" s="25">
        <f t="shared" si="5"/>
        <v>1066000</v>
      </c>
    </row>
    <row r="10" spans="1:12" x14ac:dyDescent="0.25">
      <c r="A10" s="24">
        <v>7</v>
      </c>
      <c r="B10" s="24">
        <v>701</v>
      </c>
      <c r="C10" s="24" t="s">
        <v>98</v>
      </c>
      <c r="D10" s="24">
        <v>54</v>
      </c>
      <c r="E10" s="24" t="s">
        <v>104</v>
      </c>
      <c r="F10" s="24">
        <v>15</v>
      </c>
      <c r="G10" s="24" t="str">
        <f t="shared" si="0"/>
        <v>Aspirante</v>
      </c>
      <c r="H10" s="25">
        <f t="shared" si="1"/>
        <v>10000</v>
      </c>
      <c r="I10" s="25">
        <f t="shared" si="2"/>
        <v>150000</v>
      </c>
      <c r="J10" s="25">
        <f t="shared" si="3"/>
        <v>7500</v>
      </c>
      <c r="K10" s="25">
        <f t="shared" si="4"/>
        <v>19500</v>
      </c>
      <c r="L10" s="25">
        <f t="shared" si="5"/>
        <v>123000</v>
      </c>
    </row>
    <row r="11" spans="1:12" x14ac:dyDescent="0.25">
      <c r="A11" s="24">
        <v>8</v>
      </c>
      <c r="B11" s="24">
        <v>213</v>
      </c>
      <c r="C11" s="24" t="s">
        <v>99</v>
      </c>
      <c r="D11" s="24">
        <v>32</v>
      </c>
      <c r="E11" s="24" t="s">
        <v>102</v>
      </c>
      <c r="F11" s="24">
        <v>21</v>
      </c>
      <c r="G11" s="24" t="str">
        <f t="shared" si="0"/>
        <v>Diplomado</v>
      </c>
      <c r="H11" s="25">
        <f t="shared" si="1"/>
        <v>15000</v>
      </c>
      <c r="I11" s="25">
        <f t="shared" si="2"/>
        <v>315000</v>
      </c>
      <c r="J11" s="25">
        <f t="shared" si="3"/>
        <v>15750</v>
      </c>
      <c r="K11" s="25">
        <f t="shared" si="4"/>
        <v>40950</v>
      </c>
      <c r="L11" s="25">
        <f t="shared" si="5"/>
        <v>258300</v>
      </c>
    </row>
    <row r="12" spans="1:12" x14ac:dyDescent="0.25">
      <c r="A12" s="24">
        <v>9</v>
      </c>
      <c r="B12" s="24">
        <v>903</v>
      </c>
      <c r="C12" s="24" t="s">
        <v>100</v>
      </c>
      <c r="D12" s="24">
        <v>43</v>
      </c>
      <c r="E12" s="24" t="s">
        <v>107</v>
      </c>
      <c r="F12" s="24">
        <v>43</v>
      </c>
      <c r="G12" s="24" t="str">
        <f t="shared" si="0"/>
        <v>Licenciado</v>
      </c>
      <c r="H12" s="25">
        <f t="shared" si="1"/>
        <v>25000</v>
      </c>
      <c r="I12" s="25">
        <f t="shared" si="2"/>
        <v>1075000</v>
      </c>
      <c r="J12" s="25">
        <f t="shared" si="3"/>
        <v>53750</v>
      </c>
      <c r="K12" s="25">
        <f t="shared" si="4"/>
        <v>139750</v>
      </c>
      <c r="L12" s="25">
        <f t="shared" si="5"/>
        <v>881500</v>
      </c>
    </row>
    <row r="13" spans="1:12" x14ac:dyDescent="0.25">
      <c r="A13" s="24">
        <v>10</v>
      </c>
      <c r="B13" s="24">
        <v>643</v>
      </c>
      <c r="C13" s="24" t="s">
        <v>101</v>
      </c>
      <c r="D13" s="24">
        <v>32</v>
      </c>
      <c r="E13" s="24" t="s">
        <v>102</v>
      </c>
      <c r="F13" s="24">
        <v>2</v>
      </c>
      <c r="G13" s="24" t="str">
        <f t="shared" si="0"/>
        <v>Aspirante</v>
      </c>
      <c r="H13" s="25">
        <f t="shared" si="1"/>
        <v>10000</v>
      </c>
      <c r="I13" s="25">
        <f t="shared" si="2"/>
        <v>20000</v>
      </c>
      <c r="J13" s="25">
        <f t="shared" si="3"/>
        <v>1000</v>
      </c>
      <c r="K13" s="25">
        <f t="shared" si="4"/>
        <v>2600</v>
      </c>
      <c r="L13" s="25">
        <f t="shared" si="5"/>
        <v>16400</v>
      </c>
    </row>
    <row r="16" spans="1:12" x14ac:dyDescent="0.25">
      <c r="A16" s="27" t="s">
        <v>123</v>
      </c>
      <c r="B16" s="26">
        <f>MAX(L4:L13)</f>
        <v>2050000</v>
      </c>
    </row>
    <row r="17" spans="1:2" x14ac:dyDescent="0.25">
      <c r="A17" s="27" t="s">
        <v>38</v>
      </c>
      <c r="B17" s="26">
        <f>MIN(L4:L13)</f>
        <v>16400</v>
      </c>
    </row>
    <row r="18" spans="1:2" x14ac:dyDescent="0.25">
      <c r="A18" s="27" t="s">
        <v>118</v>
      </c>
      <c r="B18" s="18">
        <f>COUNTIF(L4:L13,"&gt;800000")</f>
        <v>4</v>
      </c>
    </row>
    <row r="19" spans="1:2" x14ac:dyDescent="0.25">
      <c r="A19" s="27" t="s">
        <v>119</v>
      </c>
      <c r="B19" s="18">
        <f>COUNTIF(G4:G13,"Licenciado")</f>
        <v>4</v>
      </c>
    </row>
    <row r="20" spans="1:2" x14ac:dyDescent="0.25">
      <c r="A20" s="27" t="s">
        <v>120</v>
      </c>
      <c r="B20" s="18">
        <f>COUNTIF(G4:G13,"Bachiller")</f>
        <v>0</v>
      </c>
    </row>
    <row r="21" spans="1:2" x14ac:dyDescent="0.25">
      <c r="A21" s="27" t="s">
        <v>121</v>
      </c>
      <c r="B21" s="18">
        <f>COUNTIF(G4:G13,"Diplomado")</f>
        <v>2</v>
      </c>
    </row>
    <row r="22" spans="1:2" x14ac:dyDescent="0.25">
      <c r="A22" s="27" t="s">
        <v>122</v>
      </c>
      <c r="B22" s="18">
        <f>COUNTIF(G4:G13,"Aspirante")</f>
        <v>4</v>
      </c>
    </row>
  </sheetData>
  <mergeCells count="4">
    <mergeCell ref="A1:L1"/>
    <mergeCell ref="A2:E2"/>
    <mergeCell ref="F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4"/>
  <sheetViews>
    <sheetView workbookViewId="0">
      <selection activeCell="I3" activeCellId="2" sqref="B3:B8 E3:E8 I3:I8"/>
    </sheetView>
  </sheetViews>
  <sheetFormatPr baseColWidth="10" defaultRowHeight="15" x14ac:dyDescent="0.25"/>
  <cols>
    <col min="1" max="1" width="9.42578125" customWidth="1"/>
    <col min="2" max="2" width="19.5703125" customWidth="1"/>
    <col min="3" max="3" width="16.5703125" customWidth="1"/>
    <col min="4" max="4" width="16.28515625" customWidth="1"/>
    <col min="5" max="5" width="16.5703125" bestFit="1" customWidth="1"/>
    <col min="6" max="6" width="16.28515625" customWidth="1"/>
    <col min="7" max="8" width="14.85546875" bestFit="1" customWidth="1"/>
    <col min="9" max="9" width="16.5703125" bestFit="1" customWidth="1"/>
    <col min="10" max="10" width="11.85546875" bestFit="1" customWidth="1"/>
  </cols>
  <sheetData>
    <row r="1" spans="1:10" x14ac:dyDescent="0.25">
      <c r="A1" s="38" t="s">
        <v>20</v>
      </c>
      <c r="B1" s="39" t="s">
        <v>19</v>
      </c>
      <c r="C1" s="40"/>
      <c r="D1" s="40"/>
      <c r="E1" s="40"/>
      <c r="F1" s="40"/>
      <c r="G1" s="40"/>
      <c r="H1" s="40"/>
      <c r="I1" s="40"/>
      <c r="J1" s="41"/>
    </row>
    <row r="2" spans="1:10" x14ac:dyDescent="0.25">
      <c r="A2" s="38"/>
      <c r="B2" s="37" t="s">
        <v>17</v>
      </c>
      <c r="C2" s="37"/>
      <c r="D2" s="37" t="s">
        <v>18</v>
      </c>
      <c r="E2" s="37"/>
      <c r="F2" s="37"/>
      <c r="G2" s="37"/>
      <c r="H2" s="37"/>
      <c r="I2" s="1" t="s">
        <v>34</v>
      </c>
      <c r="J2" s="1" t="s">
        <v>32</v>
      </c>
    </row>
    <row r="3" spans="1:10" x14ac:dyDescent="0.25">
      <c r="A3" s="38"/>
      <c r="B3" s="2" t="s">
        <v>5</v>
      </c>
      <c r="C3" s="2" t="s">
        <v>131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15</v>
      </c>
      <c r="I3" s="2" t="s">
        <v>16</v>
      </c>
      <c r="J3" s="6" t="s">
        <v>35</v>
      </c>
    </row>
    <row r="4" spans="1:10" x14ac:dyDescent="0.25">
      <c r="A4" s="38"/>
      <c r="B4" s="2" t="s">
        <v>8</v>
      </c>
      <c r="C4" s="3">
        <v>5000</v>
      </c>
      <c r="D4" s="2">
        <v>500</v>
      </c>
      <c r="E4" s="3">
        <f>C4*D4</f>
        <v>2500000</v>
      </c>
      <c r="F4" s="3">
        <f>E4*13%</f>
        <v>325000</v>
      </c>
      <c r="G4" s="3">
        <f>E4*5%</f>
        <v>125000</v>
      </c>
      <c r="H4" s="3">
        <f>E4*7%</f>
        <v>175000.00000000003</v>
      </c>
      <c r="I4" s="3">
        <f>E4-F4-G4-H4</f>
        <v>1875000</v>
      </c>
      <c r="J4" s="6" t="str">
        <f t="shared" ref="J4:J8" si="0">IF(I4&gt;=2000000,"Clase A ",IF(I4&gt;=1000000,"Clase B",IF(I4&lt;1000000,"Clase C")))</f>
        <v>Clase B</v>
      </c>
    </row>
    <row r="5" spans="1:10" x14ac:dyDescent="0.25">
      <c r="A5" s="38"/>
      <c r="B5" s="2" t="s">
        <v>9</v>
      </c>
      <c r="C5" s="3">
        <v>7400</v>
      </c>
      <c r="D5" s="2">
        <v>12</v>
      </c>
      <c r="E5" s="3">
        <f t="shared" ref="E5:E8" si="1">C5*D5</f>
        <v>88800</v>
      </c>
      <c r="F5" s="3">
        <f t="shared" ref="F5:F8" si="2">E5*13%</f>
        <v>11544</v>
      </c>
      <c r="G5" s="3">
        <f t="shared" ref="G5:G8" si="3">E5*5%</f>
        <v>4440</v>
      </c>
      <c r="H5" s="3">
        <f t="shared" ref="H5:H8" si="4">E5*7%</f>
        <v>6216.0000000000009</v>
      </c>
      <c r="I5" s="3">
        <f t="shared" ref="I5:I7" si="5">E5-F5-G5-H5</f>
        <v>66600</v>
      </c>
      <c r="J5" s="6" t="str">
        <f t="shared" si="0"/>
        <v>Clase C</v>
      </c>
    </row>
    <row r="6" spans="1:10" x14ac:dyDescent="0.25">
      <c r="A6" s="38"/>
      <c r="B6" s="2" t="s">
        <v>10</v>
      </c>
      <c r="C6" s="3">
        <v>25000</v>
      </c>
      <c r="D6" s="2">
        <v>4</v>
      </c>
      <c r="E6" s="3">
        <f t="shared" si="1"/>
        <v>100000</v>
      </c>
      <c r="F6" s="3">
        <f t="shared" si="2"/>
        <v>13000</v>
      </c>
      <c r="G6" s="3">
        <f t="shared" si="3"/>
        <v>5000</v>
      </c>
      <c r="H6" s="3">
        <f t="shared" si="4"/>
        <v>7000.0000000000009</v>
      </c>
      <c r="I6" s="3">
        <f t="shared" si="5"/>
        <v>75000</v>
      </c>
      <c r="J6" s="6" t="str">
        <f t="shared" si="0"/>
        <v>Clase C</v>
      </c>
    </row>
    <row r="7" spans="1:10" x14ac:dyDescent="0.25">
      <c r="A7" s="38"/>
      <c r="B7" s="2" t="s">
        <v>11</v>
      </c>
      <c r="C7" s="3">
        <v>40000000</v>
      </c>
      <c r="D7" s="2">
        <v>2</v>
      </c>
      <c r="E7" s="3">
        <f t="shared" si="1"/>
        <v>80000000</v>
      </c>
      <c r="F7" s="3">
        <f t="shared" si="2"/>
        <v>10400000</v>
      </c>
      <c r="G7" s="3">
        <f t="shared" si="3"/>
        <v>4000000</v>
      </c>
      <c r="H7" s="3">
        <f t="shared" si="4"/>
        <v>5600000.0000000009</v>
      </c>
      <c r="I7" s="3">
        <f t="shared" si="5"/>
        <v>60000000</v>
      </c>
      <c r="J7" s="6" t="str">
        <f t="shared" si="0"/>
        <v xml:space="preserve">Clase A </v>
      </c>
    </row>
    <row r="8" spans="1:10" x14ac:dyDescent="0.25">
      <c r="A8" s="38"/>
      <c r="B8" s="2" t="s">
        <v>12</v>
      </c>
      <c r="C8" s="3">
        <v>5000</v>
      </c>
      <c r="D8" s="2">
        <v>90</v>
      </c>
      <c r="E8" s="3">
        <f t="shared" si="1"/>
        <v>450000</v>
      </c>
      <c r="F8" s="3">
        <f t="shared" si="2"/>
        <v>58500</v>
      </c>
      <c r="G8" s="3">
        <f t="shared" si="3"/>
        <v>22500</v>
      </c>
      <c r="H8" s="3">
        <f t="shared" si="4"/>
        <v>31500.000000000004</v>
      </c>
      <c r="I8" s="3">
        <f>E8-F8-G8-H8</f>
        <v>337500</v>
      </c>
      <c r="J8" s="6" t="str">
        <f t="shared" si="0"/>
        <v>Clase C</v>
      </c>
    </row>
    <row r="11" spans="1:10" x14ac:dyDescent="0.25">
      <c r="B11" s="28" t="s">
        <v>36</v>
      </c>
      <c r="C11" s="19">
        <f>COUNTA(B4:B8)</f>
        <v>5</v>
      </c>
    </row>
    <row r="12" spans="1:10" x14ac:dyDescent="0.25">
      <c r="B12" s="28" t="s">
        <v>37</v>
      </c>
      <c r="C12" s="30">
        <f>MAX(I4:I8)</f>
        <v>60000000</v>
      </c>
    </row>
    <row r="13" spans="1:10" x14ac:dyDescent="0.25">
      <c r="B13" s="29" t="s">
        <v>38</v>
      </c>
      <c r="C13" s="30">
        <f>MIN(I4:I8)</f>
        <v>66600</v>
      </c>
    </row>
    <row r="14" spans="1:10" x14ac:dyDescent="0.25">
      <c r="B14" s="29" t="s">
        <v>39</v>
      </c>
      <c r="C14" s="19">
        <f>COUNTIF(I4:I8,"&gt;100000")</f>
        <v>3</v>
      </c>
    </row>
  </sheetData>
  <mergeCells count="4">
    <mergeCell ref="B2:C2"/>
    <mergeCell ref="D2:H2"/>
    <mergeCell ref="A1:A8"/>
    <mergeCell ref="B1:J1"/>
  </mergeCells>
  <conditionalFormatting sqref="J4:J8">
    <cfRule type="containsText" dxfId="14" priority="1" operator="containsText" text="Clase B">
      <formula>NOT(ISERROR(SEARCH("Clase B",J4)))</formula>
    </cfRule>
    <cfRule type="containsText" dxfId="13" priority="2" operator="containsText" text="Clase A">
      <formula>NOT(ISERROR(SEARCH("Clase A",J4)))</formula>
    </cfRule>
    <cfRule type="containsText" dxfId="12" priority="4" operator="containsText" text="Clase B ">
      <formula>NOT(ISERROR(SEARCH("Clase B ",J4)))</formula>
    </cfRule>
    <cfRule type="containsText" dxfId="11" priority="5" operator="containsText" text="Clase C">
      <formula>NOT(ISERROR(SEARCH("Clase C",J4)))</formula>
    </cfRule>
    <cfRule type="cellIs" dxfId="10" priority="6" operator="lessThan">
      <formula>1000000</formula>
    </cfRule>
    <cfRule type="cellIs" dxfId="9" priority="7" operator="greaterThan">
      <formula>2000000</formula>
    </cfRule>
  </conditionalFormatting>
  <conditionalFormatting sqref="J4:J8">
    <cfRule type="containsText" dxfId="8" priority="3" operator="containsText" text="Clase A">
      <formula>NOT(ISERROR(SEARCH("Clase A",J4)))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12"/>
  <sheetViews>
    <sheetView workbookViewId="0">
      <selection activeCell="F10" sqref="F10"/>
    </sheetView>
  </sheetViews>
  <sheetFormatPr baseColWidth="10" defaultRowHeight="15" x14ac:dyDescent="0.25"/>
  <cols>
    <col min="4" max="4" width="14.5703125" customWidth="1"/>
    <col min="5" max="5" width="12" bestFit="1" customWidth="1"/>
    <col min="6" max="6" width="12.85546875" bestFit="1" customWidth="1"/>
  </cols>
  <sheetData>
    <row r="1" spans="1:6" x14ac:dyDescent="0.25">
      <c r="A1" s="42" t="s">
        <v>44</v>
      </c>
      <c r="B1" s="43"/>
      <c r="C1" s="43"/>
      <c r="D1" s="43"/>
      <c r="E1" s="43"/>
      <c r="F1" s="44"/>
    </row>
    <row r="2" spans="1:6" x14ac:dyDescent="0.25">
      <c r="A2" s="15" t="s">
        <v>45</v>
      </c>
      <c r="B2" s="15" t="s">
        <v>46</v>
      </c>
      <c r="C2" s="15" t="s">
        <v>47</v>
      </c>
      <c r="D2" s="15" t="s">
        <v>48</v>
      </c>
      <c r="E2" s="15" t="s">
        <v>52</v>
      </c>
      <c r="F2" s="15" t="s">
        <v>49</v>
      </c>
    </row>
    <row r="3" spans="1:6" x14ac:dyDescent="0.25">
      <c r="A3" s="11">
        <v>1110</v>
      </c>
      <c r="B3" s="11" t="s">
        <v>50</v>
      </c>
      <c r="C3" s="11" t="s">
        <v>51</v>
      </c>
      <c r="D3" s="12">
        <v>400000</v>
      </c>
      <c r="E3" s="12">
        <f t="shared" ref="E3:E12" si="0">IF(D3&gt;500000,D3*0.18,IF(D3&gt;200000,D3*0.13,IF(D3&lt;200000,D3*0.1)))</f>
        <v>52000</v>
      </c>
      <c r="F3" s="12">
        <f t="shared" ref="F3:F12" si="1">D3+E3</f>
        <v>452000</v>
      </c>
    </row>
    <row r="4" spans="1:6" x14ac:dyDescent="0.25">
      <c r="A4" s="11">
        <v>1312</v>
      </c>
      <c r="B4" s="11" t="s">
        <v>68</v>
      </c>
      <c r="C4" s="11" t="s">
        <v>51</v>
      </c>
      <c r="D4" s="12">
        <v>10000</v>
      </c>
      <c r="E4" s="12">
        <f t="shared" si="0"/>
        <v>1000</v>
      </c>
      <c r="F4" s="12">
        <f t="shared" si="1"/>
        <v>11000</v>
      </c>
    </row>
    <row r="5" spans="1:6" x14ac:dyDescent="0.25">
      <c r="A5" s="11">
        <v>1313</v>
      </c>
      <c r="B5" s="11" t="s">
        <v>73</v>
      </c>
      <c r="C5" s="11" t="s">
        <v>72</v>
      </c>
      <c r="D5" s="12">
        <v>50000</v>
      </c>
      <c r="E5" s="12">
        <f t="shared" si="0"/>
        <v>5000</v>
      </c>
      <c r="F5" s="12">
        <f t="shared" si="1"/>
        <v>55000</v>
      </c>
    </row>
    <row r="6" spans="1:6" x14ac:dyDescent="0.25">
      <c r="A6" s="11">
        <v>2213</v>
      </c>
      <c r="B6" s="11" t="s">
        <v>54</v>
      </c>
      <c r="C6" s="11" t="s">
        <v>53</v>
      </c>
      <c r="D6" s="12">
        <v>300000</v>
      </c>
      <c r="E6" s="12">
        <f t="shared" si="0"/>
        <v>39000</v>
      </c>
      <c r="F6" s="12">
        <f t="shared" si="1"/>
        <v>339000</v>
      </c>
    </row>
    <row r="7" spans="1:6" x14ac:dyDescent="0.25">
      <c r="A7" s="11">
        <v>3213</v>
      </c>
      <c r="B7" s="11" t="s">
        <v>59</v>
      </c>
      <c r="C7" s="11" t="s">
        <v>60</v>
      </c>
      <c r="D7" s="12">
        <v>380000</v>
      </c>
      <c r="E7" s="12">
        <f t="shared" si="0"/>
        <v>49400</v>
      </c>
      <c r="F7" s="12">
        <f t="shared" si="1"/>
        <v>429400</v>
      </c>
    </row>
    <row r="8" spans="1:6" x14ac:dyDescent="0.25">
      <c r="A8" s="11">
        <v>3214</v>
      </c>
      <c r="B8" s="11" t="s">
        <v>57</v>
      </c>
      <c r="C8" s="11" t="s">
        <v>58</v>
      </c>
      <c r="D8" s="12">
        <v>400000</v>
      </c>
      <c r="E8" s="12">
        <f t="shared" si="0"/>
        <v>52000</v>
      </c>
      <c r="F8" s="12">
        <f t="shared" si="1"/>
        <v>452000</v>
      </c>
    </row>
    <row r="9" spans="1:6" x14ac:dyDescent="0.25">
      <c r="A9" s="11">
        <v>4212</v>
      </c>
      <c r="B9" s="11" t="s">
        <v>55</v>
      </c>
      <c r="C9" s="11" t="s">
        <v>56</v>
      </c>
      <c r="D9" s="12">
        <v>1000000</v>
      </c>
      <c r="E9" s="12">
        <f t="shared" si="0"/>
        <v>180000</v>
      </c>
      <c r="F9" s="12">
        <f t="shared" si="1"/>
        <v>1180000</v>
      </c>
    </row>
    <row r="10" spans="1:6" x14ac:dyDescent="0.25">
      <c r="A10" s="11">
        <v>4231</v>
      </c>
      <c r="B10" s="11" t="s">
        <v>71</v>
      </c>
      <c r="C10" s="11" t="s">
        <v>51</v>
      </c>
      <c r="D10" s="12">
        <v>42000</v>
      </c>
      <c r="E10" s="12">
        <f t="shared" si="0"/>
        <v>4200</v>
      </c>
      <c r="F10" s="12">
        <f t="shared" si="1"/>
        <v>46200</v>
      </c>
    </row>
    <row r="11" spans="1:6" x14ac:dyDescent="0.25">
      <c r="A11" s="11">
        <v>4242</v>
      </c>
      <c r="B11" s="11" t="s">
        <v>69</v>
      </c>
      <c r="C11" s="11" t="s">
        <v>72</v>
      </c>
      <c r="D11" s="12">
        <v>40000</v>
      </c>
      <c r="E11" s="12">
        <f t="shared" si="0"/>
        <v>4000</v>
      </c>
      <c r="F11" s="12">
        <f t="shared" si="1"/>
        <v>44000</v>
      </c>
    </row>
    <row r="12" spans="1:6" x14ac:dyDescent="0.25">
      <c r="A12" s="11">
        <v>4343</v>
      </c>
      <c r="B12" s="11" t="s">
        <v>70</v>
      </c>
      <c r="C12" s="11" t="s">
        <v>60</v>
      </c>
      <c r="D12" s="12">
        <v>14000</v>
      </c>
      <c r="E12" s="12">
        <f t="shared" si="0"/>
        <v>1400</v>
      </c>
      <c r="F12" s="12">
        <f t="shared" si="1"/>
        <v>15400</v>
      </c>
    </row>
  </sheetData>
  <sortState ref="A3:F12">
    <sortCondition ref="A3:A12"/>
  </sortState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3"/>
  <sheetViews>
    <sheetView tabSelected="1" workbookViewId="0">
      <selection activeCell="B2" sqref="B2:E7"/>
    </sheetView>
  </sheetViews>
  <sheetFormatPr baseColWidth="10" defaultRowHeight="15" x14ac:dyDescent="0.25"/>
  <cols>
    <col min="1" max="1" width="11.42578125" customWidth="1"/>
    <col min="2" max="2" width="18.7109375" customWidth="1"/>
    <col min="3" max="3" width="11.85546875" bestFit="1" customWidth="1"/>
  </cols>
  <sheetData>
    <row r="1" spans="1:7" x14ac:dyDescent="0.25">
      <c r="A1" s="45" t="s">
        <v>21</v>
      </c>
      <c r="B1" s="45"/>
      <c r="C1" s="45"/>
      <c r="D1" s="45"/>
      <c r="E1" s="45"/>
      <c r="F1" s="45"/>
      <c r="G1" s="4"/>
    </row>
    <row r="2" spans="1:7" x14ac:dyDescent="0.25">
      <c r="A2" s="46" t="s">
        <v>33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32</v>
      </c>
    </row>
    <row r="3" spans="1:7" x14ac:dyDescent="0.25">
      <c r="A3" s="47"/>
      <c r="B3" s="5" t="s">
        <v>27</v>
      </c>
      <c r="C3" s="5">
        <v>23</v>
      </c>
      <c r="D3" s="5">
        <v>12</v>
      </c>
      <c r="E3" s="5">
        <v>43</v>
      </c>
      <c r="F3" s="8">
        <f t="shared" ref="F3:F6" si="0">(C3+D3+E3)/3</f>
        <v>26</v>
      </c>
      <c r="G3" s="5" t="str">
        <f>IF(F3&gt;=70,"Aprobado",IF(F3&lt;50,"Reprobado","Aplazado"))</f>
        <v>Reprobado</v>
      </c>
    </row>
    <row r="4" spans="1:7" x14ac:dyDescent="0.25">
      <c r="A4" s="47"/>
      <c r="B4" s="5" t="s">
        <v>28</v>
      </c>
      <c r="C4" s="5">
        <v>78</v>
      </c>
      <c r="D4" s="5">
        <v>98</v>
      </c>
      <c r="E4" s="5">
        <v>20</v>
      </c>
      <c r="F4" s="9">
        <f t="shared" si="0"/>
        <v>65.333333333333329</v>
      </c>
      <c r="G4" s="5" t="str">
        <f>IF(F4&gt;=70,"Aprobado",IF(F4&lt;50,"Reprobado","Aplazado"))</f>
        <v>Aplazado</v>
      </c>
    </row>
    <row r="5" spans="1:7" x14ac:dyDescent="0.25">
      <c r="A5" s="47"/>
      <c r="B5" s="5" t="s">
        <v>29</v>
      </c>
      <c r="C5" s="5">
        <v>90</v>
      </c>
      <c r="D5" s="5">
        <v>66</v>
      </c>
      <c r="E5" s="5">
        <v>100</v>
      </c>
      <c r="F5" s="8">
        <f t="shared" si="0"/>
        <v>85.333333333333329</v>
      </c>
      <c r="G5" s="5" t="str">
        <f t="shared" ref="G5:G7" si="1">IF(F5&gt;=70,"Aprobado",IF(F5&lt;50,"Reprobado","Aplazado"))</f>
        <v>Aprobado</v>
      </c>
    </row>
    <row r="6" spans="1:7" x14ac:dyDescent="0.25">
      <c r="A6" s="47"/>
      <c r="B6" s="5" t="s">
        <v>30</v>
      </c>
      <c r="C6" s="5">
        <v>80</v>
      </c>
      <c r="D6" s="5">
        <v>80</v>
      </c>
      <c r="E6" s="5">
        <v>90</v>
      </c>
      <c r="F6" s="8">
        <f t="shared" si="0"/>
        <v>83.333333333333329</v>
      </c>
      <c r="G6" s="5" t="str">
        <f t="shared" si="1"/>
        <v>Aprobado</v>
      </c>
    </row>
    <row r="7" spans="1:7" x14ac:dyDescent="0.25">
      <c r="A7" s="48"/>
      <c r="B7" s="5" t="s">
        <v>31</v>
      </c>
      <c r="C7" s="5">
        <v>89</v>
      </c>
      <c r="D7" s="5">
        <v>99</v>
      </c>
      <c r="E7" s="5">
        <v>99</v>
      </c>
      <c r="F7" s="8">
        <f>(C7+D7+E7)/3</f>
        <v>95.666666666666671</v>
      </c>
      <c r="G7" s="5" t="str">
        <f t="shared" si="1"/>
        <v>Aprobado</v>
      </c>
    </row>
    <row r="10" spans="1:7" x14ac:dyDescent="0.25">
      <c r="B10" s="7" t="s">
        <v>40</v>
      </c>
      <c r="C10">
        <f>COUNTA(B3:B7)</f>
        <v>5</v>
      </c>
    </row>
    <row r="11" spans="1:7" x14ac:dyDescent="0.25">
      <c r="B11" s="7" t="s">
        <v>41</v>
      </c>
      <c r="C11">
        <f>MAX(F3:F7)</f>
        <v>95.666666666666671</v>
      </c>
    </row>
    <row r="12" spans="1:7" x14ac:dyDescent="0.25">
      <c r="B12" s="7" t="s">
        <v>42</v>
      </c>
      <c r="C12">
        <f>MIN(F3:F7)</f>
        <v>26</v>
      </c>
    </row>
    <row r="13" spans="1:7" x14ac:dyDescent="0.25">
      <c r="B13" s="7" t="s">
        <v>43</v>
      </c>
      <c r="C13">
        <f>COUNTIF(F3:F7,"&gt;85")</f>
        <v>2</v>
      </c>
    </row>
  </sheetData>
  <mergeCells count="2">
    <mergeCell ref="A1:F1"/>
    <mergeCell ref="A2:A7"/>
  </mergeCells>
  <conditionalFormatting sqref="F3:F7">
    <cfRule type="cellIs" dxfId="7" priority="1" operator="between">
      <formula>50</formula>
      <formula>70</formula>
    </cfRule>
    <cfRule type="cellIs" dxfId="6" priority="2" operator="lessThan">
      <formula>69</formula>
    </cfRule>
    <cfRule type="cellIs" dxfId="5" priority="3" operator="greaterThan">
      <formula>69</formula>
    </cfRule>
    <cfRule type="cellIs" dxfId="4" priority="4" operator="greaterThan">
      <formula>69</formula>
    </cfRule>
    <cfRule type="cellIs" dxfId="3" priority="5" operator="greaterThan">
      <formula>69</formula>
    </cfRule>
    <cfRule type="cellIs" dxfId="2" priority="6" operator="greaterThan">
      <formula>69</formula>
    </cfRule>
    <cfRule type="cellIs" dxfId="1" priority="7" operator="greaterThan">
      <formula>69.83333333</formula>
    </cfRule>
    <cfRule type="cellIs" dxfId="0" priority="8" operator="greaterThan">
      <formula>69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E8"/>
  <sheetViews>
    <sheetView workbookViewId="0">
      <selection activeCell="H20" sqref="H20"/>
    </sheetView>
  </sheetViews>
  <sheetFormatPr baseColWidth="10" defaultRowHeight="15" x14ac:dyDescent="0.25"/>
  <cols>
    <col min="1" max="1" width="19" customWidth="1"/>
  </cols>
  <sheetData>
    <row r="1" spans="1:5" x14ac:dyDescent="0.25">
      <c r="A1" s="55" t="s">
        <v>115</v>
      </c>
      <c r="B1" s="56"/>
      <c r="C1" s="56"/>
      <c r="D1" s="56"/>
      <c r="E1" s="57"/>
    </row>
    <row r="2" spans="1:5" x14ac:dyDescent="0.25">
      <c r="A2" s="14" t="s">
        <v>109</v>
      </c>
      <c r="B2" s="49">
        <v>100</v>
      </c>
      <c r="C2" s="50"/>
      <c r="D2" s="50"/>
      <c r="E2" s="51"/>
    </row>
    <row r="3" spans="1:5" x14ac:dyDescent="0.25">
      <c r="A3" s="13" t="s">
        <v>85</v>
      </c>
      <c r="B3" s="52" t="str">
        <f>LOOKUP(B2,Docentes!B4:B13,Docentes!C4:C13)</f>
        <v>Dylan Rojas</v>
      </c>
      <c r="C3" s="53"/>
      <c r="D3" s="53"/>
      <c r="E3" s="54"/>
    </row>
    <row r="4" spans="1:5" x14ac:dyDescent="0.25">
      <c r="A4" s="13" t="s">
        <v>114</v>
      </c>
      <c r="B4" s="13">
        <f>LOOKUP(B2,Docentes!B4:B13,Docentes!D4:D13)</f>
        <v>38</v>
      </c>
      <c r="C4" s="52" t="s">
        <v>88</v>
      </c>
      <c r="D4" s="54"/>
      <c r="E4" s="13" t="str">
        <f>LOOKUP(B2,Docentes!B4:B13,Docentes!G4:G13)</f>
        <v>Licenciado</v>
      </c>
    </row>
    <row r="5" spans="1:5" x14ac:dyDescent="0.25">
      <c r="A5" s="13" t="s">
        <v>110</v>
      </c>
      <c r="B5" s="13" t="str">
        <f>LOOKUP(B2,Docentes!B4:B13,Docentes!E4:E13)</f>
        <v>Viudo</v>
      </c>
      <c r="C5" s="52" t="s">
        <v>116</v>
      </c>
      <c r="D5" s="54"/>
      <c r="E5" s="13">
        <f>LOOKUP(B2,Docentes!B4:B13,Docentes!F4:F13)</f>
        <v>100</v>
      </c>
    </row>
    <row r="6" spans="1:5" x14ac:dyDescent="0.25">
      <c r="A6" s="13" t="s">
        <v>111</v>
      </c>
      <c r="B6" s="13">
        <f>LOOKUP(B2,Docentes!B4:B13,Docentes!L4:L13)</f>
        <v>2050000</v>
      </c>
      <c r="C6" s="52" t="s">
        <v>117</v>
      </c>
      <c r="D6" s="54"/>
      <c r="E6" s="13">
        <f>LOOKUP(B2,Docentes!B4:B13,Docentes!H4:H13)</f>
        <v>25000</v>
      </c>
    </row>
    <row r="7" spans="1:5" x14ac:dyDescent="0.25">
      <c r="A7" s="13" t="s">
        <v>112</v>
      </c>
      <c r="B7" s="13">
        <f>IF(B6&lt;2000000,B6*0.15,IF(B6&gt;1000000,B6*0.01,IF(B6&gt;500000,B6*0.08,B6*0.03)))</f>
        <v>20500</v>
      </c>
      <c r="C7" s="52" t="s">
        <v>7</v>
      </c>
      <c r="D7" s="54"/>
      <c r="E7" s="13">
        <f>LOOKUP(B2,Docentes!B4:B13,Docentes!I4:I13)</f>
        <v>2500000</v>
      </c>
    </row>
    <row r="8" spans="1:5" x14ac:dyDescent="0.25">
      <c r="A8" s="52" t="s">
        <v>113</v>
      </c>
      <c r="B8" s="53"/>
      <c r="C8" s="53"/>
      <c r="D8" s="53"/>
      <c r="E8" s="54"/>
    </row>
  </sheetData>
  <mergeCells count="8">
    <mergeCell ref="C7:D7"/>
    <mergeCell ref="A1:E1"/>
    <mergeCell ref="A8:E8"/>
    <mergeCell ref="B2:E2"/>
    <mergeCell ref="B3:E3"/>
    <mergeCell ref="C4:D4"/>
    <mergeCell ref="C5:D5"/>
    <mergeCell ref="C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"/>
  <sheetViews>
    <sheetView workbookViewId="0">
      <selection activeCell="M12" sqref="M12"/>
    </sheetView>
  </sheetViews>
  <sheetFormatPr baseColWidth="10" defaultRowHeight="15" x14ac:dyDescent="0.25"/>
  <sheetData>
    <row r="1" spans="1:15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124</v>
      </c>
    </row>
    <row r="2" spans="1:15" x14ac:dyDescent="0.25">
      <c r="A2" s="31">
        <v>42780</v>
      </c>
      <c r="B2" s="31">
        <v>42781</v>
      </c>
      <c r="C2" s="31">
        <v>42782</v>
      </c>
      <c r="D2" s="31">
        <v>42783</v>
      </c>
      <c r="E2" s="31">
        <v>42784</v>
      </c>
      <c r="F2" s="31">
        <v>42785</v>
      </c>
      <c r="G2" s="31">
        <v>42786</v>
      </c>
      <c r="H2" s="31">
        <v>42787</v>
      </c>
      <c r="I2" s="31">
        <v>42788</v>
      </c>
      <c r="J2" s="31">
        <v>42789</v>
      </c>
      <c r="K2" s="31">
        <v>42790</v>
      </c>
      <c r="L2" s="31">
        <v>42791</v>
      </c>
      <c r="M2" s="31">
        <v>42792</v>
      </c>
      <c r="N2" s="31">
        <v>42793</v>
      </c>
      <c r="O2" s="31">
        <v>42794</v>
      </c>
    </row>
    <row r="3" spans="1:15" x14ac:dyDescent="0.25">
      <c r="A3" t="s">
        <v>124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124</v>
      </c>
      <c r="K3" t="s">
        <v>124</v>
      </c>
      <c r="L3" t="s">
        <v>124</v>
      </c>
      <c r="M3" t="s">
        <v>124</v>
      </c>
      <c r="N3" t="s">
        <v>124</v>
      </c>
      <c r="O3" t="s">
        <v>124</v>
      </c>
    </row>
    <row r="4" spans="1:15" x14ac:dyDescent="0.25">
      <c r="A4" s="31">
        <v>42780</v>
      </c>
      <c r="B4" s="31">
        <f>A4+7</f>
        <v>42787</v>
      </c>
      <c r="C4" s="31">
        <f t="shared" ref="C4:O4" si="0">B4+7</f>
        <v>42794</v>
      </c>
      <c r="D4" s="31">
        <f t="shared" si="0"/>
        <v>42801</v>
      </c>
      <c r="E4" s="31">
        <f t="shared" si="0"/>
        <v>42808</v>
      </c>
      <c r="F4" s="31">
        <f t="shared" si="0"/>
        <v>42815</v>
      </c>
      <c r="G4" s="31">
        <f t="shared" si="0"/>
        <v>42822</v>
      </c>
      <c r="H4" s="31">
        <f t="shared" si="0"/>
        <v>42829</v>
      </c>
      <c r="I4" s="31">
        <f t="shared" si="0"/>
        <v>42836</v>
      </c>
      <c r="J4" s="31">
        <f t="shared" si="0"/>
        <v>42843</v>
      </c>
      <c r="K4" s="31">
        <f t="shared" si="0"/>
        <v>42850</v>
      </c>
      <c r="L4" s="31">
        <f t="shared" si="0"/>
        <v>42857</v>
      </c>
      <c r="M4" s="31">
        <f t="shared" si="0"/>
        <v>42864</v>
      </c>
      <c r="N4" s="31">
        <f t="shared" si="0"/>
        <v>42871</v>
      </c>
      <c r="O4" s="31">
        <f t="shared" si="0"/>
        <v>42878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Practica </vt:lpstr>
      <vt:lpstr>Busqueda</vt:lpstr>
      <vt:lpstr>Factura</vt:lpstr>
      <vt:lpstr>Docentes</vt:lpstr>
      <vt:lpstr>Planilla</vt:lpstr>
      <vt:lpstr>Inventario</vt:lpstr>
      <vt:lpstr>Evaluacion</vt:lpstr>
      <vt:lpstr>Fiche informativa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Cuarto Desarrollo</dc:creator>
  <cp:lastModifiedBy>Cuarto Desarrollo</cp:lastModifiedBy>
  <dcterms:created xsi:type="dcterms:W3CDTF">2017-02-13T19:25:27Z</dcterms:created>
  <dcterms:modified xsi:type="dcterms:W3CDTF">2017-02-14T17:13:46Z</dcterms:modified>
</cp:coreProperties>
</file>