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a\Desktop\PM-Assignment\MPhi\"/>
    </mc:Choice>
  </mc:AlternateContent>
  <xr:revisionPtr revIDLastSave="0" documentId="13_ncr:1_{4B1B4684-3627-4EAC-8977-16C999443915}" xr6:coauthVersionLast="47" xr6:coauthVersionMax="47" xr10:uidLastSave="{00000000-0000-0000-0000-000000000000}"/>
  <bookViews>
    <workbookView xWindow="-108" yWindow="-108" windowWidth="23256" windowHeight="12576" activeTab="4" xr2:uid="{AF225184-BF46-42BD-BD12-2AA63919A13F}"/>
  </bookViews>
  <sheets>
    <sheet name="Sheet1Concrete" sheetId="1" r:id="rId1"/>
    <sheet name="Sheet1Steel" sheetId="2" r:id="rId2"/>
    <sheet name="Sheet2" sheetId="11" r:id="rId3"/>
    <sheet name="Sheet3" sheetId="12" r:id="rId4"/>
    <sheet name="Sheet4" sheetId="13" r:id="rId5"/>
    <sheet name="Sheet5" sheetId="1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3" l="1"/>
  <c r="J14" i="11"/>
  <c r="N13" i="14"/>
  <c r="F22" i="14"/>
  <c r="G22" i="14" s="1"/>
  <c r="E22" i="14"/>
  <c r="D22" i="14"/>
  <c r="F21" i="14"/>
  <c r="G21" i="14" s="1"/>
  <c r="E21" i="14"/>
  <c r="D21" i="14"/>
  <c r="F20" i="14"/>
  <c r="G20" i="14" s="1"/>
  <c r="E20" i="14"/>
  <c r="D20" i="14"/>
  <c r="F19" i="14"/>
  <c r="G19" i="14" s="1"/>
  <c r="E19" i="14"/>
  <c r="D19" i="14"/>
  <c r="G18" i="14"/>
  <c r="I18" i="14" s="1"/>
  <c r="F18" i="14"/>
  <c r="E18" i="14"/>
  <c r="D18" i="14"/>
  <c r="F17" i="14"/>
  <c r="G17" i="14" s="1"/>
  <c r="E17" i="14"/>
  <c r="D17" i="14"/>
  <c r="F16" i="14"/>
  <c r="G16" i="14" s="1"/>
  <c r="I16" i="14" s="1"/>
  <c r="E16" i="14"/>
  <c r="D16" i="14"/>
  <c r="F15" i="14"/>
  <c r="G15" i="14" s="1"/>
  <c r="E15" i="14"/>
  <c r="D15" i="14"/>
  <c r="F14" i="14"/>
  <c r="G14" i="14" s="1"/>
  <c r="E14" i="14"/>
  <c r="D14" i="14"/>
  <c r="F13" i="14"/>
  <c r="G13" i="14" s="1"/>
  <c r="E13" i="14"/>
  <c r="D13" i="14"/>
  <c r="F12" i="14"/>
  <c r="G12" i="14" s="1"/>
  <c r="E12" i="14"/>
  <c r="D12" i="14"/>
  <c r="F11" i="14"/>
  <c r="G11" i="14" s="1"/>
  <c r="I11" i="14" s="1"/>
  <c r="E11" i="14"/>
  <c r="D11" i="14"/>
  <c r="F10" i="14"/>
  <c r="G10" i="14" s="1"/>
  <c r="E10" i="14"/>
  <c r="D10" i="14"/>
  <c r="F9" i="14"/>
  <c r="G9" i="14" s="1"/>
  <c r="I9" i="14" s="1"/>
  <c r="E9" i="14"/>
  <c r="D9" i="14"/>
  <c r="F8" i="14"/>
  <c r="G8" i="14" s="1"/>
  <c r="E8" i="14"/>
  <c r="D8" i="14"/>
  <c r="F7" i="14"/>
  <c r="G7" i="14" s="1"/>
  <c r="E7" i="14"/>
  <c r="D7" i="14"/>
  <c r="F6" i="14"/>
  <c r="G6" i="14" s="1"/>
  <c r="E6" i="14"/>
  <c r="D6" i="14"/>
  <c r="F5" i="14"/>
  <c r="G5" i="14" s="1"/>
  <c r="E5" i="14"/>
  <c r="D5" i="14"/>
  <c r="F4" i="14"/>
  <c r="G4" i="14" s="1"/>
  <c r="E4" i="14"/>
  <c r="D4" i="14"/>
  <c r="F3" i="14"/>
  <c r="G3" i="14" s="1"/>
  <c r="I3" i="14" s="1"/>
  <c r="E3" i="14"/>
  <c r="D3" i="14"/>
  <c r="F2" i="14"/>
  <c r="G2" i="14" s="1"/>
  <c r="E2" i="14"/>
  <c r="D2" i="14"/>
  <c r="B42" i="13"/>
  <c r="G42" i="13" s="1"/>
  <c r="B14" i="13"/>
  <c r="B13" i="13"/>
  <c r="G13" i="13" s="1"/>
  <c r="B6" i="13"/>
  <c r="G6" i="13" s="1"/>
  <c r="B5" i="13"/>
  <c r="G5" i="13" s="1"/>
  <c r="B4" i="13"/>
  <c r="C4" i="13" s="1"/>
  <c r="D4" i="13" s="1"/>
  <c r="F4" i="13" s="1"/>
  <c r="B3" i="13"/>
  <c r="C3" i="13" s="1"/>
  <c r="D3" i="13" s="1"/>
  <c r="F3" i="13" s="1"/>
  <c r="B2" i="13"/>
  <c r="G2" i="13" s="1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" i="12"/>
  <c r="B46" i="13" l="1"/>
  <c r="G46" i="13" s="1"/>
  <c r="C6" i="13"/>
  <c r="D6" i="13" s="1"/>
  <c r="F6" i="13" s="1"/>
  <c r="H6" i="13" s="1"/>
  <c r="B18" i="13"/>
  <c r="G18" i="13" s="1"/>
  <c r="B50" i="13"/>
  <c r="G50" i="13" s="1"/>
  <c r="C2" i="13"/>
  <c r="D2" i="13" s="1"/>
  <c r="F2" i="13" s="1"/>
  <c r="H2" i="13" s="1"/>
  <c r="B7" i="13"/>
  <c r="B22" i="13"/>
  <c r="G22" i="13" s="1"/>
  <c r="H3" i="13"/>
  <c r="B26" i="13"/>
  <c r="G26" i="13" s="1"/>
  <c r="G3" i="13"/>
  <c r="B9" i="13"/>
  <c r="G9" i="13" s="1"/>
  <c r="B30" i="13"/>
  <c r="G30" i="13" s="1"/>
  <c r="B11" i="13"/>
  <c r="B34" i="13"/>
  <c r="G34" i="13" s="1"/>
  <c r="G4" i="13"/>
  <c r="H4" i="13" s="1"/>
  <c r="B38" i="13"/>
  <c r="G38" i="13" s="1"/>
  <c r="I13" i="14"/>
  <c r="J13" i="14" s="1"/>
  <c r="K13" i="14" s="1"/>
  <c r="L13" i="14" s="1"/>
  <c r="H13" i="14"/>
  <c r="I20" i="14"/>
  <c r="H20" i="14"/>
  <c r="I6" i="14"/>
  <c r="H6" i="14"/>
  <c r="H15" i="14"/>
  <c r="I15" i="14"/>
  <c r="I4" i="14"/>
  <c r="H4" i="14"/>
  <c r="I21" i="14"/>
  <c r="H21" i="14"/>
  <c r="I2" i="14"/>
  <c r="J2" i="14" s="1"/>
  <c r="K2" i="14" s="1"/>
  <c r="H2" i="14"/>
  <c r="H7" i="14"/>
  <c r="I7" i="14"/>
  <c r="H14" i="14"/>
  <c r="I14" i="14"/>
  <c r="J14" i="14" s="1"/>
  <c r="K14" i="14" s="1"/>
  <c r="L14" i="14" s="1"/>
  <c r="H8" i="14"/>
  <c r="I8" i="14"/>
  <c r="I12" i="14"/>
  <c r="J12" i="14" s="1"/>
  <c r="K12" i="14" s="1"/>
  <c r="L12" i="14" s="1"/>
  <c r="H12" i="14"/>
  <c r="I19" i="14"/>
  <c r="J19" i="14" s="1"/>
  <c r="K19" i="14" s="1"/>
  <c r="L19" i="14" s="1"/>
  <c r="H19" i="14"/>
  <c r="I5" i="14"/>
  <c r="H5" i="14"/>
  <c r="I10" i="14"/>
  <c r="H10" i="14"/>
  <c r="I17" i="14"/>
  <c r="J17" i="14" s="1"/>
  <c r="K17" i="14" s="1"/>
  <c r="L17" i="14" s="1"/>
  <c r="H17" i="14"/>
  <c r="H22" i="14"/>
  <c r="I22" i="14"/>
  <c r="H9" i="14"/>
  <c r="J9" i="14" s="1"/>
  <c r="K9" i="14" s="1"/>
  <c r="L9" i="14" s="1"/>
  <c r="H16" i="14"/>
  <c r="J16" i="14" s="1"/>
  <c r="K16" i="14" s="1"/>
  <c r="L16" i="14" s="1"/>
  <c r="H3" i="14"/>
  <c r="J3" i="14" s="1"/>
  <c r="K3" i="14" s="1"/>
  <c r="L3" i="14" s="1"/>
  <c r="H11" i="14"/>
  <c r="J11" i="14" s="1"/>
  <c r="K11" i="14" s="1"/>
  <c r="L11" i="14" s="1"/>
  <c r="H18" i="14"/>
  <c r="J18" i="14" s="1"/>
  <c r="K18" i="14" s="1"/>
  <c r="L18" i="14" s="1"/>
  <c r="C14" i="13"/>
  <c r="D14" i="13" s="1"/>
  <c r="F14" i="13" s="1"/>
  <c r="G14" i="13"/>
  <c r="C18" i="13"/>
  <c r="D18" i="13" s="1"/>
  <c r="F18" i="13" s="1"/>
  <c r="H18" i="13" s="1"/>
  <c r="C26" i="13"/>
  <c r="D26" i="13" s="1"/>
  <c r="F26" i="13" s="1"/>
  <c r="H26" i="13" s="1"/>
  <c r="C42" i="13"/>
  <c r="D42" i="13" s="1"/>
  <c r="F42" i="13" s="1"/>
  <c r="H42" i="13" s="1"/>
  <c r="C46" i="13"/>
  <c r="D46" i="13" s="1"/>
  <c r="F46" i="13" s="1"/>
  <c r="H46" i="13" s="1"/>
  <c r="C50" i="13"/>
  <c r="D50" i="13" s="1"/>
  <c r="F50" i="13" s="1"/>
  <c r="H50" i="13" s="1"/>
  <c r="C5" i="13"/>
  <c r="D5" i="13" s="1"/>
  <c r="F5" i="13" s="1"/>
  <c r="H5" i="13" s="1"/>
  <c r="C9" i="13"/>
  <c r="D9" i="13" s="1"/>
  <c r="F9" i="13" s="1"/>
  <c r="H9" i="13" s="1"/>
  <c r="C13" i="13"/>
  <c r="D13" i="13" s="1"/>
  <c r="F13" i="13" s="1"/>
  <c r="H13" i="13" s="1"/>
  <c r="B17" i="13"/>
  <c r="B21" i="13"/>
  <c r="B25" i="13"/>
  <c r="B29" i="13"/>
  <c r="B33" i="13"/>
  <c r="B37" i="13"/>
  <c r="B41" i="13"/>
  <c r="B45" i="13"/>
  <c r="B49" i="13"/>
  <c r="C22" i="13"/>
  <c r="D22" i="13" s="1"/>
  <c r="F22" i="13" s="1"/>
  <c r="H22" i="13" s="1"/>
  <c r="B8" i="13"/>
  <c r="B12" i="13"/>
  <c r="B16" i="13"/>
  <c r="B20" i="13"/>
  <c r="B24" i="13"/>
  <c r="B28" i="13"/>
  <c r="B32" i="13"/>
  <c r="B36" i="13"/>
  <c r="B40" i="13"/>
  <c r="B44" i="13"/>
  <c r="B48" i="13"/>
  <c r="B15" i="13"/>
  <c r="B19" i="13"/>
  <c r="B23" i="13"/>
  <c r="B27" i="13"/>
  <c r="B31" i="13"/>
  <c r="B35" i="13"/>
  <c r="B39" i="13"/>
  <c r="B43" i="13"/>
  <c r="B47" i="13"/>
  <c r="B51" i="13"/>
  <c r="B10" i="13"/>
  <c r="C38" i="13" l="1"/>
  <c r="D38" i="13" s="1"/>
  <c r="F38" i="13" s="1"/>
  <c r="H38" i="13" s="1"/>
  <c r="C30" i="13"/>
  <c r="D30" i="13" s="1"/>
  <c r="F30" i="13" s="1"/>
  <c r="H30" i="13" s="1"/>
  <c r="J10" i="14"/>
  <c r="K10" i="14" s="1"/>
  <c r="L10" i="14" s="1"/>
  <c r="J21" i="14"/>
  <c r="K21" i="14" s="1"/>
  <c r="L21" i="14" s="1"/>
  <c r="J20" i="14"/>
  <c r="K20" i="14" s="1"/>
  <c r="L20" i="14" s="1"/>
  <c r="J4" i="14"/>
  <c r="K4" i="14" s="1"/>
  <c r="L4" i="14" s="1"/>
  <c r="C34" i="13"/>
  <c r="D34" i="13" s="1"/>
  <c r="F34" i="13" s="1"/>
  <c r="H34" i="13" s="1"/>
  <c r="C11" i="13"/>
  <c r="D11" i="13" s="1"/>
  <c r="F11" i="13" s="1"/>
  <c r="H11" i="13" s="1"/>
  <c r="G11" i="13"/>
  <c r="C7" i="13"/>
  <c r="D7" i="13" s="1"/>
  <c r="F7" i="13" s="1"/>
  <c r="H7" i="13" s="1"/>
  <c r="G7" i="13"/>
  <c r="J5" i="14"/>
  <c r="K5" i="14" s="1"/>
  <c r="L5" i="14" s="1"/>
  <c r="J6" i="14"/>
  <c r="K6" i="14" s="1"/>
  <c r="L6" i="14" s="1"/>
  <c r="J22" i="14"/>
  <c r="K22" i="14" s="1"/>
  <c r="L22" i="14" s="1"/>
  <c r="J7" i="14"/>
  <c r="K7" i="14" s="1"/>
  <c r="L7" i="14" s="1"/>
  <c r="J15" i="14"/>
  <c r="K15" i="14" s="1"/>
  <c r="L15" i="14" s="1"/>
  <c r="L2" i="14"/>
  <c r="J8" i="14"/>
  <c r="K8" i="14" s="1"/>
  <c r="L8" i="14" s="1"/>
  <c r="G10" i="13"/>
  <c r="C10" i="13"/>
  <c r="D10" i="13" s="1"/>
  <c r="F10" i="13" s="1"/>
  <c r="H10" i="13" s="1"/>
  <c r="C23" i="13"/>
  <c r="D23" i="13" s="1"/>
  <c r="F23" i="13" s="1"/>
  <c r="G23" i="13"/>
  <c r="C28" i="13"/>
  <c r="D28" i="13" s="1"/>
  <c r="F28" i="13" s="1"/>
  <c r="G28" i="13"/>
  <c r="G45" i="13"/>
  <c r="C45" i="13"/>
  <c r="D45" i="13" s="1"/>
  <c r="F45" i="13" s="1"/>
  <c r="H45" i="13" s="1"/>
  <c r="C27" i="13"/>
  <c r="D27" i="13" s="1"/>
  <c r="F27" i="13" s="1"/>
  <c r="G27" i="13"/>
  <c r="G49" i="13"/>
  <c r="C49" i="13"/>
  <c r="D49" i="13" s="1"/>
  <c r="F49" i="13" s="1"/>
  <c r="H49" i="13" s="1"/>
  <c r="C19" i="13"/>
  <c r="D19" i="13" s="1"/>
  <c r="F19" i="13" s="1"/>
  <c r="G19" i="13"/>
  <c r="C15" i="13"/>
  <c r="D15" i="13" s="1"/>
  <c r="F15" i="13" s="1"/>
  <c r="G15" i="13"/>
  <c r="C20" i="13"/>
  <c r="D20" i="13" s="1"/>
  <c r="F20" i="13" s="1"/>
  <c r="G20" i="13"/>
  <c r="G37" i="13"/>
  <c r="C37" i="13"/>
  <c r="D37" i="13" s="1"/>
  <c r="F37" i="13" s="1"/>
  <c r="H37" i="13" s="1"/>
  <c r="C48" i="13"/>
  <c r="D48" i="13" s="1"/>
  <c r="F48" i="13" s="1"/>
  <c r="G48" i="13"/>
  <c r="G16" i="13"/>
  <c r="C16" i="13"/>
  <c r="D16" i="13" s="1"/>
  <c r="F16" i="13" s="1"/>
  <c r="H16" i="13" s="1"/>
  <c r="G33" i="13"/>
  <c r="C33" i="13"/>
  <c r="D33" i="13" s="1"/>
  <c r="F33" i="13" s="1"/>
  <c r="C32" i="13"/>
  <c r="D32" i="13" s="1"/>
  <c r="F32" i="13" s="1"/>
  <c r="G32" i="13"/>
  <c r="C51" i="13"/>
  <c r="D51" i="13" s="1"/>
  <c r="F51" i="13" s="1"/>
  <c r="G51" i="13"/>
  <c r="G41" i="13"/>
  <c r="C41" i="13"/>
  <c r="D41" i="13" s="1"/>
  <c r="F41" i="13" s="1"/>
  <c r="H41" i="13" s="1"/>
  <c r="C47" i="13"/>
  <c r="D47" i="13" s="1"/>
  <c r="F47" i="13" s="1"/>
  <c r="G47" i="13"/>
  <c r="C44" i="13"/>
  <c r="D44" i="13" s="1"/>
  <c r="F44" i="13" s="1"/>
  <c r="G44" i="13"/>
  <c r="G12" i="13"/>
  <c r="C12" i="13"/>
  <c r="D12" i="13" s="1"/>
  <c r="F12" i="13" s="1"/>
  <c r="H12" i="13" s="1"/>
  <c r="G29" i="13"/>
  <c r="C29" i="13"/>
  <c r="D29" i="13" s="1"/>
  <c r="F29" i="13" s="1"/>
  <c r="H29" i="13" s="1"/>
  <c r="H14" i="13"/>
  <c r="G17" i="13"/>
  <c r="C17" i="13"/>
  <c r="D17" i="13" s="1"/>
  <c r="F17" i="13" s="1"/>
  <c r="H17" i="13" s="1"/>
  <c r="G24" i="13"/>
  <c r="C24" i="13"/>
  <c r="D24" i="13" s="1"/>
  <c r="F24" i="13" s="1"/>
  <c r="C43" i="13"/>
  <c r="D43" i="13" s="1"/>
  <c r="F43" i="13" s="1"/>
  <c r="H43" i="13" s="1"/>
  <c r="G43" i="13"/>
  <c r="C39" i="13"/>
  <c r="D39" i="13" s="1"/>
  <c r="F39" i="13" s="1"/>
  <c r="H39" i="13" s="1"/>
  <c r="G39" i="13"/>
  <c r="C35" i="13"/>
  <c r="D35" i="13" s="1"/>
  <c r="F35" i="13" s="1"/>
  <c r="G35" i="13"/>
  <c r="C40" i="13"/>
  <c r="D40" i="13" s="1"/>
  <c r="F40" i="13" s="1"/>
  <c r="G40" i="13"/>
  <c r="G8" i="13"/>
  <c r="C8" i="13"/>
  <c r="D8" i="13" s="1"/>
  <c r="F8" i="13" s="1"/>
  <c r="G25" i="13"/>
  <c r="C25" i="13"/>
  <c r="D25" i="13" s="1"/>
  <c r="F25" i="13" s="1"/>
  <c r="C31" i="13"/>
  <c r="D31" i="13" s="1"/>
  <c r="F31" i="13" s="1"/>
  <c r="G31" i="13"/>
  <c r="G36" i="13"/>
  <c r="C36" i="13"/>
  <c r="D36" i="13" s="1"/>
  <c r="F36" i="13" s="1"/>
  <c r="G21" i="13"/>
  <c r="C21" i="13"/>
  <c r="D21" i="13" s="1"/>
  <c r="F21" i="13" s="1"/>
  <c r="H21" i="13" l="1"/>
  <c r="H44" i="13"/>
  <c r="H23" i="13"/>
  <c r="H31" i="13"/>
  <c r="H47" i="13"/>
  <c r="H20" i="13"/>
  <c r="H36" i="13"/>
  <c r="H24" i="13"/>
  <c r="K23" i="14"/>
  <c r="K24" i="14" s="1"/>
  <c r="L23" i="14"/>
  <c r="L24" i="14" s="1"/>
  <c r="H8" i="13"/>
  <c r="H15" i="13"/>
  <c r="H51" i="13"/>
  <c r="H48" i="13"/>
  <c r="H19" i="13"/>
  <c r="H28" i="13"/>
  <c r="H40" i="13"/>
  <c r="H32" i="13"/>
  <c r="H35" i="13"/>
  <c r="H33" i="13"/>
  <c r="F53" i="13"/>
  <c r="F54" i="13" s="1"/>
  <c r="H25" i="13"/>
  <c r="H27" i="13"/>
  <c r="H53" i="13" l="1"/>
  <c r="H54" i="13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" i="12"/>
  <c r="N13" i="12"/>
  <c r="B2" i="11"/>
  <c r="G2" i="11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B9" i="11"/>
  <c r="C9" i="11" s="1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H53" i="1"/>
  <c r="F53" i="1"/>
  <c r="F3" i="2"/>
  <c r="F4" i="2"/>
  <c r="F5" i="2"/>
  <c r="F6" i="2"/>
  <c r="F7" i="2"/>
  <c r="F8" i="2"/>
  <c r="F9" i="2"/>
  <c r="F10" i="2"/>
  <c r="G10" i="2" s="1"/>
  <c r="H10" i="2" s="1"/>
  <c r="I10" i="2" s="1"/>
  <c r="F11" i="2"/>
  <c r="F12" i="2"/>
  <c r="F13" i="2"/>
  <c r="F14" i="2"/>
  <c r="F15" i="2"/>
  <c r="F16" i="2"/>
  <c r="F17" i="2"/>
  <c r="F18" i="2"/>
  <c r="G18" i="2" s="1"/>
  <c r="H18" i="2" s="1"/>
  <c r="I18" i="2" s="1"/>
  <c r="F19" i="2"/>
  <c r="F20" i="2"/>
  <c r="F21" i="2"/>
  <c r="F22" i="2"/>
  <c r="F2" i="2"/>
  <c r="G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24" i="1"/>
  <c r="D24" i="1" s="1"/>
  <c r="F24" i="1" s="1"/>
  <c r="J14" i="1"/>
  <c r="B3" i="1"/>
  <c r="C3" i="1" s="1"/>
  <c r="D3" i="1" s="1"/>
  <c r="F3" i="1" s="1"/>
  <c r="B4" i="1"/>
  <c r="C4" i="1" s="1"/>
  <c r="D4" i="1" s="1"/>
  <c r="F4" i="1" s="1"/>
  <c r="B5" i="1"/>
  <c r="C5" i="1" s="1"/>
  <c r="D5" i="1" s="1"/>
  <c r="F5" i="1" s="1"/>
  <c r="B6" i="1"/>
  <c r="C6" i="1" s="1"/>
  <c r="D6" i="1" s="1"/>
  <c r="F6" i="1" s="1"/>
  <c r="B7" i="1"/>
  <c r="C7" i="1" s="1"/>
  <c r="D7" i="1" s="1"/>
  <c r="F7" i="1" s="1"/>
  <c r="B8" i="1"/>
  <c r="C8" i="1" s="1"/>
  <c r="D8" i="1" s="1"/>
  <c r="F8" i="1" s="1"/>
  <c r="B9" i="1"/>
  <c r="C9" i="1" s="1"/>
  <c r="D9" i="1" s="1"/>
  <c r="F9" i="1" s="1"/>
  <c r="B10" i="1"/>
  <c r="C10" i="1" s="1"/>
  <c r="D10" i="1" s="1"/>
  <c r="F10" i="1" s="1"/>
  <c r="B11" i="1"/>
  <c r="C11" i="1" s="1"/>
  <c r="D11" i="1" s="1"/>
  <c r="F11" i="1" s="1"/>
  <c r="B12" i="1"/>
  <c r="C12" i="1" s="1"/>
  <c r="D12" i="1" s="1"/>
  <c r="F12" i="1" s="1"/>
  <c r="B13" i="1"/>
  <c r="C13" i="1" s="1"/>
  <c r="D13" i="1" s="1"/>
  <c r="F13" i="1" s="1"/>
  <c r="B14" i="1"/>
  <c r="C14" i="1" s="1"/>
  <c r="D14" i="1" s="1"/>
  <c r="F14" i="1" s="1"/>
  <c r="B15" i="1"/>
  <c r="C15" i="1" s="1"/>
  <c r="D15" i="1" s="1"/>
  <c r="F15" i="1" s="1"/>
  <c r="B16" i="1"/>
  <c r="C16" i="1" s="1"/>
  <c r="D16" i="1" s="1"/>
  <c r="F16" i="1" s="1"/>
  <c r="B17" i="1"/>
  <c r="C17" i="1" s="1"/>
  <c r="D17" i="1" s="1"/>
  <c r="F17" i="1" s="1"/>
  <c r="B18" i="1"/>
  <c r="C18" i="1" s="1"/>
  <c r="D18" i="1" s="1"/>
  <c r="F18" i="1" s="1"/>
  <c r="B19" i="1"/>
  <c r="C19" i="1" s="1"/>
  <c r="D19" i="1" s="1"/>
  <c r="F19" i="1" s="1"/>
  <c r="B20" i="1"/>
  <c r="C20" i="1" s="1"/>
  <c r="D20" i="1" s="1"/>
  <c r="F20" i="1" s="1"/>
  <c r="B21" i="1"/>
  <c r="C21" i="1" s="1"/>
  <c r="D21" i="1" s="1"/>
  <c r="F21" i="1" s="1"/>
  <c r="B22" i="1"/>
  <c r="C22" i="1" s="1"/>
  <c r="D22" i="1" s="1"/>
  <c r="F22" i="1" s="1"/>
  <c r="B23" i="1"/>
  <c r="C23" i="1" s="1"/>
  <c r="D23" i="1" s="1"/>
  <c r="F23" i="1" s="1"/>
  <c r="B24" i="1"/>
  <c r="B25" i="1"/>
  <c r="C25" i="1" s="1"/>
  <c r="D25" i="1" s="1"/>
  <c r="F25" i="1" s="1"/>
  <c r="B26" i="1"/>
  <c r="C26" i="1" s="1"/>
  <c r="D26" i="1" s="1"/>
  <c r="F26" i="1" s="1"/>
  <c r="B27" i="1"/>
  <c r="C27" i="1" s="1"/>
  <c r="D27" i="1" s="1"/>
  <c r="F27" i="1" s="1"/>
  <c r="B28" i="1"/>
  <c r="C28" i="1" s="1"/>
  <c r="D28" i="1" s="1"/>
  <c r="F28" i="1" s="1"/>
  <c r="B29" i="1"/>
  <c r="C29" i="1" s="1"/>
  <c r="D29" i="1" s="1"/>
  <c r="F29" i="1" s="1"/>
  <c r="B30" i="1"/>
  <c r="C30" i="1" s="1"/>
  <c r="D30" i="1" s="1"/>
  <c r="F30" i="1" s="1"/>
  <c r="B31" i="1"/>
  <c r="C31" i="1" s="1"/>
  <c r="D31" i="1" s="1"/>
  <c r="F31" i="1" s="1"/>
  <c r="B32" i="1"/>
  <c r="C32" i="1" s="1"/>
  <c r="D32" i="1" s="1"/>
  <c r="F32" i="1" s="1"/>
  <c r="B33" i="1"/>
  <c r="C33" i="1" s="1"/>
  <c r="D33" i="1" s="1"/>
  <c r="F33" i="1" s="1"/>
  <c r="B34" i="1"/>
  <c r="C34" i="1" s="1"/>
  <c r="D34" i="1" s="1"/>
  <c r="F34" i="1" s="1"/>
  <c r="B35" i="1"/>
  <c r="C35" i="1" s="1"/>
  <c r="D35" i="1" s="1"/>
  <c r="F35" i="1" s="1"/>
  <c r="B36" i="1"/>
  <c r="C36" i="1" s="1"/>
  <c r="D36" i="1" s="1"/>
  <c r="F36" i="1" s="1"/>
  <c r="B37" i="1"/>
  <c r="C37" i="1" s="1"/>
  <c r="D37" i="1" s="1"/>
  <c r="F37" i="1" s="1"/>
  <c r="B38" i="1"/>
  <c r="C38" i="1" s="1"/>
  <c r="D38" i="1" s="1"/>
  <c r="F38" i="1" s="1"/>
  <c r="B39" i="1"/>
  <c r="C39" i="1" s="1"/>
  <c r="D39" i="1" s="1"/>
  <c r="F39" i="1" s="1"/>
  <c r="B40" i="1"/>
  <c r="C40" i="1" s="1"/>
  <c r="D40" i="1" s="1"/>
  <c r="F40" i="1" s="1"/>
  <c r="B41" i="1"/>
  <c r="C41" i="1" s="1"/>
  <c r="D41" i="1" s="1"/>
  <c r="F41" i="1" s="1"/>
  <c r="B42" i="1"/>
  <c r="C42" i="1" s="1"/>
  <c r="D42" i="1" s="1"/>
  <c r="F42" i="1" s="1"/>
  <c r="B43" i="1"/>
  <c r="C43" i="1" s="1"/>
  <c r="D43" i="1" s="1"/>
  <c r="F43" i="1" s="1"/>
  <c r="B44" i="1"/>
  <c r="C44" i="1" s="1"/>
  <c r="D44" i="1" s="1"/>
  <c r="F44" i="1" s="1"/>
  <c r="B45" i="1"/>
  <c r="C45" i="1" s="1"/>
  <c r="D45" i="1" s="1"/>
  <c r="F45" i="1" s="1"/>
  <c r="B46" i="1"/>
  <c r="C46" i="1" s="1"/>
  <c r="D46" i="1" s="1"/>
  <c r="F46" i="1" s="1"/>
  <c r="B47" i="1"/>
  <c r="C47" i="1" s="1"/>
  <c r="D47" i="1" s="1"/>
  <c r="F47" i="1" s="1"/>
  <c r="B48" i="1"/>
  <c r="C48" i="1" s="1"/>
  <c r="D48" i="1" s="1"/>
  <c r="F48" i="1" s="1"/>
  <c r="B49" i="1"/>
  <c r="C49" i="1" s="1"/>
  <c r="D49" i="1" s="1"/>
  <c r="F49" i="1" s="1"/>
  <c r="B50" i="1"/>
  <c r="C50" i="1" s="1"/>
  <c r="D50" i="1" s="1"/>
  <c r="F50" i="1" s="1"/>
  <c r="B51" i="1"/>
  <c r="C51" i="1" s="1"/>
  <c r="D51" i="1" s="1"/>
  <c r="F51" i="1" s="1"/>
  <c r="B2" i="1"/>
  <c r="C2" i="1" s="1"/>
  <c r="J11" i="1"/>
  <c r="G3" i="2"/>
  <c r="G4" i="2"/>
  <c r="G5" i="2"/>
  <c r="H5" i="2" s="1"/>
  <c r="I5" i="2" s="1"/>
  <c r="G6" i="2"/>
  <c r="H6" i="2" s="1"/>
  <c r="I6" i="2" s="1"/>
  <c r="G7" i="2"/>
  <c r="G8" i="2"/>
  <c r="G9" i="2"/>
  <c r="G11" i="2"/>
  <c r="G12" i="2"/>
  <c r="G13" i="2"/>
  <c r="H13" i="2" s="1"/>
  <c r="I13" i="2" s="1"/>
  <c r="G14" i="2"/>
  <c r="G15" i="2"/>
  <c r="G16" i="2"/>
  <c r="H16" i="2" s="1"/>
  <c r="I16" i="2" s="1"/>
  <c r="G17" i="2"/>
  <c r="G19" i="2"/>
  <c r="G20" i="2"/>
  <c r="H20" i="2" s="1"/>
  <c r="I20" i="2" s="1"/>
  <c r="G21" i="2"/>
  <c r="H21" i="2" s="1"/>
  <c r="I21" i="2" s="1"/>
  <c r="G22" i="2"/>
  <c r="H3" i="2"/>
  <c r="I3" i="2" s="1"/>
  <c r="H4" i="2"/>
  <c r="I4" i="2" s="1"/>
  <c r="H7" i="2"/>
  <c r="I7" i="2" s="1"/>
  <c r="H8" i="2"/>
  <c r="I8" i="2" s="1"/>
  <c r="H11" i="2"/>
  <c r="I11" i="2" s="1"/>
  <c r="H12" i="2"/>
  <c r="I12" i="2" s="1"/>
  <c r="H14" i="2"/>
  <c r="I14" i="2" s="1"/>
  <c r="H15" i="2"/>
  <c r="I15" i="2" s="1"/>
  <c r="H19" i="2"/>
  <c r="I19" i="2" s="1"/>
  <c r="H22" i="2"/>
  <c r="I22" i="2" s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" i="11" l="1"/>
  <c r="D2" i="11" s="1"/>
  <c r="K18" i="12"/>
  <c r="K10" i="12"/>
  <c r="K11" i="12"/>
  <c r="K17" i="12"/>
  <c r="L17" i="12" s="1"/>
  <c r="K9" i="12"/>
  <c r="L9" i="12" s="1"/>
  <c r="K16" i="12"/>
  <c r="L16" i="12" s="1"/>
  <c r="K8" i="12"/>
  <c r="L8" i="12" s="1"/>
  <c r="K2" i="12"/>
  <c r="L2" i="12" s="1"/>
  <c r="K15" i="12"/>
  <c r="K7" i="12"/>
  <c r="L7" i="12" s="1"/>
  <c r="K3" i="12"/>
  <c r="K22" i="12"/>
  <c r="K14" i="12"/>
  <c r="L14" i="12" s="1"/>
  <c r="K6" i="12"/>
  <c r="K19" i="12"/>
  <c r="L19" i="12" s="1"/>
  <c r="K21" i="12"/>
  <c r="L21" i="12" s="1"/>
  <c r="K13" i="12"/>
  <c r="K5" i="12"/>
  <c r="L5" i="12" s="1"/>
  <c r="K20" i="12"/>
  <c r="K12" i="12"/>
  <c r="K4" i="12"/>
  <c r="L4" i="12" s="1"/>
  <c r="G9" i="11"/>
  <c r="B48" i="11"/>
  <c r="L10" i="12"/>
  <c r="D9" i="11"/>
  <c r="F9" i="11" s="1"/>
  <c r="B40" i="11"/>
  <c r="B32" i="11"/>
  <c r="B24" i="11"/>
  <c r="B16" i="11"/>
  <c r="B8" i="11"/>
  <c r="B47" i="11"/>
  <c r="B39" i="11"/>
  <c r="B31" i="11"/>
  <c r="B23" i="11"/>
  <c r="B15" i="11"/>
  <c r="B7" i="11"/>
  <c r="B46" i="11"/>
  <c r="B38" i="11"/>
  <c r="B30" i="11"/>
  <c r="B22" i="11"/>
  <c r="B14" i="11"/>
  <c r="B6" i="11"/>
  <c r="B45" i="11"/>
  <c r="B37" i="11"/>
  <c r="B29" i="11"/>
  <c r="B21" i="11"/>
  <c r="B13" i="11"/>
  <c r="B5" i="11"/>
  <c r="F2" i="11"/>
  <c r="H2" i="11" s="1"/>
  <c r="B44" i="11"/>
  <c r="B36" i="11"/>
  <c r="B28" i="11"/>
  <c r="B20" i="11"/>
  <c r="B12" i="11"/>
  <c r="B4" i="11"/>
  <c r="B51" i="11"/>
  <c r="B43" i="11"/>
  <c r="B35" i="11"/>
  <c r="B27" i="11"/>
  <c r="B19" i="11"/>
  <c r="B11" i="11"/>
  <c r="B3" i="11"/>
  <c r="B50" i="11"/>
  <c r="B42" i="11"/>
  <c r="B34" i="11"/>
  <c r="B26" i="11"/>
  <c r="B18" i="11"/>
  <c r="B10" i="11"/>
  <c r="B49" i="11"/>
  <c r="B41" i="11"/>
  <c r="B33" i="11"/>
  <c r="B25" i="11"/>
  <c r="B17" i="11"/>
  <c r="L13" i="12"/>
  <c r="L20" i="12"/>
  <c r="L12" i="12"/>
  <c r="L15" i="12"/>
  <c r="L22" i="12"/>
  <c r="L18" i="12"/>
  <c r="L11" i="12"/>
  <c r="H17" i="2"/>
  <c r="I17" i="2" s="1"/>
  <c r="H9" i="2"/>
  <c r="I9" i="2" s="1"/>
  <c r="H2" i="2"/>
  <c r="I2" i="2" s="1"/>
  <c r="D2" i="1"/>
  <c r="F2" i="1" s="1"/>
  <c r="H41" i="1"/>
  <c r="H42" i="1"/>
  <c r="H50" i="1"/>
  <c r="H18" i="1"/>
  <c r="H49" i="1"/>
  <c r="H17" i="1"/>
  <c r="H34" i="1"/>
  <c r="H9" i="1"/>
  <c r="H33" i="1"/>
  <c r="H10" i="1"/>
  <c r="H26" i="1"/>
  <c r="H25" i="1"/>
  <c r="H48" i="1"/>
  <c r="H40" i="1"/>
  <c r="H32" i="1"/>
  <c r="H24" i="1"/>
  <c r="H16" i="1"/>
  <c r="H8" i="1"/>
  <c r="H47" i="1"/>
  <c r="H39" i="1"/>
  <c r="H31" i="1"/>
  <c r="H23" i="1"/>
  <c r="H15" i="1"/>
  <c r="H7" i="1"/>
  <c r="H46" i="1"/>
  <c r="H38" i="1"/>
  <c r="H30" i="1"/>
  <c r="H22" i="1"/>
  <c r="H14" i="1"/>
  <c r="H6" i="1"/>
  <c r="H37" i="1"/>
  <c r="H29" i="1"/>
  <c r="H13" i="1"/>
  <c r="H5" i="1"/>
  <c r="H3" i="1"/>
  <c r="H45" i="1"/>
  <c r="H21" i="1"/>
  <c r="H44" i="1"/>
  <c r="H36" i="1"/>
  <c r="H28" i="1"/>
  <c r="H20" i="1"/>
  <c r="H12" i="1"/>
  <c r="H4" i="1"/>
  <c r="H51" i="1"/>
  <c r="H43" i="1"/>
  <c r="H35" i="1"/>
  <c r="H27" i="1"/>
  <c r="H19" i="1"/>
  <c r="H11" i="1"/>
  <c r="I23" i="2"/>
  <c r="I24" i="2" s="1"/>
  <c r="H23" i="2"/>
  <c r="H24" i="2" s="1"/>
  <c r="H9" i="11" l="1"/>
  <c r="K23" i="12"/>
  <c r="L3" i="12"/>
  <c r="G27" i="11"/>
  <c r="C27" i="11"/>
  <c r="D27" i="11" s="1"/>
  <c r="F27" i="11" s="1"/>
  <c r="H27" i="11" s="1"/>
  <c r="C17" i="11"/>
  <c r="G17" i="11"/>
  <c r="C14" i="11"/>
  <c r="D14" i="11" s="1"/>
  <c r="F14" i="11" s="1"/>
  <c r="H14" i="11" s="1"/>
  <c r="G14" i="11"/>
  <c r="C31" i="11"/>
  <c r="D31" i="11" s="1"/>
  <c r="F31" i="11" s="1"/>
  <c r="G31" i="11"/>
  <c r="G36" i="11"/>
  <c r="C36" i="11"/>
  <c r="D36" i="11" s="1"/>
  <c r="F36" i="11" s="1"/>
  <c r="H36" i="11" s="1"/>
  <c r="G44" i="11"/>
  <c r="C44" i="11"/>
  <c r="D44" i="11" s="1"/>
  <c r="F44" i="11" s="1"/>
  <c r="C34" i="11"/>
  <c r="D34" i="11" s="1"/>
  <c r="F34" i="11" s="1"/>
  <c r="G34" i="11"/>
  <c r="C25" i="11"/>
  <c r="D25" i="11" s="1"/>
  <c r="F25" i="11" s="1"/>
  <c r="H25" i="11" s="1"/>
  <c r="G25" i="11"/>
  <c r="C42" i="11"/>
  <c r="D42" i="11" s="1"/>
  <c r="F42" i="11" s="1"/>
  <c r="G42" i="11"/>
  <c r="G51" i="11"/>
  <c r="C51" i="11"/>
  <c r="D51" i="11" s="1"/>
  <c r="F51" i="11" s="1"/>
  <c r="H51" i="11" s="1"/>
  <c r="G5" i="11"/>
  <c r="C5" i="11"/>
  <c r="D5" i="11" s="1"/>
  <c r="F5" i="11" s="1"/>
  <c r="D22" i="11"/>
  <c r="F22" i="11" s="1"/>
  <c r="C22" i="11"/>
  <c r="G22" i="11"/>
  <c r="C39" i="11"/>
  <c r="D39" i="11" s="1"/>
  <c r="F39" i="11" s="1"/>
  <c r="H39" i="11" s="1"/>
  <c r="G39" i="11"/>
  <c r="G18" i="11"/>
  <c r="C18" i="11"/>
  <c r="D18" i="11" s="1"/>
  <c r="F18" i="11" s="1"/>
  <c r="C45" i="11"/>
  <c r="D45" i="11" s="1"/>
  <c r="F45" i="11" s="1"/>
  <c r="H45" i="11" s="1"/>
  <c r="G45" i="11"/>
  <c r="G35" i="11"/>
  <c r="C35" i="11"/>
  <c r="D35" i="11" s="1"/>
  <c r="F35" i="11" s="1"/>
  <c r="H35" i="11" s="1"/>
  <c r="C23" i="11"/>
  <c r="D23" i="11" s="1"/>
  <c r="F23" i="11" s="1"/>
  <c r="G23" i="11"/>
  <c r="C33" i="11"/>
  <c r="D33" i="11" s="1"/>
  <c r="F33" i="11" s="1"/>
  <c r="G33" i="11"/>
  <c r="C50" i="11"/>
  <c r="D50" i="11" s="1"/>
  <c r="F50" i="11" s="1"/>
  <c r="H50" i="11" s="1"/>
  <c r="G50" i="11"/>
  <c r="G4" i="11"/>
  <c r="C4" i="11"/>
  <c r="D4" i="11" s="1"/>
  <c r="F4" i="11" s="1"/>
  <c r="G13" i="11"/>
  <c r="C13" i="11"/>
  <c r="D13" i="11" s="1"/>
  <c r="F13" i="11" s="1"/>
  <c r="C30" i="11"/>
  <c r="D30" i="11" s="1"/>
  <c r="F30" i="11" s="1"/>
  <c r="G30" i="11"/>
  <c r="C47" i="11"/>
  <c r="D47" i="11" s="1"/>
  <c r="F47" i="11" s="1"/>
  <c r="H47" i="11" s="1"/>
  <c r="G47" i="11"/>
  <c r="C41" i="11"/>
  <c r="D41" i="11" s="1"/>
  <c r="F41" i="11" s="1"/>
  <c r="G41" i="11"/>
  <c r="G3" i="11"/>
  <c r="C3" i="11"/>
  <c r="D12" i="11"/>
  <c r="F12" i="11" s="1"/>
  <c r="G12" i="11"/>
  <c r="C12" i="11"/>
  <c r="G21" i="11"/>
  <c r="C21" i="11"/>
  <c r="D21" i="11" s="1"/>
  <c r="F21" i="11" s="1"/>
  <c r="H21" i="11" s="1"/>
  <c r="C38" i="11"/>
  <c r="G38" i="11"/>
  <c r="G8" i="11"/>
  <c r="C8" i="11"/>
  <c r="C48" i="11"/>
  <c r="D48" i="11" s="1"/>
  <c r="F48" i="11" s="1"/>
  <c r="H48" i="11" s="1"/>
  <c r="G48" i="11"/>
  <c r="G32" i="11"/>
  <c r="C32" i="11"/>
  <c r="D32" i="11" s="1"/>
  <c r="F32" i="11" s="1"/>
  <c r="H32" i="11" s="1"/>
  <c r="C6" i="11"/>
  <c r="D6" i="11" s="1"/>
  <c r="F6" i="11" s="1"/>
  <c r="G6" i="11"/>
  <c r="G43" i="11"/>
  <c r="C43" i="11"/>
  <c r="D43" i="11" s="1"/>
  <c r="F43" i="11" s="1"/>
  <c r="H43" i="11" s="1"/>
  <c r="C49" i="11"/>
  <c r="D49" i="11" s="1"/>
  <c r="F49" i="11" s="1"/>
  <c r="G49" i="11"/>
  <c r="G11" i="11"/>
  <c r="C11" i="11"/>
  <c r="D11" i="11" s="1"/>
  <c r="F11" i="11" s="1"/>
  <c r="H11" i="11" s="1"/>
  <c r="G20" i="11"/>
  <c r="C20" i="11"/>
  <c r="D20" i="11" s="1"/>
  <c r="F20" i="11" s="1"/>
  <c r="H20" i="11" s="1"/>
  <c r="G29" i="11"/>
  <c r="C29" i="11"/>
  <c r="D29" i="11" s="1"/>
  <c r="F29" i="11" s="1"/>
  <c r="H29" i="11" s="1"/>
  <c r="C46" i="11"/>
  <c r="D46" i="11" s="1"/>
  <c r="F46" i="11" s="1"/>
  <c r="H46" i="11" s="1"/>
  <c r="G46" i="11"/>
  <c r="C16" i="11"/>
  <c r="G16" i="11"/>
  <c r="C15" i="11"/>
  <c r="D15" i="11" s="1"/>
  <c r="F15" i="11" s="1"/>
  <c r="G15" i="11"/>
  <c r="C26" i="11"/>
  <c r="D26" i="11" s="1"/>
  <c r="F26" i="11" s="1"/>
  <c r="G26" i="11"/>
  <c r="C40" i="11"/>
  <c r="D40" i="11" s="1"/>
  <c r="F40" i="11" s="1"/>
  <c r="H40" i="11" s="1"/>
  <c r="G40" i="11"/>
  <c r="C10" i="11"/>
  <c r="D10" i="11" s="1"/>
  <c r="F10" i="11" s="1"/>
  <c r="G10" i="11"/>
  <c r="G19" i="11"/>
  <c r="C19" i="11"/>
  <c r="D19" i="11" s="1"/>
  <c r="F19" i="11" s="1"/>
  <c r="H19" i="11" s="1"/>
  <c r="G28" i="11"/>
  <c r="C28" i="11"/>
  <c r="D28" i="11" s="1"/>
  <c r="F28" i="11" s="1"/>
  <c r="H28" i="11" s="1"/>
  <c r="C37" i="11"/>
  <c r="D37" i="11" s="1"/>
  <c r="F37" i="11" s="1"/>
  <c r="H37" i="11" s="1"/>
  <c r="G37" i="11"/>
  <c r="C7" i="11"/>
  <c r="D7" i="11" s="1"/>
  <c r="F7" i="11" s="1"/>
  <c r="G7" i="11"/>
  <c r="C24" i="11"/>
  <c r="D24" i="11" s="1"/>
  <c r="F24" i="11" s="1"/>
  <c r="H24" i="11" s="1"/>
  <c r="G24" i="11"/>
  <c r="D38" i="11"/>
  <c r="F38" i="11" s="1"/>
  <c r="D8" i="11"/>
  <c r="F8" i="11" s="1"/>
  <c r="D16" i="11"/>
  <c r="F16" i="11" s="1"/>
  <c r="D17" i="11"/>
  <c r="F17" i="11" s="1"/>
  <c r="H17" i="11" s="1"/>
  <c r="K24" i="12"/>
  <c r="L6" i="12"/>
  <c r="L23" i="12" s="1"/>
  <c r="L24" i="12" s="1"/>
  <c r="H2" i="1"/>
  <c r="H54" i="1" s="1"/>
  <c r="H30" i="11" l="1"/>
  <c r="H13" i="11"/>
  <c r="H42" i="11"/>
  <c r="H41" i="11"/>
  <c r="H7" i="11"/>
  <c r="H22" i="11"/>
  <c r="H5" i="11"/>
  <c r="H12" i="11"/>
  <c r="H31" i="11"/>
  <c r="H26" i="11"/>
  <c r="D3" i="11"/>
  <c r="F3" i="11" s="1"/>
  <c r="H33" i="11"/>
  <c r="H18" i="11"/>
  <c r="H34" i="11"/>
  <c r="H15" i="11"/>
  <c r="H6" i="11"/>
  <c r="H23" i="11"/>
  <c r="H10" i="11"/>
  <c r="H16" i="11"/>
  <c r="H44" i="11"/>
  <c r="H38" i="11"/>
  <c r="H8" i="11"/>
  <c r="H49" i="11"/>
  <c r="H4" i="11"/>
  <c r="F54" i="1"/>
  <c r="H3" i="11" l="1"/>
  <c r="H53" i="11" s="1"/>
  <c r="H54" i="11" s="1"/>
  <c r="F53" i="11"/>
  <c r="F54" i="11" s="1"/>
</calcChain>
</file>

<file path=xl/sharedStrings.xml><?xml version="1.0" encoding="utf-8"?>
<sst xmlns="http://schemas.openxmlformats.org/spreadsheetml/2006/main" count="148" uniqueCount="55">
  <si>
    <t>strip no.</t>
  </si>
  <si>
    <t>depth from top</t>
  </si>
  <si>
    <t>ecmax</t>
  </si>
  <si>
    <t>ecmin</t>
  </si>
  <si>
    <t>strain</t>
  </si>
  <si>
    <t>stress</t>
  </si>
  <si>
    <t>Pci</t>
  </si>
  <si>
    <t>Mci</t>
  </si>
  <si>
    <t>L.A</t>
  </si>
  <si>
    <t>Strip No.</t>
  </si>
  <si>
    <t>No. of Bars</t>
  </si>
  <si>
    <t>Area</t>
  </si>
  <si>
    <t>centroidal distance</t>
  </si>
  <si>
    <t>Psi</t>
  </si>
  <si>
    <t>Msi</t>
  </si>
  <si>
    <t>Moment in Nmm</t>
  </si>
  <si>
    <t>Moment in KNm</t>
  </si>
  <si>
    <t xml:space="preserve">Force in N </t>
  </si>
  <si>
    <t xml:space="preserve">Force in KN </t>
  </si>
  <si>
    <t>Matlab Values-</t>
  </si>
  <si>
    <t>Absolute strain</t>
  </si>
  <si>
    <t>sign</t>
  </si>
  <si>
    <t>Absolute stress</t>
  </si>
  <si>
    <t>phi</t>
  </si>
  <si>
    <t>xu</t>
  </si>
  <si>
    <t>xu = 423.25 mm</t>
  </si>
  <si>
    <t>(n)no. of strips = 50</t>
  </si>
  <si>
    <t>thickness of strip(t) =  xu/n</t>
  </si>
  <si>
    <t>Area of strip</t>
  </si>
  <si>
    <t>Total Force in N =  -4.9909∗10^4
Total Force in KN = -49.909</t>
  </si>
  <si>
    <t>Total Moment in Nmm =  9.20934∗10^8
Total Moment in KNm = 920.934</t>
  </si>
  <si>
    <t>Total Force in KN = -49.90929</t>
  </si>
  <si>
    <t xml:space="preserve">Total Moment in KNm =  920.93400
 </t>
  </si>
  <si>
    <t xml:space="preserve">xu = 423.25 mm </t>
  </si>
  <si>
    <t>a</t>
  </si>
  <si>
    <t>phi = 4*10^-7</t>
  </si>
  <si>
    <t>t = 8.465 mm</t>
  </si>
  <si>
    <t>phi = 0.0000004 rad/mm</t>
  </si>
  <si>
    <t>t</t>
  </si>
  <si>
    <t>xu = 382.9 mm</t>
  </si>
  <si>
    <t>Total Force in N =  -4.9395∗10^4
Total Force in KN = -49.395</t>
  </si>
  <si>
    <t>Total Moment in Nmm =  4.2806∗10^9
Total Moment in KNm = 4280.67366</t>
  </si>
  <si>
    <t xml:space="preserve">Total Moment in KNm =  4280.6736
 </t>
  </si>
  <si>
    <t>Total Force in KN = -49.3949</t>
  </si>
  <si>
    <t xml:space="preserve">xu = 382.9 mm </t>
  </si>
  <si>
    <t>t = 7.658 mm</t>
  </si>
  <si>
    <t>phi = 0.000003 rad/mm</t>
  </si>
  <si>
    <t>xu = 291.5 mm</t>
  </si>
  <si>
    <t>t = 5.83 mm</t>
  </si>
  <si>
    <t>phi = 0.0000102 rad/mm</t>
  </si>
  <si>
    <t xml:space="preserve">xu = 291.5 mm </t>
  </si>
  <si>
    <t>Total Force in N =  -4.9908∗10^4
Total Force in KN = -49.9085</t>
  </si>
  <si>
    <t>Total Moment in Nmm =  4.809∗10^9
Total Moment in KNm = 4809.2375</t>
  </si>
  <si>
    <t>Total Force in KN = -49.9085</t>
  </si>
  <si>
    <t xml:space="preserve">Total Moment in KNm =  4809.23748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</si>
</sst>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DA0876"/>
      <name val="Times New Roman"/>
      <family val="1"/>
    </font>
    <font>
      <sz val="11"/>
      <color rgb="FF9C000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CD5F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DAE7F6"/>
        <bgColor indexed="64"/>
      </patternFill>
    </fill>
    <fill>
      <patternFill patternType="solid">
        <fgColor rgb="FFFAF1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DA0876"/>
      </left>
      <right style="thick">
        <color rgb="FFDA0876"/>
      </right>
      <top style="thick">
        <color rgb="FFDA0876"/>
      </top>
      <bottom style="thick">
        <color rgb="FFDA0876"/>
      </bottom>
      <diagonal/>
    </border>
    <border>
      <left style="thick">
        <color rgb="FFDA0876"/>
      </left>
      <right/>
      <top style="thick">
        <color rgb="FFDA0876"/>
      </top>
      <bottom style="thick">
        <color rgb="FFDA0876"/>
      </bottom>
      <diagonal/>
    </border>
    <border>
      <left/>
      <right style="thick">
        <color rgb="FFDA0876"/>
      </right>
      <top style="thick">
        <color rgb="FFDA0876"/>
      </top>
      <bottom style="thick">
        <color rgb="FFDA0876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/>
      <right/>
      <top/>
      <bottom style="thin">
        <color rgb="FF7F7F7F"/>
      </bottom>
      <diagonal/>
    </border>
    <border>
      <left style="medium">
        <color rgb="FFF27E8F"/>
      </left>
      <right style="medium">
        <color rgb="FFF27E8F"/>
      </right>
      <top style="medium">
        <color rgb="FFF27E8F"/>
      </top>
      <bottom style="medium">
        <color rgb="FFF27E8F"/>
      </bottom>
      <diagonal/>
    </border>
    <border>
      <left style="thick">
        <color rgb="FFDA0876"/>
      </left>
      <right/>
      <top/>
      <bottom style="thin">
        <color rgb="FF7F7F7F"/>
      </bottom>
      <diagonal/>
    </border>
    <border>
      <left style="medium">
        <color rgb="FFF27E8F"/>
      </left>
      <right style="medium">
        <color rgb="FFF27E8F"/>
      </right>
      <top style="medium">
        <color rgb="FFF27E8F"/>
      </top>
      <bottom/>
      <diagonal/>
    </border>
    <border>
      <left style="medium">
        <color rgb="FFF27E8F"/>
      </left>
      <right style="medium">
        <color rgb="FFF27E8F"/>
      </right>
      <top/>
      <bottom style="medium">
        <color rgb="FFF27E8F"/>
      </bottom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1" applyNumberFormat="0" applyAlignment="0" applyProtection="0"/>
    <xf numFmtId="0" fontId="6" fillId="9" borderId="2" applyNumberFormat="0" applyAlignment="0" applyProtection="0"/>
    <xf numFmtId="0" fontId="1" fillId="10" borderId="0" applyNumberFormat="0" applyBorder="0" applyAlignment="0" applyProtection="0"/>
    <xf numFmtId="0" fontId="7" fillId="11" borderId="3">
      <alignment horizontal="center" vertical="center" wrapText="1"/>
    </xf>
    <xf numFmtId="0" fontId="3" fillId="0" borderId="6" applyFont="0" applyFill="0"/>
    <xf numFmtId="0" fontId="3" fillId="0" borderId="7"/>
    <xf numFmtId="0" fontId="1" fillId="15" borderId="9">
      <alignment horizontal="centerContinuous" vertical="center"/>
    </xf>
    <xf numFmtId="0" fontId="8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9">
      <alignment horizontal="centerContinuous" vertical="center"/>
    </xf>
    <xf numFmtId="0" fontId="1" fillId="16" borderId="9">
      <alignment horizontal="centerContinuous" vertical="center"/>
    </xf>
    <xf numFmtId="0" fontId="3" fillId="17" borderId="9" applyFont="0" applyAlignment="0">
      <alignment horizontal="right"/>
    </xf>
    <xf numFmtId="0" fontId="3" fillId="18" borderId="9" applyFont="0" applyAlignment="0">
      <alignment horizontal="right"/>
    </xf>
  </cellStyleXfs>
  <cellXfs count="47">
    <xf numFmtId="0" fontId="0" fillId="0" borderId="0" xfId="0"/>
    <xf numFmtId="0" fontId="0" fillId="0" borderId="0" xfId="0" applyAlignment="1">
      <alignment horizontal="right"/>
    </xf>
    <xf numFmtId="0" fontId="1" fillId="7" borderId="0" xfId="4"/>
    <xf numFmtId="0" fontId="1" fillId="4" borderId="0" xfId="2"/>
    <xf numFmtId="0" fontId="2" fillId="2" borderId="0" xfId="1"/>
    <xf numFmtId="0" fontId="2" fillId="5" borderId="0" xfId="3"/>
    <xf numFmtId="0" fontId="5" fillId="9" borderId="1" xfId="6"/>
    <xf numFmtId="0" fontId="4" fillId="8" borderId="0" xfId="5"/>
    <xf numFmtId="0" fontId="4" fillId="8" borderId="0" xfId="5" applyAlignment="1">
      <alignment horizontal="right"/>
    </xf>
    <xf numFmtId="0" fontId="1" fillId="10" borderId="0" xfId="8"/>
    <xf numFmtId="0" fontId="3" fillId="0" borderId="6" xfId="10"/>
    <xf numFmtId="0" fontId="3" fillId="6" borderId="6" xfId="10" applyFill="1"/>
    <xf numFmtId="0" fontId="3" fillId="3" borderId="6" xfId="10" applyFill="1"/>
    <xf numFmtId="0" fontId="3" fillId="0" borderId="7" xfId="11"/>
    <xf numFmtId="0" fontId="1" fillId="15" borderId="9" xfId="12">
      <alignment horizontal="centerContinuous" vertical="center"/>
    </xf>
    <xf numFmtId="0" fontId="7" fillId="11" borderId="4" xfId="9" applyBorder="1">
      <alignment horizontal="center" vertical="center" wrapText="1"/>
    </xf>
    <xf numFmtId="0" fontId="7" fillId="11" borderId="5" xfId="9" applyBorder="1">
      <alignment horizontal="center" vertical="center" wrapText="1"/>
    </xf>
    <xf numFmtId="0" fontId="6" fillId="9" borderId="2" xfId="7" applyAlignment="1">
      <alignment horizontal="center" vertical="center" wrapText="1"/>
    </xf>
    <xf numFmtId="0" fontId="7" fillId="11" borderId="3" xfId="9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3" fillId="14" borderId="9" xfId="15">
      <alignment horizontal="centerContinuous" vertical="center"/>
    </xf>
    <xf numFmtId="0" fontId="2" fillId="5" borderId="10" xfId="3" applyBorder="1" applyAlignment="1">
      <alignment horizontal="center" vertical="center" wrapText="1"/>
    </xf>
    <xf numFmtId="0" fontId="2" fillId="5" borderId="8" xfId="3" applyBorder="1" applyAlignment="1">
      <alignment horizontal="center" vertical="center" wrapText="1"/>
    </xf>
    <xf numFmtId="0" fontId="3" fillId="14" borderId="11" xfId="15" applyBorder="1" applyAlignment="1">
      <alignment horizontal="center" vertical="center"/>
    </xf>
    <xf numFmtId="0" fontId="3" fillId="14" borderId="12" xfId="15" applyBorder="1" applyAlignment="1">
      <alignment horizontal="center" vertical="center"/>
    </xf>
    <xf numFmtId="0" fontId="3" fillId="14" borderId="9" xfId="15" applyAlignment="1">
      <alignment horizontal="center" vertical="center"/>
    </xf>
    <xf numFmtId="0" fontId="3" fillId="14" borderId="9" xfId="15">
      <alignment horizontal="center" vertical="center"/>
    </xf>
    <xf numFmtId="0" fontId="7" fillId="11" borderId="4" xfId="9" applyBorder="1" applyAlignment="1">
      <alignment horizontal="center" vertical="center" wrapText="1"/>
    </xf>
    <xf numFmtId="0" fontId="7" fillId="11" borderId="5" xfId="9" applyBorder="1" applyAlignment="1">
      <alignment horizontal="center" vertical="center" wrapText="1"/>
    </xf>
    <xf numFmtId="0" fontId="1" fillId="10" borderId="0" xfId="8" applyAlignment="1">
      <alignment horizontal="centerContinuous" vertical="center"/>
    </xf>
    <xf numFmtId="0" fontId="1" fillId="13" borderId="0" xfId="14" quotePrefix="1" applyBorder="1" applyAlignment="1"/>
    <xf numFmtId="0" fontId="1" fillId="13" borderId="0" xfId="14" applyBorder="1" applyAlignment="1"/>
    <xf numFmtId="11" fontId="0" fillId="0" borderId="0" xfId="0" applyNumberFormat="1"/>
    <xf numFmtId="0" fontId="1" fillId="15" borderId="9" xfId="12" applyAlignment="1">
      <alignment horizontal="center" vertical="center"/>
    </xf>
    <xf numFmtId="0" fontId="1" fillId="16" borderId="9" xfId="16">
      <alignment horizontal="centerContinuous" vertical="center"/>
    </xf>
    <xf numFmtId="11" fontId="1" fillId="16" borderId="9" xfId="16" applyNumberFormat="1">
      <alignment horizontal="centerContinuous" vertical="center"/>
    </xf>
    <xf numFmtId="11" fontId="1" fillId="16" borderId="9" xfId="16" applyNumberFormat="1" applyAlignment="1">
      <alignment horizontal="center" vertical="center"/>
    </xf>
    <xf numFmtId="0" fontId="3" fillId="17" borderId="9" xfId="17" applyAlignment="1">
      <alignment horizontal="right"/>
    </xf>
    <xf numFmtId="0" fontId="0" fillId="17" borderId="9" xfId="17" applyFont="1" applyAlignment="1"/>
    <xf numFmtId="0" fontId="3" fillId="18" borderId="9" xfId="18" applyAlignment="1">
      <alignment horizontal="right"/>
    </xf>
    <xf numFmtId="0" fontId="0" fillId="18" borderId="9" xfId="18" applyFont="1" applyAlignment="1"/>
    <xf numFmtId="0" fontId="8" fillId="12" borderId="7" xfId="13" applyBorder="1"/>
    <xf numFmtId="0" fontId="8" fillId="12" borderId="0" xfId="13" applyAlignment="1">
      <alignment horizontal="right"/>
    </xf>
    <xf numFmtId="0" fontId="8" fillId="12" borderId="0" xfId="13"/>
    <xf numFmtId="11" fontId="8" fillId="12" borderId="0" xfId="13" applyNumberFormat="1"/>
    <xf numFmtId="0" fontId="8" fillId="12" borderId="9" xfId="13" applyBorder="1" applyAlignment="1"/>
    <xf numFmtId="0" fontId="8" fillId="12" borderId="9" xfId="13" applyBorder="1" applyAlignment="1">
      <alignment horizontal="centerContinuous" vertical="center"/>
    </xf>
  </cellXfs>
  <cellStyles count="19">
    <cellStyle name="20% - Accent3" xfId="14" builtinId="38"/>
    <cellStyle name="40% - Accent2" xfId="2" builtinId="35"/>
    <cellStyle name="40% - Accent3" xfId="8" builtinId="39"/>
    <cellStyle name="40% - Accent6" xfId="4" builtinId="51"/>
    <cellStyle name="Accent2" xfId="1" builtinId="33"/>
    <cellStyle name="Accent6" xfId="3" builtinId="49"/>
    <cellStyle name="Bad" xfId="13" builtinId="27"/>
    <cellStyle name="Calculation" xfId="7" builtinId="22"/>
    <cellStyle name="Neutral" xfId="5" builtinId="28"/>
    <cellStyle name="Normal" xfId="0" builtinId="0"/>
    <cellStyle name="Output" xfId="6" builtinId="21"/>
    <cellStyle name="Style 1" xfId="9" xr:uid="{1117EA20-A23B-4742-B3FE-B12475DC9052}"/>
    <cellStyle name="Style 2" xfId="10" xr:uid="{25A5F14B-1CF7-4289-8E41-EE310D612AEB}"/>
    <cellStyle name="Style 3" xfId="11" xr:uid="{DA6443C9-5AEF-42E4-BCF0-C58BA0643D0D}"/>
    <cellStyle name="Style 4" xfId="12" xr:uid="{FFBAAFC2-9AF3-45BF-BA96-663B30116643}"/>
    <cellStyle name="Style 5" xfId="15" xr:uid="{1F42B036-C14F-41EC-8EAB-A1F86291CD8E}"/>
    <cellStyle name="Style 6" xfId="16" xr:uid="{32AE40A1-498F-47C9-B108-C357239CFA92}"/>
    <cellStyle name="Style 7" xfId="17" xr:uid="{8EC7E43E-233B-4EF3-97FA-FAAB2356A790}"/>
    <cellStyle name="Style 7 2" xfId="18" xr:uid="{0389DCE5-9792-4020-AF3F-E5E2C33715A1}"/>
  </cellStyles>
  <dxfs count="0"/>
  <tableStyles count="0" defaultTableStyle="TableStyleMedium2" defaultPivotStyle="PivotStyleLight16"/>
  <colors>
    <mruColors>
      <color rgb="FFF27E8F"/>
      <color rgb="FFFAF1DA"/>
      <color rgb="FFF6E7C2"/>
      <color rgb="FFF8BAC3"/>
      <color rgb="FFF2DCA6"/>
      <color rgb="FFDAE7F6"/>
      <color rgb="FFA0C2E8"/>
      <color rgb="FFF06A7D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C70F-D659-487C-AA60-7130CED489B1}">
  <dimension ref="A1:R76"/>
  <sheetViews>
    <sheetView zoomScaleNormal="100" workbookViewId="0">
      <selection activeCell="K10" sqref="K10"/>
    </sheetView>
  </sheetViews>
  <sheetFormatPr defaultRowHeight="14.4" x14ac:dyDescent="0.3"/>
  <cols>
    <col min="1" max="1" width="9.5546875" customWidth="1"/>
    <col min="2" max="2" width="16.109375" customWidth="1"/>
    <col min="3" max="3" width="12.77734375" customWidth="1"/>
    <col min="4" max="4" width="19" customWidth="1"/>
    <col min="5" max="5" width="16.88671875" customWidth="1"/>
    <col min="6" max="6" width="20.6640625" customWidth="1"/>
    <col min="7" max="7" width="20.44140625" customWidth="1"/>
    <col min="8" max="8" width="18.5546875" customWidth="1"/>
    <col min="9" max="9" width="16.44140625" customWidth="1"/>
    <col min="10" max="10" width="26.33203125" customWidth="1"/>
    <col min="11" max="11" width="20.21875" customWidth="1"/>
    <col min="12" max="12" width="11.88671875" customWidth="1"/>
  </cols>
  <sheetData>
    <row r="1" spans="1:18" ht="15" thickBot="1" x14ac:dyDescent="0.35">
      <c r="A1" s="10" t="s">
        <v>0</v>
      </c>
      <c r="B1" s="10" t="s">
        <v>1</v>
      </c>
      <c r="C1" s="10" t="s">
        <v>4</v>
      </c>
      <c r="D1" s="10" t="s">
        <v>5</v>
      </c>
      <c r="E1" s="10" t="s">
        <v>28</v>
      </c>
      <c r="F1" s="11" t="s">
        <v>6</v>
      </c>
      <c r="G1" s="10" t="s">
        <v>8</v>
      </c>
      <c r="H1" s="12" t="s">
        <v>7</v>
      </c>
    </row>
    <row r="2" spans="1:18" ht="15" thickBot="1" x14ac:dyDescent="0.35">
      <c r="A2" s="13">
        <v>1</v>
      </c>
      <c r="B2">
        <f xml:space="preserve"> (2*A2-1)*(8.465/2)</f>
        <v>4.2324999999999999</v>
      </c>
      <c r="C2">
        <f>0.0000004*(423.25-B2)</f>
        <v>1.6760699999999998E-4</v>
      </c>
      <c r="D2">
        <f xml:space="preserve"> IF(C2&gt;0.002, 18, 18*(C2/0.002)*(2-(C2/0.002)))</f>
        <v>2.8905115209795</v>
      </c>
      <c r="E2">
        <v>1594.5090632679951</v>
      </c>
      <c r="F2">
        <f xml:space="preserve"> D2*E2</f>
        <v>4608.9468176823702</v>
      </c>
      <c r="G2">
        <f xml:space="preserve"> 1050 - (2*A2-1)*(8.465/2)</f>
        <v>1045.7674999999999</v>
      </c>
      <c r="H2">
        <f>F2*G2</f>
        <v>4819886.7911606478</v>
      </c>
      <c r="N2">
        <v>353.6947836765479</v>
      </c>
    </row>
    <row r="3" spans="1:18" ht="15" thickBot="1" x14ac:dyDescent="0.35">
      <c r="A3" s="13">
        <v>2</v>
      </c>
      <c r="B3">
        <f t="shared" ref="B3:B51" si="0" xml:space="preserve"> (2*A3-1)*(8.465/2)</f>
        <v>12.6975</v>
      </c>
      <c r="C3">
        <f t="shared" ref="C3:C51" si="1">0.0000004*(423.25-B3)</f>
        <v>1.6422099999999999E-4</v>
      </c>
      <c r="D3">
        <f t="shared" ref="D3:D51" si="2" xml:space="preserve"> IF(C3&gt;0.002, 18, 18*(C3/0.002)*(2-(C3/0.002)))</f>
        <v>2.8346195842154995</v>
      </c>
      <c r="E3">
        <v>2756.1875427923533</v>
      </c>
      <c r="F3">
        <f t="shared" ref="F3:F51" si="3" xml:space="preserve"> D3*E3</f>
        <v>7812.74318657</v>
      </c>
      <c r="G3">
        <f t="shared" ref="G3:G51" si="4" xml:space="preserve"> 1050 - (2*A3-1)*(8.465/2)</f>
        <v>1037.3025</v>
      </c>
      <c r="H3">
        <f>F3*G3</f>
        <v>8104178.0392870279</v>
      </c>
      <c r="J3" s="23" t="s">
        <v>25</v>
      </c>
      <c r="N3">
        <v>608.19404798139874</v>
      </c>
      <c r="Q3" t="s">
        <v>2</v>
      </c>
      <c r="R3">
        <v>2.1900000000000001E-3</v>
      </c>
    </row>
    <row r="4" spans="1:18" ht="15" thickBot="1" x14ac:dyDescent="0.35">
      <c r="A4" s="13">
        <v>3</v>
      </c>
      <c r="B4">
        <f t="shared" si="0"/>
        <v>21.162500000000001</v>
      </c>
      <c r="C4">
        <f t="shared" si="1"/>
        <v>1.6083499999999999E-4</v>
      </c>
      <c r="D4">
        <f t="shared" si="2"/>
        <v>2.7786244624874996</v>
      </c>
      <c r="E4">
        <v>3551.0003481545436</v>
      </c>
      <c r="F4">
        <f t="shared" si="3"/>
        <v>9866.8964336838435</v>
      </c>
      <c r="G4">
        <f t="shared" si="4"/>
        <v>1028.8375000000001</v>
      </c>
      <c r="H4">
        <f>F4*G4</f>
        <v>10151433.059590202</v>
      </c>
      <c r="J4" s="24"/>
      <c r="N4">
        <v>779.4228634059948</v>
      </c>
      <c r="Q4" t="s">
        <v>3</v>
      </c>
      <c r="R4">
        <v>1.75E-3</v>
      </c>
    </row>
    <row r="5" spans="1:18" ht="15" thickBot="1" x14ac:dyDescent="0.35">
      <c r="A5" s="13">
        <v>4</v>
      </c>
      <c r="B5">
        <f t="shared" si="0"/>
        <v>29.627499999999998</v>
      </c>
      <c r="C5">
        <f t="shared" si="1"/>
        <v>1.5744899999999999E-4</v>
      </c>
      <c r="D5">
        <f t="shared" si="2"/>
        <v>2.7225261557954994</v>
      </c>
      <c r="E5">
        <v>4193.037116159805</v>
      </c>
      <c r="F5">
        <f t="shared" si="3"/>
        <v>11415.6532209664</v>
      </c>
      <c r="G5">
        <f t="shared" si="4"/>
        <v>1020.3724999999999</v>
      </c>
      <c r="H5">
        <f>F5*G5</f>
        <v>11648218.616210537</v>
      </c>
      <c r="J5" s="14" t="s">
        <v>26</v>
      </c>
      <c r="N5">
        <v>915.36877814354148</v>
      </c>
    </row>
    <row r="6" spans="1:18" ht="15" thickBot="1" x14ac:dyDescent="0.35">
      <c r="A6" s="13">
        <v>5</v>
      </c>
      <c r="B6">
        <f t="shared" si="0"/>
        <v>38.092500000000001</v>
      </c>
      <c r="C6">
        <f t="shared" si="1"/>
        <v>1.5406299999999999E-4</v>
      </c>
      <c r="D6">
        <f t="shared" si="2"/>
        <v>2.6663246641394998</v>
      </c>
      <c r="E6">
        <v>4744.7276134403837</v>
      </c>
      <c r="F6">
        <f t="shared" si="3"/>
        <v>12650.984260339841</v>
      </c>
      <c r="G6">
        <f t="shared" si="4"/>
        <v>1011.9075</v>
      </c>
      <c r="H6">
        <f>F6*G6</f>
        <v>12801625.855419839</v>
      </c>
      <c r="J6" s="14" t="s">
        <v>27</v>
      </c>
      <c r="N6">
        <v>1030.0970828033637</v>
      </c>
    </row>
    <row r="7" spans="1:18" ht="15" thickBot="1" x14ac:dyDescent="0.35">
      <c r="A7" s="13">
        <v>6</v>
      </c>
      <c r="B7">
        <f t="shared" si="0"/>
        <v>46.557499999999997</v>
      </c>
      <c r="C7">
        <f t="shared" si="1"/>
        <v>1.5067699999999999E-4</v>
      </c>
      <c r="D7">
        <f t="shared" si="2"/>
        <v>2.6100199875194994</v>
      </c>
      <c r="E7">
        <v>5234.715185885826</v>
      </c>
      <c r="F7">
        <f t="shared" si="3"/>
        <v>13662.711264133857</v>
      </c>
      <c r="G7">
        <f t="shared" si="4"/>
        <v>1003.4425</v>
      </c>
      <c r="H7">
        <f>F7*G7</f>
        <v>13709745.147660637</v>
      </c>
      <c r="J7" s="20" t="s">
        <v>36</v>
      </c>
      <c r="N7">
        <v>1130.0884921102418</v>
      </c>
    </row>
    <row r="8" spans="1:18" ht="15" thickBot="1" x14ac:dyDescent="0.35">
      <c r="A8" s="13">
        <v>7</v>
      </c>
      <c r="B8">
        <f t="shared" si="0"/>
        <v>55.022500000000001</v>
      </c>
      <c r="C8">
        <f t="shared" si="1"/>
        <v>1.47291E-4</v>
      </c>
      <c r="D8">
        <f t="shared" si="2"/>
        <v>2.5536121259355</v>
      </c>
      <c r="E8">
        <v>5678.9936707390043</v>
      </c>
      <c r="F8">
        <f t="shared" si="3"/>
        <v>14501.947100710078</v>
      </c>
      <c r="G8">
        <f t="shared" si="4"/>
        <v>994.97749999999996</v>
      </c>
      <c r="H8">
        <f>F8*G8</f>
        <v>14429111.071396761</v>
      </c>
      <c r="J8" s="26" t="s">
        <v>37</v>
      </c>
      <c r="N8">
        <v>1218.9749792346026</v>
      </c>
    </row>
    <row r="9" spans="1:18" ht="15" thickBot="1" x14ac:dyDescent="0.35">
      <c r="A9" s="13">
        <v>8</v>
      </c>
      <c r="B9">
        <f t="shared" si="0"/>
        <v>63.487499999999997</v>
      </c>
      <c r="C9">
        <f t="shared" si="1"/>
        <v>1.43905E-4</v>
      </c>
      <c r="D9">
        <f t="shared" si="2"/>
        <v>2.4971010793874999</v>
      </c>
      <c r="E9">
        <v>6087.5790122669941</v>
      </c>
      <c r="F9">
        <f t="shared" si="3"/>
        <v>15201.300122388602</v>
      </c>
      <c r="G9">
        <f t="shared" si="4"/>
        <v>986.51250000000005</v>
      </c>
      <c r="H9">
        <f>F9*G9</f>
        <v>14996272.586987887</v>
      </c>
      <c r="J9" s="26"/>
      <c r="N9">
        <v>1299.038105676658</v>
      </c>
    </row>
    <row r="10" spans="1:18" ht="15" thickBot="1" x14ac:dyDescent="0.35">
      <c r="A10" s="13">
        <v>9</v>
      </c>
      <c r="B10">
        <f t="shared" si="0"/>
        <v>71.952500000000001</v>
      </c>
      <c r="C10">
        <f t="shared" si="1"/>
        <v>1.40519E-4</v>
      </c>
      <c r="D10">
        <f t="shared" si="2"/>
        <v>2.4404868478755004</v>
      </c>
      <c r="E10">
        <v>6467.2397846564772</v>
      </c>
      <c r="F10">
        <f t="shared" si="3"/>
        <v>15783.213636511317</v>
      </c>
      <c r="G10">
        <f t="shared" si="4"/>
        <v>978.04750000000001</v>
      </c>
      <c r="H10">
        <f>F10*G10</f>
        <v>15436732.639155801</v>
      </c>
      <c r="J10" t="s">
        <v>35</v>
      </c>
      <c r="N10">
        <v>1371.8236038208411</v>
      </c>
    </row>
    <row r="11" spans="1:18" ht="15" thickBot="1" x14ac:dyDescent="0.35">
      <c r="A11" s="13">
        <v>10</v>
      </c>
      <c r="B11">
        <f t="shared" si="0"/>
        <v>80.417500000000004</v>
      </c>
      <c r="C11">
        <f t="shared" si="1"/>
        <v>1.3713299999999998E-4</v>
      </c>
      <c r="D11">
        <f t="shared" si="2"/>
        <v>2.3837694313994997</v>
      </c>
      <c r="E11">
        <v>6822.8062933988913</v>
      </c>
      <c r="F11">
        <f t="shared" si="3"/>
        <v>16263.997078564404</v>
      </c>
      <c r="G11">
        <f t="shared" si="4"/>
        <v>969.58249999999998</v>
      </c>
      <c r="H11">
        <f>F11*G11</f>
        <v>15769286.94742717</v>
      </c>
      <c r="J11">
        <f xml:space="preserve"> 423.25/50</f>
        <v>8.4649999999999999</v>
      </c>
      <c r="N11">
        <v>1438.4366513684222</v>
      </c>
    </row>
    <row r="12" spans="1:18" ht="15" thickBot="1" x14ac:dyDescent="0.35">
      <c r="A12" s="13">
        <v>11</v>
      </c>
      <c r="B12">
        <f t="shared" si="0"/>
        <v>88.882499999999993</v>
      </c>
      <c r="C12">
        <f t="shared" si="1"/>
        <v>1.3374700000000001E-4</v>
      </c>
      <c r="D12">
        <f t="shared" si="2"/>
        <v>2.3269488299595</v>
      </c>
      <c r="E12">
        <v>7157.8700802398916</v>
      </c>
      <c r="F12">
        <f t="shared" si="3"/>
        <v>16655.997408216328</v>
      </c>
      <c r="G12">
        <f t="shared" si="4"/>
        <v>961.11750000000006</v>
      </c>
      <c r="H12">
        <f>F12*G12</f>
        <v>16008370.588991357</v>
      </c>
      <c r="N12">
        <v>1201.2037388620126</v>
      </c>
    </row>
    <row r="13" spans="1:18" ht="15" thickBot="1" x14ac:dyDescent="0.35">
      <c r="A13" s="13">
        <v>12</v>
      </c>
      <c r="B13">
        <f t="shared" si="0"/>
        <v>97.347499999999997</v>
      </c>
      <c r="C13">
        <f t="shared" si="1"/>
        <v>1.3036100000000001E-4</v>
      </c>
      <c r="D13">
        <f t="shared" si="2"/>
        <v>2.2700250435555001</v>
      </c>
      <c r="E13">
        <v>7475.1886623210667</v>
      </c>
      <c r="F13">
        <f t="shared" si="3"/>
        <v>16968.86546877096</v>
      </c>
      <c r="G13">
        <f t="shared" si="4"/>
        <v>952.65250000000003</v>
      </c>
      <c r="H13">
        <f>F13*G13</f>
        <v>16165432.110988328</v>
      </c>
      <c r="N13">
        <v>1044.483818644193</v>
      </c>
    </row>
    <row r="14" spans="1:18" ht="15" thickBot="1" x14ac:dyDescent="0.35">
      <c r="A14" s="13">
        <v>13</v>
      </c>
      <c r="B14">
        <f t="shared" si="0"/>
        <v>105.8125</v>
      </c>
      <c r="C14">
        <f t="shared" si="1"/>
        <v>1.2697499999999998E-4</v>
      </c>
      <c r="D14">
        <f t="shared" si="2"/>
        <v>2.2129980721874998</v>
      </c>
      <c r="E14">
        <v>7776.9344906809756</v>
      </c>
      <c r="F14">
        <f t="shared" si="3"/>
        <v>17210.341035405476</v>
      </c>
      <c r="G14">
        <f t="shared" si="4"/>
        <v>944.1875</v>
      </c>
      <c r="H14">
        <f>F14*G14</f>
        <v>16249788.876366908</v>
      </c>
      <c r="J14">
        <f xml:space="preserve"> 0.004*10^-4</f>
        <v>4.0000000000000003E-7</v>
      </c>
      <c r="N14">
        <v>954.73595268344013</v>
      </c>
    </row>
    <row r="15" spans="1:18" ht="15" thickBot="1" x14ac:dyDescent="0.35">
      <c r="A15" s="13">
        <v>14</v>
      </c>
      <c r="B15">
        <f t="shared" si="0"/>
        <v>114.2775</v>
      </c>
      <c r="C15">
        <f t="shared" si="1"/>
        <v>1.2358899999999999E-4</v>
      </c>
      <c r="D15">
        <f t="shared" si="2"/>
        <v>2.1558679158554996</v>
      </c>
      <c r="E15">
        <v>8064.855714192493</v>
      </c>
      <c r="F15">
        <f t="shared" si="3"/>
        <v>17386.763680231488</v>
      </c>
      <c r="G15">
        <f t="shared" si="4"/>
        <v>935.72249999999997</v>
      </c>
      <c r="H15">
        <f>F15*G15</f>
        <v>16269185.977775408</v>
      </c>
      <c r="N15">
        <v>891.63468822659274</v>
      </c>
    </row>
    <row r="16" spans="1:18" ht="15" thickBot="1" x14ac:dyDescent="0.35">
      <c r="A16" s="13">
        <v>15</v>
      </c>
      <c r="B16">
        <f t="shared" si="0"/>
        <v>122.74249999999999</v>
      </c>
      <c r="C16">
        <f t="shared" si="1"/>
        <v>1.2020299999999999E-4</v>
      </c>
      <c r="D16">
        <f t="shared" si="2"/>
        <v>2.0986345745594996</v>
      </c>
      <c r="E16">
        <v>8340.3841873437232</v>
      </c>
      <c r="F16">
        <f t="shared" si="3"/>
        <v>17503.418620668872</v>
      </c>
      <c r="G16">
        <f t="shared" si="4"/>
        <v>927.25750000000005</v>
      </c>
      <c r="H16">
        <f>F16*G16</f>
        <v>16230176.191654867</v>
      </c>
      <c r="N16">
        <v>843.54167302526287</v>
      </c>
    </row>
    <row r="17" spans="1:14" ht="15" thickBot="1" x14ac:dyDescent="0.35">
      <c r="A17" s="13">
        <v>16</v>
      </c>
      <c r="B17">
        <f t="shared" si="0"/>
        <v>131.20750000000001</v>
      </c>
      <c r="C17">
        <f t="shared" si="1"/>
        <v>1.16817E-4</v>
      </c>
      <c r="D17">
        <f t="shared" si="2"/>
        <v>2.0412980482994998</v>
      </c>
      <c r="E17">
        <v>8604.7104644835745</v>
      </c>
      <c r="F17">
        <f t="shared" si="3"/>
        <v>17564.778677332604</v>
      </c>
      <c r="G17">
        <f t="shared" si="4"/>
        <v>918.79250000000002</v>
      </c>
      <c r="H17">
        <f>F17*G17</f>
        <v>16138386.912893116</v>
      </c>
      <c r="N17">
        <v>805.20572469031345</v>
      </c>
    </row>
    <row r="18" spans="1:14" ht="15" thickBot="1" x14ac:dyDescent="0.35">
      <c r="A18" s="13">
        <v>17</v>
      </c>
      <c r="B18">
        <f t="shared" si="0"/>
        <v>139.67249999999999</v>
      </c>
      <c r="C18">
        <f t="shared" si="1"/>
        <v>1.1343099999999999E-4</v>
      </c>
      <c r="D18">
        <f t="shared" si="2"/>
        <v>1.9838583370754999</v>
      </c>
      <c r="E18">
        <v>8858.8373416630184</v>
      </c>
      <c r="F18">
        <f t="shared" si="3"/>
        <v>17574.678317053938</v>
      </c>
      <c r="G18">
        <f t="shared" si="4"/>
        <v>910.32749999999999</v>
      </c>
      <c r="H18">
        <f>F18*G18</f>
        <v>15998712.975667918</v>
      </c>
      <c r="N18">
        <v>773.75623876145539</v>
      </c>
    </row>
    <row r="19" spans="1:14" ht="15" thickBot="1" x14ac:dyDescent="0.35">
      <c r="A19" s="13">
        <v>18</v>
      </c>
      <c r="B19">
        <f t="shared" si="0"/>
        <v>148.13749999999999</v>
      </c>
      <c r="C19">
        <f t="shared" si="1"/>
        <v>1.1004499999999999E-4</v>
      </c>
      <c r="D19">
        <f t="shared" si="2"/>
        <v>1.9263154408874998</v>
      </c>
      <c r="E19">
        <v>9103.6190055297775</v>
      </c>
      <c r="F19">
        <f t="shared" si="3"/>
        <v>17536.441858308917</v>
      </c>
      <c r="G19">
        <f t="shared" si="4"/>
        <v>901.86249999999995</v>
      </c>
      <c r="H19">
        <f>F19*G19</f>
        <v>15815459.295439126</v>
      </c>
      <c r="N19">
        <v>747.4390836658938</v>
      </c>
    </row>
    <row r="20" spans="1:14" ht="15" thickBot="1" x14ac:dyDescent="0.35">
      <c r="A20" s="13">
        <v>19</v>
      </c>
      <c r="B20">
        <f t="shared" si="0"/>
        <v>156.60249999999999</v>
      </c>
      <c r="C20">
        <f t="shared" si="1"/>
        <v>1.0665900000000001E-4</v>
      </c>
      <c r="D20">
        <f t="shared" si="2"/>
        <v>1.8686693597355002</v>
      </c>
      <c r="E20">
        <v>9339.7902563704756</v>
      </c>
      <c r="F20">
        <f t="shared" si="3"/>
        <v>17452.979878435679</v>
      </c>
      <c r="G20">
        <f t="shared" si="4"/>
        <v>893.39750000000004</v>
      </c>
      <c r="H20">
        <f>F20*G20</f>
        <v>15592448.590944741</v>
      </c>
      <c r="N20">
        <v>725.10052182650134</v>
      </c>
    </row>
    <row r="21" spans="1:14" ht="15" thickBot="1" x14ac:dyDescent="0.35">
      <c r="A21" s="13">
        <v>20</v>
      </c>
      <c r="B21">
        <f t="shared" si="0"/>
        <v>165.0675</v>
      </c>
      <c r="C21">
        <f t="shared" si="1"/>
        <v>1.03273E-4</v>
      </c>
      <c r="D21">
        <f t="shared" si="2"/>
        <v>1.8109200936194996</v>
      </c>
      <c r="E21">
        <v>9567.988720284573</v>
      </c>
      <c r="F21">
        <f t="shared" si="3"/>
        <v>17326.863029088054</v>
      </c>
      <c r="G21">
        <f t="shared" si="4"/>
        <v>884.9325</v>
      </c>
      <c r="H21">
        <f>F21*G21</f>
        <v>15333104.217488464</v>
      </c>
      <c r="N21">
        <v>705.94087938560278</v>
      </c>
    </row>
    <row r="22" spans="1:14" ht="15" thickBot="1" x14ac:dyDescent="0.35">
      <c r="A22" s="13">
        <v>21</v>
      </c>
      <c r="B22">
        <f t="shared" si="0"/>
        <v>173.5325</v>
      </c>
      <c r="C22">
        <f t="shared" si="1"/>
        <v>9.9887000000000001E-5</v>
      </c>
      <c r="D22">
        <f t="shared" si="2"/>
        <v>1.7530676425395002</v>
      </c>
      <c r="E22">
        <v>9788.772004360033</v>
      </c>
      <c r="F22">
        <f t="shared" si="3"/>
        <v>17160.379461040102</v>
      </c>
      <c r="G22">
        <f t="shared" si="4"/>
        <v>876.46749999999997</v>
      </c>
      <c r="H22">
        <f>F22*G22</f>
        <v>15040514.885269165</v>
      </c>
      <c r="N22">
        <v>689.38374107859909</v>
      </c>
    </row>
    <row r="23" spans="1:14" ht="15" thickBot="1" x14ac:dyDescent="0.35">
      <c r="A23" s="13">
        <v>22</v>
      </c>
      <c r="B23">
        <f t="shared" si="0"/>
        <v>181.9975</v>
      </c>
      <c r="C23">
        <f t="shared" si="1"/>
        <v>9.650099999999999E-5</v>
      </c>
      <c r="D23">
        <f t="shared" si="2"/>
        <v>1.6951120064954999</v>
      </c>
      <c r="E23">
        <v>10002.631135783353</v>
      </c>
      <c r="F23">
        <f t="shared" si="3"/>
        <v>16955.58013481208</v>
      </c>
      <c r="G23">
        <f t="shared" si="4"/>
        <v>868.00250000000005</v>
      </c>
      <c r="H23">
        <f>F23*G23</f>
        <v>14717485.945967223</v>
      </c>
      <c r="N23">
        <v>675.00086234605396</v>
      </c>
    </row>
    <row r="24" spans="1:14" ht="15" thickBot="1" x14ac:dyDescent="0.35">
      <c r="A24" s="13">
        <v>23</v>
      </c>
      <c r="B24">
        <f t="shared" si="0"/>
        <v>190.46250000000001</v>
      </c>
      <c r="C24">
        <f t="shared" si="1"/>
        <v>9.3114999999999992E-5</v>
      </c>
      <c r="D24">
        <f t="shared" si="2"/>
        <v>1.6370531854874997</v>
      </c>
      <c r="E24">
        <v>10210.001224637168</v>
      </c>
      <c r="F24">
        <f t="shared" si="3"/>
        <v>16714.315028623547</v>
      </c>
      <c r="G24">
        <f t="shared" si="4"/>
        <v>859.53750000000002</v>
      </c>
      <c r="H24">
        <f>F24*G24</f>
        <v>14366580.553915512</v>
      </c>
      <c r="N24">
        <v>662.46641891664513</v>
      </c>
    </row>
    <row r="25" spans="1:14" ht="15" thickBot="1" x14ac:dyDescent="0.35">
      <c r="A25" s="13">
        <v>24</v>
      </c>
      <c r="B25">
        <f t="shared" si="0"/>
        <v>198.92750000000001</v>
      </c>
      <c r="C25">
        <f t="shared" si="1"/>
        <v>8.9728999999999994E-5</v>
      </c>
      <c r="D25">
        <f t="shared" si="2"/>
        <v>1.5788911795154996</v>
      </c>
      <c r="E25">
        <v>10411.270021423532</v>
      </c>
      <c r="F25">
        <f t="shared" si="3"/>
        <v>16438.262404379762</v>
      </c>
      <c r="G25">
        <f t="shared" si="4"/>
        <v>851.07249999999999</v>
      </c>
      <c r="H25">
        <f>F25*G25</f>
        <v>13990153.080151495</v>
      </c>
      <c r="N25">
        <v>651.52778830248462</v>
      </c>
    </row>
    <row r="26" spans="1:14" ht="15" thickBot="1" x14ac:dyDescent="0.35">
      <c r="A26" s="13">
        <v>25</v>
      </c>
      <c r="B26">
        <f t="shared" si="0"/>
        <v>207.39249999999998</v>
      </c>
      <c r="C26">
        <f t="shared" si="1"/>
        <v>8.6342999999999996E-5</v>
      </c>
      <c r="D26">
        <f t="shared" si="2"/>
        <v>1.5206259885794997</v>
      </c>
      <c r="E26">
        <v>10606.784856602033</v>
      </c>
      <c r="F26">
        <f t="shared" si="3"/>
        <v>16128.952708220533</v>
      </c>
      <c r="G26">
        <f t="shared" si="4"/>
        <v>842.60750000000007</v>
      </c>
      <c r="H26">
        <f>F26*G26</f>
        <v>13590376.519091934</v>
      </c>
      <c r="N26">
        <v>641.98616643097466</v>
      </c>
    </row>
    <row r="27" spans="1:14" ht="15" thickBot="1" x14ac:dyDescent="0.35">
      <c r="A27" s="13">
        <v>26</v>
      </c>
      <c r="B27">
        <f t="shared" si="0"/>
        <v>215.85749999999999</v>
      </c>
      <c r="C27">
        <f t="shared" si="1"/>
        <v>8.2956999999999999E-5</v>
      </c>
      <c r="D27">
        <f t="shared" si="2"/>
        <v>1.4622576126794999</v>
      </c>
      <c r="E27">
        <v>10796.858321421196</v>
      </c>
      <c r="F27">
        <f t="shared" si="3"/>
        <v>15787.788273520151</v>
      </c>
      <c r="G27">
        <f t="shared" si="4"/>
        <v>834.14250000000004</v>
      </c>
      <c r="H27">
        <f>F27*G27</f>
        <v>13169265.179944783</v>
      </c>
      <c r="N27">
        <v>633.6833019425153</v>
      </c>
    </row>
    <row r="28" spans="1:14" ht="15" thickBot="1" x14ac:dyDescent="0.35">
      <c r="A28" s="13">
        <v>27</v>
      </c>
      <c r="B28">
        <f t="shared" si="0"/>
        <v>224.32249999999999</v>
      </c>
      <c r="C28">
        <f t="shared" si="1"/>
        <v>7.9571000000000001E-5</v>
      </c>
      <c r="D28">
        <f t="shared" si="2"/>
        <v>1.4037860518155001</v>
      </c>
      <c r="E28">
        <v>10981.772958625214</v>
      </c>
      <c r="F28">
        <f t="shared" si="3"/>
        <v>15416.059703522711</v>
      </c>
      <c r="G28">
        <f t="shared" si="4"/>
        <v>825.67750000000001</v>
      </c>
      <c r="H28">
        <f>F28*G28</f>
        <v>12728693.635855373</v>
      </c>
      <c r="N28">
        <v>626.49218110274546</v>
      </c>
    </row>
    <row r="29" spans="1:14" ht="15" thickBot="1" x14ac:dyDescent="0.35">
      <c r="A29" s="13">
        <v>28</v>
      </c>
      <c r="B29">
        <f t="shared" si="0"/>
        <v>232.78749999999999</v>
      </c>
      <c r="C29">
        <f t="shared" si="1"/>
        <v>7.6185000000000003E-5</v>
      </c>
      <c r="D29">
        <f t="shared" si="2"/>
        <v>1.3452113059874999</v>
      </c>
      <c r="E29">
        <v>11161.785166365275</v>
      </c>
      <c r="F29">
        <f t="shared" si="3"/>
        <v>15014.959600798134</v>
      </c>
      <c r="G29">
        <f t="shared" si="4"/>
        <v>817.21249999999998</v>
      </c>
      <c r="H29">
        <f>F29*G29</f>
        <v>12270412.672767244</v>
      </c>
      <c r="N29">
        <v>620.31034755118276</v>
      </c>
    </row>
    <row r="30" spans="1:14" ht="15" thickBot="1" x14ac:dyDescent="0.35">
      <c r="A30" s="13">
        <v>29</v>
      </c>
      <c r="B30">
        <f t="shared" si="0"/>
        <v>241.2525</v>
      </c>
      <c r="C30">
        <f t="shared" si="1"/>
        <v>7.2798999999999992E-5</v>
      </c>
      <c r="D30">
        <f t="shared" si="2"/>
        <v>1.2865333751954997</v>
      </c>
      <c r="E30">
        <v>11337.12847103453</v>
      </c>
      <c r="F30">
        <f t="shared" si="3"/>
        <v>14585.594156865049</v>
      </c>
      <c r="G30">
        <f t="shared" si="4"/>
        <v>808.74749999999995</v>
      </c>
      <c r="H30">
        <f>F30*G30</f>
        <v>11796062.810379215</v>
      </c>
      <c r="N30">
        <v>615.05503013331986</v>
      </c>
    </row>
    <row r="31" spans="1:14" ht="15" thickBot="1" x14ac:dyDescent="0.35">
      <c r="A31" s="13">
        <v>30</v>
      </c>
      <c r="B31">
        <f t="shared" si="0"/>
        <v>249.7175</v>
      </c>
      <c r="C31">
        <f t="shared" si="1"/>
        <v>6.9412999999999994E-5</v>
      </c>
      <c r="D31">
        <f t="shared" si="2"/>
        <v>1.2277522594394998</v>
      </c>
      <c r="E31">
        <v>11508.016289558404</v>
      </c>
      <c r="F31">
        <f t="shared" si="3"/>
        <v>14128.993001171899</v>
      </c>
      <c r="G31">
        <f t="shared" si="4"/>
        <v>800.28250000000003</v>
      </c>
      <c r="H31">
        <f>F31*G31</f>
        <v>11307185.841460351</v>
      </c>
      <c r="N31">
        <v>610.65954413366057</v>
      </c>
    </row>
    <row r="32" spans="1:14" ht="15" thickBot="1" x14ac:dyDescent="0.35">
      <c r="A32" s="13">
        <v>31</v>
      </c>
      <c r="B32">
        <f t="shared" si="0"/>
        <v>258.1825</v>
      </c>
      <c r="C32">
        <f t="shared" si="1"/>
        <v>6.6026999999999997E-5</v>
      </c>
      <c r="D32">
        <f t="shared" si="2"/>
        <v>1.1688679587194997</v>
      </c>
      <c r="E32">
        <v>11674.64427535552</v>
      </c>
      <c r="F32">
        <f t="shared" si="3"/>
        <v>13646.117622911099</v>
      </c>
      <c r="G32">
        <f t="shared" si="4"/>
        <v>791.8175</v>
      </c>
      <c r="H32">
        <f>F32*G32</f>
        <v>10805234.740879409</v>
      </c>
      <c r="N32">
        <v>607.07061173407988</v>
      </c>
    </row>
    <row r="33" spans="1:14" ht="15" thickBot="1" x14ac:dyDescent="0.35">
      <c r="A33" s="13">
        <v>32</v>
      </c>
      <c r="B33">
        <f t="shared" si="0"/>
        <v>266.64749999999998</v>
      </c>
      <c r="C33">
        <f t="shared" si="1"/>
        <v>6.2640999999999999E-5</v>
      </c>
      <c r="D33">
        <f t="shared" si="2"/>
        <v>1.1098804730354999</v>
      </c>
      <c r="E33">
        <v>11837.192322286197</v>
      </c>
      <c r="F33">
        <f t="shared" si="3"/>
        <v>13137.868614071191</v>
      </c>
      <c r="G33">
        <f t="shared" si="4"/>
        <v>783.35249999999996</v>
      </c>
      <c r="H33">
        <f>F33*G33</f>
        <v>10291582.223504202</v>
      </c>
      <c r="N33">
        <v>604.24636258551459</v>
      </c>
    </row>
    <row r="34" spans="1:14" ht="15" thickBot="1" x14ac:dyDescent="0.35">
      <c r="A34" s="13">
        <v>33</v>
      </c>
      <c r="B34">
        <f t="shared" si="0"/>
        <v>275.11250000000001</v>
      </c>
      <c r="C34">
        <f t="shared" si="1"/>
        <v>5.9254999999999994E-5</v>
      </c>
      <c r="D34">
        <f t="shared" si="2"/>
        <v>1.0507898023875</v>
      </c>
      <c r="E34">
        <v>11995.826285706253</v>
      </c>
      <c r="F34">
        <f t="shared" si="3"/>
        <v>12605.091932232051</v>
      </c>
      <c r="G34">
        <f t="shared" si="4"/>
        <v>774.88750000000005</v>
      </c>
      <c r="H34">
        <f>F34*G34</f>
        <v>9767528.1746374648</v>
      </c>
      <c r="N34">
        <v>602.15485090541119</v>
      </c>
    </row>
    <row r="35" spans="1:14" ht="15" thickBot="1" x14ac:dyDescent="0.35">
      <c r="A35" s="13">
        <v>34</v>
      </c>
      <c r="B35">
        <f t="shared" si="0"/>
        <v>283.57749999999999</v>
      </c>
      <c r="C35">
        <f t="shared" si="1"/>
        <v>5.5869000000000003E-5</v>
      </c>
      <c r="D35">
        <f t="shared" si="2"/>
        <v>0.99159594677549989</v>
      </c>
      <c r="E35">
        <v>12150.699468024091</v>
      </c>
      <c r="F35">
        <f t="shared" si="3"/>
        <v>12048.584342979912</v>
      </c>
      <c r="G35">
        <f t="shared" si="4"/>
        <v>766.42250000000001</v>
      </c>
      <c r="H35">
        <f>F35*G35</f>
        <v>9234306.1336075217</v>
      </c>
      <c r="N35">
        <v>600.77297657256963</v>
      </c>
    </row>
    <row r="36" spans="1:14" ht="15" thickBot="1" x14ac:dyDescent="0.35">
      <c r="A36" s="13">
        <v>35</v>
      </c>
      <c r="B36">
        <f t="shared" si="0"/>
        <v>292.04250000000002</v>
      </c>
      <c r="C36">
        <f t="shared" si="1"/>
        <v>5.2482999999999992E-5</v>
      </c>
      <c r="D36">
        <f t="shared" si="2"/>
        <v>0.93229890619949984</v>
      </c>
      <c r="E36">
        <v>12301.953907042196</v>
      </c>
      <c r="F36">
        <f t="shared" si="3"/>
        <v>11469.098171652104</v>
      </c>
      <c r="G36">
        <f t="shared" si="4"/>
        <v>757.95749999999998</v>
      </c>
      <c r="H36">
        <f>F36*G36</f>
        <v>8693088.9774399996</v>
      </c>
      <c r="N36">
        <v>600.08573335765527</v>
      </c>
    </row>
    <row r="37" spans="1:14" ht="15" thickBot="1" x14ac:dyDescent="0.35">
      <c r="A37" s="13">
        <v>36</v>
      </c>
      <c r="B37">
        <f t="shared" si="0"/>
        <v>300.50749999999999</v>
      </c>
      <c r="C37">
        <f t="shared" si="1"/>
        <v>4.9097000000000001E-5</v>
      </c>
      <c r="D37">
        <f t="shared" si="2"/>
        <v>0.87289868065950005</v>
      </c>
      <c r="E37">
        <v>11884.934388808786</v>
      </c>
      <c r="F37">
        <f t="shared" si="3"/>
        <v>10374.343547715911</v>
      </c>
      <c r="G37">
        <f t="shared" si="4"/>
        <v>749.49250000000006</v>
      </c>
      <c r="H37">
        <f>F37*G37</f>
        <v>7775492.6814364679</v>
      </c>
      <c r="N37">
        <v>600.08573335765527</v>
      </c>
    </row>
    <row r="38" spans="1:14" ht="15" thickBot="1" x14ac:dyDescent="0.35">
      <c r="A38" s="13">
        <v>37</v>
      </c>
      <c r="B38">
        <f t="shared" si="0"/>
        <v>308.97249999999997</v>
      </c>
      <c r="C38">
        <f t="shared" si="1"/>
        <v>4.571100000000001E-5</v>
      </c>
      <c r="D38">
        <f t="shared" si="2"/>
        <v>0.81339527015550017</v>
      </c>
      <c r="E38">
        <v>10635.927356405738</v>
      </c>
      <c r="F38">
        <f t="shared" si="3"/>
        <v>8651.2130054179197</v>
      </c>
      <c r="G38">
        <f t="shared" si="4"/>
        <v>741.02750000000003</v>
      </c>
      <c r="H38">
        <f>F38*G38</f>
        <v>6410786.745372328</v>
      </c>
      <c r="N38">
        <v>600.77297657256963</v>
      </c>
    </row>
    <row r="39" spans="1:14" ht="15" thickBot="1" x14ac:dyDescent="0.35">
      <c r="A39" s="13">
        <v>38</v>
      </c>
      <c r="B39">
        <f t="shared" si="0"/>
        <v>317.4375</v>
      </c>
      <c r="C39">
        <f t="shared" si="1"/>
        <v>4.2324999999999999E-5</v>
      </c>
      <c r="D39">
        <f t="shared" si="2"/>
        <v>0.75378867468749988</v>
      </c>
      <c r="E39">
        <v>10013.169386228969</v>
      </c>
      <c r="F39">
        <f t="shared" si="3"/>
        <v>7547.8136810669812</v>
      </c>
      <c r="G39">
        <f t="shared" si="4"/>
        <v>732.5625</v>
      </c>
      <c r="H39">
        <f>F39*G39</f>
        <v>5529245.2597366301</v>
      </c>
      <c r="N39">
        <v>602.15485090541119</v>
      </c>
    </row>
    <row r="40" spans="1:14" ht="15" thickBot="1" x14ac:dyDescent="0.35">
      <c r="A40" s="13">
        <v>39</v>
      </c>
      <c r="B40">
        <f t="shared" si="0"/>
        <v>325.90249999999997</v>
      </c>
      <c r="C40">
        <f t="shared" si="1"/>
        <v>3.8939000000000008E-5</v>
      </c>
      <c r="D40">
        <f t="shared" si="2"/>
        <v>0.69407889425550018</v>
      </c>
      <c r="E40">
        <v>9565.0962977151157</v>
      </c>
      <c r="F40">
        <f t="shared" si="3"/>
        <v>6638.9314617654863</v>
      </c>
      <c r="G40">
        <f t="shared" si="4"/>
        <v>724.09750000000008</v>
      </c>
      <c r="H40">
        <f>F40*G40</f>
        <v>4807233.6741357353</v>
      </c>
      <c r="N40">
        <v>604.24636258551459</v>
      </c>
    </row>
    <row r="41" spans="1:14" ht="15" thickBot="1" x14ac:dyDescent="0.35">
      <c r="A41" s="13">
        <v>40</v>
      </c>
      <c r="B41">
        <f t="shared" si="0"/>
        <v>334.36750000000001</v>
      </c>
      <c r="C41">
        <f t="shared" si="1"/>
        <v>3.5552999999999997E-5</v>
      </c>
      <c r="D41">
        <f t="shared" si="2"/>
        <v>0.63426592885949984</v>
      </c>
      <c r="E41">
        <v>9208.6091359164529</v>
      </c>
      <c r="F41">
        <f t="shared" si="3"/>
        <v>5840.7070270961249</v>
      </c>
      <c r="G41">
        <f t="shared" si="4"/>
        <v>715.63249999999994</v>
      </c>
      <c r="H41">
        <f>F41*G41</f>
        <v>4179799.7715683673</v>
      </c>
      <c r="N41">
        <v>607.07061173407988</v>
      </c>
    </row>
    <row r="42" spans="1:14" ht="15" thickBot="1" x14ac:dyDescent="0.35">
      <c r="A42" s="13">
        <v>41</v>
      </c>
      <c r="B42">
        <f t="shared" si="0"/>
        <v>342.83249999999998</v>
      </c>
      <c r="C42">
        <f t="shared" si="1"/>
        <v>3.2167000000000006E-5</v>
      </c>
      <c r="D42">
        <f t="shared" si="2"/>
        <v>0.5743497784995002</v>
      </c>
      <c r="E42">
        <v>8910.6860133723621</v>
      </c>
      <c r="F42">
        <f t="shared" si="3"/>
        <v>5117.8505380590104</v>
      </c>
      <c r="G42">
        <f t="shared" si="4"/>
        <v>707.16750000000002</v>
      </c>
      <c r="H42">
        <f>F42*G42</f>
        <v>3619177.5703728455</v>
      </c>
      <c r="N42">
        <v>610.65954413366057</v>
      </c>
    </row>
    <row r="43" spans="1:14" ht="15" thickBot="1" x14ac:dyDescent="0.35">
      <c r="A43" s="13">
        <v>42</v>
      </c>
      <c r="B43">
        <f t="shared" si="0"/>
        <v>351.29750000000001</v>
      </c>
      <c r="C43">
        <f t="shared" si="1"/>
        <v>2.8780999999999994E-5</v>
      </c>
      <c r="D43">
        <f t="shared" si="2"/>
        <v>0.51433044317549992</v>
      </c>
      <c r="E43">
        <v>8654.1917003184608</v>
      </c>
      <c r="F43">
        <f t="shared" si="3"/>
        <v>4451.1142525505275</v>
      </c>
      <c r="G43">
        <f t="shared" si="4"/>
        <v>698.70249999999999</v>
      </c>
      <c r="H43">
        <f>F43*G43</f>
        <v>3110004.6560426848</v>
      </c>
      <c r="N43">
        <v>615.05503013331986</v>
      </c>
    </row>
    <row r="44" spans="1:14" ht="15" thickBot="1" x14ac:dyDescent="0.35">
      <c r="A44" s="13">
        <v>43</v>
      </c>
      <c r="B44">
        <f t="shared" si="0"/>
        <v>359.76249999999999</v>
      </c>
      <c r="C44">
        <f t="shared" si="1"/>
        <v>2.5395000000000003E-5</v>
      </c>
      <c r="D44">
        <f t="shared" si="2"/>
        <v>0.45420792288750006</v>
      </c>
      <c r="E44">
        <v>8428.8817077433578</v>
      </c>
      <c r="F44">
        <f t="shared" si="3"/>
        <v>3828.4648527385548</v>
      </c>
      <c r="G44">
        <f t="shared" si="4"/>
        <v>690.23749999999995</v>
      </c>
      <c r="H44">
        <f>F44*G44</f>
        <v>2642550.0087921279</v>
      </c>
      <c r="N44">
        <v>620.31034755118276</v>
      </c>
    </row>
    <row r="45" spans="1:14" ht="15" thickBot="1" x14ac:dyDescent="0.35">
      <c r="A45" s="13">
        <v>44</v>
      </c>
      <c r="B45">
        <f t="shared" si="0"/>
        <v>368.22750000000002</v>
      </c>
      <c r="C45">
        <f t="shared" si="1"/>
        <v>2.2008999999999992E-5</v>
      </c>
      <c r="D45">
        <f t="shared" si="2"/>
        <v>0.39398221763549984</v>
      </c>
      <c r="E45">
        <v>8228.0577518662631</v>
      </c>
      <c r="F45">
        <f t="shared" si="3"/>
        <v>3241.7084399132355</v>
      </c>
      <c r="G45">
        <f t="shared" si="4"/>
        <v>681.77250000000004</v>
      </c>
      <c r="H45">
        <f>F45*G45</f>
        <v>2210107.6673507462</v>
      </c>
      <c r="N45">
        <v>626.49218110274546</v>
      </c>
    </row>
    <row r="46" spans="1:14" ht="15" thickBot="1" x14ac:dyDescent="0.35">
      <c r="A46" s="13">
        <v>45</v>
      </c>
      <c r="B46">
        <f t="shared" si="0"/>
        <v>376.6925</v>
      </c>
      <c r="C46">
        <f t="shared" si="1"/>
        <v>1.8623000000000001E-5</v>
      </c>
      <c r="D46">
        <f t="shared" si="2"/>
        <v>0.33365332741950005</v>
      </c>
      <c r="E46">
        <v>8047.0596713907407</v>
      </c>
      <c r="F46">
        <f t="shared" si="3"/>
        <v>2684.9282353027893</v>
      </c>
      <c r="G46">
        <f t="shared" si="4"/>
        <v>673.3075</v>
      </c>
      <c r="H46">
        <f>F46*G46</f>
        <v>1807782.3177911327</v>
      </c>
      <c r="N46">
        <v>633.6833019425153</v>
      </c>
    </row>
    <row r="47" spans="1:14" ht="15" thickBot="1" x14ac:dyDescent="0.35">
      <c r="A47" s="13">
        <v>46</v>
      </c>
      <c r="B47">
        <f t="shared" si="0"/>
        <v>385.15749999999997</v>
      </c>
      <c r="C47">
        <f t="shared" si="1"/>
        <v>1.5237000000000012E-5</v>
      </c>
      <c r="D47">
        <f t="shared" si="2"/>
        <v>0.27322125223950017</v>
      </c>
      <c r="E47">
        <v>7882.4936111179513</v>
      </c>
      <c r="F47">
        <f t="shared" si="3"/>
        <v>2153.6647751995065</v>
      </c>
      <c r="G47">
        <f t="shared" si="4"/>
        <v>664.84249999999997</v>
      </c>
      <c r="H47">
        <f>F47*G47</f>
        <v>1431847.8733055778</v>
      </c>
      <c r="N47">
        <v>641.98616643097466</v>
      </c>
    </row>
    <row r="48" spans="1:14" ht="15" thickBot="1" x14ac:dyDescent="0.35">
      <c r="A48" s="13">
        <v>47</v>
      </c>
      <c r="B48">
        <f t="shared" si="0"/>
        <v>393.6225</v>
      </c>
      <c r="C48">
        <f t="shared" si="1"/>
        <v>1.1850999999999999E-5</v>
      </c>
      <c r="D48">
        <f t="shared" si="2"/>
        <v>0.21268599209549999</v>
      </c>
      <c r="E48">
        <v>7731.7996010593806</v>
      </c>
      <c r="F48">
        <f t="shared" si="3"/>
        <v>1644.4454688349053</v>
      </c>
      <c r="G48">
        <f t="shared" si="4"/>
        <v>656.37750000000005</v>
      </c>
      <c r="H48">
        <f>F48*G48</f>
        <v>1079377.0057201833</v>
      </c>
      <c r="N48">
        <v>651.52778830248462</v>
      </c>
    </row>
    <row r="49" spans="1:16" ht="15" thickBot="1" x14ac:dyDescent="0.35">
      <c r="A49" s="13">
        <v>48</v>
      </c>
      <c r="B49">
        <f t="shared" si="0"/>
        <v>402.08749999999998</v>
      </c>
      <c r="C49">
        <f t="shared" si="1"/>
        <v>8.4650000000000079E-6</v>
      </c>
      <c r="D49">
        <f t="shared" si="2"/>
        <v>0.15204754698750012</v>
      </c>
      <c r="E49">
        <v>7592.9921699736296</v>
      </c>
      <c r="F49">
        <f t="shared" si="3"/>
        <v>1154.4958337397859</v>
      </c>
      <c r="G49">
        <f t="shared" si="4"/>
        <v>647.91250000000002</v>
      </c>
      <c r="H49">
        <f>F49*G49</f>
        <v>748012.28187792911</v>
      </c>
      <c r="N49">
        <v>662.46641891664513</v>
      </c>
    </row>
    <row r="50" spans="1:16" ht="15" thickBot="1" x14ac:dyDescent="0.35">
      <c r="A50" s="13">
        <v>49</v>
      </c>
      <c r="B50">
        <f t="shared" si="0"/>
        <v>410.55250000000001</v>
      </c>
      <c r="C50">
        <f t="shared" si="1"/>
        <v>5.0789999999999958E-6</v>
      </c>
      <c r="D50">
        <f t="shared" si="2"/>
        <v>9.1305916915499927E-2</v>
      </c>
      <c r="E50">
        <v>7464.4962042976185</v>
      </c>
      <c r="F50">
        <f t="shared" si="3"/>
        <v>681.55267024566297</v>
      </c>
      <c r="G50">
        <f t="shared" si="4"/>
        <v>639.44749999999999</v>
      </c>
      <c r="H50">
        <f>F50*G50</f>
        <v>435817.15110691357</v>
      </c>
      <c r="N50">
        <v>675.00086234605396</v>
      </c>
    </row>
    <row r="51" spans="1:16" ht="15" thickBot="1" x14ac:dyDescent="0.35">
      <c r="A51" s="13">
        <v>50</v>
      </c>
      <c r="B51">
        <f t="shared" si="0"/>
        <v>419.01749999999998</v>
      </c>
      <c r="C51">
        <f t="shared" si="1"/>
        <v>1.6930000000000063E-6</v>
      </c>
      <c r="D51">
        <f t="shared" si="2"/>
        <v>3.0461101879500116E-2</v>
      </c>
      <c r="E51">
        <v>7345.0385028894916</v>
      </c>
      <c r="F51">
        <f t="shared" si="3"/>
        <v>223.73796614536781</v>
      </c>
      <c r="G51">
        <f t="shared" si="4"/>
        <v>630.98250000000007</v>
      </c>
      <c r="H51">
        <f>F51*G51</f>
        <v>141174.74122331955</v>
      </c>
      <c r="N51">
        <v>689.38374107859909</v>
      </c>
    </row>
    <row r="52" spans="1:16" x14ac:dyDescent="0.3">
      <c r="A52" s="30"/>
      <c r="B52" s="31"/>
      <c r="C52" s="31"/>
      <c r="D52" s="31"/>
      <c r="E52" s="31"/>
      <c r="F52" s="31"/>
      <c r="G52" s="31"/>
      <c r="H52" s="31"/>
      <c r="I52" s="31"/>
      <c r="P52">
        <v>705.94087938560278</v>
      </c>
    </row>
    <row r="53" spans="1:16" x14ac:dyDescent="0.3">
      <c r="E53" s="6" t="s">
        <v>17</v>
      </c>
      <c r="F53" s="2">
        <f>SUM(F2:F51)</f>
        <v>580422.13800765504</v>
      </c>
      <c r="G53" s="9"/>
      <c r="H53" s="3">
        <f xml:space="preserve"> SUM(H2:H51)</f>
        <v>509364437.27321047</v>
      </c>
      <c r="I53" s="6" t="s">
        <v>15</v>
      </c>
      <c r="P53">
        <v>725.10052182650134</v>
      </c>
    </row>
    <row r="54" spans="1:16" x14ac:dyDescent="0.3">
      <c r="E54" s="6" t="s">
        <v>18</v>
      </c>
      <c r="F54" s="5">
        <f>F53/1000</f>
        <v>580.42213800765501</v>
      </c>
      <c r="G54" s="9"/>
      <c r="H54" s="4">
        <f xml:space="preserve"> H53/10^6</f>
        <v>509.36443727321046</v>
      </c>
      <c r="I54" s="6" t="s">
        <v>16</v>
      </c>
      <c r="P54">
        <v>747.4390836658938</v>
      </c>
    </row>
    <row r="55" spans="1:16" ht="15" thickBot="1" x14ac:dyDescent="0.35">
      <c r="G55" s="9"/>
      <c r="P55">
        <v>773.75623876145539</v>
      </c>
    </row>
    <row r="56" spans="1:16" ht="42.6" customHeight="1" thickTop="1" thickBot="1" x14ac:dyDescent="0.35">
      <c r="C56" s="27" t="s">
        <v>33</v>
      </c>
      <c r="D56" s="28"/>
      <c r="E56" s="21" t="s">
        <v>29</v>
      </c>
      <c r="F56" s="22"/>
      <c r="G56" s="29"/>
      <c r="H56" s="19" t="s">
        <v>30</v>
      </c>
      <c r="I56" s="19"/>
      <c r="P56">
        <v>805.20572469031345</v>
      </c>
    </row>
    <row r="57" spans="1:16" ht="43.8" customHeight="1" thickTop="1" thickBot="1" x14ac:dyDescent="0.35">
      <c r="C57" s="18" t="s">
        <v>19</v>
      </c>
      <c r="D57" s="18"/>
      <c r="E57" s="17" t="s">
        <v>31</v>
      </c>
      <c r="F57" s="17"/>
      <c r="G57" s="29"/>
      <c r="H57" s="17" t="s">
        <v>32</v>
      </c>
      <c r="I57" s="17"/>
      <c r="P57">
        <v>843.54167302526287</v>
      </c>
    </row>
    <row r="58" spans="1:16" ht="15" customHeight="1" thickTop="1" x14ac:dyDescent="0.3">
      <c r="P58">
        <v>891.63468822659274</v>
      </c>
    </row>
    <row r="59" spans="1:16" x14ac:dyDescent="0.3">
      <c r="P59">
        <v>954.73595268344013</v>
      </c>
    </row>
    <row r="60" spans="1:16" x14ac:dyDescent="0.3">
      <c r="F60" t="s">
        <v>34</v>
      </c>
      <c r="P60">
        <v>1044.483818644193</v>
      </c>
    </row>
    <row r="61" spans="1:16" x14ac:dyDescent="0.3">
      <c r="P61">
        <v>1201.2037388620126</v>
      </c>
    </row>
    <row r="62" spans="1:16" x14ac:dyDescent="0.3">
      <c r="P62">
        <v>1438.4366513684222</v>
      </c>
    </row>
    <row r="63" spans="1:16" x14ac:dyDescent="0.3">
      <c r="P63">
        <v>1371.8236038208411</v>
      </c>
    </row>
    <row r="64" spans="1:16" x14ac:dyDescent="0.3">
      <c r="P64">
        <v>1299.038105676658</v>
      </c>
    </row>
    <row r="65" spans="16:16" x14ac:dyDescent="0.3">
      <c r="P65">
        <v>1218.9749792346026</v>
      </c>
    </row>
    <row r="66" spans="16:16" x14ac:dyDescent="0.3">
      <c r="P66">
        <v>1130.0884921102418</v>
      </c>
    </row>
    <row r="67" spans="16:16" x14ac:dyDescent="0.3">
      <c r="P67">
        <v>1030.0970828033637</v>
      </c>
    </row>
    <row r="68" spans="16:16" x14ac:dyDescent="0.3">
      <c r="P68">
        <v>915.36877814354148</v>
      </c>
    </row>
    <row r="69" spans="16:16" x14ac:dyDescent="0.3">
      <c r="P69">
        <v>779.4228634059948</v>
      </c>
    </row>
    <row r="70" spans="16:16" x14ac:dyDescent="0.3">
      <c r="P70">
        <v>608.19404798139874</v>
      </c>
    </row>
    <row r="71" spans="16:16" x14ac:dyDescent="0.3">
      <c r="P71">
        <v>353.6947836765479</v>
      </c>
    </row>
    <row r="75" spans="16:16" ht="47.4" customHeight="1" x14ac:dyDescent="0.3"/>
    <row r="76" spans="16:16" ht="28.2" customHeight="1" x14ac:dyDescent="0.3"/>
  </sheetData>
  <sortState xmlns:xlrd2="http://schemas.microsoft.com/office/spreadsheetml/2017/richdata2" ref="N35:O69">
    <sortCondition descending="1" ref="N35:N69"/>
  </sortState>
  <mergeCells count="8">
    <mergeCell ref="J3:J4"/>
    <mergeCell ref="J8:J9"/>
    <mergeCell ref="C56:D56"/>
    <mergeCell ref="C57:D57"/>
    <mergeCell ref="E57:F57"/>
    <mergeCell ref="H57:I57"/>
    <mergeCell ref="H56:I56"/>
    <mergeCell ref="E56:F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CED6-6A8A-40F8-86A0-30BE02377A51}">
  <dimension ref="A1:L29"/>
  <sheetViews>
    <sheetView zoomScaleNormal="100" workbookViewId="0">
      <selection activeCell="L14" sqref="L14"/>
    </sheetView>
  </sheetViews>
  <sheetFormatPr defaultRowHeight="14.4" x14ac:dyDescent="0.3"/>
  <cols>
    <col min="2" max="2" width="15" customWidth="1"/>
    <col min="3" max="3" width="17.109375" customWidth="1"/>
    <col min="4" max="4" width="12.5546875" customWidth="1"/>
    <col min="5" max="5" width="18.6640625" customWidth="1"/>
    <col min="6" max="6" width="16.6640625" customWidth="1"/>
    <col min="7" max="7" width="15.44140625" customWidth="1"/>
    <col min="8" max="8" width="18.77734375" customWidth="1"/>
    <col min="9" max="9" width="23" customWidth="1"/>
    <col min="10" max="10" width="15.77734375" customWidth="1"/>
    <col min="12" max="12" width="27" customWidth="1"/>
  </cols>
  <sheetData>
    <row r="1" spans="1:12" ht="15" thickBot="1" x14ac:dyDescent="0.35">
      <c r="A1" s="10" t="s">
        <v>9</v>
      </c>
      <c r="B1" s="10" t="s">
        <v>1</v>
      </c>
      <c r="C1" s="10" t="s">
        <v>10</v>
      </c>
      <c r="D1" s="10" t="s">
        <v>11</v>
      </c>
      <c r="E1" s="10" t="s">
        <v>12</v>
      </c>
      <c r="F1" s="10" t="s">
        <v>4</v>
      </c>
      <c r="G1" s="10" t="s">
        <v>5</v>
      </c>
      <c r="H1" s="11" t="s">
        <v>13</v>
      </c>
      <c r="I1" s="12" t="s">
        <v>14</v>
      </c>
    </row>
    <row r="2" spans="1:12" ht="15" thickBot="1" x14ac:dyDescent="0.35">
      <c r="A2" s="13">
        <v>1</v>
      </c>
      <c r="B2" s="1">
        <v>58</v>
      </c>
      <c r="C2" s="1">
        <v>1</v>
      </c>
      <c r="D2">
        <f>(22/7)*100*C2</f>
        <v>314.28571428571428</v>
      </c>
      <c r="E2">
        <f xml:space="preserve"> 1050 - B2</f>
        <v>992</v>
      </c>
      <c r="F2">
        <f xml:space="preserve"> 0.0000004*(423.25-B2)</f>
        <v>1.461E-4</v>
      </c>
      <c r="G2">
        <f xml:space="preserve"> IF(F2&lt;=0.00174,2*10^5*F2,IF(F2&lt;=0.00195,103810*(F2-0.00174)+347.8,IF(F2&lt;=0.00226,70000*(F2-0.00195)+369.6,IF(F2&lt;=0.00277,42549*(F2-0.00226)+391.3,IF(F2&lt;=0.00312,31143*(F2-0.00277)+413,IF(F2&lt;=0.00417,10381*(F2-0.00312)+423.9,435))))))</f>
        <v>29.22</v>
      </c>
      <c r="H2">
        <f xml:space="preserve"> G2*D2</f>
        <v>9183.4285714285706</v>
      </c>
      <c r="I2">
        <f xml:space="preserve"> H2*E2</f>
        <v>9109961.1428571418</v>
      </c>
      <c r="L2" s="23" t="s">
        <v>25</v>
      </c>
    </row>
    <row r="3" spans="1:12" ht="15" thickBot="1" x14ac:dyDescent="0.35">
      <c r="A3" s="13">
        <v>2</v>
      </c>
      <c r="B3" s="1">
        <v>106.55</v>
      </c>
      <c r="C3" s="1">
        <v>2</v>
      </c>
      <c r="D3">
        <f t="shared" ref="D3:D22" si="0">(22/7)*100*C3</f>
        <v>628.57142857142856</v>
      </c>
      <c r="E3">
        <f t="shared" ref="E3:E22" si="1" xml:space="preserve"> 1050 - B3</f>
        <v>943.45</v>
      </c>
      <c r="F3">
        <f t="shared" ref="F3:F22" si="2" xml:space="preserve"> 0.0000004*(423.25-B3)</f>
        <v>1.2668E-4</v>
      </c>
      <c r="G3">
        <f t="shared" ref="G3:G22" si="3" xml:space="preserve"> IF(F3&lt;=0.00174,2*10^5*F3,IF(F3&lt;=0.00195,103810*(F3-0.00174)+347.8,IF(F3&lt;=0.00226,70000*(F3-0.00195)+369.6,IF(F3&lt;=0.00277,42549*(F3-0.00226)+391.3,IF(F3&lt;=0.00312,31143*(F3-0.00277)+413,IF(F3&lt;=0.00417,10381*(F3-0.00312)+423.9,435))))))</f>
        <v>25.335999999999999</v>
      </c>
      <c r="H3">
        <f t="shared" ref="H3:H22" si="4" xml:space="preserve"> G3*D3</f>
        <v>15925.485714285713</v>
      </c>
      <c r="I3">
        <f t="shared" ref="I3:I22" si="5" xml:space="preserve"> H3*E3</f>
        <v>15024899.497142857</v>
      </c>
      <c r="L3" s="24"/>
    </row>
    <row r="4" spans="1:12" ht="15" thickBot="1" x14ac:dyDescent="0.35">
      <c r="A4" s="13">
        <v>3</v>
      </c>
      <c r="B4" s="1">
        <v>242</v>
      </c>
      <c r="C4" s="1">
        <v>1</v>
      </c>
      <c r="D4">
        <f t="shared" si="0"/>
        <v>314.28571428571428</v>
      </c>
      <c r="E4">
        <f t="shared" si="1"/>
        <v>808</v>
      </c>
      <c r="F4">
        <f t="shared" si="2"/>
        <v>7.25E-5</v>
      </c>
      <c r="G4">
        <f t="shared" si="3"/>
        <v>14.5</v>
      </c>
      <c r="H4">
        <f t="shared" si="4"/>
        <v>4557.1428571428569</v>
      </c>
      <c r="I4">
        <f t="shared" si="5"/>
        <v>3682171.4285714282</v>
      </c>
      <c r="L4" s="14" t="s">
        <v>26</v>
      </c>
    </row>
    <row r="5" spans="1:12" ht="15" thickBot="1" x14ac:dyDescent="0.35">
      <c r="A5" s="13">
        <v>4</v>
      </c>
      <c r="B5" s="1">
        <v>247.46</v>
      </c>
      <c r="C5" s="1">
        <v>2</v>
      </c>
      <c r="D5">
        <f t="shared" si="0"/>
        <v>628.57142857142856</v>
      </c>
      <c r="E5">
        <f t="shared" si="1"/>
        <v>802.54</v>
      </c>
      <c r="F5">
        <f t="shared" si="2"/>
        <v>7.0315999999999996E-5</v>
      </c>
      <c r="G5">
        <f t="shared" si="3"/>
        <v>14.063199999999998</v>
      </c>
      <c r="H5">
        <f t="shared" si="4"/>
        <v>8839.7257142857125</v>
      </c>
      <c r="I5">
        <f t="shared" si="5"/>
        <v>7094233.4747428549</v>
      </c>
      <c r="L5" s="14" t="s">
        <v>27</v>
      </c>
    </row>
    <row r="6" spans="1:12" ht="15" thickBot="1" x14ac:dyDescent="0.35">
      <c r="A6" s="13">
        <v>5</v>
      </c>
      <c r="B6" s="1">
        <v>281.55</v>
      </c>
      <c r="C6" s="1">
        <v>2</v>
      </c>
      <c r="D6">
        <f t="shared" si="0"/>
        <v>628.57142857142856</v>
      </c>
      <c r="E6">
        <f t="shared" si="1"/>
        <v>768.45</v>
      </c>
      <c r="F6">
        <f t="shared" si="2"/>
        <v>5.6679999999999993E-5</v>
      </c>
      <c r="G6">
        <f t="shared" si="3"/>
        <v>11.335999999999999</v>
      </c>
      <c r="H6">
        <f t="shared" si="4"/>
        <v>7125.4857142857136</v>
      </c>
      <c r="I6">
        <f t="shared" si="5"/>
        <v>5475579.4971428569</v>
      </c>
      <c r="L6" s="20" t="s">
        <v>36</v>
      </c>
    </row>
    <row r="7" spans="1:12" ht="15" thickBot="1" x14ac:dyDescent="0.35">
      <c r="A7" s="13">
        <v>6</v>
      </c>
      <c r="B7" s="1">
        <v>396.31</v>
      </c>
      <c r="C7" s="1">
        <v>2</v>
      </c>
      <c r="D7">
        <f t="shared" si="0"/>
        <v>628.57142857142856</v>
      </c>
      <c r="E7">
        <f t="shared" si="1"/>
        <v>653.69000000000005</v>
      </c>
      <c r="F7">
        <f t="shared" si="2"/>
        <v>1.0775999999999998E-5</v>
      </c>
      <c r="G7">
        <f t="shared" si="3"/>
        <v>2.1551999999999998</v>
      </c>
      <c r="H7">
        <f t="shared" si="4"/>
        <v>1354.6971428571426</v>
      </c>
      <c r="I7">
        <f t="shared" si="5"/>
        <v>885551.97531428561</v>
      </c>
      <c r="L7" s="26" t="s">
        <v>37</v>
      </c>
    </row>
    <row r="8" spans="1:12" ht="15" thickBot="1" x14ac:dyDescent="0.35">
      <c r="A8" s="13">
        <v>7</v>
      </c>
      <c r="B8" s="1">
        <v>466.92</v>
      </c>
      <c r="C8" s="1">
        <v>2</v>
      </c>
      <c r="D8">
        <f t="shared" si="0"/>
        <v>628.57142857142856</v>
      </c>
      <c r="E8">
        <f t="shared" si="1"/>
        <v>583.07999999999993</v>
      </c>
      <c r="F8">
        <f t="shared" si="2"/>
        <v>-1.7468000000000006E-5</v>
      </c>
      <c r="G8">
        <f t="shared" si="3"/>
        <v>-3.4936000000000011</v>
      </c>
      <c r="H8">
        <f t="shared" si="4"/>
        <v>-2195.9771428571435</v>
      </c>
      <c r="I8">
        <f t="shared" si="5"/>
        <v>-1280430.3524571431</v>
      </c>
      <c r="L8" s="26"/>
    </row>
    <row r="9" spans="1:12" ht="15" thickBot="1" x14ac:dyDescent="0.35">
      <c r="A9" s="13">
        <v>8</v>
      </c>
      <c r="B9" s="1">
        <v>575.07000000000005</v>
      </c>
      <c r="C9" s="1">
        <v>2</v>
      </c>
      <c r="D9">
        <f t="shared" si="0"/>
        <v>628.57142857142856</v>
      </c>
      <c r="E9">
        <f t="shared" si="1"/>
        <v>474.92999999999995</v>
      </c>
      <c r="F9">
        <f t="shared" si="2"/>
        <v>-6.0728000000000019E-5</v>
      </c>
      <c r="G9">
        <f t="shared" si="3"/>
        <v>-12.145600000000004</v>
      </c>
      <c r="H9">
        <f t="shared" si="4"/>
        <v>-7634.3771428571445</v>
      </c>
      <c r="I9">
        <f t="shared" si="5"/>
        <v>-3625794.7364571434</v>
      </c>
    </row>
    <row r="10" spans="1:12" ht="15" thickBot="1" x14ac:dyDescent="0.35">
      <c r="A10" s="13">
        <v>9</v>
      </c>
      <c r="B10" s="1">
        <v>743.46</v>
      </c>
      <c r="C10" s="1">
        <v>2</v>
      </c>
      <c r="D10">
        <f t="shared" si="0"/>
        <v>628.57142857142856</v>
      </c>
      <c r="E10">
        <f t="shared" si="1"/>
        <v>306.53999999999996</v>
      </c>
      <c r="F10">
        <f t="shared" si="2"/>
        <v>-1.2808400000000002E-4</v>
      </c>
      <c r="G10">
        <f t="shared" si="3"/>
        <v>-25.616800000000005</v>
      </c>
      <c r="H10">
        <f t="shared" si="4"/>
        <v>-16101.988571428574</v>
      </c>
      <c r="I10">
        <f t="shared" si="5"/>
        <v>-4935903.5766857145</v>
      </c>
    </row>
    <row r="11" spans="1:12" ht="15" thickBot="1" x14ac:dyDescent="0.35">
      <c r="A11" s="13">
        <v>10</v>
      </c>
      <c r="B11" s="1">
        <v>800.31</v>
      </c>
      <c r="C11" s="1">
        <v>2</v>
      </c>
      <c r="D11">
        <f t="shared" si="0"/>
        <v>628.57142857142856</v>
      </c>
      <c r="E11">
        <f t="shared" si="1"/>
        <v>249.69000000000005</v>
      </c>
      <c r="F11">
        <f t="shared" si="2"/>
        <v>-1.5082399999999998E-4</v>
      </c>
      <c r="G11">
        <f t="shared" si="3"/>
        <v>-30.164799999999996</v>
      </c>
      <c r="H11">
        <f t="shared" si="4"/>
        <v>-18960.731428571427</v>
      </c>
      <c r="I11">
        <f t="shared" si="5"/>
        <v>-4734305.0304000005</v>
      </c>
    </row>
    <row r="12" spans="1:12" ht="15" thickBot="1" x14ac:dyDescent="0.35">
      <c r="A12" s="13">
        <v>11</v>
      </c>
      <c r="B12" s="8">
        <v>1050</v>
      </c>
      <c r="C12" s="8">
        <v>4</v>
      </c>
      <c r="D12" s="7">
        <f t="shared" si="0"/>
        <v>1257.1428571428571</v>
      </c>
      <c r="E12" s="7">
        <f t="shared" si="1"/>
        <v>0</v>
      </c>
      <c r="F12" s="7">
        <f t="shared" si="2"/>
        <v>-2.5069999999999997E-4</v>
      </c>
      <c r="G12" s="7">
        <f t="shared" si="3"/>
        <v>-50.139999999999993</v>
      </c>
      <c r="H12" s="7">
        <f t="shared" si="4"/>
        <v>-63033.142857142848</v>
      </c>
      <c r="I12" s="7">
        <f t="shared" si="5"/>
        <v>0</v>
      </c>
    </row>
    <row r="13" spans="1:12" ht="15" thickBot="1" x14ac:dyDescent="0.35">
      <c r="A13" s="13">
        <v>12</v>
      </c>
      <c r="B13" s="1">
        <v>1299.69</v>
      </c>
      <c r="C13" s="1">
        <v>2</v>
      </c>
      <c r="D13">
        <f t="shared" si="0"/>
        <v>628.57142857142856</v>
      </c>
      <c r="E13">
        <f t="shared" si="1"/>
        <v>-249.69000000000005</v>
      </c>
      <c r="F13">
        <f t="shared" si="2"/>
        <v>-3.5057600000000001E-4</v>
      </c>
      <c r="G13">
        <f t="shared" si="3"/>
        <v>-70.115200000000002</v>
      </c>
      <c r="H13">
        <f t="shared" si="4"/>
        <v>-44072.411428571431</v>
      </c>
      <c r="I13">
        <f t="shared" si="5"/>
        <v>11004440.409600003</v>
      </c>
    </row>
    <row r="14" spans="1:12" ht="15" thickBot="1" x14ac:dyDescent="0.35">
      <c r="A14" s="13">
        <v>13</v>
      </c>
      <c r="B14" s="1">
        <v>1356.54</v>
      </c>
      <c r="C14" s="1">
        <v>2</v>
      </c>
      <c r="D14">
        <f t="shared" si="0"/>
        <v>628.57142857142856</v>
      </c>
      <c r="E14">
        <f t="shared" si="1"/>
        <v>-306.53999999999996</v>
      </c>
      <c r="F14">
        <f t="shared" si="2"/>
        <v>-3.7331599999999995E-4</v>
      </c>
      <c r="G14">
        <f t="shared" si="3"/>
        <v>-74.663199999999989</v>
      </c>
      <c r="H14">
        <f t="shared" si="4"/>
        <v>-46931.154285714278</v>
      </c>
      <c r="I14">
        <f t="shared" si="5"/>
        <v>14386276.034742853</v>
      </c>
    </row>
    <row r="15" spans="1:12" ht="15" thickBot="1" x14ac:dyDescent="0.35">
      <c r="A15" s="13">
        <v>14</v>
      </c>
      <c r="B15" s="1">
        <v>1524.9299999999998</v>
      </c>
      <c r="C15" s="1">
        <v>2</v>
      </c>
      <c r="D15">
        <f t="shared" si="0"/>
        <v>628.57142857142856</v>
      </c>
      <c r="E15">
        <f t="shared" si="1"/>
        <v>-474.92999999999984</v>
      </c>
      <c r="F15">
        <f t="shared" si="2"/>
        <v>-4.4067199999999992E-4</v>
      </c>
      <c r="G15">
        <f t="shared" si="3"/>
        <v>-88.134399999999985</v>
      </c>
      <c r="H15">
        <f t="shared" si="4"/>
        <v>-55398.765714285706</v>
      </c>
      <c r="I15">
        <f t="shared" si="5"/>
        <v>26310535.8006857</v>
      </c>
    </row>
    <row r="16" spans="1:12" ht="15" thickBot="1" x14ac:dyDescent="0.35">
      <c r="A16" s="13">
        <v>15</v>
      </c>
      <c r="B16" s="1">
        <v>1633.08</v>
      </c>
      <c r="C16" s="1">
        <v>2</v>
      </c>
      <c r="D16">
        <f t="shared" si="0"/>
        <v>628.57142857142856</v>
      </c>
      <c r="E16">
        <f t="shared" si="1"/>
        <v>-583.07999999999993</v>
      </c>
      <c r="F16">
        <f t="shared" si="2"/>
        <v>-4.8393199999999996E-4</v>
      </c>
      <c r="G16">
        <f t="shared" si="3"/>
        <v>-96.786399999999986</v>
      </c>
      <c r="H16">
        <f t="shared" si="4"/>
        <v>-60837.165714285708</v>
      </c>
      <c r="I16">
        <f t="shared" si="5"/>
        <v>35472934.584685706</v>
      </c>
    </row>
    <row r="17" spans="1:10" ht="15" thickBot="1" x14ac:dyDescent="0.35">
      <c r="A17" s="13">
        <v>16</v>
      </c>
      <c r="B17" s="1">
        <v>1703.69</v>
      </c>
      <c r="C17" s="1">
        <v>2</v>
      </c>
      <c r="D17">
        <f t="shared" si="0"/>
        <v>628.57142857142856</v>
      </c>
      <c r="E17">
        <f t="shared" si="1"/>
        <v>-653.69000000000005</v>
      </c>
      <c r="F17">
        <f t="shared" si="2"/>
        <v>-5.1217600000000004E-4</v>
      </c>
      <c r="G17">
        <f t="shared" si="3"/>
        <v>-102.43520000000001</v>
      </c>
      <c r="H17">
        <f t="shared" si="4"/>
        <v>-64387.840000000004</v>
      </c>
      <c r="I17">
        <f t="shared" si="5"/>
        <v>42089687.129600003</v>
      </c>
    </row>
    <row r="18" spans="1:10" ht="15" thickBot="1" x14ac:dyDescent="0.35">
      <c r="A18" s="13">
        <v>17</v>
      </c>
      <c r="B18" s="1">
        <v>1818.45</v>
      </c>
      <c r="C18" s="1">
        <v>2</v>
      </c>
      <c r="D18">
        <f t="shared" si="0"/>
        <v>628.57142857142856</v>
      </c>
      <c r="E18">
        <f t="shared" si="1"/>
        <v>-768.45</v>
      </c>
      <c r="F18">
        <f t="shared" si="2"/>
        <v>-5.5807999999999997E-4</v>
      </c>
      <c r="G18">
        <f t="shared" si="3"/>
        <v>-111.616</v>
      </c>
      <c r="H18">
        <f t="shared" si="4"/>
        <v>-70158.628571428562</v>
      </c>
      <c r="I18">
        <f t="shared" si="5"/>
        <v>53913398.12571428</v>
      </c>
    </row>
    <row r="19" spans="1:10" ht="15" thickBot="1" x14ac:dyDescent="0.35">
      <c r="A19" s="13">
        <v>18</v>
      </c>
      <c r="B19" s="1">
        <v>1852.54</v>
      </c>
      <c r="C19" s="1">
        <v>2</v>
      </c>
      <c r="D19">
        <f t="shared" si="0"/>
        <v>628.57142857142856</v>
      </c>
      <c r="E19">
        <f t="shared" si="1"/>
        <v>-802.54</v>
      </c>
      <c r="F19">
        <f t="shared" si="2"/>
        <v>-5.71716E-4</v>
      </c>
      <c r="G19">
        <f t="shared" si="3"/>
        <v>-114.3432</v>
      </c>
      <c r="H19">
        <f t="shared" si="4"/>
        <v>-71872.868571428568</v>
      </c>
      <c r="I19">
        <f t="shared" si="5"/>
        <v>57680851.943314277</v>
      </c>
    </row>
    <row r="20" spans="1:10" ht="15" thickBot="1" x14ac:dyDescent="0.35">
      <c r="A20" s="13">
        <v>19</v>
      </c>
      <c r="B20" s="1">
        <v>1858</v>
      </c>
      <c r="C20" s="1">
        <v>1</v>
      </c>
      <c r="D20">
        <f t="shared" si="0"/>
        <v>314.28571428571428</v>
      </c>
      <c r="E20">
        <f t="shared" si="1"/>
        <v>-808</v>
      </c>
      <c r="F20">
        <f t="shared" si="2"/>
        <v>-5.7390000000000002E-4</v>
      </c>
      <c r="G20">
        <f t="shared" si="3"/>
        <v>-114.78</v>
      </c>
      <c r="H20">
        <f t="shared" si="4"/>
        <v>-36073.714285714283</v>
      </c>
      <c r="I20">
        <f t="shared" si="5"/>
        <v>29147561.142857142</v>
      </c>
    </row>
    <row r="21" spans="1:10" ht="15" thickBot="1" x14ac:dyDescent="0.35">
      <c r="A21" s="13">
        <v>20</v>
      </c>
      <c r="B21" s="1">
        <v>1993.45</v>
      </c>
      <c r="C21" s="1">
        <v>2</v>
      </c>
      <c r="D21">
        <f t="shared" si="0"/>
        <v>628.57142857142856</v>
      </c>
      <c r="E21">
        <f t="shared" si="1"/>
        <v>-943.45</v>
      </c>
      <c r="F21">
        <f t="shared" si="2"/>
        <v>-6.2807999999999994E-4</v>
      </c>
      <c r="G21">
        <f t="shared" si="3"/>
        <v>-125.61599999999999</v>
      </c>
      <c r="H21">
        <f t="shared" si="4"/>
        <v>-78958.628571428562</v>
      </c>
      <c r="I21">
        <f t="shared" si="5"/>
        <v>74493518.125714287</v>
      </c>
    </row>
    <row r="22" spans="1:10" ht="15" thickBot="1" x14ac:dyDescent="0.35">
      <c r="A22" s="13">
        <v>21</v>
      </c>
      <c r="B22" s="1">
        <v>2042</v>
      </c>
      <c r="C22" s="1">
        <v>1</v>
      </c>
      <c r="D22">
        <f t="shared" si="0"/>
        <v>314.28571428571428</v>
      </c>
      <c r="E22">
        <f t="shared" si="1"/>
        <v>-992</v>
      </c>
      <c r="F22">
        <f t="shared" si="2"/>
        <v>-6.4749999999999996E-4</v>
      </c>
      <c r="G22">
        <f t="shared" si="3"/>
        <v>-129.5</v>
      </c>
      <c r="H22">
        <f t="shared" si="4"/>
        <v>-40700</v>
      </c>
      <c r="I22">
        <f t="shared" si="5"/>
        <v>40374400</v>
      </c>
    </row>
    <row r="23" spans="1:10" x14ac:dyDescent="0.3">
      <c r="G23" s="6" t="s">
        <v>17</v>
      </c>
      <c r="H23" s="2">
        <f>SUM(H2:H22)</f>
        <v>-630331.42857142852</v>
      </c>
      <c r="I23" s="3">
        <f>SUM(I2:I22)</f>
        <v>411569566.61668569</v>
      </c>
      <c r="J23" s="6" t="s">
        <v>15</v>
      </c>
    </row>
    <row r="24" spans="1:10" x14ac:dyDescent="0.3">
      <c r="G24" s="6" t="s">
        <v>18</v>
      </c>
      <c r="H24" s="5">
        <f xml:space="preserve"> H23/1000</f>
        <v>-630.33142857142855</v>
      </c>
      <c r="I24" s="4">
        <f xml:space="preserve"> I23/10^6</f>
        <v>411.56956661668568</v>
      </c>
      <c r="J24" s="6" t="s">
        <v>16</v>
      </c>
    </row>
    <row r="27" spans="1:10" ht="15" thickBot="1" x14ac:dyDescent="0.35"/>
    <row r="28" spans="1:10" ht="19.2" thickTop="1" thickBot="1" x14ac:dyDescent="0.35">
      <c r="C28" s="15" t="s">
        <v>33</v>
      </c>
      <c r="D28" s="16"/>
    </row>
    <row r="29" spans="1:10" ht="15" thickTop="1" x14ac:dyDescent="0.3"/>
  </sheetData>
  <mergeCells count="3">
    <mergeCell ref="C28:D28"/>
    <mergeCell ref="L2:L3"/>
    <mergeCell ref="L7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A435-342B-4510-BEBB-3D698B27E4CA}">
  <dimension ref="A1:K76"/>
  <sheetViews>
    <sheetView topLeftCell="A37" workbookViewId="0">
      <selection activeCell="K22" sqref="K22"/>
    </sheetView>
  </sheetViews>
  <sheetFormatPr defaultRowHeight="14.4" x14ac:dyDescent="0.3"/>
  <cols>
    <col min="1" max="1" width="9.5546875" customWidth="1"/>
    <col min="2" max="2" width="18" customWidth="1"/>
    <col min="3" max="3" width="12.77734375" customWidth="1"/>
    <col min="4" max="4" width="19" customWidth="1"/>
    <col min="5" max="5" width="16.88671875" customWidth="1"/>
    <col min="6" max="6" width="20.6640625" customWidth="1"/>
    <col min="7" max="7" width="20.44140625" customWidth="1"/>
    <col min="8" max="8" width="18.5546875" customWidth="1"/>
    <col min="9" max="9" width="16.44140625" customWidth="1"/>
    <col min="10" max="10" width="26.33203125" customWidth="1"/>
    <col min="11" max="11" width="20.21875" customWidth="1"/>
    <col min="12" max="12" width="11.88671875" customWidth="1"/>
  </cols>
  <sheetData>
    <row r="1" spans="1:11" ht="15" thickBot="1" x14ac:dyDescent="0.35">
      <c r="A1" s="10" t="s">
        <v>0</v>
      </c>
      <c r="B1" s="10" t="s">
        <v>1</v>
      </c>
      <c r="C1" s="10" t="s">
        <v>4</v>
      </c>
      <c r="D1" s="10" t="s">
        <v>5</v>
      </c>
      <c r="E1" s="10" t="s">
        <v>28</v>
      </c>
      <c r="F1" s="11" t="s">
        <v>6</v>
      </c>
      <c r="G1" s="10" t="s">
        <v>8</v>
      </c>
      <c r="H1" s="12" t="s">
        <v>7</v>
      </c>
    </row>
    <row r="2" spans="1:11" ht="15" thickBot="1" x14ac:dyDescent="0.35">
      <c r="A2" s="13">
        <v>1</v>
      </c>
      <c r="B2" s="32">
        <f xml:space="preserve"> (2*A2-1)*($J$14/2)</f>
        <v>3.8289999999999997</v>
      </c>
      <c r="C2" s="32">
        <f>$J$12*($J$13-B2)</f>
        <v>1.137213E-3</v>
      </c>
      <c r="D2">
        <f xml:space="preserve"> IF(C2&gt;0.002, 18, 18*(C2/0.002)*(2-(C2/0.002)))</f>
        <v>14.650193666839499</v>
      </c>
      <c r="E2">
        <v>1372.1493841079418</v>
      </c>
      <c r="F2">
        <f xml:space="preserve"> D2*E2</f>
        <v>20102.254217015889</v>
      </c>
      <c r="G2" s="32">
        <f xml:space="preserve"> 1050 -B2</f>
        <v>1046.171</v>
      </c>
      <c r="H2" s="32">
        <f>F2*G2</f>
        <v>21030395.396469731</v>
      </c>
    </row>
    <row r="3" spans="1:11" ht="15" thickBot="1" x14ac:dyDescent="0.35">
      <c r="A3" s="13">
        <v>2</v>
      </c>
      <c r="B3" s="32">
        <f t="shared" ref="B3:B51" si="0" xml:space="preserve"> (2*A3-1)*($J$14/2)</f>
        <v>11.486999999999998</v>
      </c>
      <c r="C3" s="32">
        <f>$J$12*($J$13-B3)</f>
        <v>1.1142389999999999E-3</v>
      </c>
      <c r="D3">
        <f xml:space="preserve"> IF(C3&gt;0.002, 18, 18*(C3/0.002)*(2-(C3/0.002)))</f>
        <v>14.469423528955499</v>
      </c>
      <c r="E3">
        <v>2372.2871677156181</v>
      </c>
      <c r="F3">
        <f xml:space="preserve"> D3*E3</f>
        <v>34325.627761983567</v>
      </c>
      <c r="G3" s="32">
        <f xml:space="preserve"> 1050 -B3</f>
        <v>1038.5129999999999</v>
      </c>
      <c r="H3" s="32">
        <f t="shared" ref="H3:H51" si="1">F3*G3</f>
        <v>35647610.663980834</v>
      </c>
      <c r="J3" s="23" t="s">
        <v>39</v>
      </c>
    </row>
    <row r="4" spans="1:11" ht="15" thickBot="1" x14ac:dyDescent="0.35">
      <c r="A4" s="13">
        <v>3</v>
      </c>
      <c r="B4" s="32">
        <f t="shared" si="0"/>
        <v>19.145</v>
      </c>
      <c r="C4" s="32">
        <f>$J$12*($J$13-B4)</f>
        <v>1.0912650000000001E-3</v>
      </c>
      <c r="D4">
        <f t="shared" ref="D3:D51" si="2" xml:space="preserve"> IF(C4&gt;0.002, 18, 18*(C4/0.002)*(2-(C4/0.002)))</f>
        <v>14.283903148987502</v>
      </c>
      <c r="E4">
        <v>3056.9895363720061</v>
      </c>
      <c r="F4">
        <f t="shared" ref="F3:F51" si="3" xml:space="preserve"> D4*E4</f>
        <v>43665.74246500594</v>
      </c>
      <c r="G4" s="32">
        <f t="shared" ref="G4:G51" si="4" xml:space="preserve"> 1050 -B4</f>
        <v>1030.855</v>
      </c>
      <c r="H4" s="32">
        <f t="shared" si="1"/>
        <v>45013048.948763698</v>
      </c>
      <c r="J4" s="24"/>
    </row>
    <row r="5" spans="1:11" ht="15" thickBot="1" x14ac:dyDescent="0.35">
      <c r="A5" s="13">
        <v>4</v>
      </c>
      <c r="B5" s="32">
        <f t="shared" si="0"/>
        <v>26.802999999999997</v>
      </c>
      <c r="C5" s="32">
        <f>$J$12*($J$13-B5)</f>
        <v>1.0682909999999999E-3</v>
      </c>
      <c r="D5">
        <f t="shared" si="2"/>
        <v>14.093632526935499</v>
      </c>
      <c r="E5">
        <v>3610.4168444166253</v>
      </c>
      <c r="F5">
        <f t="shared" si="3"/>
        <v>50883.888274265977</v>
      </c>
      <c r="G5" s="32">
        <f t="shared" si="4"/>
        <v>1023.197</v>
      </c>
      <c r="H5" s="32">
        <f t="shared" si="1"/>
        <v>52064241.830564126</v>
      </c>
      <c r="J5" s="14" t="s">
        <v>26</v>
      </c>
    </row>
    <row r="6" spans="1:11" ht="15" thickBot="1" x14ac:dyDescent="0.35">
      <c r="A6" s="13">
        <v>5</v>
      </c>
      <c r="B6" s="32">
        <f t="shared" si="0"/>
        <v>34.460999999999999</v>
      </c>
      <c r="C6" s="32">
        <f>$J$12*($J$13-B6)</f>
        <v>1.0453169999999998E-3</v>
      </c>
      <c r="D6">
        <f t="shared" si="2"/>
        <v>13.8986116627995</v>
      </c>
      <c r="E6">
        <v>4086.2599894018172</v>
      </c>
      <c r="F6">
        <f t="shared" si="3"/>
        <v>56793.340745931055</v>
      </c>
      <c r="G6" s="32">
        <f t="shared" si="4"/>
        <v>1015.539</v>
      </c>
      <c r="H6" s="32">
        <f t="shared" si="1"/>
        <v>57675852.46778208</v>
      </c>
      <c r="J6" s="14" t="s">
        <v>27</v>
      </c>
    </row>
    <row r="7" spans="1:11" ht="15" thickBot="1" x14ac:dyDescent="0.35">
      <c r="A7" s="13">
        <v>6</v>
      </c>
      <c r="B7" s="32">
        <f t="shared" si="0"/>
        <v>42.119</v>
      </c>
      <c r="C7" s="32">
        <f>$J$12*($J$13-B7)</f>
        <v>1.0223429999999998E-3</v>
      </c>
      <c r="D7">
        <f t="shared" si="2"/>
        <v>13.698840556579498</v>
      </c>
      <c r="E7">
        <v>4509.1482296664963</v>
      </c>
      <c r="F7">
        <f t="shared" si="3"/>
        <v>61770.102644184044</v>
      </c>
      <c r="G7" s="32">
        <f t="shared" si="4"/>
        <v>1007.881</v>
      </c>
      <c r="H7" s="32">
        <f t="shared" si="1"/>
        <v>62256912.823122859</v>
      </c>
      <c r="J7" s="20" t="s">
        <v>45</v>
      </c>
    </row>
    <row r="8" spans="1:11" ht="15" thickBot="1" x14ac:dyDescent="0.35">
      <c r="A8" s="13">
        <v>7</v>
      </c>
      <c r="B8" s="32">
        <f t="shared" si="0"/>
        <v>49.776999999999994</v>
      </c>
      <c r="C8" s="32">
        <f>$J$12*($J$13-B8)</f>
        <v>9.9936899999999995E-4</v>
      </c>
      <c r="D8">
        <f t="shared" si="2"/>
        <v>13.494319208275501</v>
      </c>
      <c r="E8">
        <v>4892.8315890496733</v>
      </c>
      <c r="F8">
        <f t="shared" si="3"/>
        <v>66025.431294970142</v>
      </c>
      <c r="G8" s="32">
        <f t="shared" si="4"/>
        <v>1000.223</v>
      </c>
      <c r="H8" s="32">
        <f t="shared" si="1"/>
        <v>66040154.96614892</v>
      </c>
      <c r="J8" s="26" t="s">
        <v>46</v>
      </c>
    </row>
    <row r="9" spans="1:11" ht="15" thickBot="1" x14ac:dyDescent="0.35">
      <c r="A9" s="13">
        <v>8</v>
      </c>
      <c r="B9" s="32">
        <f t="shared" si="0"/>
        <v>57.434999999999995</v>
      </c>
      <c r="C9" s="32">
        <f>$J$12*($J$13-B9)</f>
        <v>9.7639499999999991E-4</v>
      </c>
      <c r="D9">
        <f t="shared" si="2"/>
        <v>13.285047617887498</v>
      </c>
      <c r="E9">
        <v>5245.9193956903009</v>
      </c>
      <c r="F9">
        <f t="shared" si="3"/>
        <v>69692.288971345261</v>
      </c>
      <c r="G9" s="32">
        <f t="shared" si="4"/>
        <v>992.56500000000005</v>
      </c>
      <c r="H9" s="32">
        <f t="shared" si="1"/>
        <v>69174126.802843317</v>
      </c>
      <c r="J9" s="26"/>
    </row>
    <row r="10" spans="1:11" ht="15" thickBot="1" x14ac:dyDescent="0.35">
      <c r="A10" s="13">
        <v>9</v>
      </c>
      <c r="B10" s="32">
        <f t="shared" si="0"/>
        <v>65.092999999999989</v>
      </c>
      <c r="C10" s="32">
        <f>$J$12*($J$13-B10)</f>
        <v>9.5342100000000009E-4</v>
      </c>
      <c r="D10">
        <f t="shared" si="2"/>
        <v>13.071025785415502</v>
      </c>
      <c r="E10">
        <v>5574.2287178529514</v>
      </c>
      <c r="F10">
        <f t="shared" si="3"/>
        <v>72860.887304859527</v>
      </c>
      <c r="G10" s="32">
        <f t="shared" si="4"/>
        <v>984.90700000000004</v>
      </c>
      <c r="H10" s="32">
        <f t="shared" si="1"/>
        <v>71761197.932767287</v>
      </c>
    </row>
    <row r="11" spans="1:11" ht="15" thickBot="1" x14ac:dyDescent="0.35">
      <c r="A11" s="13">
        <v>10</v>
      </c>
      <c r="B11" s="32">
        <f t="shared" si="0"/>
        <v>72.750999999999991</v>
      </c>
      <c r="C11" s="32">
        <f>$J$12*($J$13-B11)</f>
        <v>9.3044700000000004E-4</v>
      </c>
      <c r="D11">
        <f t="shared" si="2"/>
        <v>12.852253710859502</v>
      </c>
      <c r="E11">
        <v>5881.9101861022118</v>
      </c>
      <c r="F11">
        <f t="shared" si="3"/>
        <v>75595.802016274451</v>
      </c>
      <c r="G11" s="32">
        <f t="shared" si="4"/>
        <v>977.24900000000002</v>
      </c>
      <c r="H11" s="32">
        <f t="shared" si="1"/>
        <v>73875921.924602196</v>
      </c>
      <c r="J11" s="32"/>
    </row>
    <row r="12" spans="1:11" ht="15" thickBot="1" x14ac:dyDescent="0.35">
      <c r="A12" s="13">
        <v>11</v>
      </c>
      <c r="B12" s="32">
        <f t="shared" si="0"/>
        <v>80.408999999999992</v>
      </c>
      <c r="C12" s="32">
        <f>$J$12*($J$13-B12)</f>
        <v>9.07473E-4</v>
      </c>
      <c r="D12">
        <f t="shared" si="2"/>
        <v>12.6287313942195</v>
      </c>
      <c r="E12">
        <v>6172.0495154680075</v>
      </c>
      <c r="F12">
        <f t="shared" si="3"/>
        <v>77945.15548266808</v>
      </c>
      <c r="G12" s="32">
        <f t="shared" si="4"/>
        <v>969.59100000000001</v>
      </c>
      <c r="H12" s="32">
        <f t="shared" si="1"/>
        <v>75574921.249595627</v>
      </c>
      <c r="J12" s="35">
        <v>3.0000000000000001E-6</v>
      </c>
      <c r="K12" t="s">
        <v>23</v>
      </c>
    </row>
    <row r="13" spans="1:11" ht="15" thickBot="1" x14ac:dyDescent="0.35">
      <c r="A13" s="13">
        <v>12</v>
      </c>
      <c r="B13" s="32">
        <f t="shared" si="0"/>
        <v>88.066999999999993</v>
      </c>
      <c r="C13" s="32">
        <f>$J$12*($J$13-B13)</f>
        <v>8.8449899999999996E-4</v>
      </c>
      <c r="D13">
        <f t="shared" si="2"/>
        <v>12.400458835495499</v>
      </c>
      <c r="E13">
        <v>6447.0155227813948</v>
      </c>
      <c r="F13">
        <f t="shared" si="3"/>
        <v>79945.950602051176</v>
      </c>
      <c r="G13" s="32">
        <f t="shared" si="4"/>
        <v>961.93299999999999</v>
      </c>
      <c r="H13" s="32">
        <f t="shared" si="1"/>
        <v>76902648.100482896</v>
      </c>
      <c r="J13" s="20">
        <v>382.9</v>
      </c>
      <c r="K13" t="s">
        <v>24</v>
      </c>
    </row>
    <row r="14" spans="1:11" ht="15" thickBot="1" x14ac:dyDescent="0.35">
      <c r="A14" s="13">
        <v>13</v>
      </c>
      <c r="B14" s="32">
        <f t="shared" si="0"/>
        <v>95.724999999999994</v>
      </c>
      <c r="C14" s="32">
        <f>$J$12*($J$13-B14)</f>
        <v>8.6152499999999992E-4</v>
      </c>
      <c r="D14">
        <f t="shared" si="2"/>
        <v>12.167436034687499</v>
      </c>
      <c r="E14">
        <v>6708.6741779698305</v>
      </c>
      <c r="F14">
        <f t="shared" si="3"/>
        <v>81627.363938007649</v>
      </c>
      <c r="G14" s="32">
        <f t="shared" si="4"/>
        <v>954.27499999999998</v>
      </c>
      <c r="H14" s="32">
        <f t="shared" si="1"/>
        <v>77894952.721942246</v>
      </c>
      <c r="J14" s="14">
        <f xml:space="preserve"> J13/50</f>
        <v>7.6579999999999995</v>
      </c>
      <c r="K14" t="s">
        <v>38</v>
      </c>
    </row>
    <row r="15" spans="1:11" ht="15" thickBot="1" x14ac:dyDescent="0.35">
      <c r="A15" s="13">
        <v>14</v>
      </c>
      <c r="B15" s="32">
        <f t="shared" si="0"/>
        <v>103.383</v>
      </c>
      <c r="C15" s="32">
        <f>$J$12*($J$13-B15)</f>
        <v>8.3855099999999999E-4</v>
      </c>
      <c r="D15">
        <f t="shared" si="2"/>
        <v>11.929662991795499</v>
      </c>
      <c r="E15">
        <v>6958.5268158507242</v>
      </c>
      <c r="F15">
        <f t="shared" si="3"/>
        <v>83012.879832470964</v>
      </c>
      <c r="G15" s="32">
        <f t="shared" si="4"/>
        <v>946.61699999999996</v>
      </c>
      <c r="H15" s="32">
        <f t="shared" si="1"/>
        <v>78581403.26837416</v>
      </c>
    </row>
    <row r="16" spans="1:11" ht="15" thickBot="1" x14ac:dyDescent="0.35">
      <c r="A16" s="13">
        <v>15</v>
      </c>
      <c r="B16" s="32">
        <f t="shared" si="0"/>
        <v>111.041</v>
      </c>
      <c r="C16" s="32">
        <f>$J$12*($J$13-B16)</f>
        <v>8.1557699999999995E-4</v>
      </c>
      <c r="D16">
        <f t="shared" si="2"/>
        <v>11.687139706819499</v>
      </c>
      <c r="E16">
        <v>7197.8029851648153</v>
      </c>
      <c r="F16">
        <f t="shared" si="3"/>
        <v>84121.729069783629</v>
      </c>
      <c r="G16" s="32">
        <f t="shared" si="4"/>
        <v>938.95900000000006</v>
      </c>
      <c r="H16" s="32">
        <f t="shared" si="1"/>
        <v>78986854.605634972</v>
      </c>
    </row>
    <row r="17" spans="1:8" ht="15" thickBot="1" x14ac:dyDescent="0.35">
      <c r="A17" s="13">
        <v>16</v>
      </c>
      <c r="B17" s="32">
        <f t="shared" si="0"/>
        <v>118.699</v>
      </c>
      <c r="C17" s="32">
        <f>$J$12*($J$13-B17)</f>
        <v>7.9260299999999991E-4</v>
      </c>
      <c r="D17">
        <f t="shared" si="2"/>
        <v>11.439866179759498</v>
      </c>
      <c r="E17">
        <v>7427.5249124564352</v>
      </c>
      <c r="F17">
        <f t="shared" si="3"/>
        <v>84969.891045331504</v>
      </c>
      <c r="G17" s="32">
        <f t="shared" si="4"/>
        <v>931.30100000000004</v>
      </c>
      <c r="H17" s="32">
        <f t="shared" si="1"/>
        <v>79132544.500408277</v>
      </c>
    </row>
    <row r="18" spans="1:8" ht="15" thickBot="1" x14ac:dyDescent="0.35">
      <c r="A18" s="13">
        <v>17</v>
      </c>
      <c r="B18" s="32">
        <f t="shared" si="0"/>
        <v>126.35699999999999</v>
      </c>
      <c r="C18" s="32">
        <f>$J$12*($J$13-B18)</f>
        <v>7.6962900000000008E-4</v>
      </c>
      <c r="D18">
        <f t="shared" si="2"/>
        <v>11.187842410615501</v>
      </c>
      <c r="E18">
        <v>7648.5535222454919</v>
      </c>
      <c r="F18">
        <f t="shared" si="3"/>
        <v>85570.811476040675</v>
      </c>
      <c r="G18" s="32">
        <f t="shared" si="4"/>
        <v>923.64300000000003</v>
      </c>
      <c r="H18" s="32">
        <f t="shared" si="1"/>
        <v>79036881.024164647</v>
      </c>
    </row>
    <row r="19" spans="1:8" ht="15" thickBot="1" x14ac:dyDescent="0.35">
      <c r="A19" s="13">
        <v>18</v>
      </c>
      <c r="B19" s="32">
        <f t="shared" si="0"/>
        <v>134.01499999999999</v>
      </c>
      <c r="C19" s="32">
        <f>$J$12*($J$13-B19)</f>
        <v>7.4665500000000004E-4</v>
      </c>
      <c r="D19">
        <f t="shared" si="2"/>
        <v>10.931068399387501</v>
      </c>
      <c r="E19">
        <v>7861.6220836241164</v>
      </c>
      <c r="F19">
        <f t="shared" si="3"/>
        <v>85935.928726230501</v>
      </c>
      <c r="G19" s="32">
        <f t="shared" si="4"/>
        <v>915.98500000000001</v>
      </c>
      <c r="H19" s="32">
        <f t="shared" si="1"/>
        <v>78716021.674296245</v>
      </c>
    </row>
    <row r="20" spans="1:8" ht="15" thickBot="1" x14ac:dyDescent="0.35">
      <c r="A20" s="13">
        <v>19</v>
      </c>
      <c r="B20" s="32">
        <f t="shared" si="0"/>
        <v>141.673</v>
      </c>
      <c r="C20" s="32">
        <f>$J$12*($J$13-B20)</f>
        <v>7.23681E-4</v>
      </c>
      <c r="D20">
        <f t="shared" si="2"/>
        <v>10.6695441460755</v>
      </c>
      <c r="E20">
        <v>8067.3613241492012</v>
      </c>
      <c r="F20">
        <f t="shared" si="3"/>
        <v>86075.067790352012</v>
      </c>
      <c r="G20" s="32">
        <f t="shared" si="4"/>
        <v>908.327</v>
      </c>
      <c r="H20" s="32">
        <f t="shared" si="1"/>
        <v>78184308.100807071</v>
      </c>
    </row>
    <row r="21" spans="1:8" ht="15" thickBot="1" x14ac:dyDescent="0.35">
      <c r="A21" s="13">
        <v>20</v>
      </c>
      <c r="B21" s="32">
        <f t="shared" si="0"/>
        <v>149.33099999999999</v>
      </c>
      <c r="C21" s="32">
        <f>$J$12*($J$13-B21)</f>
        <v>7.0070699999999996E-4</v>
      </c>
      <c r="D21">
        <f t="shared" si="2"/>
        <v>10.403269650679499</v>
      </c>
      <c r="E21">
        <v>8266.3185172487683</v>
      </c>
      <c r="F21">
        <f t="shared" si="3"/>
        <v>85996.740553344076</v>
      </c>
      <c r="G21" s="32">
        <f t="shared" si="4"/>
        <v>900.66899999999998</v>
      </c>
      <c r="H21" s="32">
        <f t="shared" si="1"/>
        <v>77454598.317439854</v>
      </c>
    </row>
    <row r="22" spans="1:8" ht="15" thickBot="1" x14ac:dyDescent="0.35">
      <c r="A22" s="13">
        <v>21</v>
      </c>
      <c r="B22" s="32">
        <f t="shared" si="0"/>
        <v>156.98899999999998</v>
      </c>
      <c r="C22" s="32">
        <f>$J$12*($J$13-B22)</f>
        <v>6.7773300000000002E-4</v>
      </c>
      <c r="D22">
        <f t="shared" si="2"/>
        <v>10.1322449131995</v>
      </c>
      <c r="E22">
        <v>8458.9722229370673</v>
      </c>
      <c r="F22">
        <f t="shared" si="3"/>
        <v>85708.378276749965</v>
      </c>
      <c r="G22" s="32">
        <f t="shared" si="4"/>
        <v>893.01099999999997</v>
      </c>
      <c r="H22" s="32">
        <f t="shared" si="1"/>
        <v>76538524.593298763</v>
      </c>
    </row>
    <row r="23" spans="1:8" ht="15" thickBot="1" x14ac:dyDescent="0.35">
      <c r="A23" s="13">
        <v>22</v>
      </c>
      <c r="B23" s="32">
        <f t="shared" si="0"/>
        <v>164.64699999999999</v>
      </c>
      <c r="C23" s="32">
        <f>$J$12*($J$13-B23)</f>
        <v>6.5475899999999998E-4</v>
      </c>
      <c r="D23">
        <f t="shared" si="2"/>
        <v>9.8564699336355002</v>
      </c>
      <c r="E23">
        <v>8645.7438346166218</v>
      </c>
      <c r="F23">
        <f t="shared" si="3"/>
        <v>85216.514159813232</v>
      </c>
      <c r="G23" s="32">
        <f t="shared" si="4"/>
        <v>885.35300000000007</v>
      </c>
      <c r="H23" s="32">
        <f t="shared" si="1"/>
        <v>75446696.460933134</v>
      </c>
    </row>
    <row r="24" spans="1:8" ht="15" thickBot="1" x14ac:dyDescent="0.35">
      <c r="A24" s="13">
        <v>23</v>
      </c>
      <c r="B24" s="32">
        <f t="shared" si="0"/>
        <v>172.30499999999998</v>
      </c>
      <c r="C24" s="32">
        <f>$J$12*($J$13-B24)</f>
        <v>6.3178500000000005E-4</v>
      </c>
      <c r="D24">
        <f t="shared" si="2"/>
        <v>9.5759447119875016</v>
      </c>
      <c r="E24">
        <v>8827.0067398173742</v>
      </c>
      <c r="F24">
        <f t="shared" si="3"/>
        <v>84526.928512832223</v>
      </c>
      <c r="G24" s="32">
        <f t="shared" si="4"/>
        <v>877.69500000000005</v>
      </c>
      <c r="H24" s="32">
        <f t="shared" si="1"/>
        <v>74188862.521070287</v>
      </c>
    </row>
    <row r="25" spans="1:8" ht="15" thickBot="1" x14ac:dyDescent="0.35">
      <c r="A25" s="13">
        <v>24</v>
      </c>
      <c r="B25" s="32">
        <f t="shared" si="0"/>
        <v>179.96299999999999</v>
      </c>
      <c r="C25" s="32">
        <f>$J$12*($J$13-B25)</f>
        <v>6.0881100000000001E-4</v>
      </c>
      <c r="D25">
        <f t="shared" si="2"/>
        <v>9.2906692482554991</v>
      </c>
      <c r="E25">
        <v>9003.0936716959059</v>
      </c>
      <c r="F25">
        <f t="shared" si="3"/>
        <v>83644.765514788844</v>
      </c>
      <c r="G25" s="32">
        <f t="shared" si="4"/>
        <v>870.03700000000003</v>
      </c>
      <c r="H25" s="32">
        <f t="shared" si="1"/>
        <v>72774040.85419035</v>
      </c>
    </row>
    <row r="26" spans="1:8" ht="15" thickBot="1" x14ac:dyDescent="0.35">
      <c r="A26" s="13">
        <v>25</v>
      </c>
      <c r="B26" s="32">
        <f t="shared" si="0"/>
        <v>187.62099999999998</v>
      </c>
      <c r="C26" s="32">
        <f>$J$12*($J$13-B26)</f>
        <v>5.8583699999999997E-4</v>
      </c>
      <c r="D26">
        <f t="shared" si="2"/>
        <v>9.0006435424394997</v>
      </c>
      <c r="E26">
        <v>9174.3026701466479</v>
      </c>
      <c r="F26">
        <f t="shared" si="3"/>
        <v>82574.62808444089</v>
      </c>
      <c r="G26" s="32">
        <f t="shared" si="4"/>
        <v>862.37900000000002</v>
      </c>
      <c r="H26" s="32">
        <f t="shared" si="1"/>
        <v>71210625.192832053</v>
      </c>
    </row>
    <row r="27" spans="1:8" ht="15" thickBot="1" x14ac:dyDescent="0.35">
      <c r="A27" s="13">
        <v>26</v>
      </c>
      <c r="B27" s="32">
        <f t="shared" si="0"/>
        <v>195.279</v>
      </c>
      <c r="C27" s="32">
        <f>$J$12*($J$13-B27)</f>
        <v>5.6286299999999993E-4</v>
      </c>
      <c r="D27">
        <f t="shared" si="2"/>
        <v>8.7058675945394981</v>
      </c>
      <c r="E27">
        <v>9340.9019613294549</v>
      </c>
      <c r="F27">
        <f t="shared" si="3"/>
        <v>81320.655688908548</v>
      </c>
      <c r="G27" s="32">
        <f t="shared" si="4"/>
        <v>854.721</v>
      </c>
      <c r="H27" s="32">
        <f t="shared" si="1"/>
        <v>69506472.15107961</v>
      </c>
    </row>
    <row r="28" spans="1:8" ht="15" thickBot="1" x14ac:dyDescent="0.35">
      <c r="A28" s="13">
        <v>27</v>
      </c>
      <c r="B28" s="32">
        <f t="shared" si="0"/>
        <v>202.93699999999998</v>
      </c>
      <c r="C28" s="32">
        <f>$J$12*($J$13-B28)</f>
        <v>5.3988899999999999E-4</v>
      </c>
      <c r="D28">
        <f t="shared" si="2"/>
        <v>8.4063414045554978</v>
      </c>
      <c r="E28">
        <v>9503.133986451865</v>
      </c>
      <c r="F28">
        <f t="shared" si="3"/>
        <v>79886.588703348854</v>
      </c>
      <c r="G28" s="32">
        <f t="shared" si="4"/>
        <v>847.06299999999999</v>
      </c>
      <c r="H28" s="32">
        <f t="shared" si="1"/>
        <v>67668973.486824796</v>
      </c>
    </row>
    <row r="29" spans="1:8" ht="15" thickBot="1" x14ac:dyDescent="0.35">
      <c r="A29" s="13">
        <v>28</v>
      </c>
      <c r="B29" s="32">
        <f t="shared" si="0"/>
        <v>210.595</v>
      </c>
      <c r="C29" s="32">
        <f>$J$12*($J$13-B29)</f>
        <v>5.1691499999999995E-4</v>
      </c>
      <c r="D29">
        <f t="shared" si="2"/>
        <v>8.1020649724874989</v>
      </c>
      <c r="E29">
        <v>9661.2187545528686</v>
      </c>
      <c r="F29">
        <f t="shared" si="3"/>
        <v>78275.822062802094</v>
      </c>
      <c r="G29" s="32">
        <f t="shared" si="4"/>
        <v>839.40499999999997</v>
      </c>
      <c r="H29" s="32">
        <f t="shared" si="1"/>
        <v>65705116.41862639</v>
      </c>
    </row>
    <row r="30" spans="1:8" ht="15" thickBot="1" x14ac:dyDescent="0.35">
      <c r="A30" s="13">
        <v>29</v>
      </c>
      <c r="B30" s="32">
        <f t="shared" si="0"/>
        <v>218.25299999999999</v>
      </c>
      <c r="C30" s="32">
        <f>$J$12*($J$13-B30)</f>
        <v>4.9394100000000002E-4</v>
      </c>
      <c r="D30">
        <f t="shared" si="2"/>
        <v>7.7930382983355004</v>
      </c>
      <c r="E30">
        <v>9815.3566531110373</v>
      </c>
      <c r="F30">
        <f t="shared" si="3"/>
        <v>76491.450309516469</v>
      </c>
      <c r="G30" s="32">
        <f t="shared" si="4"/>
        <v>831.74700000000007</v>
      </c>
      <c r="H30" s="32">
        <f t="shared" si="1"/>
        <v>63621534.320589401</v>
      </c>
    </row>
    <row r="31" spans="1:8" ht="15" thickBot="1" x14ac:dyDescent="0.35">
      <c r="A31" s="13">
        <v>30</v>
      </c>
      <c r="B31" s="32">
        <f t="shared" si="0"/>
        <v>225.91099999999997</v>
      </c>
      <c r="C31" s="32">
        <f>$J$12*($J$13-B31)</f>
        <v>4.7096700000000003E-4</v>
      </c>
      <c r="D31">
        <f t="shared" si="2"/>
        <v>7.4792613820995006</v>
      </c>
      <c r="E31">
        <v>9965.7308200551797</v>
      </c>
      <c r="F31">
        <f t="shared" si="3"/>
        <v>74536.305666837492</v>
      </c>
      <c r="G31" s="32">
        <f t="shared" si="4"/>
        <v>824.08900000000006</v>
      </c>
      <c r="H31" s="32">
        <f t="shared" si="1"/>
        <v>61424549.600678444</v>
      </c>
    </row>
    <row r="32" spans="1:8" ht="15" thickBot="1" x14ac:dyDescent="0.35">
      <c r="A32" s="13">
        <v>31</v>
      </c>
      <c r="B32" s="32">
        <f t="shared" si="0"/>
        <v>233.56899999999999</v>
      </c>
      <c r="C32" s="32">
        <f>$J$12*($J$13-B32)</f>
        <v>4.4799299999999999E-4</v>
      </c>
      <c r="D32">
        <f t="shared" si="2"/>
        <v>7.1607342237795004</v>
      </c>
      <c r="E32">
        <v>10112.509158136956</v>
      </c>
      <c r="F32">
        <f t="shared" si="3"/>
        <v>72412.990416954926</v>
      </c>
      <c r="G32" s="32">
        <f t="shared" si="4"/>
        <v>816.43100000000004</v>
      </c>
      <c r="H32" s="32">
        <f t="shared" si="1"/>
        <v>59120210.179104932</v>
      </c>
    </row>
    <row r="33" spans="1:8" ht="15" thickBot="1" x14ac:dyDescent="0.35">
      <c r="A33" s="13">
        <v>32</v>
      </c>
      <c r="B33" s="32">
        <f t="shared" si="0"/>
        <v>241.22699999999998</v>
      </c>
      <c r="C33" s="32">
        <f>$J$12*($J$13-B33)</f>
        <v>4.25019E-4</v>
      </c>
      <c r="D33">
        <f t="shared" si="2"/>
        <v>6.8374568233754998</v>
      </c>
      <c r="E33">
        <v>10255.846055523132</v>
      </c>
      <c r="F33">
        <f t="shared" si="3"/>
        <v>70123.90459182534</v>
      </c>
      <c r="G33" s="32">
        <f t="shared" si="4"/>
        <v>808.77300000000002</v>
      </c>
      <c r="H33" s="32">
        <f t="shared" si="1"/>
        <v>56714320.688444354</v>
      </c>
    </row>
    <row r="34" spans="1:8" ht="15" thickBot="1" x14ac:dyDescent="0.35">
      <c r="A34" s="13">
        <v>33</v>
      </c>
      <c r="B34" s="32">
        <f t="shared" si="0"/>
        <v>248.88499999999999</v>
      </c>
      <c r="C34" s="32">
        <f>$J$12*($J$13-B34)</f>
        <v>4.0204499999999996E-4</v>
      </c>
      <c r="D34">
        <f t="shared" si="2"/>
        <v>6.5094291808874987</v>
      </c>
      <c r="E34">
        <v>10395.883863402596</v>
      </c>
      <c r="F34">
        <f t="shared" si="3"/>
        <v>67671.26978155032</v>
      </c>
      <c r="G34" s="32">
        <f t="shared" si="4"/>
        <v>801.11500000000001</v>
      </c>
      <c r="H34" s="32">
        <f t="shared" si="1"/>
        <v>54212469.291046686</v>
      </c>
    </row>
    <row r="35" spans="1:8" ht="15" thickBot="1" x14ac:dyDescent="0.35">
      <c r="A35" s="13">
        <v>34</v>
      </c>
      <c r="B35" s="32">
        <f t="shared" si="0"/>
        <v>256.54300000000001</v>
      </c>
      <c r="C35" s="32">
        <f>$J$12*($J$13-B35)</f>
        <v>3.7907099999999992E-4</v>
      </c>
      <c r="D35">
        <f t="shared" si="2"/>
        <v>6.1766512963154989</v>
      </c>
      <c r="E35">
        <v>10532.754171331406</v>
      </c>
      <c r="F35">
        <f t="shared" si="3"/>
        <v>65057.149706126605</v>
      </c>
      <c r="G35" s="32">
        <f t="shared" si="4"/>
        <v>793.45699999999999</v>
      </c>
      <c r="H35" s="32">
        <f t="shared" si="1"/>
        <v>51620050.8343741</v>
      </c>
    </row>
    <row r="36" spans="1:8" ht="15" thickBot="1" x14ac:dyDescent="0.35">
      <c r="A36" s="13">
        <v>35</v>
      </c>
      <c r="B36" s="32">
        <f t="shared" si="0"/>
        <v>264.20099999999996</v>
      </c>
      <c r="C36" s="32">
        <f>$J$12*($J$13-B36)</f>
        <v>3.5609700000000004E-4</v>
      </c>
      <c r="D36">
        <f t="shared" si="2"/>
        <v>5.8391231696595005</v>
      </c>
      <c r="E36">
        <v>10666.578913204703</v>
      </c>
      <c r="F36">
        <f t="shared" si="3"/>
        <v>62283.468073095035</v>
      </c>
      <c r="G36" s="32">
        <f t="shared" si="4"/>
        <v>785.79899999999998</v>
      </c>
      <c r="H36" s="32">
        <f t="shared" si="1"/>
        <v>48942286.928370006</v>
      </c>
    </row>
    <row r="37" spans="1:8" ht="15" thickBot="1" x14ac:dyDescent="0.35">
      <c r="A37" s="13">
        <v>36</v>
      </c>
      <c r="B37" s="32">
        <f t="shared" si="0"/>
        <v>271.85899999999998</v>
      </c>
      <c r="C37" s="32">
        <f>$J$12*($J$13-B37)</f>
        <v>3.33123E-4</v>
      </c>
      <c r="D37">
        <f t="shared" si="2"/>
        <v>5.4968448009194999</v>
      </c>
      <c r="E37">
        <v>10797.471330599905</v>
      </c>
      <c r="F37">
        <f t="shared" si="3"/>
        <v>59352.024146685442</v>
      </c>
      <c r="G37" s="32">
        <f t="shared" si="4"/>
        <v>778.14100000000008</v>
      </c>
      <c r="H37" s="32">
        <f t="shared" si="1"/>
        <v>46184243.421525963</v>
      </c>
    </row>
    <row r="38" spans="1:8" ht="15" thickBot="1" x14ac:dyDescent="0.35">
      <c r="A38" s="13">
        <v>37</v>
      </c>
      <c r="B38" s="32">
        <f t="shared" si="0"/>
        <v>279.517</v>
      </c>
      <c r="C38" s="32">
        <f>$J$12*($J$13-B38)</f>
        <v>3.1014899999999996E-4</v>
      </c>
      <c r="D38">
        <f t="shared" si="2"/>
        <v>5.1498161900954997</v>
      </c>
      <c r="E38">
        <v>10925.536815379372</v>
      </c>
      <c r="F38">
        <f t="shared" si="3"/>
        <v>56264.506377325117</v>
      </c>
      <c r="G38" s="32">
        <f t="shared" si="4"/>
        <v>770.48299999999995</v>
      </c>
      <c r="H38" s="32">
        <f t="shared" si="1"/>
        <v>43350845.667120583</v>
      </c>
    </row>
    <row r="39" spans="1:8" ht="15" thickBot="1" x14ac:dyDescent="0.35">
      <c r="A39" s="13">
        <v>38</v>
      </c>
      <c r="B39" s="32">
        <f t="shared" si="0"/>
        <v>287.17499999999995</v>
      </c>
      <c r="C39" s="32">
        <f>$J$12*($J$13-B39)</f>
        <v>2.8717500000000008E-4</v>
      </c>
      <c r="D39">
        <f t="shared" si="2"/>
        <v>4.7980373371875009</v>
      </c>
      <c r="E39">
        <v>11050.873649575073</v>
      </c>
      <c r="F39">
        <f t="shared" si="3"/>
        <v>53022.504379202699</v>
      </c>
      <c r="G39" s="32">
        <f t="shared" si="4"/>
        <v>762.82500000000005</v>
      </c>
      <c r="H39" s="32">
        <f t="shared" si="1"/>
        <v>40446891.903065301</v>
      </c>
    </row>
    <row r="40" spans="1:8" ht="15" thickBot="1" x14ac:dyDescent="0.35">
      <c r="A40" s="13">
        <v>39</v>
      </c>
      <c r="B40" s="32">
        <f t="shared" si="0"/>
        <v>294.83299999999997</v>
      </c>
      <c r="C40" s="32">
        <f>$J$12*($J$13-B40)</f>
        <v>2.6420100000000004E-4</v>
      </c>
      <c r="D40">
        <f t="shared" si="2"/>
        <v>4.4415082421954999</v>
      </c>
      <c r="E40">
        <v>11173.573657479277</v>
      </c>
      <c r="F40">
        <f t="shared" si="3"/>
        <v>49627.519494472726</v>
      </c>
      <c r="G40" s="32">
        <f t="shared" si="4"/>
        <v>755.16700000000003</v>
      </c>
      <c r="H40" s="32">
        <f t="shared" si="1"/>
        <v>37477065.014082484</v>
      </c>
    </row>
    <row r="41" spans="1:8" ht="15" thickBot="1" x14ac:dyDescent="0.35">
      <c r="A41" s="13">
        <v>40</v>
      </c>
      <c r="B41" s="32">
        <f t="shared" si="0"/>
        <v>302.49099999999999</v>
      </c>
      <c r="C41" s="32">
        <f>$J$12*($J$13-B41)</f>
        <v>2.4122699999999997E-4</v>
      </c>
      <c r="D41">
        <f t="shared" si="2"/>
        <v>4.0802289051194993</v>
      </c>
      <c r="E41">
        <v>10424.405516529212</v>
      </c>
      <c r="F41">
        <f t="shared" si="3"/>
        <v>42533.960707229657</v>
      </c>
      <c r="G41" s="32">
        <f t="shared" si="4"/>
        <v>747.50900000000001</v>
      </c>
      <c r="H41" s="32">
        <f t="shared" si="1"/>
        <v>31794518.434300534</v>
      </c>
    </row>
    <row r="42" spans="1:8" ht="15" thickBot="1" x14ac:dyDescent="0.35">
      <c r="A42" s="13">
        <v>41</v>
      </c>
      <c r="B42" s="32">
        <f t="shared" si="0"/>
        <v>310.149</v>
      </c>
      <c r="C42" s="32">
        <f>$J$12*($J$13-B42)</f>
        <v>2.1825299999999993E-4</v>
      </c>
      <c r="D42">
        <f t="shared" si="2"/>
        <v>3.7141993259594988</v>
      </c>
      <c r="E42">
        <v>9528.063021049511</v>
      </c>
      <c r="F42">
        <f t="shared" si="3"/>
        <v>35389.125250481717</v>
      </c>
      <c r="G42" s="32">
        <f t="shared" si="4"/>
        <v>739.851</v>
      </c>
      <c r="H42" s="32">
        <f t="shared" si="1"/>
        <v>26182679.70569415</v>
      </c>
    </row>
    <row r="43" spans="1:8" ht="15" thickBot="1" x14ac:dyDescent="0.35">
      <c r="A43" s="13">
        <v>42</v>
      </c>
      <c r="B43" s="32">
        <f t="shared" si="0"/>
        <v>317.80699999999996</v>
      </c>
      <c r="C43" s="32">
        <f>$J$12*($J$13-B43)</f>
        <v>1.9527900000000005E-4</v>
      </c>
      <c r="D43">
        <f t="shared" si="2"/>
        <v>3.3434195047155004</v>
      </c>
      <c r="E43">
        <v>9038.4409033486518</v>
      </c>
      <c r="F43">
        <f t="shared" si="3"/>
        <v>30219.29960847427</v>
      </c>
      <c r="G43" s="32">
        <f t="shared" si="4"/>
        <v>732.19299999999998</v>
      </c>
      <c r="H43" s="32">
        <f t="shared" si="1"/>
        <v>22126359.638227601</v>
      </c>
    </row>
    <row r="44" spans="1:8" ht="15" thickBot="1" x14ac:dyDescent="0.35">
      <c r="A44" s="13">
        <v>43</v>
      </c>
      <c r="B44" s="32">
        <f t="shared" si="0"/>
        <v>325.46499999999997</v>
      </c>
      <c r="C44" s="32">
        <f>$J$12*($J$13-B44)</f>
        <v>1.7230500000000001E-4</v>
      </c>
      <c r="D44">
        <f t="shared" si="2"/>
        <v>2.9678894413874999</v>
      </c>
      <c r="E44">
        <v>8671.7773468086798</v>
      </c>
      <c r="F44">
        <f t="shared" si="3"/>
        <v>25736.876425656788</v>
      </c>
      <c r="G44" s="32">
        <f t="shared" si="4"/>
        <v>724.53500000000008</v>
      </c>
      <c r="H44" s="32">
        <f t="shared" si="1"/>
        <v>18647267.761063244</v>
      </c>
    </row>
    <row r="45" spans="1:8" ht="15" thickBot="1" x14ac:dyDescent="0.35">
      <c r="A45" s="13">
        <v>44</v>
      </c>
      <c r="B45" s="32">
        <f t="shared" si="0"/>
        <v>333.12299999999999</v>
      </c>
      <c r="C45" s="32">
        <f>$J$12*($J$13-B45)</f>
        <v>1.4933099999999997E-4</v>
      </c>
      <c r="D45">
        <f t="shared" si="2"/>
        <v>2.5876091359754994</v>
      </c>
      <c r="E45">
        <v>8374.3148524769458</v>
      </c>
      <c r="F45">
        <f t="shared" si="3"/>
        <v>21669.453619804663</v>
      </c>
      <c r="G45" s="32">
        <f t="shared" si="4"/>
        <v>716.87699999999995</v>
      </c>
      <c r="H45" s="32">
        <f t="shared" si="1"/>
        <v>15534332.902604707</v>
      </c>
    </row>
    <row r="46" spans="1:8" ht="15" thickBot="1" x14ac:dyDescent="0.35">
      <c r="A46" s="13">
        <v>45</v>
      </c>
      <c r="B46" s="32">
        <f t="shared" si="0"/>
        <v>340.78099999999995</v>
      </c>
      <c r="C46" s="32">
        <f>$J$12*($J$13-B46)</f>
        <v>1.2635700000000009E-4</v>
      </c>
      <c r="D46">
        <f t="shared" si="2"/>
        <v>2.2025785884795015</v>
      </c>
      <c r="E46">
        <v>8122.6235358276326</v>
      </c>
      <c r="F46">
        <f t="shared" si="3"/>
        <v>17890.716682293605</v>
      </c>
      <c r="G46" s="32">
        <f t="shared" si="4"/>
        <v>709.21900000000005</v>
      </c>
      <c r="H46" s="32">
        <f t="shared" si="1"/>
        <v>12688436.194699589</v>
      </c>
    </row>
    <row r="47" spans="1:8" ht="15" thickBot="1" x14ac:dyDescent="0.35">
      <c r="A47" s="13">
        <v>46</v>
      </c>
      <c r="B47" s="32">
        <f t="shared" si="0"/>
        <v>348.43899999999996</v>
      </c>
      <c r="C47" s="32">
        <f>$J$12*($J$13-B47)</f>
        <v>1.0338300000000004E-4</v>
      </c>
      <c r="D47">
        <f t="shared" si="2"/>
        <v>1.8127977988995005</v>
      </c>
      <c r="E47">
        <v>7903.9807199590723</v>
      </c>
      <c r="F47">
        <f t="shared" si="3"/>
        <v>14328.318851685895</v>
      </c>
      <c r="G47" s="32">
        <f t="shared" si="4"/>
        <v>701.56100000000004</v>
      </c>
      <c r="H47" s="32">
        <f t="shared" si="1"/>
        <v>10052189.701907609</v>
      </c>
    </row>
    <row r="48" spans="1:8" ht="15" thickBot="1" x14ac:dyDescent="0.35">
      <c r="A48" s="13">
        <v>47</v>
      </c>
      <c r="B48" s="32">
        <f t="shared" si="0"/>
        <v>356.09699999999998</v>
      </c>
      <c r="C48" s="32">
        <f>$J$12*($J$13-B48)</f>
        <v>8.0408999999999995E-5</v>
      </c>
      <c r="D48">
        <f t="shared" si="2"/>
        <v>1.4182667672354998</v>
      </c>
      <c r="E48">
        <v>7710.5658017444657</v>
      </c>
      <c r="F48">
        <f t="shared" si="3"/>
        <v>10935.639233196724</v>
      </c>
      <c r="G48" s="32">
        <f t="shared" si="4"/>
        <v>693.90300000000002</v>
      </c>
      <c r="H48" s="32">
        <f t="shared" si="1"/>
        <v>7588272.8708329061</v>
      </c>
    </row>
    <row r="49" spans="1:9" ht="15" thickBot="1" x14ac:dyDescent="0.35">
      <c r="A49" s="13">
        <v>48</v>
      </c>
      <c r="B49" s="32">
        <f t="shared" si="0"/>
        <v>363.755</v>
      </c>
      <c r="C49" s="32">
        <f>$J$12*($J$13-B49)</f>
        <v>5.7434999999999947E-5</v>
      </c>
      <c r="D49">
        <f t="shared" si="2"/>
        <v>1.0189854934874989</v>
      </c>
      <c r="E49">
        <v>7537.1672116310874</v>
      </c>
      <c r="F49">
        <f t="shared" si="3"/>
        <v>7680.2640506416992</v>
      </c>
      <c r="G49" s="32">
        <f t="shared" si="4"/>
        <v>686.245</v>
      </c>
      <c r="H49" s="32">
        <f t="shared" si="1"/>
        <v>5270542.8034326127</v>
      </c>
    </row>
    <row r="50" spans="1:9" ht="15" thickBot="1" x14ac:dyDescent="0.35">
      <c r="A50" s="13">
        <v>49</v>
      </c>
      <c r="B50" s="32">
        <f t="shared" si="0"/>
        <v>371.41299999999995</v>
      </c>
      <c r="C50" s="32">
        <f>$J$12*($J$13-B50)</f>
        <v>3.4461000000000069E-5</v>
      </c>
      <c r="D50">
        <f t="shared" si="2"/>
        <v>0.6149539776555013</v>
      </c>
      <c r="E50">
        <v>7380.1081081621169</v>
      </c>
      <c r="F50">
        <f t="shared" si="3"/>
        <v>4538.4268366419101</v>
      </c>
      <c r="G50" s="32">
        <f t="shared" si="4"/>
        <v>678.58699999999999</v>
      </c>
      <c r="H50" s="32">
        <f t="shared" si="1"/>
        <v>3079717.451796324</v>
      </c>
    </row>
    <row r="51" spans="1:9" ht="15" thickBot="1" x14ac:dyDescent="0.35">
      <c r="A51" s="13">
        <v>50</v>
      </c>
      <c r="B51" s="32">
        <f t="shared" si="0"/>
        <v>379.07099999999997</v>
      </c>
      <c r="C51" s="32">
        <f>$J$12*($J$13-B51)</f>
        <v>1.1487000000000024E-5</v>
      </c>
      <c r="D51">
        <f t="shared" si="2"/>
        <v>0.20617221973950042</v>
      </c>
      <c r="E51">
        <v>7236.6816608894596</v>
      </c>
      <c r="F51">
        <f t="shared" si="3"/>
        <v>1492.0027215737146</v>
      </c>
      <c r="G51" s="32">
        <f t="shared" si="4"/>
        <v>670.92900000000009</v>
      </c>
      <c r="H51" s="32">
        <f t="shared" si="1"/>
        <v>1001027.8939827308</v>
      </c>
    </row>
    <row r="52" spans="1:9" x14ac:dyDescent="0.3">
      <c r="A52" s="30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E53" s="6" t="s">
        <v>17</v>
      </c>
      <c r="F53" s="2">
        <f>SUM(F2:F51)</f>
        <v>2967328.3421470728</v>
      </c>
      <c r="G53" s="9"/>
      <c r="H53" s="3">
        <f xml:space="preserve"> SUM(H2:H51)</f>
        <v>2625123722.2059894</v>
      </c>
      <c r="I53" s="6" t="s">
        <v>15</v>
      </c>
    </row>
    <row r="54" spans="1:9" x14ac:dyDescent="0.3">
      <c r="E54" s="6" t="s">
        <v>18</v>
      </c>
      <c r="F54" s="5">
        <f>F53/1000</f>
        <v>2967.3283421470728</v>
      </c>
      <c r="G54" s="9"/>
      <c r="H54" s="4">
        <f xml:space="preserve"> H53/10^6</f>
        <v>2625.1237222059895</v>
      </c>
      <c r="I54" s="6" t="s">
        <v>16</v>
      </c>
    </row>
    <row r="55" spans="1:9" ht="15" thickBot="1" x14ac:dyDescent="0.35">
      <c r="G55" s="9"/>
    </row>
    <row r="56" spans="1:9" ht="42.6" customHeight="1" thickTop="1" thickBot="1" x14ac:dyDescent="0.35">
      <c r="C56" s="27" t="s">
        <v>44</v>
      </c>
      <c r="D56" s="28"/>
      <c r="E56" s="21" t="s">
        <v>40</v>
      </c>
      <c r="F56" s="22"/>
      <c r="G56" s="29"/>
      <c r="H56" s="19" t="s">
        <v>41</v>
      </c>
      <c r="I56" s="19"/>
    </row>
    <row r="57" spans="1:9" ht="43.8" customHeight="1" thickTop="1" thickBot="1" x14ac:dyDescent="0.35">
      <c r="C57" s="18" t="s">
        <v>19</v>
      </c>
      <c r="D57" s="18"/>
      <c r="E57" s="17" t="s">
        <v>43</v>
      </c>
      <c r="F57" s="17"/>
      <c r="G57" s="29"/>
      <c r="H57" s="17" t="s">
        <v>42</v>
      </c>
      <c r="I57" s="17"/>
    </row>
    <row r="58" spans="1:9" ht="15" customHeight="1" thickTop="1" x14ac:dyDescent="0.3"/>
    <row r="75" ht="47.4" customHeight="1" x14ac:dyDescent="0.3"/>
    <row r="76" ht="28.2" customHeight="1" x14ac:dyDescent="0.3"/>
  </sheetData>
  <mergeCells count="8">
    <mergeCell ref="J3:J4"/>
    <mergeCell ref="J8:J9"/>
    <mergeCell ref="C56:D56"/>
    <mergeCell ref="E56:F56"/>
    <mergeCell ref="H56:I56"/>
    <mergeCell ref="C57:D57"/>
    <mergeCell ref="E57:F57"/>
    <mergeCell ref="H57:I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0FC2-0120-454A-89B5-1CA9F12596CB}">
  <dimension ref="A1:O29"/>
  <sheetViews>
    <sheetView zoomScale="85" zoomScaleNormal="85" workbookViewId="0">
      <selection activeCell="O21" sqref="O21"/>
    </sheetView>
  </sheetViews>
  <sheetFormatPr defaultRowHeight="14.4" x14ac:dyDescent="0.3"/>
  <cols>
    <col min="1" max="1" width="10" customWidth="1"/>
    <col min="2" max="2" width="15" customWidth="1"/>
    <col min="3" max="3" width="11.6640625" customWidth="1"/>
    <col min="4" max="4" width="12.5546875" customWidth="1"/>
    <col min="5" max="5" width="18.6640625" customWidth="1"/>
    <col min="6" max="6" width="16.6640625" customWidth="1"/>
    <col min="7" max="7" width="15.44140625" customWidth="1"/>
    <col min="8" max="8" width="8.21875" customWidth="1"/>
    <col min="9" max="9" width="17.21875" customWidth="1"/>
    <col min="10" max="10" width="15.77734375" customWidth="1"/>
    <col min="11" max="11" width="15.44140625" customWidth="1"/>
    <col min="12" max="12" width="16.109375" customWidth="1"/>
    <col min="13" max="13" width="16.33203125" customWidth="1"/>
    <col min="14" max="14" width="28.88671875" customWidth="1"/>
    <col min="15" max="15" width="8.88671875" customWidth="1"/>
  </cols>
  <sheetData>
    <row r="1" spans="1:15" ht="15" thickBot="1" x14ac:dyDescent="0.35">
      <c r="A1" s="10" t="s">
        <v>9</v>
      </c>
      <c r="B1" s="10" t="s">
        <v>1</v>
      </c>
      <c r="C1" s="10" t="s">
        <v>10</v>
      </c>
      <c r="D1" s="10" t="s">
        <v>11</v>
      </c>
      <c r="E1" s="10" t="s">
        <v>12</v>
      </c>
      <c r="F1" s="10" t="s">
        <v>4</v>
      </c>
      <c r="G1" s="39" t="s">
        <v>20</v>
      </c>
      <c r="H1" s="34" t="s">
        <v>21</v>
      </c>
      <c r="I1" s="37" t="s">
        <v>22</v>
      </c>
      <c r="J1" s="10" t="s">
        <v>5</v>
      </c>
      <c r="K1" s="11" t="s">
        <v>13</v>
      </c>
      <c r="L1" s="12" t="s">
        <v>14</v>
      </c>
    </row>
    <row r="2" spans="1:15" ht="15" thickBot="1" x14ac:dyDescent="0.35">
      <c r="A2" s="13">
        <v>1</v>
      </c>
      <c r="B2" s="1">
        <v>58</v>
      </c>
      <c r="C2" s="1">
        <v>1</v>
      </c>
      <c r="D2">
        <f>(22/7)*100*C2</f>
        <v>314.28571428571428</v>
      </c>
      <c r="E2">
        <f xml:space="preserve"> 1050 - B2</f>
        <v>992</v>
      </c>
      <c r="F2" s="32">
        <f xml:space="preserve"> $N$11*($N$12-B2)</f>
        <v>9.747E-4</v>
      </c>
      <c r="G2" s="40">
        <f xml:space="preserve"> ABS(F2)</f>
        <v>9.747E-4</v>
      </c>
      <c r="H2" s="34">
        <f xml:space="preserve"> IF(G2=0,0,F2/G2)</f>
        <v>1</v>
      </c>
      <c r="I2" s="38">
        <f xml:space="preserve"> IF(G2&lt;=0.00174,2*10^5*G2,IF(G2&lt;=0.00195,103810*(G2-0.00174)+347.8,IF(G2&lt;=0.00226,70000*(G2-0.00195)+369.6,IF(G2&lt;=0.00277,42549*(G2-0.00226)+391.3,IF(G2&lt;=0.00312,31143*(G2-0.00277)+413,IF(G2&lt;=0.00417,10381*(G2-0.00312)+423.9,435))))))</f>
        <v>194.94</v>
      </c>
      <c r="J2">
        <f xml:space="preserve"> I2*H2</f>
        <v>194.94</v>
      </c>
      <c r="K2">
        <f xml:space="preserve"> J2*D2</f>
        <v>61266.857142857138</v>
      </c>
      <c r="L2">
        <f xml:space="preserve"> K2*E2</f>
        <v>60776722.285714284</v>
      </c>
      <c r="N2" s="23" t="s">
        <v>39</v>
      </c>
    </row>
    <row r="3" spans="1:15" ht="15" thickBot="1" x14ac:dyDescent="0.35">
      <c r="A3" s="13">
        <v>2</v>
      </c>
      <c r="B3" s="1">
        <v>106.55</v>
      </c>
      <c r="C3" s="1">
        <v>2</v>
      </c>
      <c r="D3">
        <f t="shared" ref="D3:D22" si="0">(22/7)*100*C3</f>
        <v>628.57142857142856</v>
      </c>
      <c r="E3">
        <f t="shared" ref="E3:E22" si="1" xml:space="preserve"> 1050 - B3</f>
        <v>943.45</v>
      </c>
      <c r="F3" s="32">
        <f xml:space="preserve"> $N$11*($N$12-B3)</f>
        <v>8.290499999999999E-4</v>
      </c>
      <c r="G3" s="40">
        <f t="shared" ref="G3:G22" si="2" xml:space="preserve"> ABS(F3)</f>
        <v>8.290499999999999E-4</v>
      </c>
      <c r="H3" s="34">
        <f t="shared" ref="H3:H22" si="3" xml:space="preserve"> IF(G3=0,0,F3/G3)</f>
        <v>1</v>
      </c>
      <c r="I3" s="38">
        <f t="shared" ref="I3:I22" si="4" xml:space="preserve"> IF(G3&lt;=0.00174,2*10^5*G3,IF(G3&lt;=0.00195,103810*(G3-0.00174)+347.8,IF(G3&lt;=0.00226,70000*(G3-0.00195)+369.6,IF(G3&lt;=0.00277,42549*(G3-0.00226)+391.3,IF(G3&lt;=0.00312,31143*(G3-0.00277)+413,IF(G3&lt;=0.00417,10381*(G3-0.00312)+423.9,435))))))</f>
        <v>165.80999999999997</v>
      </c>
      <c r="J3">
        <f t="shared" ref="J3:J22" si="5" xml:space="preserve"> I3*H3</f>
        <v>165.80999999999997</v>
      </c>
      <c r="K3">
        <f xml:space="preserve"> J3*D3</f>
        <v>104223.42857142855</v>
      </c>
      <c r="L3">
        <f xml:space="preserve"> K3*E3</f>
        <v>98329593.685714275</v>
      </c>
      <c r="N3" s="24"/>
    </row>
    <row r="4" spans="1:15" ht="15" thickBot="1" x14ac:dyDescent="0.35">
      <c r="A4" s="13">
        <v>3</v>
      </c>
      <c r="B4" s="1">
        <v>242</v>
      </c>
      <c r="C4" s="1">
        <v>1</v>
      </c>
      <c r="D4">
        <f t="shared" si="0"/>
        <v>314.28571428571428</v>
      </c>
      <c r="E4">
        <f t="shared" si="1"/>
        <v>808</v>
      </c>
      <c r="F4" s="32">
        <f xml:space="preserve"> $N$11*($N$12-B4)</f>
        <v>4.2269999999999992E-4</v>
      </c>
      <c r="G4" s="40">
        <f t="shared" si="2"/>
        <v>4.2269999999999992E-4</v>
      </c>
      <c r="H4" s="34">
        <f t="shared" si="3"/>
        <v>1</v>
      </c>
      <c r="I4" s="38">
        <f t="shared" si="4"/>
        <v>84.539999999999978</v>
      </c>
      <c r="J4">
        <f t="shared" si="5"/>
        <v>84.539999999999978</v>
      </c>
      <c r="K4">
        <f xml:space="preserve"> J4*D4</f>
        <v>26569.714285714279</v>
      </c>
      <c r="L4">
        <f xml:space="preserve"> K4*E4</f>
        <v>21468329.142857138</v>
      </c>
      <c r="N4" s="14" t="s">
        <v>26</v>
      </c>
    </row>
    <row r="5" spans="1:15" ht="15" thickBot="1" x14ac:dyDescent="0.35">
      <c r="A5" s="13">
        <v>4</v>
      </c>
      <c r="B5" s="1">
        <v>247.46</v>
      </c>
      <c r="C5" s="1">
        <v>2</v>
      </c>
      <c r="D5">
        <f t="shared" si="0"/>
        <v>628.57142857142856</v>
      </c>
      <c r="E5">
        <f t="shared" si="1"/>
        <v>802.54</v>
      </c>
      <c r="F5" s="32">
        <f xml:space="preserve"> $N$11*($N$12-B5)</f>
        <v>4.0631999999999995E-4</v>
      </c>
      <c r="G5" s="40">
        <f t="shared" si="2"/>
        <v>4.0631999999999995E-4</v>
      </c>
      <c r="H5" s="34">
        <f t="shared" si="3"/>
        <v>1</v>
      </c>
      <c r="I5" s="38">
        <f t="shared" si="4"/>
        <v>81.263999999999996</v>
      </c>
      <c r="J5">
        <f t="shared" si="5"/>
        <v>81.263999999999996</v>
      </c>
      <c r="K5">
        <f xml:space="preserve"> J5*D5</f>
        <v>51080.228571428568</v>
      </c>
      <c r="L5">
        <f xml:space="preserve"> K5*E5</f>
        <v>40993926.637714282</v>
      </c>
      <c r="N5" s="14" t="s">
        <v>27</v>
      </c>
    </row>
    <row r="6" spans="1:15" ht="15" thickBot="1" x14ac:dyDescent="0.35">
      <c r="A6" s="13">
        <v>5</v>
      </c>
      <c r="B6" s="1">
        <v>281.55</v>
      </c>
      <c r="C6" s="1">
        <v>2</v>
      </c>
      <c r="D6">
        <f t="shared" si="0"/>
        <v>628.57142857142856</v>
      </c>
      <c r="E6">
        <f t="shared" si="1"/>
        <v>768.45</v>
      </c>
      <c r="F6" s="32">
        <f xml:space="preserve"> $N$11*($N$12-B6)</f>
        <v>3.0404999999999988E-4</v>
      </c>
      <c r="G6" s="40">
        <f t="shared" si="2"/>
        <v>3.0404999999999988E-4</v>
      </c>
      <c r="H6" s="34">
        <f t="shared" si="3"/>
        <v>1</v>
      </c>
      <c r="I6" s="38">
        <f t="shared" si="4"/>
        <v>60.809999999999974</v>
      </c>
      <c r="J6">
        <f t="shared" si="5"/>
        <v>60.809999999999974</v>
      </c>
      <c r="K6">
        <f xml:space="preserve"> J6*D6</f>
        <v>38223.428571428551</v>
      </c>
      <c r="L6">
        <f xml:space="preserve"> K6*E6</f>
        <v>29372793.685714271</v>
      </c>
      <c r="N6" s="20" t="s">
        <v>45</v>
      </c>
    </row>
    <row r="7" spans="1:15" ht="15" thickBot="1" x14ac:dyDescent="0.35">
      <c r="A7" s="13">
        <v>6</v>
      </c>
      <c r="B7" s="1">
        <v>396.31</v>
      </c>
      <c r="C7" s="1">
        <v>2</v>
      </c>
      <c r="D7">
        <f t="shared" si="0"/>
        <v>628.57142857142856</v>
      </c>
      <c r="E7">
        <f t="shared" si="1"/>
        <v>653.69000000000005</v>
      </c>
      <c r="F7" s="32">
        <f xml:space="preserve"> $N$11*($N$12-B7)</f>
        <v>-4.0230000000000074E-5</v>
      </c>
      <c r="G7" s="40">
        <f t="shared" si="2"/>
        <v>4.0230000000000074E-5</v>
      </c>
      <c r="H7" s="34">
        <f t="shared" si="3"/>
        <v>-1</v>
      </c>
      <c r="I7" s="38">
        <f t="shared" si="4"/>
        <v>8.0460000000000154</v>
      </c>
      <c r="J7">
        <f t="shared" si="5"/>
        <v>-8.0460000000000154</v>
      </c>
      <c r="K7">
        <f xml:space="preserve"> J7*D7</f>
        <v>-5057.4857142857236</v>
      </c>
      <c r="L7">
        <f xml:space="preserve"> K7*E7</f>
        <v>-3306027.836571435</v>
      </c>
      <c r="N7" s="26" t="s">
        <v>46</v>
      </c>
    </row>
    <row r="8" spans="1:15" ht="15" thickBot="1" x14ac:dyDescent="0.35">
      <c r="A8" s="13">
        <v>7</v>
      </c>
      <c r="B8" s="1">
        <v>466.92</v>
      </c>
      <c r="C8" s="1">
        <v>2</v>
      </c>
      <c r="D8">
        <f t="shared" si="0"/>
        <v>628.57142857142856</v>
      </c>
      <c r="E8">
        <f t="shared" si="1"/>
        <v>583.07999999999993</v>
      </c>
      <c r="F8" s="32">
        <f xml:space="preserve"> $N$11*($N$12-B8)</f>
        <v>-2.5206000000000013E-4</v>
      </c>
      <c r="G8" s="40">
        <f t="shared" si="2"/>
        <v>2.5206000000000013E-4</v>
      </c>
      <c r="H8" s="34">
        <f t="shared" si="3"/>
        <v>-1</v>
      </c>
      <c r="I8" s="38">
        <f t="shared" si="4"/>
        <v>50.412000000000027</v>
      </c>
      <c r="J8">
        <f t="shared" si="5"/>
        <v>-50.412000000000027</v>
      </c>
      <c r="K8">
        <f xml:space="preserve"> J8*D8</f>
        <v>-31687.542857142875</v>
      </c>
      <c r="L8">
        <f xml:space="preserve"> K8*E8</f>
        <v>-18476372.489142865</v>
      </c>
      <c r="N8" s="26"/>
    </row>
    <row r="9" spans="1:15" ht="15" thickBot="1" x14ac:dyDescent="0.35">
      <c r="A9" s="13">
        <v>8</v>
      </c>
      <c r="B9" s="1">
        <v>575.07000000000005</v>
      </c>
      <c r="C9" s="1">
        <v>2</v>
      </c>
      <c r="D9">
        <f t="shared" si="0"/>
        <v>628.57142857142856</v>
      </c>
      <c r="E9">
        <f t="shared" si="1"/>
        <v>474.92999999999995</v>
      </c>
      <c r="F9" s="32">
        <f xml:space="preserve"> $N$11*($N$12-B9)</f>
        <v>-5.7651000000000024E-4</v>
      </c>
      <c r="G9" s="40">
        <f t="shared" si="2"/>
        <v>5.7651000000000024E-4</v>
      </c>
      <c r="H9" s="34">
        <f t="shared" si="3"/>
        <v>-1</v>
      </c>
      <c r="I9" s="38">
        <f t="shared" si="4"/>
        <v>115.30200000000005</v>
      </c>
      <c r="J9">
        <f t="shared" si="5"/>
        <v>-115.30200000000005</v>
      </c>
      <c r="K9">
        <f xml:space="preserve"> J9*D9</f>
        <v>-72475.542857142893</v>
      </c>
      <c r="L9">
        <f xml:space="preserve"> K9*E9</f>
        <v>-34420809.569142871</v>
      </c>
    </row>
    <row r="10" spans="1:15" ht="15" thickBot="1" x14ac:dyDescent="0.35">
      <c r="A10" s="13">
        <v>9</v>
      </c>
      <c r="B10" s="1">
        <v>743.46</v>
      </c>
      <c r="C10" s="1">
        <v>2</v>
      </c>
      <c r="D10">
        <f t="shared" si="0"/>
        <v>628.57142857142856</v>
      </c>
      <c r="E10">
        <f t="shared" si="1"/>
        <v>306.53999999999996</v>
      </c>
      <c r="F10" s="32">
        <f xml:space="preserve"> $N$11*($N$12-B10)</f>
        <v>-1.0816800000000002E-3</v>
      </c>
      <c r="G10" s="40">
        <f t="shared" si="2"/>
        <v>1.0816800000000002E-3</v>
      </c>
      <c r="H10" s="34">
        <f t="shared" si="3"/>
        <v>-1</v>
      </c>
      <c r="I10" s="38">
        <f t="shared" si="4"/>
        <v>216.33600000000004</v>
      </c>
      <c r="J10">
        <f t="shared" si="5"/>
        <v>-216.33600000000004</v>
      </c>
      <c r="K10">
        <f xml:space="preserve"> J10*D10</f>
        <v>-135982.62857142859</v>
      </c>
      <c r="L10">
        <f xml:space="preserve"> K10*E10</f>
        <v>-41684114.962285712</v>
      </c>
      <c r="N10" s="32"/>
    </row>
    <row r="11" spans="1:15" ht="15" thickBot="1" x14ac:dyDescent="0.35">
      <c r="A11" s="13">
        <v>10</v>
      </c>
      <c r="B11" s="1">
        <v>800.31</v>
      </c>
      <c r="C11" s="1">
        <v>2</v>
      </c>
      <c r="D11">
        <f t="shared" si="0"/>
        <v>628.57142857142856</v>
      </c>
      <c r="E11">
        <f t="shared" si="1"/>
        <v>249.69000000000005</v>
      </c>
      <c r="F11" s="32">
        <f xml:space="preserve"> $N$11*($N$12-B11)</f>
        <v>-1.25223E-3</v>
      </c>
      <c r="G11" s="40">
        <f t="shared" si="2"/>
        <v>1.25223E-3</v>
      </c>
      <c r="H11" s="34">
        <f t="shared" si="3"/>
        <v>-1</v>
      </c>
      <c r="I11" s="38">
        <f t="shared" si="4"/>
        <v>250.446</v>
      </c>
      <c r="J11">
        <f t="shared" si="5"/>
        <v>-250.446</v>
      </c>
      <c r="K11">
        <f xml:space="preserve"> J11*D11</f>
        <v>-157423.19999999998</v>
      </c>
      <c r="L11">
        <f xml:space="preserve"> K11*E11</f>
        <v>-39306998.808000006</v>
      </c>
      <c r="N11" s="36">
        <v>3.0000000000000001E-6</v>
      </c>
      <c r="O11" t="s">
        <v>23</v>
      </c>
    </row>
    <row r="12" spans="1:15" ht="15" thickBot="1" x14ac:dyDescent="0.35">
      <c r="A12" s="41">
        <v>11</v>
      </c>
      <c r="B12" s="42">
        <v>1050</v>
      </c>
      <c r="C12" s="42">
        <v>4</v>
      </c>
      <c r="D12" s="43">
        <f t="shared" si="0"/>
        <v>1257.1428571428571</v>
      </c>
      <c r="E12" s="43">
        <f t="shared" si="1"/>
        <v>0</v>
      </c>
      <c r="F12" s="44">
        <f xml:space="preserve"> $N$11*($N$12-B12)</f>
        <v>-2.0013000000000001E-3</v>
      </c>
      <c r="G12" s="45">
        <f t="shared" si="2"/>
        <v>2.0013000000000001E-3</v>
      </c>
      <c r="H12" s="46">
        <f t="shared" si="3"/>
        <v>-1</v>
      </c>
      <c r="I12" s="45">
        <f t="shared" si="4"/>
        <v>373.19100000000003</v>
      </c>
      <c r="J12" s="43">
        <f t="shared" si="5"/>
        <v>-373.19100000000003</v>
      </c>
      <c r="K12" s="43">
        <f xml:space="preserve"> J12*D12</f>
        <v>-469154.4</v>
      </c>
      <c r="L12" s="43">
        <f xml:space="preserve"> K12*E12</f>
        <v>0</v>
      </c>
      <c r="N12" s="25">
        <v>382.9</v>
      </c>
      <c r="O12" t="s">
        <v>24</v>
      </c>
    </row>
    <row r="13" spans="1:15" ht="15" thickBot="1" x14ac:dyDescent="0.35">
      <c r="A13" s="13">
        <v>12</v>
      </c>
      <c r="B13" s="1">
        <v>1299.69</v>
      </c>
      <c r="C13" s="1">
        <v>2</v>
      </c>
      <c r="D13">
        <f t="shared" si="0"/>
        <v>628.57142857142856</v>
      </c>
      <c r="E13">
        <f t="shared" si="1"/>
        <v>-249.69000000000005</v>
      </c>
      <c r="F13" s="32">
        <f xml:space="preserve"> $N$11*($N$12-B13)</f>
        <v>-2.7503700000000002E-3</v>
      </c>
      <c r="G13" s="40">
        <f t="shared" si="2"/>
        <v>2.7503700000000002E-3</v>
      </c>
      <c r="H13" s="34">
        <f t="shared" si="3"/>
        <v>-1</v>
      </c>
      <c r="I13" s="38">
        <f t="shared" si="4"/>
        <v>412.16475313000001</v>
      </c>
      <c r="J13">
        <f t="shared" si="5"/>
        <v>-412.16475313000001</v>
      </c>
      <c r="K13">
        <f xml:space="preserve"> J13*D13</f>
        <v>-259074.98768171429</v>
      </c>
      <c r="L13">
        <f xml:space="preserve"> K13*E13</f>
        <v>64688433.674247257</v>
      </c>
      <c r="N13" s="33">
        <f xml:space="preserve"> N12/50</f>
        <v>7.6579999999999995</v>
      </c>
      <c r="O13" t="s">
        <v>38</v>
      </c>
    </row>
    <row r="14" spans="1:15" ht="15" thickBot="1" x14ac:dyDescent="0.35">
      <c r="A14" s="13">
        <v>13</v>
      </c>
      <c r="B14" s="1">
        <v>1356.54</v>
      </c>
      <c r="C14" s="1">
        <v>2</v>
      </c>
      <c r="D14">
        <f t="shared" si="0"/>
        <v>628.57142857142856</v>
      </c>
      <c r="E14">
        <f t="shared" si="1"/>
        <v>-306.53999999999996</v>
      </c>
      <c r="F14" s="32">
        <f xml:space="preserve"> $N$11*($N$12-B14)</f>
        <v>-2.92092E-3</v>
      </c>
      <c r="G14" s="40">
        <f t="shared" si="2"/>
        <v>2.92092E-3</v>
      </c>
      <c r="H14" s="34">
        <f t="shared" si="3"/>
        <v>-1</v>
      </c>
      <c r="I14" s="38">
        <f t="shared" si="4"/>
        <v>417.70010156000001</v>
      </c>
      <c r="J14">
        <f t="shared" si="5"/>
        <v>-417.70010156000001</v>
      </c>
      <c r="K14">
        <f xml:space="preserve"> J14*D14</f>
        <v>-262554.349552</v>
      </c>
      <c r="L14">
        <f xml:space="preserve"> K14*E14</f>
        <v>80483410.311670065</v>
      </c>
    </row>
    <row r="15" spans="1:15" ht="15" thickBot="1" x14ac:dyDescent="0.35">
      <c r="A15" s="13">
        <v>14</v>
      </c>
      <c r="B15" s="1">
        <v>1524.9299999999998</v>
      </c>
      <c r="C15" s="1">
        <v>2</v>
      </c>
      <c r="D15">
        <f t="shared" si="0"/>
        <v>628.57142857142856</v>
      </c>
      <c r="E15">
        <f t="shared" si="1"/>
        <v>-474.92999999999984</v>
      </c>
      <c r="F15" s="32">
        <f xml:space="preserve"> $N$11*($N$12-B15)</f>
        <v>-3.4260899999999993E-3</v>
      </c>
      <c r="G15" s="40">
        <f t="shared" si="2"/>
        <v>3.4260899999999993E-3</v>
      </c>
      <c r="H15" s="34">
        <f t="shared" si="3"/>
        <v>-1</v>
      </c>
      <c r="I15" s="38">
        <f t="shared" si="4"/>
        <v>427.07752029</v>
      </c>
      <c r="J15">
        <f t="shared" si="5"/>
        <v>-427.07752029</v>
      </c>
      <c r="K15">
        <f xml:space="preserve"> J15*D15</f>
        <v>-268448.72703942854</v>
      </c>
      <c r="L15">
        <f xml:space="preserve"> K15*E15</f>
        <v>127494353.93283576</v>
      </c>
    </row>
    <row r="16" spans="1:15" ht="15" thickBot="1" x14ac:dyDescent="0.35">
      <c r="A16" s="13">
        <v>15</v>
      </c>
      <c r="B16" s="1">
        <v>1633.08</v>
      </c>
      <c r="C16" s="1">
        <v>2</v>
      </c>
      <c r="D16">
        <f t="shared" si="0"/>
        <v>628.57142857142856</v>
      </c>
      <c r="E16">
        <f t="shared" si="1"/>
        <v>-583.07999999999993</v>
      </c>
      <c r="F16" s="32">
        <f xml:space="preserve"> $N$11*($N$12-B16)</f>
        <v>-3.7505399999999997E-3</v>
      </c>
      <c r="G16" s="40">
        <f t="shared" si="2"/>
        <v>3.7505399999999997E-3</v>
      </c>
      <c r="H16" s="34">
        <f t="shared" si="3"/>
        <v>-1</v>
      </c>
      <c r="I16" s="38">
        <f t="shared" si="4"/>
        <v>430.44563574</v>
      </c>
      <c r="J16">
        <f t="shared" si="5"/>
        <v>-430.44563574</v>
      </c>
      <c r="K16">
        <f xml:space="preserve"> J16*D16</f>
        <v>-270565.82817942859</v>
      </c>
      <c r="L16">
        <f xml:space="preserve"> K16*E16</f>
        <v>157761523.09486121</v>
      </c>
    </row>
    <row r="17" spans="1:13" ht="15" thickBot="1" x14ac:dyDescent="0.35">
      <c r="A17" s="13">
        <v>16</v>
      </c>
      <c r="B17" s="1">
        <v>1703.69</v>
      </c>
      <c r="C17" s="1">
        <v>2</v>
      </c>
      <c r="D17">
        <f t="shared" si="0"/>
        <v>628.57142857142856</v>
      </c>
      <c r="E17">
        <f t="shared" si="1"/>
        <v>-653.69000000000005</v>
      </c>
      <c r="F17" s="32">
        <f xml:space="preserve"> $N$11*($N$12-B17)</f>
        <v>-3.9623699999999998E-3</v>
      </c>
      <c r="G17" s="40">
        <f t="shared" si="2"/>
        <v>3.9623699999999998E-3</v>
      </c>
      <c r="H17" s="34">
        <f t="shared" si="3"/>
        <v>-1</v>
      </c>
      <c r="I17" s="38">
        <f t="shared" si="4"/>
        <v>432.64464296999995</v>
      </c>
      <c r="J17">
        <f t="shared" si="5"/>
        <v>-432.64464296999995</v>
      </c>
      <c r="K17">
        <f xml:space="preserve"> J17*D17</f>
        <v>-271948.06129542855</v>
      </c>
      <c r="L17">
        <f xml:space="preserve"> K17*E17</f>
        <v>177769728.1882087</v>
      </c>
    </row>
    <row r="18" spans="1:13" ht="15" thickBot="1" x14ac:dyDescent="0.35">
      <c r="A18" s="13">
        <v>17</v>
      </c>
      <c r="B18" s="1">
        <v>1818.45</v>
      </c>
      <c r="C18" s="1">
        <v>2</v>
      </c>
      <c r="D18">
        <f t="shared" si="0"/>
        <v>628.57142857142856</v>
      </c>
      <c r="E18">
        <f t="shared" si="1"/>
        <v>-768.45</v>
      </c>
      <c r="F18" s="32">
        <f xml:space="preserve"> $N$11*($N$12-B18)</f>
        <v>-4.3066500000000004E-3</v>
      </c>
      <c r="G18" s="40">
        <f t="shared" si="2"/>
        <v>4.3066500000000004E-3</v>
      </c>
      <c r="H18" s="34">
        <f t="shared" si="3"/>
        <v>-1</v>
      </c>
      <c r="I18" s="38">
        <f t="shared" si="4"/>
        <v>435</v>
      </c>
      <c r="J18">
        <f t="shared" si="5"/>
        <v>-435</v>
      </c>
      <c r="K18">
        <f xml:space="preserve"> J18*D18</f>
        <v>-273428.57142857142</v>
      </c>
      <c r="L18">
        <f xml:space="preserve"> K18*E18</f>
        <v>210116185.71428573</v>
      </c>
    </row>
    <row r="19" spans="1:13" ht="15" thickBot="1" x14ac:dyDescent="0.35">
      <c r="A19" s="13">
        <v>18</v>
      </c>
      <c r="B19" s="1">
        <v>1852.54</v>
      </c>
      <c r="C19" s="1">
        <v>2</v>
      </c>
      <c r="D19">
        <f t="shared" si="0"/>
        <v>628.57142857142856</v>
      </c>
      <c r="E19">
        <f t="shared" si="1"/>
        <v>-802.54</v>
      </c>
      <c r="F19" s="32">
        <f xml:space="preserve"> $N$11*($N$12-B19)</f>
        <v>-4.4089199999999993E-3</v>
      </c>
      <c r="G19" s="40">
        <f t="shared" si="2"/>
        <v>4.4089199999999993E-3</v>
      </c>
      <c r="H19" s="34">
        <f t="shared" si="3"/>
        <v>-1</v>
      </c>
      <c r="I19" s="38">
        <f t="shared" si="4"/>
        <v>435</v>
      </c>
      <c r="J19">
        <f t="shared" si="5"/>
        <v>-435</v>
      </c>
      <c r="K19">
        <f xml:space="preserve"> J19*D19</f>
        <v>-273428.57142857142</v>
      </c>
      <c r="L19">
        <f xml:space="preserve"> K19*E19</f>
        <v>219437365.7142857</v>
      </c>
    </row>
    <row r="20" spans="1:13" ht="15" thickBot="1" x14ac:dyDescent="0.35">
      <c r="A20" s="13">
        <v>19</v>
      </c>
      <c r="B20" s="1">
        <v>1858</v>
      </c>
      <c r="C20" s="1">
        <v>1</v>
      </c>
      <c r="D20">
        <f t="shared" si="0"/>
        <v>314.28571428571428</v>
      </c>
      <c r="E20">
        <f t="shared" si="1"/>
        <v>-808</v>
      </c>
      <c r="F20" s="32">
        <f xml:space="preserve"> $N$11*($N$12-B20)</f>
        <v>-4.4253000000000001E-3</v>
      </c>
      <c r="G20" s="40">
        <f t="shared" si="2"/>
        <v>4.4253000000000001E-3</v>
      </c>
      <c r="H20" s="34">
        <f t="shared" si="3"/>
        <v>-1</v>
      </c>
      <c r="I20" s="38">
        <f t="shared" si="4"/>
        <v>435</v>
      </c>
      <c r="J20">
        <f t="shared" si="5"/>
        <v>-435</v>
      </c>
      <c r="K20">
        <f xml:space="preserve"> J20*D20</f>
        <v>-136714.28571428571</v>
      </c>
      <c r="L20">
        <f xml:space="preserve"> K20*E20</f>
        <v>110465142.85714285</v>
      </c>
    </row>
    <row r="21" spans="1:13" ht="15" thickBot="1" x14ac:dyDescent="0.35">
      <c r="A21" s="13">
        <v>20</v>
      </c>
      <c r="B21" s="1">
        <v>1993.45</v>
      </c>
      <c r="C21" s="1">
        <v>2</v>
      </c>
      <c r="D21">
        <f t="shared" si="0"/>
        <v>628.57142857142856</v>
      </c>
      <c r="E21">
        <f t="shared" si="1"/>
        <v>-943.45</v>
      </c>
      <c r="F21" s="32">
        <f xml:space="preserve"> $N$11*($N$12-B21)</f>
        <v>-4.8316500000000007E-3</v>
      </c>
      <c r="G21" s="40">
        <f t="shared" si="2"/>
        <v>4.8316500000000007E-3</v>
      </c>
      <c r="H21" s="34">
        <f t="shared" si="3"/>
        <v>-1</v>
      </c>
      <c r="I21" s="38">
        <f t="shared" si="4"/>
        <v>435</v>
      </c>
      <c r="J21">
        <f t="shared" si="5"/>
        <v>-435</v>
      </c>
      <c r="K21">
        <f xml:space="preserve"> J21*D21</f>
        <v>-273428.57142857142</v>
      </c>
      <c r="L21">
        <f xml:space="preserve"> K21*E21</f>
        <v>257966185.71428573</v>
      </c>
    </row>
    <row r="22" spans="1:13" ht="15" thickBot="1" x14ac:dyDescent="0.35">
      <c r="A22" s="13">
        <v>21</v>
      </c>
      <c r="B22" s="1">
        <v>2042</v>
      </c>
      <c r="C22" s="1">
        <v>1</v>
      </c>
      <c r="D22">
        <f t="shared" si="0"/>
        <v>314.28571428571428</v>
      </c>
      <c r="E22">
        <f t="shared" si="1"/>
        <v>-992</v>
      </c>
      <c r="F22" s="32">
        <f xml:space="preserve"> $N$11*($N$12-B22)</f>
        <v>-4.9772999999999996E-3</v>
      </c>
      <c r="G22" s="40">
        <f t="shared" si="2"/>
        <v>4.9772999999999996E-3</v>
      </c>
      <c r="H22" s="34">
        <f t="shared" si="3"/>
        <v>-1</v>
      </c>
      <c r="I22" s="38">
        <f t="shared" si="4"/>
        <v>435</v>
      </c>
      <c r="J22">
        <f t="shared" si="5"/>
        <v>-435</v>
      </c>
      <c r="K22">
        <f xml:space="preserve"> J22*D22</f>
        <v>-136714.28571428571</v>
      </c>
      <c r="L22">
        <f xml:space="preserve"> K22*E22</f>
        <v>135620571.42857143</v>
      </c>
    </row>
    <row r="23" spans="1:13" x14ac:dyDescent="0.3">
      <c r="J23" s="6" t="s">
        <v>17</v>
      </c>
      <c r="K23" s="2">
        <f>SUM(K2:K22)</f>
        <v>-3016723.382319429</v>
      </c>
      <c r="L23" s="3">
        <f>SUM(L2:L22)</f>
        <v>1655549942.4029658</v>
      </c>
      <c r="M23" s="6" t="s">
        <v>15</v>
      </c>
    </row>
    <row r="24" spans="1:13" x14ac:dyDescent="0.3">
      <c r="J24" s="6" t="s">
        <v>18</v>
      </c>
      <c r="K24" s="5">
        <f xml:space="preserve"> K23/1000</f>
        <v>-3016.7233823194288</v>
      </c>
      <c r="L24" s="4">
        <f xml:space="preserve"> L23/10^6</f>
        <v>1655.5499424029658</v>
      </c>
      <c r="M24" s="6" t="s">
        <v>16</v>
      </c>
    </row>
    <row r="27" spans="1:13" ht="15" thickBot="1" x14ac:dyDescent="0.35"/>
    <row r="28" spans="1:13" ht="31.2" customHeight="1" thickTop="1" thickBot="1" x14ac:dyDescent="0.35">
      <c r="C28" s="15" t="s">
        <v>44</v>
      </c>
      <c r="D28" s="16"/>
    </row>
    <row r="29" spans="1:13" ht="15" thickTop="1" x14ac:dyDescent="0.3"/>
  </sheetData>
  <mergeCells count="3">
    <mergeCell ref="C28:D28"/>
    <mergeCell ref="N2:N3"/>
    <mergeCell ref="N7:N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8946-D54B-409C-BA4F-F65F822D8974}">
  <dimension ref="A1:K76"/>
  <sheetViews>
    <sheetView tabSelected="1" workbookViewId="0">
      <selection activeCell="F60" sqref="F60"/>
    </sheetView>
  </sheetViews>
  <sheetFormatPr defaultRowHeight="14.4" x14ac:dyDescent="0.3"/>
  <cols>
    <col min="1" max="1" width="9.5546875" customWidth="1"/>
    <col min="2" max="2" width="18" customWidth="1"/>
    <col min="3" max="3" width="12.77734375" customWidth="1"/>
    <col min="4" max="4" width="19" customWidth="1"/>
    <col min="5" max="5" width="16.88671875" customWidth="1"/>
    <col min="6" max="6" width="20.6640625" customWidth="1"/>
    <col min="7" max="7" width="20.44140625" customWidth="1"/>
    <col min="8" max="8" width="18.5546875" customWidth="1"/>
    <col min="9" max="9" width="16.44140625" customWidth="1"/>
    <col min="10" max="10" width="26.33203125" customWidth="1"/>
    <col min="11" max="11" width="20.21875" customWidth="1"/>
    <col min="12" max="12" width="11.88671875" customWidth="1"/>
  </cols>
  <sheetData>
    <row r="1" spans="1:11" ht="15" thickBot="1" x14ac:dyDescent="0.35">
      <c r="A1" s="10" t="s">
        <v>0</v>
      </c>
      <c r="B1" s="10" t="s">
        <v>1</v>
      </c>
      <c r="C1" s="10" t="s">
        <v>4</v>
      </c>
      <c r="D1" s="10" t="s">
        <v>5</v>
      </c>
      <c r="E1" s="10" t="s">
        <v>28</v>
      </c>
      <c r="F1" s="11" t="s">
        <v>6</v>
      </c>
      <c r="G1" s="10" t="s">
        <v>8</v>
      </c>
      <c r="H1" s="12" t="s">
        <v>7</v>
      </c>
    </row>
    <row r="2" spans="1:11" ht="15" thickBot="1" x14ac:dyDescent="0.35">
      <c r="A2" s="13">
        <v>1</v>
      </c>
      <c r="B2" s="32">
        <f xml:space="preserve"> (2*A2-1)*($J$14/2)</f>
        <v>2.915</v>
      </c>
      <c r="C2" s="32">
        <f>$J$12*($J$13-B2)</f>
        <v>2.9435669999999998E-3</v>
      </c>
      <c r="D2">
        <f xml:space="preserve"> IF(C2&gt;0.002, 18, 18*(C2/0.002)*(2-(C2/0.002)))</f>
        <v>18</v>
      </c>
      <c r="E2">
        <v>911.64519418290263</v>
      </c>
      <c r="F2">
        <f xml:space="preserve"> D2*E2</f>
        <v>16409.613495292248</v>
      </c>
      <c r="G2" s="32">
        <f xml:space="preserve"> 1050 -B2</f>
        <v>1047.085</v>
      </c>
      <c r="H2" s="32">
        <f>F2*G2</f>
        <v>17182260.146718085</v>
      </c>
    </row>
    <row r="3" spans="1:11" ht="15" thickBot="1" x14ac:dyDescent="0.35">
      <c r="A3" s="13">
        <v>2</v>
      </c>
      <c r="B3" s="32">
        <f t="shared" ref="B3:B51" si="0" xml:space="preserve"> (2*A3-1)*($J$14/2)</f>
        <v>8.745000000000001</v>
      </c>
      <c r="C3" s="32">
        <f>$J$12*($J$13-B3)</f>
        <v>2.884101E-3</v>
      </c>
      <c r="D3">
        <f xml:space="preserve"> IF(C3&gt;0.002, 18, 18*(C3/0.002)*(2-(C3/0.002)))</f>
        <v>18</v>
      </c>
      <c r="E3">
        <v>1576.8193962185626</v>
      </c>
      <c r="F3">
        <f xml:space="preserve"> D3*E3</f>
        <v>28382.749131934128</v>
      </c>
      <c r="G3" s="32">
        <f xml:space="preserve"> 1050 -B3</f>
        <v>1041.2550000000001</v>
      </c>
      <c r="H3" s="32">
        <f t="shared" ref="H3:H51" si="1">F3*G3</f>
        <v>29553679.447372075</v>
      </c>
      <c r="J3" s="23" t="s">
        <v>47</v>
      </c>
    </row>
    <row r="4" spans="1:11" ht="15" thickBot="1" x14ac:dyDescent="0.35">
      <c r="A4" s="13">
        <v>3</v>
      </c>
      <c r="B4" s="32">
        <f t="shared" si="0"/>
        <v>14.574999999999999</v>
      </c>
      <c r="C4" s="32">
        <f>$J$12*($J$13-B4)</f>
        <v>2.8246350000000003E-3</v>
      </c>
      <c r="D4">
        <f t="shared" ref="D4:D51" si="2" xml:space="preserve"> IF(C4&gt;0.002, 18, 18*(C4/0.002)*(2-(C4/0.002)))</f>
        <v>18</v>
      </c>
      <c r="E4">
        <v>2032.8255935814507</v>
      </c>
      <c r="F4">
        <f t="shared" ref="F4:F51" si="3" xml:space="preserve"> D4*E4</f>
        <v>36590.860684466112</v>
      </c>
      <c r="G4" s="32">
        <f t="shared" ref="G4:G51" si="4" xml:space="preserve"> 1050 -B4</f>
        <v>1035.425</v>
      </c>
      <c r="H4" s="32">
        <f t="shared" si="1"/>
        <v>37887091.92421332</v>
      </c>
      <c r="J4" s="24"/>
    </row>
    <row r="5" spans="1:11" ht="15" thickBot="1" x14ac:dyDescent="0.35">
      <c r="A5" s="13">
        <v>4</v>
      </c>
      <c r="B5" s="32">
        <f t="shared" si="0"/>
        <v>20.405000000000001</v>
      </c>
      <c r="C5" s="32">
        <f>$J$12*($J$13-B5)</f>
        <v>2.7651690000000005E-3</v>
      </c>
      <c r="D5">
        <f t="shared" si="2"/>
        <v>18</v>
      </c>
      <c r="E5">
        <v>2401.9072457034445</v>
      </c>
      <c r="F5">
        <f t="shared" si="3"/>
        <v>43234.330422662002</v>
      </c>
      <c r="G5" s="32">
        <f t="shared" si="4"/>
        <v>1029.595</v>
      </c>
      <c r="H5" s="32">
        <f t="shared" si="1"/>
        <v>44513850.431520686</v>
      </c>
      <c r="J5" s="14" t="s">
        <v>26</v>
      </c>
    </row>
    <row r="6" spans="1:11" ht="15" thickBot="1" x14ac:dyDescent="0.35">
      <c r="A6" s="13">
        <v>5</v>
      </c>
      <c r="B6" s="32">
        <f t="shared" si="0"/>
        <v>26.234999999999999</v>
      </c>
      <c r="C6" s="32">
        <f>$J$12*($J$13-B6)</f>
        <v>2.7057029999999998E-3</v>
      </c>
      <c r="D6">
        <f t="shared" si="2"/>
        <v>18</v>
      </c>
      <c r="E6">
        <v>2719.6865586717877</v>
      </c>
      <c r="F6">
        <f t="shared" si="3"/>
        <v>48954.358056092176</v>
      </c>
      <c r="G6" s="32">
        <f t="shared" si="4"/>
        <v>1023.765</v>
      </c>
      <c r="H6" s="32">
        <f t="shared" si="1"/>
        <v>50117758.375295207</v>
      </c>
      <c r="J6" s="14" t="s">
        <v>27</v>
      </c>
    </row>
    <row r="7" spans="1:11" ht="15" thickBot="1" x14ac:dyDescent="0.35">
      <c r="A7" s="13">
        <v>6</v>
      </c>
      <c r="B7" s="32">
        <f t="shared" si="0"/>
        <v>32.064999999999998</v>
      </c>
      <c r="C7" s="32">
        <f>$J$12*($J$13-B7)</f>
        <v>2.6462370000000001E-3</v>
      </c>
      <c r="D7">
        <f t="shared" si="2"/>
        <v>18</v>
      </c>
      <c r="E7">
        <v>3002.4972231946549</v>
      </c>
      <c r="F7">
        <f t="shared" si="3"/>
        <v>54044.95001750379</v>
      </c>
      <c r="G7" s="32">
        <f t="shared" si="4"/>
        <v>1017.9349999999999</v>
      </c>
      <c r="H7" s="32">
        <f t="shared" si="1"/>
        <v>55014246.196067721</v>
      </c>
      <c r="J7" s="20" t="s">
        <v>48</v>
      </c>
    </row>
    <row r="8" spans="1:11" ht="15" thickBot="1" x14ac:dyDescent="0.35">
      <c r="A8" s="13">
        <v>7</v>
      </c>
      <c r="B8" s="32">
        <f t="shared" si="0"/>
        <v>37.895000000000003</v>
      </c>
      <c r="C8" s="32">
        <f>$J$12*($J$13-B8)</f>
        <v>2.5867709999999999E-3</v>
      </c>
      <c r="D8">
        <f t="shared" si="2"/>
        <v>18</v>
      </c>
      <c r="E8">
        <v>3259.4542810994458</v>
      </c>
      <c r="F8">
        <f t="shared" si="3"/>
        <v>58670.177059790025</v>
      </c>
      <c r="G8" s="32">
        <f t="shared" si="4"/>
        <v>1012.105</v>
      </c>
      <c r="H8" s="32">
        <f t="shared" si="1"/>
        <v>59380379.553098783</v>
      </c>
      <c r="J8" s="26" t="s">
        <v>49</v>
      </c>
    </row>
    <row r="9" spans="1:11" ht="15" thickBot="1" x14ac:dyDescent="0.35">
      <c r="A9" s="13">
        <v>8</v>
      </c>
      <c r="B9" s="32">
        <f t="shared" si="0"/>
        <v>43.725000000000001</v>
      </c>
      <c r="C9" s="32">
        <f>$J$12*($J$13-B9)</f>
        <v>2.5273050000000001E-3</v>
      </c>
      <c r="D9">
        <f t="shared" si="2"/>
        <v>18</v>
      </c>
      <c r="E9">
        <v>3496.2627022690608</v>
      </c>
      <c r="F9">
        <f t="shared" si="3"/>
        <v>62932.728640843095</v>
      </c>
      <c r="G9" s="32">
        <f t="shared" si="4"/>
        <v>1006.275</v>
      </c>
      <c r="H9" s="32">
        <f t="shared" si="1"/>
        <v>63327631.513064384</v>
      </c>
      <c r="J9" s="26"/>
    </row>
    <row r="10" spans="1:11" ht="15" thickBot="1" x14ac:dyDescent="0.35">
      <c r="A10" s="13">
        <v>9</v>
      </c>
      <c r="B10" s="32">
        <f t="shared" si="0"/>
        <v>49.555</v>
      </c>
      <c r="C10" s="32">
        <f>$J$12*($J$13-B10)</f>
        <v>2.4678389999999999E-3</v>
      </c>
      <c r="D10">
        <f t="shared" si="2"/>
        <v>18</v>
      </c>
      <c r="E10">
        <v>3716.7756985581341</v>
      </c>
      <c r="F10">
        <f t="shared" si="3"/>
        <v>66901.962574046411</v>
      </c>
      <c r="G10" s="32">
        <f t="shared" si="4"/>
        <v>1000.4450000000001</v>
      </c>
      <c r="H10" s="32">
        <f t="shared" si="1"/>
        <v>66931733.947391868</v>
      </c>
    </row>
    <row r="11" spans="1:11" ht="15" thickBot="1" x14ac:dyDescent="0.35">
      <c r="A11" s="13">
        <v>10</v>
      </c>
      <c r="B11" s="32">
        <f t="shared" si="0"/>
        <v>55.384999999999998</v>
      </c>
      <c r="C11" s="32">
        <f>$J$12*($J$13-B11)</f>
        <v>2.4083730000000001E-3</v>
      </c>
      <c r="D11">
        <f t="shared" si="2"/>
        <v>18</v>
      </c>
      <c r="E11">
        <v>3923.7416251482705</v>
      </c>
      <c r="F11">
        <f t="shared" si="3"/>
        <v>70627.349252668864</v>
      </c>
      <c r="G11" s="32">
        <f t="shared" si="4"/>
        <v>994.61500000000001</v>
      </c>
      <c r="H11" s="32">
        <f t="shared" si="1"/>
        <v>70247020.97694324</v>
      </c>
      <c r="J11" s="32"/>
    </row>
    <row r="12" spans="1:11" ht="15" thickBot="1" x14ac:dyDescent="0.35">
      <c r="A12" s="13">
        <v>11</v>
      </c>
      <c r="B12" s="32">
        <f t="shared" si="0"/>
        <v>61.215000000000003</v>
      </c>
      <c r="C12" s="32">
        <f>$J$12*($J$13-B12)</f>
        <v>2.3489069999999999E-3</v>
      </c>
      <c r="D12">
        <f t="shared" si="2"/>
        <v>18</v>
      </c>
      <c r="E12">
        <v>4119.2029721615327</v>
      </c>
      <c r="F12">
        <f t="shared" si="3"/>
        <v>74145.653498907588</v>
      </c>
      <c r="G12" s="32">
        <f t="shared" si="4"/>
        <v>988.78499999999997</v>
      </c>
      <c r="H12" s="32">
        <f t="shared" si="1"/>
        <v>73314109.994917333</v>
      </c>
      <c r="J12" s="35">
        <v>1.0200000000000001E-5</v>
      </c>
      <c r="K12" t="s">
        <v>23</v>
      </c>
    </row>
    <row r="13" spans="1:11" ht="15" thickBot="1" x14ac:dyDescent="0.35">
      <c r="A13" s="13">
        <v>12</v>
      </c>
      <c r="B13" s="32">
        <f t="shared" si="0"/>
        <v>67.045000000000002</v>
      </c>
      <c r="C13" s="32">
        <f>$J$12*($J$13-B13)</f>
        <v>2.2894410000000001E-3</v>
      </c>
      <c r="D13">
        <f t="shared" si="2"/>
        <v>18</v>
      </c>
      <c r="E13">
        <v>4304.7271630408704</v>
      </c>
      <c r="F13">
        <f t="shared" si="3"/>
        <v>77485.088934735672</v>
      </c>
      <c r="G13" s="32">
        <f t="shared" si="4"/>
        <v>982.95500000000004</v>
      </c>
      <c r="H13" s="32">
        <f t="shared" si="1"/>
        <v>76164355.593843102</v>
      </c>
      <c r="J13" s="20">
        <v>291.5</v>
      </c>
      <c r="K13" t="s">
        <v>24</v>
      </c>
    </row>
    <row r="14" spans="1:11" ht="15" thickBot="1" x14ac:dyDescent="0.35">
      <c r="A14" s="13">
        <v>13</v>
      </c>
      <c r="B14" s="32">
        <f t="shared" si="0"/>
        <v>72.875</v>
      </c>
      <c r="C14" s="32">
        <f>$J$12*($J$13-B14)</f>
        <v>2.2299749999999999E-3</v>
      </c>
      <c r="D14">
        <f t="shared" si="2"/>
        <v>18</v>
      </c>
      <c r="E14">
        <v>4481.5484832805005</v>
      </c>
      <c r="F14">
        <f t="shared" si="3"/>
        <v>80667.87269904901</v>
      </c>
      <c r="G14" s="32">
        <f t="shared" si="4"/>
        <v>977.125</v>
      </c>
      <c r="H14" s="32">
        <f t="shared" si="1"/>
        <v>78822595.111058265</v>
      </c>
      <c r="J14" s="14">
        <f xml:space="preserve"> J13/50</f>
        <v>5.83</v>
      </c>
      <c r="K14" t="s">
        <v>38</v>
      </c>
    </row>
    <row r="15" spans="1:11" ht="15" thickBot="1" x14ac:dyDescent="0.35">
      <c r="A15" s="13">
        <v>14</v>
      </c>
      <c r="B15" s="32">
        <f t="shared" si="0"/>
        <v>78.704999999999998</v>
      </c>
      <c r="C15" s="32">
        <f>$J$12*($J$13-B15)</f>
        <v>2.1705090000000002E-3</v>
      </c>
      <c r="D15">
        <f t="shared" si="2"/>
        <v>18</v>
      </c>
      <c r="E15">
        <v>4650.6597064480993</v>
      </c>
      <c r="F15">
        <f t="shared" si="3"/>
        <v>83711.874716065795</v>
      </c>
      <c r="G15" s="32">
        <f t="shared" si="4"/>
        <v>971.29499999999996</v>
      </c>
      <c r="H15" s="32">
        <f t="shared" si="1"/>
        <v>81308925.352341115</v>
      </c>
    </row>
    <row r="16" spans="1:11" ht="15" thickBot="1" x14ac:dyDescent="0.35">
      <c r="A16" s="13">
        <v>15</v>
      </c>
      <c r="B16" s="32">
        <f t="shared" si="0"/>
        <v>84.534999999999997</v>
      </c>
      <c r="C16" s="32">
        <f>$J$12*($J$13-B16)</f>
        <v>2.1110429999999999E-3</v>
      </c>
      <c r="D16">
        <f t="shared" si="2"/>
        <v>18</v>
      </c>
      <c r="E16">
        <v>4812.8736363819471</v>
      </c>
      <c r="F16">
        <f t="shared" si="3"/>
        <v>86631.72545487505</v>
      </c>
      <c r="G16" s="32">
        <f t="shared" si="4"/>
        <v>965.46500000000003</v>
      </c>
      <c r="H16" s="32">
        <f t="shared" si="1"/>
        <v>83639898.816290945</v>
      </c>
    </row>
    <row r="17" spans="1:8" ht="15" thickBot="1" x14ac:dyDescent="0.35">
      <c r="A17" s="13">
        <v>16</v>
      </c>
      <c r="B17" s="32">
        <f t="shared" si="0"/>
        <v>90.364999999999995</v>
      </c>
      <c r="C17" s="32">
        <f>$J$12*($J$13-B17)</f>
        <v>2.0515770000000002E-3</v>
      </c>
      <c r="D17">
        <f t="shared" si="2"/>
        <v>18</v>
      </c>
      <c r="E17">
        <v>4968.8658275098551</v>
      </c>
      <c r="F17">
        <f t="shared" si="3"/>
        <v>89439.584895177395</v>
      </c>
      <c r="G17" s="32">
        <f t="shared" si="4"/>
        <v>959.63499999999999</v>
      </c>
      <c r="H17" s="32">
        <f t="shared" si="1"/>
        <v>85829356.050883561</v>
      </c>
    </row>
    <row r="18" spans="1:8" ht="15" thickBot="1" x14ac:dyDescent="0.35">
      <c r="A18" s="13">
        <v>17</v>
      </c>
      <c r="B18" s="32">
        <f t="shared" si="0"/>
        <v>96.195000000000007</v>
      </c>
      <c r="C18" s="32">
        <f>$J$12*($J$13-B18)</f>
        <v>1.9921110000000004E-3</v>
      </c>
      <c r="D18">
        <f t="shared" si="2"/>
        <v>17.999719936555501</v>
      </c>
      <c r="E18">
        <v>5119.2050770822143</v>
      </c>
      <c r="F18">
        <f t="shared" si="3"/>
        <v>92144.257685272867</v>
      </c>
      <c r="G18" s="32">
        <f t="shared" si="4"/>
        <v>953.80499999999995</v>
      </c>
      <c r="H18" s="32">
        <f t="shared" si="1"/>
        <v>87887653.701501682</v>
      </c>
    </row>
    <row r="19" spans="1:8" ht="15" thickBot="1" x14ac:dyDescent="0.35">
      <c r="A19" s="13">
        <v>18</v>
      </c>
      <c r="B19" s="32">
        <f t="shared" si="0"/>
        <v>102.02500000000001</v>
      </c>
      <c r="C19" s="32">
        <f>$J$12*($J$13-B19)</f>
        <v>1.932645E-3</v>
      </c>
      <c r="D19">
        <f t="shared" si="2"/>
        <v>17.9795848678875</v>
      </c>
      <c r="E19">
        <v>5264.3757149416815</v>
      </c>
      <c r="F19">
        <f t="shared" si="3"/>
        <v>94651.289943239899</v>
      </c>
      <c r="G19" s="32">
        <f t="shared" si="4"/>
        <v>947.97500000000002</v>
      </c>
      <c r="H19" s="32">
        <f t="shared" si="1"/>
        <v>89727056.583942845</v>
      </c>
    </row>
    <row r="20" spans="1:8" ht="15" thickBot="1" x14ac:dyDescent="0.35">
      <c r="A20" s="13">
        <v>19</v>
      </c>
      <c r="B20" s="32">
        <f t="shared" si="0"/>
        <v>107.855</v>
      </c>
      <c r="C20" s="32">
        <f>$J$12*($J$13-B20)</f>
        <v>1.873179E-3</v>
      </c>
      <c r="D20">
        <f t="shared" si="2"/>
        <v>17.927623952815502</v>
      </c>
      <c r="E20">
        <v>5404.7942377416666</v>
      </c>
      <c r="F20">
        <f t="shared" si="3"/>
        <v>96895.118636576706</v>
      </c>
      <c r="G20" s="32">
        <f t="shared" si="4"/>
        <v>942.14499999999998</v>
      </c>
      <c r="H20" s="32">
        <f t="shared" si="1"/>
        <v>91289251.547857553</v>
      </c>
    </row>
    <row r="21" spans="1:8" ht="15" thickBot="1" x14ac:dyDescent="0.35">
      <c r="A21" s="13">
        <v>20</v>
      </c>
      <c r="B21" s="32">
        <f t="shared" si="0"/>
        <v>113.685</v>
      </c>
      <c r="C21" s="32">
        <f>$J$12*($J$13-B21)</f>
        <v>1.813713E-3</v>
      </c>
      <c r="D21">
        <f t="shared" si="2"/>
        <v>17.8438371913395</v>
      </c>
      <c r="E21">
        <v>5540.8219493138004</v>
      </c>
      <c r="F21">
        <f t="shared" si="3"/>
        <v>98869.524769755808</v>
      </c>
      <c r="G21" s="32">
        <f t="shared" si="4"/>
        <v>936.31500000000005</v>
      </c>
      <c r="H21" s="32">
        <f t="shared" si="1"/>
        <v>92573019.08479391</v>
      </c>
    </row>
    <row r="22" spans="1:8" ht="15" thickBot="1" x14ac:dyDescent="0.35">
      <c r="A22" s="13">
        <v>21</v>
      </c>
      <c r="B22" s="32">
        <f t="shared" si="0"/>
        <v>119.515</v>
      </c>
      <c r="C22" s="32">
        <f>$J$12*($J$13-B22)</f>
        <v>1.7542470000000002E-3</v>
      </c>
      <c r="D22">
        <f t="shared" si="2"/>
        <v>17.728224583459497</v>
      </c>
      <c r="E22">
        <v>5672.7747208120281</v>
      </c>
      <c r="F22">
        <f t="shared" si="3"/>
        <v>100568.22426192737</v>
      </c>
      <c r="G22" s="32">
        <f t="shared" si="4"/>
        <v>930.48500000000001</v>
      </c>
      <c r="H22" s="32">
        <f t="shared" si="1"/>
        <v>93577224.152359501</v>
      </c>
    </row>
    <row r="23" spans="1:8" ht="15" thickBot="1" x14ac:dyDescent="0.35">
      <c r="A23" s="13">
        <v>22</v>
      </c>
      <c r="B23" s="32">
        <f t="shared" si="0"/>
        <v>125.345</v>
      </c>
      <c r="C23" s="32">
        <f>$J$12*($J$13-B23)</f>
        <v>1.694781E-3</v>
      </c>
      <c r="D23">
        <f t="shared" si="2"/>
        <v>17.580786129175504</v>
      </c>
      <c r="E23">
        <v>5800.9306347847951</v>
      </c>
      <c r="F23">
        <f t="shared" si="3"/>
        <v>101984.92084033377</v>
      </c>
      <c r="G23" s="32">
        <f t="shared" si="4"/>
        <v>924.65499999999997</v>
      </c>
      <c r="H23" s="32">
        <f t="shared" si="1"/>
        <v>94300866.979618818</v>
      </c>
    </row>
    <row r="24" spans="1:8" ht="15" thickBot="1" x14ac:dyDescent="0.35">
      <c r="A24" s="13">
        <v>23</v>
      </c>
      <c r="B24" s="32">
        <f t="shared" si="0"/>
        <v>131.17500000000001</v>
      </c>
      <c r="C24" s="32">
        <f>$J$12*($J$13-B24)</f>
        <v>1.635315E-3</v>
      </c>
      <c r="D24">
        <f t="shared" si="2"/>
        <v>17.4015218284875</v>
      </c>
      <c r="E24">
        <v>5925.536048620389</v>
      </c>
      <c r="F24">
        <f t="shared" si="3"/>
        <v>103113.34489555727</v>
      </c>
      <c r="G24" s="32">
        <f t="shared" si="4"/>
        <v>918.82500000000005</v>
      </c>
      <c r="H24" s="32">
        <f t="shared" si="1"/>
        <v>94743119.123660415</v>
      </c>
    </row>
    <row r="25" spans="1:8" ht="15" thickBot="1" x14ac:dyDescent="0.35">
      <c r="A25" s="13">
        <v>24</v>
      </c>
      <c r="B25" s="32">
        <f t="shared" si="0"/>
        <v>137.005</v>
      </c>
      <c r="C25" s="32">
        <f>$J$12*($J$13-B25)</f>
        <v>1.575849E-3</v>
      </c>
      <c r="D25">
        <f t="shared" si="2"/>
        <v>17.190431681395502</v>
      </c>
      <c r="E25">
        <v>6046.8104596414396</v>
      </c>
      <c r="F25">
        <f t="shared" si="3"/>
        <v>103947.2820968139</v>
      </c>
      <c r="G25" s="32">
        <f t="shared" si="4"/>
        <v>912.995</v>
      </c>
      <c r="H25" s="32">
        <f t="shared" si="1"/>
        <v>94903348.817980602</v>
      </c>
    </row>
    <row r="26" spans="1:8" ht="15" thickBot="1" x14ac:dyDescent="0.35">
      <c r="A26" s="13">
        <v>25</v>
      </c>
      <c r="B26" s="32">
        <f t="shared" si="0"/>
        <v>142.83500000000001</v>
      </c>
      <c r="C26" s="32">
        <f>$J$12*($J$13-B26)</f>
        <v>1.5163830000000001E-3</v>
      </c>
      <c r="D26">
        <f t="shared" si="2"/>
        <v>16.947515687899497</v>
      </c>
      <c r="E26">
        <v>6164.9504494012608</v>
      </c>
      <c r="F26">
        <f t="shared" si="3"/>
        <v>104480.59445635093</v>
      </c>
      <c r="G26" s="32">
        <f t="shared" si="4"/>
        <v>907.16499999999996</v>
      </c>
      <c r="H26" s="32">
        <f t="shared" si="1"/>
        <v>94781138.469995588</v>
      </c>
    </row>
    <row r="27" spans="1:8" ht="15" thickBot="1" x14ac:dyDescent="0.35">
      <c r="A27" s="13">
        <v>26</v>
      </c>
      <c r="B27" s="32">
        <f t="shared" si="0"/>
        <v>148.66499999999999</v>
      </c>
      <c r="C27" s="32">
        <f>$J$12*($J$13-B27)</f>
        <v>1.4569170000000001E-3</v>
      </c>
      <c r="D27">
        <f t="shared" si="2"/>
        <v>16.672773847999501</v>
      </c>
      <c r="E27">
        <v>6280.1329117886326</v>
      </c>
      <c r="F27">
        <f t="shared" si="3"/>
        <v>104707.23577363047</v>
      </c>
      <c r="G27" s="32">
        <f t="shared" si="4"/>
        <v>901.33500000000004</v>
      </c>
      <c r="H27" s="32">
        <f t="shared" si="1"/>
        <v>94376296.356025219</v>
      </c>
    </row>
    <row r="28" spans="1:8" ht="15" thickBot="1" x14ac:dyDescent="0.35">
      <c r="A28" s="13">
        <v>27</v>
      </c>
      <c r="B28" s="32">
        <f t="shared" si="0"/>
        <v>154.495</v>
      </c>
      <c r="C28" s="32">
        <f>$J$12*($J$13-B28)</f>
        <v>1.3974510000000001E-3</v>
      </c>
      <c r="D28">
        <f t="shared" si="2"/>
        <v>16.366206161695498</v>
      </c>
      <c r="E28">
        <v>6392.5177178716604</v>
      </c>
      <c r="F28">
        <f t="shared" si="3"/>
        <v>104621.26286297881</v>
      </c>
      <c r="G28" s="32">
        <f t="shared" si="4"/>
        <v>895.505</v>
      </c>
      <c r="H28" s="32">
        <f t="shared" si="1"/>
        <v>93688864.000111833</v>
      </c>
    </row>
    <row r="29" spans="1:8" ht="15" thickBot="1" x14ac:dyDescent="0.35">
      <c r="A29" s="13">
        <v>28</v>
      </c>
      <c r="B29" s="32">
        <f t="shared" si="0"/>
        <v>160.32499999999999</v>
      </c>
      <c r="C29" s="32">
        <f>$J$12*($J$13-B29)</f>
        <v>1.3379850000000003E-3</v>
      </c>
      <c r="D29">
        <f t="shared" si="2"/>
        <v>16.027812628987501</v>
      </c>
      <c r="E29">
        <v>6502.2499332377065</v>
      </c>
      <c r="F29">
        <f t="shared" si="3"/>
        <v>104216.84359678045</v>
      </c>
      <c r="G29" s="32">
        <f t="shared" si="4"/>
        <v>889.67499999999995</v>
      </c>
      <c r="H29" s="32">
        <f t="shared" si="1"/>
        <v>92719120.326965645</v>
      </c>
    </row>
    <row r="30" spans="1:8" ht="15" thickBot="1" x14ac:dyDescent="0.35">
      <c r="A30" s="13">
        <v>29</v>
      </c>
      <c r="B30" s="32">
        <f t="shared" si="0"/>
        <v>166.155</v>
      </c>
      <c r="C30" s="32">
        <f>$J$12*($J$13-B30)</f>
        <v>1.2785190000000001E-3</v>
      </c>
      <c r="D30">
        <f t="shared" si="2"/>
        <v>15.657593249875498</v>
      </c>
      <c r="E30">
        <v>6609.4616764673592</v>
      </c>
      <c r="F30">
        <f t="shared" si="3"/>
        <v>103488.26253076612</v>
      </c>
      <c r="G30" s="32">
        <f t="shared" si="4"/>
        <v>883.84500000000003</v>
      </c>
      <c r="H30" s="32">
        <f t="shared" si="1"/>
        <v>91467583.396504983</v>
      </c>
    </row>
    <row r="31" spans="1:8" ht="15" thickBot="1" x14ac:dyDescent="0.35">
      <c r="A31" s="13">
        <v>30</v>
      </c>
      <c r="B31" s="32">
        <f t="shared" si="0"/>
        <v>171.98500000000001</v>
      </c>
      <c r="C31" s="32">
        <f>$J$12*($J$13-B31)</f>
        <v>1.2190529999999999E-3</v>
      </c>
      <c r="D31">
        <f t="shared" si="2"/>
        <v>15.255548024359502</v>
      </c>
      <c r="E31">
        <v>6714.273687339979</v>
      </c>
      <c r="F31">
        <f t="shared" si="3"/>
        <v>102429.92468590841</v>
      </c>
      <c r="G31" s="32">
        <f t="shared" si="4"/>
        <v>878.01499999999999</v>
      </c>
      <c r="H31" s="32">
        <f t="shared" si="1"/>
        <v>89935010.32309787</v>
      </c>
    </row>
    <row r="32" spans="1:8" ht="15" thickBot="1" x14ac:dyDescent="0.35">
      <c r="A32" s="13">
        <v>31</v>
      </c>
      <c r="B32" s="32">
        <f t="shared" si="0"/>
        <v>177.815</v>
      </c>
      <c r="C32" s="32">
        <f>$J$12*($J$13-B32)</f>
        <v>1.1595870000000001E-3</v>
      </c>
      <c r="D32">
        <f t="shared" si="2"/>
        <v>14.821676952439502</v>
      </c>
      <c r="E32">
        <v>6816.7966583825582</v>
      </c>
      <c r="F32">
        <f t="shared" si="3"/>
        <v>101036.35792101537</v>
      </c>
      <c r="G32" s="32">
        <f t="shared" si="4"/>
        <v>872.18499999999995</v>
      </c>
      <c r="H32" s="32">
        <f t="shared" si="1"/>
        <v>88122395.833340779</v>
      </c>
    </row>
    <row r="33" spans="1:8" ht="15" thickBot="1" x14ac:dyDescent="0.35">
      <c r="A33" s="13">
        <v>32</v>
      </c>
      <c r="B33" s="32">
        <f t="shared" si="0"/>
        <v>183.64500000000001</v>
      </c>
      <c r="C33" s="32">
        <f>$J$12*($J$13-B33)</f>
        <v>1.1001209999999999E-3</v>
      </c>
      <c r="D33">
        <f t="shared" si="2"/>
        <v>14.3559800341155</v>
      </c>
      <c r="E33">
        <v>6917.1323720440332</v>
      </c>
      <c r="F33">
        <f t="shared" si="3"/>
        <v>99302.214226398137</v>
      </c>
      <c r="G33" s="32">
        <f t="shared" si="4"/>
        <v>866.35500000000002</v>
      </c>
      <c r="H33" s="32">
        <f t="shared" si="1"/>
        <v>86030969.806111157</v>
      </c>
    </row>
    <row r="34" spans="1:8" ht="15" thickBot="1" x14ac:dyDescent="0.35">
      <c r="A34" s="13">
        <v>33</v>
      </c>
      <c r="B34" s="32">
        <f t="shared" si="0"/>
        <v>189.47499999999999</v>
      </c>
      <c r="C34" s="32">
        <f>$J$12*($J$13-B34)</f>
        <v>1.0406550000000001E-3</v>
      </c>
      <c r="D34">
        <f t="shared" si="2"/>
        <v>13.858457269387502</v>
      </c>
      <c r="E34">
        <v>7015.3746771243623</v>
      </c>
      <c r="F34">
        <f t="shared" si="3"/>
        <v>97222.270191671123</v>
      </c>
      <c r="G34" s="32">
        <f t="shared" si="4"/>
        <v>860.52499999999998</v>
      </c>
      <c r="H34" s="32">
        <f t="shared" si="1"/>
        <v>83662194.056687787</v>
      </c>
    </row>
    <row r="35" spans="1:8" ht="15" thickBot="1" x14ac:dyDescent="0.35">
      <c r="A35" s="13">
        <v>34</v>
      </c>
      <c r="B35" s="32">
        <f t="shared" si="0"/>
        <v>195.30500000000001</v>
      </c>
      <c r="C35" s="32">
        <f>$J$12*($J$13-B35)</f>
        <v>9.8118899999999993E-4</v>
      </c>
      <c r="D35">
        <f t="shared" si="2"/>
        <v>13.329108658255501</v>
      </c>
      <c r="E35">
        <v>7111.6103314165293</v>
      </c>
      <c r="F35">
        <f t="shared" si="3"/>
        <v>94791.426842623332</v>
      </c>
      <c r="G35" s="32">
        <f t="shared" si="4"/>
        <v>854.69499999999994</v>
      </c>
      <c r="H35" s="32">
        <f t="shared" si="1"/>
        <v>81017758.56525594</v>
      </c>
    </row>
    <row r="36" spans="1:8" ht="15" thickBot="1" x14ac:dyDescent="0.35">
      <c r="A36" s="13">
        <v>35</v>
      </c>
      <c r="B36" s="32">
        <f t="shared" si="0"/>
        <v>201.13499999999999</v>
      </c>
      <c r="C36" s="32">
        <f>$J$12*($J$13-B36)</f>
        <v>9.2172300000000016E-4</v>
      </c>
      <c r="D36">
        <f t="shared" si="2"/>
        <v>12.767934200719504</v>
      </c>
      <c r="E36">
        <v>7205.9197323309936</v>
      </c>
      <c r="F36">
        <f t="shared" si="3"/>
        <v>92004.708998068425</v>
      </c>
      <c r="G36" s="32">
        <f t="shared" si="4"/>
        <v>848.86500000000001</v>
      </c>
      <c r="H36" s="32">
        <f t="shared" si="1"/>
        <v>78099577.303645357</v>
      </c>
    </row>
    <row r="37" spans="1:8" ht="15" thickBot="1" x14ac:dyDescent="0.35">
      <c r="A37" s="13">
        <v>36</v>
      </c>
      <c r="B37" s="32">
        <f t="shared" si="0"/>
        <v>206.965</v>
      </c>
      <c r="C37" s="32">
        <f>$J$12*($J$13-B37)</f>
        <v>8.6225700000000006E-4</v>
      </c>
      <c r="D37">
        <f t="shared" si="2"/>
        <v>12.1749338967795</v>
      </c>
      <c r="E37">
        <v>7298.3775532030677</v>
      </c>
      <c r="F37">
        <f t="shared" si="3"/>
        <v>88857.264263986654</v>
      </c>
      <c r="G37" s="32">
        <f t="shared" si="4"/>
        <v>843.03499999999997</v>
      </c>
      <c r="H37" s="32">
        <f t="shared" si="1"/>
        <v>74909783.778789982</v>
      </c>
    </row>
    <row r="38" spans="1:8" ht="15" thickBot="1" x14ac:dyDescent="0.35">
      <c r="A38" s="13">
        <v>37</v>
      </c>
      <c r="B38" s="32">
        <f t="shared" si="0"/>
        <v>212.79500000000002</v>
      </c>
      <c r="C38" s="32">
        <f>$J$12*($J$13-B38)</f>
        <v>8.0279099999999986E-4</v>
      </c>
      <c r="D38">
        <f t="shared" si="2"/>
        <v>11.550107746435497</v>
      </c>
      <c r="E38">
        <v>7389.0532997681048</v>
      </c>
      <c r="F38">
        <f t="shared" si="3"/>
        <v>85344.361756476355</v>
      </c>
      <c r="G38" s="32">
        <f t="shared" si="4"/>
        <v>837.20499999999993</v>
      </c>
      <c r="H38" s="32">
        <f t="shared" si="1"/>
        <v>71450726.384330779</v>
      </c>
    </row>
    <row r="39" spans="1:8" ht="15" thickBot="1" x14ac:dyDescent="0.35">
      <c r="A39" s="13">
        <v>38</v>
      </c>
      <c r="B39" s="32">
        <f t="shared" si="0"/>
        <v>218.625</v>
      </c>
      <c r="C39" s="32">
        <f>$J$12*($J$13-B39)</f>
        <v>7.4332500000000008E-4</v>
      </c>
      <c r="D39">
        <f t="shared" si="2"/>
        <v>10.893455749687501</v>
      </c>
      <c r="E39">
        <v>7478.01179872991</v>
      </c>
      <c r="F39">
        <f t="shared" si="3"/>
        <v>81461.390625105312</v>
      </c>
      <c r="G39" s="32">
        <f t="shared" si="4"/>
        <v>831.375</v>
      </c>
      <c r="H39" s="32">
        <f t="shared" si="1"/>
        <v>67724963.630946934</v>
      </c>
    </row>
    <row r="40" spans="1:8" ht="15" thickBot="1" x14ac:dyDescent="0.35">
      <c r="A40" s="13">
        <v>39</v>
      </c>
      <c r="B40" s="32">
        <f t="shared" si="0"/>
        <v>224.45500000000001</v>
      </c>
      <c r="C40" s="32">
        <f>$J$12*($J$13-B40)</f>
        <v>6.8385899999999988E-4</v>
      </c>
      <c r="D40">
        <f t="shared" si="2"/>
        <v>10.204977906535499</v>
      </c>
      <c r="E40">
        <v>7565.3136282964451</v>
      </c>
      <c r="F40">
        <f t="shared" si="3"/>
        <v>77203.858432777139</v>
      </c>
      <c r="G40" s="32">
        <f t="shared" si="4"/>
        <v>825.54499999999996</v>
      </c>
      <c r="H40" s="32">
        <f t="shared" si="1"/>
        <v>63735259.309886999</v>
      </c>
    </row>
    <row r="41" spans="1:8" ht="15" thickBot="1" x14ac:dyDescent="0.35">
      <c r="A41" s="13">
        <v>40</v>
      </c>
      <c r="B41" s="32">
        <f t="shared" si="0"/>
        <v>230.285</v>
      </c>
      <c r="C41" s="32">
        <f>$J$12*($J$13-B41)</f>
        <v>6.2439300000000011E-4</v>
      </c>
      <c r="D41">
        <f t="shared" si="2"/>
        <v>9.4846742169795011</v>
      </c>
      <c r="E41">
        <v>7651.0154989025068</v>
      </c>
      <c r="F41">
        <f t="shared" si="3"/>
        <v>72567.389436151163</v>
      </c>
      <c r="G41" s="32">
        <f t="shared" si="4"/>
        <v>819.71500000000003</v>
      </c>
      <c r="H41" s="32">
        <f t="shared" si="1"/>
        <v>59484577.63165465</v>
      </c>
    </row>
    <row r="42" spans="1:8" ht="15" thickBot="1" x14ac:dyDescent="0.35">
      <c r="A42" s="13">
        <v>41</v>
      </c>
      <c r="B42" s="32">
        <f t="shared" si="0"/>
        <v>236.11500000000001</v>
      </c>
      <c r="C42" s="32">
        <f>$J$12*($J$13-B42)</f>
        <v>5.649269999999999E-4</v>
      </c>
      <c r="D42">
        <f t="shared" si="2"/>
        <v>8.7325446810194975</v>
      </c>
      <c r="E42">
        <v>7735.1705909966322</v>
      </c>
      <c r="F42">
        <f t="shared" si="3"/>
        <v>67547.722801186086</v>
      </c>
      <c r="G42" s="32">
        <f t="shared" si="4"/>
        <v>813.88499999999999</v>
      </c>
      <c r="H42" s="32">
        <f t="shared" si="1"/>
        <v>54976078.372043334</v>
      </c>
    </row>
    <row r="43" spans="1:8" ht="15" thickBot="1" x14ac:dyDescent="0.35">
      <c r="A43" s="13">
        <v>42</v>
      </c>
      <c r="B43" s="32">
        <f t="shared" si="0"/>
        <v>241.94499999999999</v>
      </c>
      <c r="C43" s="32">
        <f>$J$12*($J$13-B43)</f>
        <v>5.0546100000000013E-4</v>
      </c>
      <c r="D43">
        <f t="shared" si="2"/>
        <v>7.9485892986555022</v>
      </c>
      <c r="E43">
        <v>7817.8288556738244</v>
      </c>
      <c r="F43">
        <f t="shared" si="3"/>
        <v>62140.710780929148</v>
      </c>
      <c r="G43" s="32">
        <f t="shared" si="4"/>
        <v>808.05500000000006</v>
      </c>
      <c r="H43" s="32">
        <f t="shared" si="1"/>
        <v>50213112.050083704</v>
      </c>
    </row>
    <row r="44" spans="1:8" ht="15" thickBot="1" x14ac:dyDescent="0.35">
      <c r="A44" s="13">
        <v>43</v>
      </c>
      <c r="B44" s="32">
        <f t="shared" si="0"/>
        <v>247.77500000000001</v>
      </c>
      <c r="C44" s="32">
        <f>$J$12*($J$13-B44)</f>
        <v>4.4599499999999997E-4</v>
      </c>
      <c r="D44">
        <f t="shared" si="2"/>
        <v>7.1328080698875</v>
      </c>
      <c r="E44">
        <v>7899.0372830369488</v>
      </c>
      <c r="F44">
        <f t="shared" si="3"/>
        <v>56342.31687678818</v>
      </c>
      <c r="G44" s="32">
        <f t="shared" si="4"/>
        <v>802.22500000000002</v>
      </c>
      <c r="H44" s="32">
        <f t="shared" si="1"/>
        <v>45199215.1564814</v>
      </c>
    </row>
    <row r="45" spans="1:8" ht="15" thickBot="1" x14ac:dyDescent="0.35">
      <c r="A45" s="13">
        <v>44</v>
      </c>
      <c r="B45" s="32">
        <f t="shared" si="0"/>
        <v>253.60499999999999</v>
      </c>
      <c r="C45" s="32">
        <f>$J$12*($J$13-B45)</f>
        <v>3.8652900000000015E-4</v>
      </c>
      <c r="D45">
        <f t="shared" si="2"/>
        <v>6.2852009947155016</v>
      </c>
      <c r="E45">
        <v>7978.840142428191</v>
      </c>
      <c r="F45">
        <f t="shared" si="3"/>
        <v>50148.613999865644</v>
      </c>
      <c r="G45" s="32">
        <f t="shared" si="4"/>
        <v>796.39499999999998</v>
      </c>
      <c r="H45" s="32">
        <f t="shared" si="1"/>
        <v>39938105.446423002</v>
      </c>
    </row>
    <row r="46" spans="1:8" ht="15" thickBot="1" x14ac:dyDescent="0.35">
      <c r="A46" s="13">
        <v>45</v>
      </c>
      <c r="B46" s="32">
        <f t="shared" si="0"/>
        <v>259.435</v>
      </c>
      <c r="C46" s="32">
        <f>$J$12*($J$13-B46)</f>
        <v>3.27063E-4</v>
      </c>
      <c r="D46">
        <f t="shared" si="2"/>
        <v>5.4057680731394999</v>
      </c>
      <c r="E46">
        <v>8057.2791980577158</v>
      </c>
      <c r="F46">
        <f t="shared" si="3"/>
        <v>43555.782645231433</v>
      </c>
      <c r="G46" s="32">
        <f t="shared" si="4"/>
        <v>790.56500000000005</v>
      </c>
      <c r="H46" s="32">
        <f t="shared" si="1"/>
        <v>34433677.30692739</v>
      </c>
    </row>
    <row r="47" spans="1:8" ht="15" thickBot="1" x14ac:dyDescent="0.35">
      <c r="A47" s="13">
        <v>46</v>
      </c>
      <c r="B47" s="32">
        <f t="shared" si="0"/>
        <v>265.26499999999999</v>
      </c>
      <c r="C47" s="32">
        <f>$J$12*($J$13-B47)</f>
        <v>2.6759700000000017E-4</v>
      </c>
      <c r="D47">
        <f t="shared" si="2"/>
        <v>4.494509305159502</v>
      </c>
      <c r="E47">
        <v>8134.3939030451429</v>
      </c>
      <c r="F47">
        <f t="shared" si="3"/>
        <v>36560.109089069112</v>
      </c>
      <c r="G47" s="32">
        <f t="shared" si="4"/>
        <v>784.73500000000001</v>
      </c>
      <c r="H47" s="32">
        <f t="shared" si="1"/>
        <v>28689997.206010651</v>
      </c>
    </row>
    <row r="48" spans="1:8" ht="15" thickBot="1" x14ac:dyDescent="0.35">
      <c r="A48" s="13">
        <v>47</v>
      </c>
      <c r="B48" s="32">
        <f t="shared" si="0"/>
        <v>271.09500000000003</v>
      </c>
      <c r="C48" s="32">
        <f>$J$12*($J$13-B48)</f>
        <v>2.0813099999999975E-4</v>
      </c>
      <c r="D48">
        <f t="shared" si="2"/>
        <v>3.5514246907754958</v>
      </c>
      <c r="E48">
        <v>8210.2215744617224</v>
      </c>
      <c r="F48">
        <f t="shared" si="3"/>
        <v>29157.983616281028</v>
      </c>
      <c r="G48" s="32">
        <f t="shared" si="4"/>
        <v>778.90499999999997</v>
      </c>
      <c r="H48" s="32">
        <f t="shared" si="1"/>
        <v>22711299.228639372</v>
      </c>
    </row>
    <row r="49" spans="1:9" ht="15" thickBot="1" x14ac:dyDescent="0.35">
      <c r="A49" s="13">
        <v>48</v>
      </c>
      <c r="B49" s="32">
        <f t="shared" si="0"/>
        <v>276.92500000000001</v>
      </c>
      <c r="C49" s="32">
        <f>$J$12*($J$13-B49)</f>
        <v>1.4866499999999989E-4</v>
      </c>
      <c r="D49">
        <f t="shared" si="2"/>
        <v>2.5765142299874979</v>
      </c>
      <c r="E49">
        <v>8284.797551601956</v>
      </c>
      <c r="F49">
        <f t="shared" si="3"/>
        <v>21345.898784268022</v>
      </c>
      <c r="G49" s="32">
        <f t="shared" si="4"/>
        <v>773.07500000000005</v>
      </c>
      <c r="H49" s="32">
        <f t="shared" si="1"/>
        <v>16501980.702648003</v>
      </c>
    </row>
    <row r="50" spans="1:9" ht="15" thickBot="1" x14ac:dyDescent="0.35">
      <c r="A50" s="13">
        <v>49</v>
      </c>
      <c r="B50" s="32">
        <f t="shared" si="0"/>
        <v>282.755</v>
      </c>
      <c r="C50" s="32">
        <f>$J$12*($J$13-B50)</f>
        <v>8.9199000000000052E-5</v>
      </c>
      <c r="D50">
        <f t="shared" si="2"/>
        <v>1.5697779227955009</v>
      </c>
      <c r="E50">
        <v>8358.1553394105522</v>
      </c>
      <c r="F50">
        <f t="shared" si="3"/>
        <v>13120.447727102021</v>
      </c>
      <c r="G50" s="32">
        <f t="shared" si="4"/>
        <v>767.245</v>
      </c>
      <c r="H50" s="32">
        <f t="shared" si="1"/>
        <v>10066597.916380391</v>
      </c>
    </row>
    <row r="51" spans="1:9" ht="15" thickBot="1" x14ac:dyDescent="0.35">
      <c r="A51" s="13">
        <v>50</v>
      </c>
      <c r="B51" s="32">
        <f t="shared" si="0"/>
        <v>288.58499999999998</v>
      </c>
      <c r="C51" s="32">
        <f>$J$12*($J$13-B51)</f>
        <v>2.9733000000000212E-5</v>
      </c>
      <c r="D51">
        <f t="shared" si="2"/>
        <v>0.53121576919950375</v>
      </c>
      <c r="E51">
        <v>8430.3267387343167</v>
      </c>
      <c r="F51">
        <f t="shared" si="3"/>
        <v>4478.3225031198936</v>
      </c>
      <c r="G51" s="32">
        <f t="shared" si="4"/>
        <v>761.41499999999996</v>
      </c>
      <c r="H51" s="32">
        <f t="shared" si="1"/>
        <v>3409861.9287130334</v>
      </c>
    </row>
    <row r="52" spans="1:9" x14ac:dyDescent="0.3">
      <c r="A52" s="30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E53" s="6" t="s">
        <v>17</v>
      </c>
      <c r="F53" s="2">
        <f>SUM(F2:F51)</f>
        <v>3669138.1180881159</v>
      </c>
      <c r="G53" s="9"/>
      <c r="H53" s="3">
        <f xml:space="preserve"> SUM(H2:H51)</f>
        <v>3329582577.9104362</v>
      </c>
      <c r="I53" s="6" t="s">
        <v>15</v>
      </c>
    </row>
    <row r="54" spans="1:9" x14ac:dyDescent="0.3">
      <c r="E54" s="6" t="s">
        <v>18</v>
      </c>
      <c r="F54" s="5">
        <f>F53/1000</f>
        <v>3669.1381180881158</v>
      </c>
      <c r="G54" s="9"/>
      <c r="H54" s="4">
        <f xml:space="preserve"> H53/10^6</f>
        <v>3329.5825779104362</v>
      </c>
      <c r="I54" s="6" t="s">
        <v>16</v>
      </c>
    </row>
    <row r="55" spans="1:9" ht="15" thickBot="1" x14ac:dyDescent="0.35">
      <c r="G55" s="9"/>
    </row>
    <row r="56" spans="1:9" ht="42.6" customHeight="1" thickTop="1" thickBot="1" x14ac:dyDescent="0.35">
      <c r="C56" s="27" t="s">
        <v>50</v>
      </c>
      <c r="D56" s="28"/>
      <c r="E56" s="21" t="s">
        <v>51</v>
      </c>
      <c r="F56" s="22"/>
      <c r="G56" s="29"/>
      <c r="H56" s="19" t="s">
        <v>52</v>
      </c>
      <c r="I56" s="19"/>
    </row>
    <row r="57" spans="1:9" ht="43.8" customHeight="1" thickTop="1" thickBot="1" x14ac:dyDescent="0.35">
      <c r="C57" s="18" t="s">
        <v>19</v>
      </c>
      <c r="D57" s="18"/>
      <c r="E57" s="17" t="s">
        <v>53</v>
      </c>
      <c r="F57" s="17"/>
      <c r="G57" s="29"/>
      <c r="H57" s="17" t="s">
        <v>54</v>
      </c>
      <c r="I57" s="17"/>
    </row>
    <row r="58" spans="1:9" ht="15" customHeight="1" thickTop="1" x14ac:dyDescent="0.3"/>
    <row r="75" ht="47.4" customHeight="1" x14ac:dyDescent="0.3"/>
    <row r="76" ht="28.2" customHeight="1" x14ac:dyDescent="0.3"/>
  </sheetData>
  <mergeCells count="8">
    <mergeCell ref="J3:J4"/>
    <mergeCell ref="J8:J9"/>
    <mergeCell ref="C56:D56"/>
    <mergeCell ref="E56:F56"/>
    <mergeCell ref="H56:I56"/>
    <mergeCell ref="C57:D57"/>
    <mergeCell ref="E57:F57"/>
    <mergeCell ref="H57:I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6368-1939-44BA-AADD-5CA116F4DD69}">
  <dimension ref="A1:O29"/>
  <sheetViews>
    <sheetView topLeftCell="C1" workbookViewId="0">
      <selection activeCell="K23" sqref="K23"/>
    </sheetView>
  </sheetViews>
  <sheetFormatPr defaultRowHeight="14.4" x14ac:dyDescent="0.3"/>
  <cols>
    <col min="1" max="1" width="10" customWidth="1"/>
    <col min="2" max="2" width="15" customWidth="1"/>
    <col min="3" max="3" width="11.6640625" customWidth="1"/>
    <col min="4" max="4" width="12.5546875" customWidth="1"/>
    <col min="5" max="5" width="18.6640625" customWidth="1"/>
    <col min="6" max="6" width="16.6640625" customWidth="1"/>
    <col min="7" max="7" width="15.44140625" customWidth="1"/>
    <col min="8" max="8" width="8.21875" customWidth="1"/>
    <col min="9" max="9" width="17.21875" customWidth="1"/>
    <col min="10" max="10" width="15.77734375" customWidth="1"/>
    <col min="11" max="11" width="15.44140625" customWidth="1"/>
    <col min="12" max="12" width="16.109375" customWidth="1"/>
    <col min="13" max="13" width="16.33203125" customWidth="1"/>
    <col min="14" max="14" width="28.88671875" customWidth="1"/>
  </cols>
  <sheetData>
    <row r="1" spans="1:15" ht="15" thickBot="1" x14ac:dyDescent="0.35">
      <c r="A1" s="10" t="s">
        <v>9</v>
      </c>
      <c r="B1" s="10" t="s">
        <v>1</v>
      </c>
      <c r="C1" s="10" t="s">
        <v>10</v>
      </c>
      <c r="D1" s="10" t="s">
        <v>11</v>
      </c>
      <c r="E1" s="10" t="s">
        <v>12</v>
      </c>
      <c r="F1" s="10" t="s">
        <v>4</v>
      </c>
      <c r="G1" s="39" t="s">
        <v>20</v>
      </c>
      <c r="H1" s="34" t="s">
        <v>21</v>
      </c>
      <c r="I1" s="37" t="s">
        <v>22</v>
      </c>
      <c r="J1" s="10" t="s">
        <v>5</v>
      </c>
      <c r="K1" s="11" t="s">
        <v>13</v>
      </c>
      <c r="L1" s="12" t="s">
        <v>14</v>
      </c>
    </row>
    <row r="2" spans="1:15" ht="15" thickBot="1" x14ac:dyDescent="0.35">
      <c r="A2" s="13">
        <v>1</v>
      </c>
      <c r="B2" s="1">
        <v>58</v>
      </c>
      <c r="C2" s="1">
        <v>1</v>
      </c>
      <c r="D2">
        <f>(22/7)*100*C2</f>
        <v>314.28571428571428</v>
      </c>
      <c r="E2">
        <f xml:space="preserve"> 1050 - B2</f>
        <v>992</v>
      </c>
      <c r="F2" s="32">
        <f xml:space="preserve"> $N$11*($N$12-B2)</f>
        <v>2.3817E-3</v>
      </c>
      <c r="G2" s="40">
        <f xml:space="preserve"> ABS(F2)</f>
        <v>2.3817E-3</v>
      </c>
      <c r="H2" s="34">
        <f xml:space="preserve"> IF(G2=0,0,F2/G2)</f>
        <v>1</v>
      </c>
      <c r="I2" s="38">
        <f xml:space="preserve"> IF(G2&lt;=0.00174,2*10^5*G2,IF(G2&lt;=0.00195,103810*(G2-0.00174)+347.8,IF(G2&lt;=0.00226,70000*(G2-0.00195)+369.6,IF(G2&lt;=0.00277,42549*(G2-0.00226)+391.3,IF(G2&lt;=0.00312,31143*(G2-0.00277)+413,IF(G2&lt;=0.00417,10381*(G2-0.00312)+423.9,435))))))</f>
        <v>396.47821329999999</v>
      </c>
      <c r="J2">
        <f xml:space="preserve"> I2*H2</f>
        <v>396.47821329999999</v>
      </c>
      <c r="K2">
        <f xml:space="preserve"> J2*D2</f>
        <v>124607.43846571428</v>
      </c>
      <c r="L2">
        <f xml:space="preserve"> K2*E2</f>
        <v>123610578.95798856</v>
      </c>
      <c r="N2" s="23" t="s">
        <v>47</v>
      </c>
    </row>
    <row r="3" spans="1:15" ht="15" thickBot="1" x14ac:dyDescent="0.35">
      <c r="A3" s="13">
        <v>2</v>
      </c>
      <c r="B3" s="1">
        <v>106.55</v>
      </c>
      <c r="C3" s="1">
        <v>2</v>
      </c>
      <c r="D3">
        <f t="shared" ref="D3:D22" si="0">(22/7)*100*C3</f>
        <v>628.57142857142856</v>
      </c>
      <c r="E3">
        <f t="shared" ref="E3:E22" si="1" xml:space="preserve"> 1050 - B3</f>
        <v>943.45</v>
      </c>
      <c r="F3" s="32">
        <f xml:space="preserve"> $N$11*($N$12-B3)</f>
        <v>1.88649E-3</v>
      </c>
      <c r="G3" s="40">
        <f t="shared" ref="G3:G22" si="2" xml:space="preserve"> ABS(F3)</f>
        <v>1.88649E-3</v>
      </c>
      <c r="H3" s="34">
        <f t="shared" ref="H3:H22" si="3" xml:space="preserve"> IF(G3=0,0,F3/G3)</f>
        <v>1</v>
      </c>
      <c r="I3" s="38">
        <f t="shared" ref="I3:I22" si="4" xml:space="preserve"> IF(G3&lt;=0.00174,2*10^5*G3,IF(G3&lt;=0.00195,103810*(G3-0.00174)+347.8,IF(G3&lt;=0.00226,70000*(G3-0.00195)+369.6,IF(G3&lt;=0.00277,42549*(G3-0.00226)+391.3,IF(G3&lt;=0.00312,31143*(G3-0.00277)+413,IF(G3&lt;=0.00417,10381*(G3-0.00312)+423.9,435))))))</f>
        <v>363.0071269</v>
      </c>
      <c r="J3">
        <f t="shared" ref="J3:J22" si="5" xml:space="preserve"> I3*H3</f>
        <v>363.0071269</v>
      </c>
      <c r="K3">
        <f xml:space="preserve"> J3*D3</f>
        <v>228175.90833714284</v>
      </c>
      <c r="L3">
        <f xml:space="preserve"> K3*E3</f>
        <v>215272560.72067744</v>
      </c>
      <c r="N3" s="24"/>
    </row>
    <row r="4" spans="1:15" ht="15" thickBot="1" x14ac:dyDescent="0.35">
      <c r="A4" s="13">
        <v>3</v>
      </c>
      <c r="B4" s="1">
        <v>242</v>
      </c>
      <c r="C4" s="1">
        <v>1</v>
      </c>
      <c r="D4">
        <f t="shared" si="0"/>
        <v>314.28571428571428</v>
      </c>
      <c r="E4">
        <f t="shared" si="1"/>
        <v>808</v>
      </c>
      <c r="F4" s="32">
        <f xml:space="preserve"> $N$11*($N$12-B4)</f>
        <v>5.0490000000000008E-4</v>
      </c>
      <c r="G4" s="40">
        <f t="shared" si="2"/>
        <v>5.0490000000000008E-4</v>
      </c>
      <c r="H4" s="34">
        <f t="shared" si="3"/>
        <v>1</v>
      </c>
      <c r="I4" s="38">
        <f t="shared" si="4"/>
        <v>100.98000000000002</v>
      </c>
      <c r="J4">
        <f t="shared" si="5"/>
        <v>100.98000000000002</v>
      </c>
      <c r="K4">
        <f xml:space="preserve"> J4*D4</f>
        <v>31736.571428571435</v>
      </c>
      <c r="L4">
        <f xml:space="preserve"> K4*E4</f>
        <v>25643149.71428572</v>
      </c>
      <c r="N4" s="33" t="s">
        <v>26</v>
      </c>
    </row>
    <row r="5" spans="1:15" ht="15" thickBot="1" x14ac:dyDescent="0.35">
      <c r="A5" s="13">
        <v>4</v>
      </c>
      <c r="B5" s="1">
        <v>247.46</v>
      </c>
      <c r="C5" s="1">
        <v>2</v>
      </c>
      <c r="D5">
        <f t="shared" si="0"/>
        <v>628.57142857142856</v>
      </c>
      <c r="E5">
        <f t="shared" si="1"/>
        <v>802.54</v>
      </c>
      <c r="F5" s="32">
        <f xml:space="preserve"> $N$11*($N$12-B5)</f>
        <v>4.4920799999999993E-4</v>
      </c>
      <c r="G5" s="40">
        <f t="shared" si="2"/>
        <v>4.4920799999999993E-4</v>
      </c>
      <c r="H5" s="34">
        <f t="shared" si="3"/>
        <v>1</v>
      </c>
      <c r="I5" s="38">
        <f t="shared" si="4"/>
        <v>89.841599999999985</v>
      </c>
      <c r="J5">
        <f t="shared" si="5"/>
        <v>89.841599999999985</v>
      </c>
      <c r="K5">
        <f xml:space="preserve"> J5*D5</f>
        <v>56471.862857142849</v>
      </c>
      <c r="L5">
        <f xml:space="preserve"> K5*E5</f>
        <v>45320928.817371421</v>
      </c>
      <c r="N5" s="33" t="s">
        <v>27</v>
      </c>
    </row>
    <row r="6" spans="1:15" ht="15" thickBot="1" x14ac:dyDescent="0.35">
      <c r="A6" s="13">
        <v>5</v>
      </c>
      <c r="B6" s="1">
        <v>281.55</v>
      </c>
      <c r="C6" s="1">
        <v>2</v>
      </c>
      <c r="D6">
        <f t="shared" si="0"/>
        <v>628.57142857142856</v>
      </c>
      <c r="E6">
        <f t="shared" si="1"/>
        <v>768.45</v>
      </c>
      <c r="F6" s="32">
        <f xml:space="preserve"> $N$11*($N$12-B6)</f>
        <v>1.0148999999999988E-4</v>
      </c>
      <c r="G6" s="40">
        <f t="shared" si="2"/>
        <v>1.0148999999999988E-4</v>
      </c>
      <c r="H6" s="34">
        <f t="shared" si="3"/>
        <v>1</v>
      </c>
      <c r="I6" s="38">
        <f t="shared" si="4"/>
        <v>20.297999999999977</v>
      </c>
      <c r="J6">
        <f t="shared" si="5"/>
        <v>20.297999999999977</v>
      </c>
      <c r="K6">
        <f xml:space="preserve"> J6*D6</f>
        <v>12758.742857142843</v>
      </c>
      <c r="L6">
        <f xml:space="preserve"> K6*E6</f>
        <v>9804455.9485714175</v>
      </c>
      <c r="N6" s="25" t="s">
        <v>48</v>
      </c>
    </row>
    <row r="7" spans="1:15" ht="15" thickBot="1" x14ac:dyDescent="0.35">
      <c r="A7" s="13">
        <v>6</v>
      </c>
      <c r="B7" s="1">
        <v>396.31</v>
      </c>
      <c r="C7" s="1">
        <v>2</v>
      </c>
      <c r="D7">
        <f t="shared" si="0"/>
        <v>628.57142857142856</v>
      </c>
      <c r="E7">
        <f t="shared" si="1"/>
        <v>653.69000000000005</v>
      </c>
      <c r="F7" s="32">
        <f xml:space="preserve"> $N$11*($N$12-B7)</f>
        <v>-1.0690620000000002E-3</v>
      </c>
      <c r="G7" s="40">
        <f t="shared" si="2"/>
        <v>1.0690620000000002E-3</v>
      </c>
      <c r="H7" s="34">
        <f t="shared" si="3"/>
        <v>-1</v>
      </c>
      <c r="I7" s="38">
        <f t="shared" si="4"/>
        <v>213.81240000000003</v>
      </c>
      <c r="J7">
        <f t="shared" si="5"/>
        <v>-213.81240000000003</v>
      </c>
      <c r="K7">
        <f xml:space="preserve"> J7*D7</f>
        <v>-134396.36571428573</v>
      </c>
      <c r="L7">
        <f xml:space="preserve"> K7*E7</f>
        <v>-87853560.303771451</v>
      </c>
      <c r="N7" s="23" t="s">
        <v>49</v>
      </c>
    </row>
    <row r="8" spans="1:15" ht="15" thickBot="1" x14ac:dyDescent="0.35">
      <c r="A8" s="13">
        <v>7</v>
      </c>
      <c r="B8" s="1">
        <v>466.92</v>
      </c>
      <c r="C8" s="1">
        <v>2</v>
      </c>
      <c r="D8">
        <f t="shared" si="0"/>
        <v>628.57142857142856</v>
      </c>
      <c r="E8">
        <f t="shared" si="1"/>
        <v>583.07999999999993</v>
      </c>
      <c r="F8" s="32">
        <f xml:space="preserve"> $N$11*($N$12-B8)</f>
        <v>-1.7892840000000004E-3</v>
      </c>
      <c r="G8" s="40">
        <f t="shared" si="2"/>
        <v>1.7892840000000004E-3</v>
      </c>
      <c r="H8" s="34">
        <f t="shared" si="3"/>
        <v>-1</v>
      </c>
      <c r="I8" s="38">
        <f t="shared" si="4"/>
        <v>352.91617204000005</v>
      </c>
      <c r="J8">
        <f t="shared" si="5"/>
        <v>-352.91617204000005</v>
      </c>
      <c r="K8">
        <f xml:space="preserve"> J8*D8</f>
        <v>-221833.02242514287</v>
      </c>
      <c r="L8">
        <f xml:space="preserve"> K8*E8</f>
        <v>-129346398.71565229</v>
      </c>
      <c r="N8" s="24"/>
    </row>
    <row r="9" spans="1:15" ht="15" thickBot="1" x14ac:dyDescent="0.35">
      <c r="A9" s="13">
        <v>8</v>
      </c>
      <c r="B9" s="1">
        <v>575.07000000000005</v>
      </c>
      <c r="C9" s="1">
        <v>2</v>
      </c>
      <c r="D9">
        <f t="shared" si="0"/>
        <v>628.57142857142856</v>
      </c>
      <c r="E9">
        <f t="shared" si="1"/>
        <v>474.92999999999995</v>
      </c>
      <c r="F9" s="32">
        <f xml:space="preserve"> $N$11*($N$12-B9)</f>
        <v>-2.8924140000000007E-3</v>
      </c>
      <c r="G9" s="40">
        <f t="shared" si="2"/>
        <v>2.8924140000000007E-3</v>
      </c>
      <c r="H9" s="34">
        <f t="shared" si="3"/>
        <v>-1</v>
      </c>
      <c r="I9" s="38">
        <f t="shared" si="4"/>
        <v>416.81233920200003</v>
      </c>
      <c r="J9">
        <f t="shared" si="5"/>
        <v>-416.81233920200003</v>
      </c>
      <c r="K9">
        <f xml:space="preserve"> J9*D9</f>
        <v>-261996.3274984</v>
      </c>
      <c r="L9">
        <f xml:space="preserve"> K9*E9</f>
        <v>-124429915.8188151</v>
      </c>
    </row>
    <row r="10" spans="1:15" ht="15" thickBot="1" x14ac:dyDescent="0.35">
      <c r="A10" s="13">
        <v>9</v>
      </c>
      <c r="B10" s="1">
        <v>743.46</v>
      </c>
      <c r="C10" s="1">
        <v>2</v>
      </c>
      <c r="D10">
        <f t="shared" si="0"/>
        <v>628.57142857142856</v>
      </c>
      <c r="E10">
        <f t="shared" si="1"/>
        <v>306.53999999999996</v>
      </c>
      <c r="F10" s="32">
        <f xml:space="preserve"> $N$11*($N$12-B10)</f>
        <v>-4.6099920000000003E-3</v>
      </c>
      <c r="G10" s="40">
        <f t="shared" si="2"/>
        <v>4.6099920000000003E-3</v>
      </c>
      <c r="H10" s="34">
        <f t="shared" si="3"/>
        <v>-1</v>
      </c>
      <c r="I10" s="38">
        <f t="shared" si="4"/>
        <v>435</v>
      </c>
      <c r="J10">
        <f t="shared" si="5"/>
        <v>-435</v>
      </c>
      <c r="K10">
        <f xml:space="preserve"> J10*D10</f>
        <v>-273428.57142857142</v>
      </c>
      <c r="L10">
        <f xml:space="preserve"> K10*E10</f>
        <v>-83816794.285714269</v>
      </c>
      <c r="N10" s="32"/>
    </row>
    <row r="11" spans="1:15" ht="15" thickBot="1" x14ac:dyDescent="0.35">
      <c r="A11" s="13">
        <v>10</v>
      </c>
      <c r="B11" s="1">
        <v>800.31</v>
      </c>
      <c r="C11" s="1">
        <v>2</v>
      </c>
      <c r="D11">
        <f t="shared" si="0"/>
        <v>628.57142857142856</v>
      </c>
      <c r="E11">
        <f t="shared" si="1"/>
        <v>249.69000000000005</v>
      </c>
      <c r="F11" s="32">
        <f xml:space="preserve"> $N$11*($N$12-B11)</f>
        <v>-5.1898619999999999E-3</v>
      </c>
      <c r="G11" s="40">
        <f t="shared" si="2"/>
        <v>5.1898619999999999E-3</v>
      </c>
      <c r="H11" s="34">
        <f t="shared" si="3"/>
        <v>-1</v>
      </c>
      <c r="I11" s="38">
        <f t="shared" si="4"/>
        <v>435</v>
      </c>
      <c r="J11">
        <f t="shared" si="5"/>
        <v>-435</v>
      </c>
      <c r="K11">
        <f xml:space="preserve"> J11*D11</f>
        <v>-273428.57142857142</v>
      </c>
      <c r="L11">
        <f xml:space="preserve"> K11*E11</f>
        <v>-68272380.000000015</v>
      </c>
      <c r="N11" s="35">
        <v>1.0200000000000001E-5</v>
      </c>
      <c r="O11" t="s">
        <v>23</v>
      </c>
    </row>
    <row r="12" spans="1:15" ht="15" thickBot="1" x14ac:dyDescent="0.35">
      <c r="A12" s="41">
        <v>11</v>
      </c>
      <c r="B12" s="42">
        <v>1050</v>
      </c>
      <c r="C12" s="42">
        <v>4</v>
      </c>
      <c r="D12" s="43">
        <f t="shared" si="0"/>
        <v>1257.1428571428571</v>
      </c>
      <c r="E12" s="43">
        <f t="shared" si="1"/>
        <v>0</v>
      </c>
      <c r="F12" s="44">
        <f xml:space="preserve"> $N$11*($N$12-B12)</f>
        <v>-7.7367000000000009E-3</v>
      </c>
      <c r="G12" s="45">
        <f t="shared" si="2"/>
        <v>7.7367000000000009E-3</v>
      </c>
      <c r="H12" s="46">
        <f t="shared" si="3"/>
        <v>-1</v>
      </c>
      <c r="I12" s="45">
        <f t="shared" si="4"/>
        <v>435</v>
      </c>
      <c r="J12" s="43">
        <f t="shared" si="5"/>
        <v>-435</v>
      </c>
      <c r="K12" s="43">
        <f xml:space="preserve"> J12*D12</f>
        <v>-546857.14285714284</v>
      </c>
      <c r="L12" s="43">
        <f xml:space="preserve"> K12*E12</f>
        <v>0</v>
      </c>
      <c r="N12" s="20">
        <v>291.5</v>
      </c>
      <c r="O12" t="s">
        <v>24</v>
      </c>
    </row>
    <row r="13" spans="1:15" ht="15" thickBot="1" x14ac:dyDescent="0.35">
      <c r="A13" s="13">
        <v>12</v>
      </c>
      <c r="B13" s="1">
        <v>1299.69</v>
      </c>
      <c r="C13" s="1">
        <v>2</v>
      </c>
      <c r="D13">
        <f t="shared" si="0"/>
        <v>628.57142857142856</v>
      </c>
      <c r="E13">
        <f t="shared" si="1"/>
        <v>-249.69000000000005</v>
      </c>
      <c r="F13" s="32">
        <f xml:space="preserve"> $N$11*($N$12-B13)</f>
        <v>-1.0283538000000002E-2</v>
      </c>
      <c r="G13" s="40">
        <f t="shared" si="2"/>
        <v>1.0283538000000002E-2</v>
      </c>
      <c r="H13" s="34">
        <f t="shared" si="3"/>
        <v>-1</v>
      </c>
      <c r="I13" s="38">
        <f t="shared" si="4"/>
        <v>435</v>
      </c>
      <c r="J13">
        <f t="shared" si="5"/>
        <v>-435</v>
      </c>
      <c r="K13">
        <f xml:space="preserve"> J13*D13</f>
        <v>-273428.57142857142</v>
      </c>
      <c r="L13">
        <f xml:space="preserve"> K13*E13</f>
        <v>68272380.000000015</v>
      </c>
      <c r="N13" s="14">
        <f xml:space="preserve"> N12/50</f>
        <v>5.83</v>
      </c>
      <c r="O13" t="s">
        <v>38</v>
      </c>
    </row>
    <row r="14" spans="1:15" ht="15" thickBot="1" x14ac:dyDescent="0.35">
      <c r="A14" s="13">
        <v>13</v>
      </c>
      <c r="B14" s="1">
        <v>1356.54</v>
      </c>
      <c r="C14" s="1">
        <v>2</v>
      </c>
      <c r="D14">
        <f t="shared" si="0"/>
        <v>628.57142857142856</v>
      </c>
      <c r="E14">
        <f t="shared" si="1"/>
        <v>-306.53999999999996</v>
      </c>
      <c r="F14" s="32">
        <f xml:space="preserve"> $N$11*($N$12-B14)</f>
        <v>-1.0863408E-2</v>
      </c>
      <c r="G14" s="40">
        <f t="shared" si="2"/>
        <v>1.0863408E-2</v>
      </c>
      <c r="H14" s="34">
        <f t="shared" si="3"/>
        <v>-1</v>
      </c>
      <c r="I14" s="38">
        <f t="shared" si="4"/>
        <v>435</v>
      </c>
      <c r="J14">
        <f t="shared" si="5"/>
        <v>-435</v>
      </c>
      <c r="K14">
        <f xml:space="preserve"> J14*D14</f>
        <v>-273428.57142857142</v>
      </c>
      <c r="L14">
        <f xml:space="preserve"> K14*E14</f>
        <v>83816794.285714269</v>
      </c>
    </row>
    <row r="15" spans="1:15" ht="15" thickBot="1" x14ac:dyDescent="0.35">
      <c r="A15" s="13">
        <v>14</v>
      </c>
      <c r="B15" s="1">
        <v>1524.9299999999998</v>
      </c>
      <c r="C15" s="1">
        <v>2</v>
      </c>
      <c r="D15">
        <f t="shared" si="0"/>
        <v>628.57142857142856</v>
      </c>
      <c r="E15">
        <f t="shared" si="1"/>
        <v>-474.92999999999984</v>
      </c>
      <c r="F15" s="32">
        <f xml:space="preserve"> $N$11*($N$12-B15)</f>
        <v>-1.2580985999999999E-2</v>
      </c>
      <c r="G15" s="40">
        <f t="shared" si="2"/>
        <v>1.2580985999999999E-2</v>
      </c>
      <c r="H15" s="34">
        <f t="shared" si="3"/>
        <v>-1</v>
      </c>
      <c r="I15" s="38">
        <f t="shared" si="4"/>
        <v>435</v>
      </c>
      <c r="J15">
        <f t="shared" si="5"/>
        <v>-435</v>
      </c>
      <c r="K15">
        <f xml:space="preserve"> J15*D15</f>
        <v>-273428.57142857142</v>
      </c>
      <c r="L15">
        <f xml:space="preserve"> K15*E15</f>
        <v>129859431.42857137</v>
      </c>
    </row>
    <row r="16" spans="1:15" ht="15" thickBot="1" x14ac:dyDescent="0.35">
      <c r="A16" s="13">
        <v>15</v>
      </c>
      <c r="B16" s="1">
        <v>1633.08</v>
      </c>
      <c r="C16" s="1">
        <v>2</v>
      </c>
      <c r="D16">
        <f t="shared" si="0"/>
        <v>628.57142857142856</v>
      </c>
      <c r="E16">
        <f t="shared" si="1"/>
        <v>-583.07999999999993</v>
      </c>
      <c r="F16" s="32">
        <f xml:space="preserve"> $N$11*($N$12-B16)</f>
        <v>-1.3684116E-2</v>
      </c>
      <c r="G16" s="40">
        <f t="shared" si="2"/>
        <v>1.3684116E-2</v>
      </c>
      <c r="H16" s="34">
        <f t="shared" si="3"/>
        <v>-1</v>
      </c>
      <c r="I16" s="38">
        <f t="shared" si="4"/>
        <v>435</v>
      </c>
      <c r="J16">
        <f t="shared" si="5"/>
        <v>-435</v>
      </c>
      <c r="K16">
        <f xml:space="preserve"> J16*D16</f>
        <v>-273428.57142857142</v>
      </c>
      <c r="L16">
        <f xml:space="preserve"> K16*E16</f>
        <v>159430731.4285714</v>
      </c>
    </row>
    <row r="17" spans="1:13" ht="15" thickBot="1" x14ac:dyDescent="0.35">
      <c r="A17" s="13">
        <v>16</v>
      </c>
      <c r="B17" s="1">
        <v>1703.69</v>
      </c>
      <c r="C17" s="1">
        <v>2</v>
      </c>
      <c r="D17">
        <f t="shared" si="0"/>
        <v>628.57142857142856</v>
      </c>
      <c r="E17">
        <f t="shared" si="1"/>
        <v>-653.69000000000005</v>
      </c>
      <c r="F17" s="32">
        <f xml:space="preserve"> $N$11*($N$12-B17)</f>
        <v>-1.4404338000000001E-2</v>
      </c>
      <c r="G17" s="40">
        <f t="shared" si="2"/>
        <v>1.4404338000000001E-2</v>
      </c>
      <c r="H17" s="34">
        <f t="shared" si="3"/>
        <v>-1</v>
      </c>
      <c r="I17" s="38">
        <f t="shared" si="4"/>
        <v>435</v>
      </c>
      <c r="J17">
        <f t="shared" si="5"/>
        <v>-435</v>
      </c>
      <c r="K17">
        <f xml:space="preserve"> J17*D17</f>
        <v>-273428.57142857142</v>
      </c>
      <c r="L17">
        <f xml:space="preserve"> K17*E17</f>
        <v>178737522.85714287</v>
      </c>
    </row>
    <row r="18" spans="1:13" ht="15" thickBot="1" x14ac:dyDescent="0.35">
      <c r="A18" s="13">
        <v>17</v>
      </c>
      <c r="B18" s="1">
        <v>1818.45</v>
      </c>
      <c r="C18" s="1">
        <v>2</v>
      </c>
      <c r="D18">
        <f t="shared" si="0"/>
        <v>628.57142857142856</v>
      </c>
      <c r="E18">
        <f t="shared" si="1"/>
        <v>-768.45</v>
      </c>
      <c r="F18" s="32">
        <f xml:space="preserve"> $N$11*($N$12-B18)</f>
        <v>-1.5574890000000001E-2</v>
      </c>
      <c r="G18" s="40">
        <f t="shared" si="2"/>
        <v>1.5574890000000001E-2</v>
      </c>
      <c r="H18" s="34">
        <f t="shared" si="3"/>
        <v>-1</v>
      </c>
      <c r="I18" s="38">
        <f t="shared" si="4"/>
        <v>435</v>
      </c>
      <c r="J18">
        <f t="shared" si="5"/>
        <v>-435</v>
      </c>
      <c r="K18">
        <f xml:space="preserve"> J18*D18</f>
        <v>-273428.57142857142</v>
      </c>
      <c r="L18">
        <f xml:space="preserve"> K18*E18</f>
        <v>210116185.71428573</v>
      </c>
    </row>
    <row r="19" spans="1:13" ht="15" thickBot="1" x14ac:dyDescent="0.35">
      <c r="A19" s="13">
        <v>18</v>
      </c>
      <c r="B19" s="1">
        <v>1852.54</v>
      </c>
      <c r="C19" s="1">
        <v>2</v>
      </c>
      <c r="D19">
        <f t="shared" si="0"/>
        <v>628.57142857142856</v>
      </c>
      <c r="E19">
        <f t="shared" si="1"/>
        <v>-802.54</v>
      </c>
      <c r="F19" s="32">
        <f xml:space="preserve"> $N$11*($N$12-B19)</f>
        <v>-1.5922608000000001E-2</v>
      </c>
      <c r="G19" s="40">
        <f t="shared" si="2"/>
        <v>1.5922608000000001E-2</v>
      </c>
      <c r="H19" s="34">
        <f t="shared" si="3"/>
        <v>-1</v>
      </c>
      <c r="I19" s="38">
        <f t="shared" si="4"/>
        <v>435</v>
      </c>
      <c r="J19">
        <f t="shared" si="5"/>
        <v>-435</v>
      </c>
      <c r="K19">
        <f xml:space="preserve"> J19*D19</f>
        <v>-273428.57142857142</v>
      </c>
      <c r="L19">
        <f xml:space="preserve"> K19*E19</f>
        <v>219437365.7142857</v>
      </c>
    </row>
    <row r="20" spans="1:13" ht="15" thickBot="1" x14ac:dyDescent="0.35">
      <c r="A20" s="13">
        <v>19</v>
      </c>
      <c r="B20" s="1">
        <v>1858</v>
      </c>
      <c r="C20" s="1">
        <v>1</v>
      </c>
      <c r="D20">
        <f t="shared" si="0"/>
        <v>314.28571428571428</v>
      </c>
      <c r="E20">
        <f t="shared" si="1"/>
        <v>-808</v>
      </c>
      <c r="F20" s="32">
        <f xml:space="preserve"> $N$11*($N$12-B20)</f>
        <v>-1.5978300000000001E-2</v>
      </c>
      <c r="G20" s="40">
        <f t="shared" si="2"/>
        <v>1.5978300000000001E-2</v>
      </c>
      <c r="H20" s="34">
        <f t="shared" si="3"/>
        <v>-1</v>
      </c>
      <c r="I20" s="38">
        <f t="shared" si="4"/>
        <v>435</v>
      </c>
      <c r="J20">
        <f t="shared" si="5"/>
        <v>-435</v>
      </c>
      <c r="K20">
        <f xml:space="preserve"> J20*D20</f>
        <v>-136714.28571428571</v>
      </c>
      <c r="L20">
        <f xml:space="preserve"> K20*E20</f>
        <v>110465142.85714285</v>
      </c>
    </row>
    <row r="21" spans="1:13" ht="15" thickBot="1" x14ac:dyDescent="0.35">
      <c r="A21" s="13">
        <v>20</v>
      </c>
      <c r="B21" s="1">
        <v>1993.45</v>
      </c>
      <c r="C21" s="1">
        <v>2</v>
      </c>
      <c r="D21">
        <f t="shared" si="0"/>
        <v>628.57142857142856</v>
      </c>
      <c r="E21">
        <f t="shared" si="1"/>
        <v>-943.45</v>
      </c>
      <c r="F21" s="32">
        <f xml:space="preserve"> $N$11*($N$12-B21)</f>
        <v>-1.7359890000000003E-2</v>
      </c>
      <c r="G21" s="40">
        <f t="shared" si="2"/>
        <v>1.7359890000000003E-2</v>
      </c>
      <c r="H21" s="34">
        <f t="shared" si="3"/>
        <v>-1</v>
      </c>
      <c r="I21" s="38">
        <f t="shared" si="4"/>
        <v>435</v>
      </c>
      <c r="J21">
        <f t="shared" si="5"/>
        <v>-435</v>
      </c>
      <c r="K21">
        <f xml:space="preserve"> J21*D21</f>
        <v>-273428.57142857142</v>
      </c>
      <c r="L21">
        <f xml:space="preserve"> K21*E21</f>
        <v>257966185.71428573</v>
      </c>
    </row>
    <row r="22" spans="1:13" ht="15" thickBot="1" x14ac:dyDescent="0.35">
      <c r="A22" s="13">
        <v>21</v>
      </c>
      <c r="B22" s="1">
        <v>2042</v>
      </c>
      <c r="C22" s="1">
        <v>1</v>
      </c>
      <c r="D22">
        <f t="shared" si="0"/>
        <v>314.28571428571428</v>
      </c>
      <c r="E22">
        <f t="shared" si="1"/>
        <v>-992</v>
      </c>
      <c r="F22" s="32">
        <f xml:space="preserve"> $N$11*($N$12-B22)</f>
        <v>-1.7855100000000002E-2</v>
      </c>
      <c r="G22" s="40">
        <f t="shared" si="2"/>
        <v>1.7855100000000002E-2</v>
      </c>
      <c r="H22" s="34">
        <f t="shared" si="3"/>
        <v>-1</v>
      </c>
      <c r="I22" s="38">
        <f t="shared" si="4"/>
        <v>435</v>
      </c>
      <c r="J22">
        <f t="shared" si="5"/>
        <v>-435</v>
      </c>
      <c r="K22">
        <f xml:space="preserve"> J22*D22</f>
        <v>-136714.28571428571</v>
      </c>
      <c r="L22">
        <f xml:space="preserve"> K22*E22</f>
        <v>135620571.42857143</v>
      </c>
    </row>
    <row r="23" spans="1:13" x14ac:dyDescent="0.3">
      <c r="J23" s="6" t="s">
        <v>17</v>
      </c>
      <c r="K23" s="2">
        <f>SUM(K2:K22)</f>
        <v>-3719046.620263543</v>
      </c>
      <c r="L23" s="3">
        <f>SUM(L2:L22)</f>
        <v>1479654936.4635131</v>
      </c>
      <c r="M23" s="6" t="s">
        <v>15</v>
      </c>
    </row>
    <row r="24" spans="1:13" x14ac:dyDescent="0.3">
      <c r="J24" s="6" t="s">
        <v>18</v>
      </c>
      <c r="K24" s="5">
        <f xml:space="preserve"> K23/1000</f>
        <v>-3719.046620263543</v>
      </c>
      <c r="L24" s="4">
        <f xml:space="preserve"> L23/10^6</f>
        <v>1479.6549364635132</v>
      </c>
      <c r="M24" s="6" t="s">
        <v>16</v>
      </c>
    </row>
    <row r="27" spans="1:13" ht="15" thickBot="1" x14ac:dyDescent="0.35"/>
    <row r="28" spans="1:13" ht="19.2" thickTop="1" thickBot="1" x14ac:dyDescent="0.35">
      <c r="C28" s="15" t="s">
        <v>47</v>
      </c>
      <c r="D28" s="16"/>
    </row>
    <row r="29" spans="1:13" ht="15" thickTop="1" x14ac:dyDescent="0.3"/>
  </sheetData>
  <mergeCells count="3">
    <mergeCell ref="C28:D28"/>
    <mergeCell ref="N2:N3"/>
    <mergeCell ref="N7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Sheet1Concrete</vt:lpstr>
      <vt:lpstr>Sheet1Steel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zaid.ali12696@gmail.com</dc:creator>
  <cp:lastModifiedBy>zaid.ali12696@gmail.com</cp:lastModifiedBy>
  <cp:lastPrinted>2023-03-21T17:48:01Z</cp:lastPrinted>
  <dcterms:created xsi:type="dcterms:W3CDTF">2023-03-18T13:35:12Z</dcterms:created>
  <dcterms:modified xsi:type="dcterms:W3CDTF">2023-03-25T16:55:14Z</dcterms:modified>
</cp:coreProperties>
</file>