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a\Desktop\PM-Assignment\MPhi\"/>
    </mc:Choice>
  </mc:AlternateContent>
  <xr:revisionPtr revIDLastSave="0" documentId="13_ncr:1_{AB827EC5-FBD8-4700-97AE-7C6CC02C0D71}" xr6:coauthVersionLast="47" xr6:coauthVersionMax="47" xr10:uidLastSave="{00000000-0000-0000-0000-000000000000}"/>
  <bookViews>
    <workbookView xWindow="-108" yWindow="-108" windowWidth="23256" windowHeight="12576" xr2:uid="{AF225184-BF46-42BD-BD12-2AA63919A13F}"/>
  </bookViews>
  <sheets>
    <sheet name="Sheet1Concrete" sheetId="1" r:id="rId1"/>
    <sheet name="Sheet1Steel" sheetId="2" r:id="rId2"/>
    <sheet name="Sheet2Concrete" sheetId="11" r:id="rId3"/>
    <sheet name="Sheet2Steel" sheetId="12" r:id="rId4"/>
    <sheet name="Sheet3Concrete" sheetId="13" r:id="rId5"/>
    <sheet name="Sheet3Steel" sheetId="1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4" l="1"/>
  <c r="N13" i="12"/>
  <c r="N13" i="2"/>
  <c r="J14" i="1"/>
  <c r="J14" i="11" l="1"/>
  <c r="J14" i="13"/>
  <c r="F22" i="2" l="1"/>
  <c r="G22" i="2" s="1"/>
  <c r="I22" i="2" s="1"/>
  <c r="E22" i="2"/>
  <c r="D22" i="2"/>
  <c r="F21" i="2"/>
  <c r="G21" i="2" s="1"/>
  <c r="I21" i="2" s="1"/>
  <c r="E21" i="2"/>
  <c r="D21" i="2"/>
  <c r="F20" i="2"/>
  <c r="G20" i="2" s="1"/>
  <c r="I20" i="2" s="1"/>
  <c r="E20" i="2"/>
  <c r="D20" i="2"/>
  <c r="F19" i="2"/>
  <c r="G19" i="2" s="1"/>
  <c r="I19" i="2" s="1"/>
  <c r="E19" i="2"/>
  <c r="D19" i="2"/>
  <c r="F18" i="2"/>
  <c r="G18" i="2" s="1"/>
  <c r="I18" i="2" s="1"/>
  <c r="E18" i="2"/>
  <c r="D18" i="2"/>
  <c r="F17" i="2"/>
  <c r="G17" i="2" s="1"/>
  <c r="I17" i="2" s="1"/>
  <c r="E17" i="2"/>
  <c r="D17" i="2"/>
  <c r="F16" i="2"/>
  <c r="G16" i="2" s="1"/>
  <c r="I16" i="2" s="1"/>
  <c r="E16" i="2"/>
  <c r="D16" i="2"/>
  <c r="F15" i="2"/>
  <c r="G15" i="2" s="1"/>
  <c r="E15" i="2"/>
  <c r="D15" i="2"/>
  <c r="F14" i="2"/>
  <c r="G14" i="2" s="1"/>
  <c r="I14" i="2" s="1"/>
  <c r="E14" i="2"/>
  <c r="D14" i="2"/>
  <c r="F13" i="2"/>
  <c r="G13" i="2" s="1"/>
  <c r="I13" i="2" s="1"/>
  <c r="E13" i="2"/>
  <c r="D13" i="2"/>
  <c r="F12" i="2"/>
  <c r="G12" i="2" s="1"/>
  <c r="I12" i="2" s="1"/>
  <c r="E12" i="2"/>
  <c r="D12" i="2"/>
  <c r="F11" i="2"/>
  <c r="G11" i="2" s="1"/>
  <c r="I11" i="2" s="1"/>
  <c r="E11" i="2"/>
  <c r="D11" i="2"/>
  <c r="F10" i="2"/>
  <c r="G10" i="2" s="1"/>
  <c r="I10" i="2" s="1"/>
  <c r="E10" i="2"/>
  <c r="D10" i="2"/>
  <c r="F9" i="2"/>
  <c r="G9" i="2" s="1"/>
  <c r="I9" i="2" s="1"/>
  <c r="E9" i="2"/>
  <c r="D9" i="2"/>
  <c r="F8" i="2"/>
  <c r="G8" i="2" s="1"/>
  <c r="I8" i="2" s="1"/>
  <c r="E8" i="2"/>
  <c r="D8" i="2"/>
  <c r="F7" i="2"/>
  <c r="G7" i="2" s="1"/>
  <c r="I7" i="2" s="1"/>
  <c r="E7" i="2"/>
  <c r="D7" i="2"/>
  <c r="F6" i="2"/>
  <c r="G6" i="2" s="1"/>
  <c r="I6" i="2" s="1"/>
  <c r="E6" i="2"/>
  <c r="D6" i="2"/>
  <c r="F5" i="2"/>
  <c r="G5" i="2" s="1"/>
  <c r="I5" i="2" s="1"/>
  <c r="E5" i="2"/>
  <c r="D5" i="2"/>
  <c r="F4" i="2"/>
  <c r="G4" i="2" s="1"/>
  <c r="I4" i="2" s="1"/>
  <c r="E4" i="2"/>
  <c r="D4" i="2"/>
  <c r="F3" i="2"/>
  <c r="G3" i="2" s="1"/>
  <c r="I3" i="2" s="1"/>
  <c r="E3" i="2"/>
  <c r="D3" i="2"/>
  <c r="F2" i="2"/>
  <c r="G2" i="2" s="1"/>
  <c r="I2" i="2" s="1"/>
  <c r="E2" i="2"/>
  <c r="D2" i="2"/>
  <c r="B45" i="1"/>
  <c r="C45" i="1" s="1"/>
  <c r="B13" i="13"/>
  <c r="G13" i="13" s="1"/>
  <c r="F22" i="14"/>
  <c r="G22" i="14" s="1"/>
  <c r="E22" i="14"/>
  <c r="D22" i="14"/>
  <c r="F21" i="14"/>
  <c r="G21" i="14" s="1"/>
  <c r="E21" i="14"/>
  <c r="D21" i="14"/>
  <c r="F20" i="14"/>
  <c r="G20" i="14" s="1"/>
  <c r="E20" i="14"/>
  <c r="D20" i="14"/>
  <c r="F19" i="14"/>
  <c r="G19" i="14" s="1"/>
  <c r="E19" i="14"/>
  <c r="D19" i="14"/>
  <c r="F18" i="14"/>
  <c r="G18" i="14" s="1"/>
  <c r="E18" i="14"/>
  <c r="D18" i="14"/>
  <c r="F17" i="14"/>
  <c r="G17" i="14" s="1"/>
  <c r="E17" i="14"/>
  <c r="D17" i="14"/>
  <c r="F16" i="14"/>
  <c r="G16" i="14" s="1"/>
  <c r="E16" i="14"/>
  <c r="D16" i="14"/>
  <c r="F15" i="14"/>
  <c r="G15" i="14" s="1"/>
  <c r="E15" i="14"/>
  <c r="D15" i="14"/>
  <c r="F14" i="14"/>
  <c r="G14" i="14" s="1"/>
  <c r="E14" i="14"/>
  <c r="D14" i="14"/>
  <c r="F13" i="14"/>
  <c r="G13" i="14" s="1"/>
  <c r="E13" i="14"/>
  <c r="D13" i="14"/>
  <c r="F12" i="14"/>
  <c r="G12" i="14" s="1"/>
  <c r="E12" i="14"/>
  <c r="D12" i="14"/>
  <c r="F11" i="14"/>
  <c r="G11" i="14" s="1"/>
  <c r="E11" i="14"/>
  <c r="D11" i="14"/>
  <c r="F10" i="14"/>
  <c r="G10" i="14" s="1"/>
  <c r="E10" i="14"/>
  <c r="D10" i="14"/>
  <c r="F9" i="14"/>
  <c r="G9" i="14" s="1"/>
  <c r="E9" i="14"/>
  <c r="D9" i="14"/>
  <c r="F8" i="14"/>
  <c r="G8" i="14" s="1"/>
  <c r="E8" i="14"/>
  <c r="D8" i="14"/>
  <c r="F7" i="14"/>
  <c r="G7" i="14" s="1"/>
  <c r="E7" i="14"/>
  <c r="D7" i="14"/>
  <c r="F6" i="14"/>
  <c r="G6" i="14" s="1"/>
  <c r="E6" i="14"/>
  <c r="D6" i="14"/>
  <c r="F5" i="14"/>
  <c r="G5" i="14" s="1"/>
  <c r="E5" i="14"/>
  <c r="D5" i="14"/>
  <c r="F4" i="14"/>
  <c r="G4" i="14" s="1"/>
  <c r="E4" i="14"/>
  <c r="D4" i="14"/>
  <c r="F3" i="14"/>
  <c r="G3" i="14" s="1"/>
  <c r="E3" i="14"/>
  <c r="D3" i="14"/>
  <c r="F2" i="14"/>
  <c r="G2" i="14" s="1"/>
  <c r="E2" i="14"/>
  <c r="D2" i="14"/>
  <c r="B14" i="13"/>
  <c r="B4" i="13"/>
  <c r="C4" i="13" s="1"/>
  <c r="H4" i="14" l="1"/>
  <c r="I4" i="14"/>
  <c r="H12" i="14"/>
  <c r="I12" i="14"/>
  <c r="H20" i="14"/>
  <c r="I20" i="14"/>
  <c r="I7" i="14"/>
  <c r="H7" i="14"/>
  <c r="I15" i="14"/>
  <c r="H15" i="14"/>
  <c r="I10" i="14"/>
  <c r="H10" i="14"/>
  <c r="I5" i="14"/>
  <c r="H5" i="14"/>
  <c r="I13" i="14"/>
  <c r="H13" i="14"/>
  <c r="I21" i="14"/>
  <c r="H21" i="14"/>
  <c r="I18" i="14"/>
  <c r="H18" i="14"/>
  <c r="I8" i="14"/>
  <c r="H8" i="14"/>
  <c r="I16" i="14"/>
  <c r="H16" i="14"/>
  <c r="I3" i="14"/>
  <c r="H3" i="14"/>
  <c r="H11" i="14"/>
  <c r="I11" i="14"/>
  <c r="H19" i="14"/>
  <c r="I19" i="14"/>
  <c r="I2" i="14"/>
  <c r="H2" i="14"/>
  <c r="I6" i="14"/>
  <c r="H6" i="14"/>
  <c r="H14" i="14"/>
  <c r="I14" i="14"/>
  <c r="H22" i="14"/>
  <c r="I22" i="14"/>
  <c r="H9" i="14"/>
  <c r="I9" i="14"/>
  <c r="H17" i="14"/>
  <c r="I17" i="14"/>
  <c r="H15" i="2"/>
  <c r="I15" i="2"/>
  <c r="D4" i="13"/>
  <c r="F4" i="13" s="1"/>
  <c r="D45" i="1"/>
  <c r="F45" i="1" s="1"/>
  <c r="B17" i="1"/>
  <c r="C17" i="1" s="1"/>
  <c r="B7" i="1"/>
  <c r="G7" i="1" s="1"/>
  <c r="B2" i="1"/>
  <c r="B8" i="1"/>
  <c r="C8" i="1" s="1"/>
  <c r="B40" i="1"/>
  <c r="C40" i="1" s="1"/>
  <c r="B27" i="1"/>
  <c r="G27" i="1" s="1"/>
  <c r="B3" i="1"/>
  <c r="C3" i="1" s="1"/>
  <c r="B9" i="1"/>
  <c r="G9" i="1" s="1"/>
  <c r="B46" i="1"/>
  <c r="G46" i="1" s="1"/>
  <c r="B6" i="1"/>
  <c r="G6" i="1" s="1"/>
  <c r="B11" i="1"/>
  <c r="G11" i="1" s="1"/>
  <c r="B5" i="1"/>
  <c r="G5" i="1" s="1"/>
  <c r="B33" i="1"/>
  <c r="C33" i="1" s="1"/>
  <c r="B4" i="1"/>
  <c r="C4" i="1" s="1"/>
  <c r="B13" i="1"/>
  <c r="G13" i="1" s="1"/>
  <c r="H4" i="2"/>
  <c r="J4" i="2" s="1"/>
  <c r="K4" i="2" s="1"/>
  <c r="L4" i="2" s="1"/>
  <c r="H8" i="2"/>
  <c r="J8" i="2" s="1"/>
  <c r="K8" i="2" s="1"/>
  <c r="L8" i="2" s="1"/>
  <c r="H12" i="2"/>
  <c r="J12" i="2" s="1"/>
  <c r="K12" i="2" s="1"/>
  <c r="L12" i="2" s="1"/>
  <c r="J15" i="2"/>
  <c r="K15" i="2" s="1"/>
  <c r="L15" i="2" s="1"/>
  <c r="H19" i="2"/>
  <c r="J19" i="2" s="1"/>
  <c r="K19" i="2" s="1"/>
  <c r="L19" i="2" s="1"/>
  <c r="B42" i="13"/>
  <c r="G42" i="13" s="1"/>
  <c r="B2" i="13"/>
  <c r="G2" i="13" s="1"/>
  <c r="B3" i="13"/>
  <c r="C3" i="13" s="1"/>
  <c r="B5" i="13"/>
  <c r="G5" i="13" s="1"/>
  <c r="B6" i="13"/>
  <c r="G6" i="13" s="1"/>
  <c r="B10" i="1"/>
  <c r="B14" i="1"/>
  <c r="B22" i="1"/>
  <c r="B28" i="1"/>
  <c r="B34" i="1"/>
  <c r="G34" i="1" s="1"/>
  <c r="B47" i="1"/>
  <c r="G47" i="1" s="1"/>
  <c r="B18" i="1"/>
  <c r="B35" i="1"/>
  <c r="G35" i="1" s="1"/>
  <c r="B41" i="1"/>
  <c r="C41" i="1" s="1"/>
  <c r="B48" i="1"/>
  <c r="B23" i="1"/>
  <c r="G23" i="1" s="1"/>
  <c r="B29" i="1"/>
  <c r="C29" i="1" s="1"/>
  <c r="B36" i="1"/>
  <c r="B42" i="1"/>
  <c r="G42" i="1" s="1"/>
  <c r="B19" i="1"/>
  <c r="C19" i="1" s="1"/>
  <c r="B24" i="1"/>
  <c r="B30" i="1"/>
  <c r="G30" i="1" s="1"/>
  <c r="B43" i="1"/>
  <c r="G43" i="1" s="1"/>
  <c r="B49" i="1"/>
  <c r="C49" i="1" s="1"/>
  <c r="B15" i="1"/>
  <c r="G15" i="1" s="1"/>
  <c r="B20" i="1"/>
  <c r="B31" i="1"/>
  <c r="G31" i="1" s="1"/>
  <c r="B37" i="1"/>
  <c r="C37" i="1" s="1"/>
  <c r="B44" i="1"/>
  <c r="B50" i="1"/>
  <c r="G50" i="1" s="1"/>
  <c r="B16" i="1"/>
  <c r="B25" i="1"/>
  <c r="C25" i="1" s="1"/>
  <c r="B32" i="1"/>
  <c r="B38" i="1"/>
  <c r="G38" i="1" s="1"/>
  <c r="B51" i="1"/>
  <c r="G51" i="1" s="1"/>
  <c r="B12" i="1"/>
  <c r="C12" i="1" s="1"/>
  <c r="B21" i="1"/>
  <c r="B26" i="1"/>
  <c r="G26" i="1" s="1"/>
  <c r="B39" i="1"/>
  <c r="G39" i="1" s="1"/>
  <c r="H6" i="2"/>
  <c r="H18" i="2"/>
  <c r="H2" i="2"/>
  <c r="H7" i="2"/>
  <c r="H11" i="2"/>
  <c r="H21" i="2"/>
  <c r="H14" i="2"/>
  <c r="H3" i="2"/>
  <c r="J3" i="2" s="1"/>
  <c r="K3" i="2" s="1"/>
  <c r="L3" i="2" s="1"/>
  <c r="H17" i="2"/>
  <c r="H10" i="2"/>
  <c r="H22" i="2"/>
  <c r="H9" i="2"/>
  <c r="J9" i="2" s="1"/>
  <c r="K9" i="2" s="1"/>
  <c r="L9" i="2" s="1"/>
  <c r="H16" i="2"/>
  <c r="J16" i="2" s="1"/>
  <c r="K16" i="2" s="1"/>
  <c r="L16" i="2" s="1"/>
  <c r="H5" i="2"/>
  <c r="J5" i="2" s="1"/>
  <c r="K5" i="2" s="1"/>
  <c r="L5" i="2" s="1"/>
  <c r="H13" i="2"/>
  <c r="J13" i="2" s="1"/>
  <c r="K13" i="2" s="1"/>
  <c r="L13" i="2" s="1"/>
  <c r="H20" i="2"/>
  <c r="J20" i="2" s="1"/>
  <c r="K20" i="2" s="1"/>
  <c r="L20" i="2" s="1"/>
  <c r="G45" i="1"/>
  <c r="C9" i="1"/>
  <c r="B46" i="13"/>
  <c r="G46" i="13" s="1"/>
  <c r="C6" i="13"/>
  <c r="B18" i="13"/>
  <c r="G18" i="13" s="1"/>
  <c r="B50" i="13"/>
  <c r="G50" i="13" s="1"/>
  <c r="C2" i="13"/>
  <c r="B7" i="13"/>
  <c r="B22" i="13"/>
  <c r="G22" i="13" s="1"/>
  <c r="B26" i="13"/>
  <c r="G26" i="13" s="1"/>
  <c r="G3" i="13"/>
  <c r="B9" i="13"/>
  <c r="G9" i="13" s="1"/>
  <c r="B30" i="13"/>
  <c r="G30" i="13" s="1"/>
  <c r="B11" i="13"/>
  <c r="B34" i="13"/>
  <c r="G34" i="13" s="1"/>
  <c r="G4" i="13"/>
  <c r="B38" i="13"/>
  <c r="G38" i="13" s="1"/>
  <c r="J9" i="14"/>
  <c r="K9" i="14" s="1"/>
  <c r="L9" i="14" s="1"/>
  <c r="J16" i="14"/>
  <c r="K16" i="14" s="1"/>
  <c r="L16" i="14" s="1"/>
  <c r="J3" i="14"/>
  <c r="K3" i="14" s="1"/>
  <c r="L3" i="14" s="1"/>
  <c r="J11" i="14"/>
  <c r="K11" i="14" s="1"/>
  <c r="L11" i="14" s="1"/>
  <c r="J18" i="14"/>
  <c r="K18" i="14" s="1"/>
  <c r="L18" i="14" s="1"/>
  <c r="C14" i="13"/>
  <c r="G14" i="13"/>
  <c r="C26" i="13"/>
  <c r="C5" i="13"/>
  <c r="C13" i="13"/>
  <c r="B17" i="13"/>
  <c r="B21" i="13"/>
  <c r="B25" i="13"/>
  <c r="B29" i="13"/>
  <c r="B33" i="13"/>
  <c r="B37" i="13"/>
  <c r="B41" i="13"/>
  <c r="B45" i="13"/>
  <c r="B49" i="13"/>
  <c r="C22" i="13"/>
  <c r="B8" i="13"/>
  <c r="B12" i="13"/>
  <c r="B16" i="13"/>
  <c r="B20" i="13"/>
  <c r="B24" i="13"/>
  <c r="B28" i="13"/>
  <c r="B32" i="13"/>
  <c r="B36" i="13"/>
  <c r="B40" i="13"/>
  <c r="B44" i="13"/>
  <c r="B48" i="13"/>
  <c r="B15" i="13"/>
  <c r="B19" i="13"/>
  <c r="B23" i="13"/>
  <c r="B27" i="13"/>
  <c r="B31" i="13"/>
  <c r="B35" i="13"/>
  <c r="B39" i="13"/>
  <c r="B43" i="13"/>
  <c r="B47" i="13"/>
  <c r="B51" i="13"/>
  <c r="B10" i="13"/>
  <c r="G2" i="1" l="1"/>
  <c r="C2" i="1"/>
  <c r="C46" i="1"/>
  <c r="G49" i="1"/>
  <c r="C13" i="1"/>
  <c r="G33" i="1"/>
  <c r="C7" i="1"/>
  <c r="D7" i="1" s="1"/>
  <c r="F7" i="1" s="1"/>
  <c r="H7" i="1" s="1"/>
  <c r="G8" i="1"/>
  <c r="C43" i="1"/>
  <c r="D43" i="1" s="1"/>
  <c r="F43" i="1" s="1"/>
  <c r="H43" i="1" s="1"/>
  <c r="C50" i="1"/>
  <c r="D50" i="1" s="1"/>
  <c r="F50" i="1" s="1"/>
  <c r="H50" i="1" s="1"/>
  <c r="C6" i="1"/>
  <c r="D6" i="1" s="1"/>
  <c r="F6" i="1" s="1"/>
  <c r="H6" i="1" s="1"/>
  <c r="C11" i="1"/>
  <c r="D11" i="1" s="1"/>
  <c r="F11" i="1" s="1"/>
  <c r="H11" i="1" s="1"/>
  <c r="C39" i="1"/>
  <c r="D39" i="1" s="1"/>
  <c r="F39" i="1" s="1"/>
  <c r="H39" i="1" s="1"/>
  <c r="G12" i="1"/>
  <c r="G41" i="1"/>
  <c r="G37" i="1"/>
  <c r="G29" i="1"/>
  <c r="G17" i="1"/>
  <c r="D13" i="13"/>
  <c r="F13" i="13" s="1"/>
  <c r="H13" i="13" s="1"/>
  <c r="D6" i="13"/>
  <c r="F6" i="13" s="1"/>
  <c r="H6" i="13" s="1"/>
  <c r="D5" i="13"/>
  <c r="F5" i="13" s="1"/>
  <c r="H5" i="13" s="1"/>
  <c r="C46" i="13"/>
  <c r="D3" i="13"/>
  <c r="F3" i="13" s="1"/>
  <c r="H3" i="13" s="1"/>
  <c r="D22" i="13"/>
  <c r="F22" i="13" s="1"/>
  <c r="H22" i="13" s="1"/>
  <c r="D26" i="13"/>
  <c r="F26" i="13" s="1"/>
  <c r="H26" i="13" s="1"/>
  <c r="H4" i="13"/>
  <c r="D14" i="13"/>
  <c r="F14" i="13" s="1"/>
  <c r="H14" i="13" s="1"/>
  <c r="D2" i="13"/>
  <c r="F2" i="13" s="1"/>
  <c r="H2" i="13" s="1"/>
  <c r="D40" i="1"/>
  <c r="F40" i="1" s="1"/>
  <c r="D8" i="1"/>
  <c r="F8" i="1" s="1"/>
  <c r="D46" i="1"/>
  <c r="F46" i="1" s="1"/>
  <c r="H46" i="1" s="1"/>
  <c r="C31" i="1"/>
  <c r="C30" i="1"/>
  <c r="D33" i="1"/>
  <c r="F33" i="1" s="1"/>
  <c r="G25" i="1"/>
  <c r="D9" i="1"/>
  <c r="F9" i="1" s="1"/>
  <c r="H9" i="1" s="1"/>
  <c r="C15" i="1"/>
  <c r="D13" i="1"/>
  <c r="F13" i="1" s="1"/>
  <c r="H13" i="1" s="1"/>
  <c r="D29" i="1"/>
  <c r="F29" i="1" s="1"/>
  <c r="D25" i="1"/>
  <c r="F25" i="1" s="1"/>
  <c r="H45" i="1"/>
  <c r="C5" i="1"/>
  <c r="D49" i="1"/>
  <c r="F49" i="1" s="1"/>
  <c r="H49" i="1" s="1"/>
  <c r="D17" i="1"/>
  <c r="F17" i="1" s="1"/>
  <c r="D37" i="1"/>
  <c r="F37" i="1" s="1"/>
  <c r="D19" i="1"/>
  <c r="F19" i="1" s="1"/>
  <c r="D2" i="1"/>
  <c r="F2" i="1" s="1"/>
  <c r="H2" i="1" s="1"/>
  <c r="D12" i="1"/>
  <c r="F12" i="1" s="1"/>
  <c r="H12" i="1" s="1"/>
  <c r="D41" i="1"/>
  <c r="F41" i="1" s="1"/>
  <c r="J2" i="14"/>
  <c r="K2" i="14" s="1"/>
  <c r="J12" i="14"/>
  <c r="K12" i="14" s="1"/>
  <c r="L12" i="14" s="1"/>
  <c r="J17" i="14"/>
  <c r="K17" i="14" s="1"/>
  <c r="L17" i="14" s="1"/>
  <c r="J14" i="14"/>
  <c r="K14" i="14" s="1"/>
  <c r="L14" i="14" s="1"/>
  <c r="J22" i="2"/>
  <c r="K22" i="2" s="1"/>
  <c r="L22" i="2" s="1"/>
  <c r="J14" i="2"/>
  <c r="K14" i="2" s="1"/>
  <c r="L14" i="2" s="1"/>
  <c r="J18" i="2"/>
  <c r="K18" i="2" s="1"/>
  <c r="L18" i="2" s="1"/>
  <c r="C50" i="13"/>
  <c r="C42" i="13"/>
  <c r="C26" i="1"/>
  <c r="C35" i="1"/>
  <c r="G3" i="1"/>
  <c r="C27" i="1"/>
  <c r="G19" i="1"/>
  <c r="G40" i="1"/>
  <c r="G4" i="1"/>
  <c r="C47" i="1"/>
  <c r="C42" i="1"/>
  <c r="J13" i="14"/>
  <c r="K13" i="14" s="1"/>
  <c r="L13" i="14" s="1"/>
  <c r="J19" i="14"/>
  <c r="K19" i="14" s="1"/>
  <c r="L19" i="14" s="1"/>
  <c r="C18" i="13"/>
  <c r="C9" i="13"/>
  <c r="C48" i="1"/>
  <c r="G48" i="1"/>
  <c r="C28" i="1"/>
  <c r="G28" i="1"/>
  <c r="C32" i="1"/>
  <c r="G32" i="1"/>
  <c r="C24" i="1"/>
  <c r="G24" i="1"/>
  <c r="G22" i="1"/>
  <c r="C22" i="1"/>
  <c r="C20" i="1"/>
  <c r="G20" i="1"/>
  <c r="C44" i="1"/>
  <c r="G44" i="1"/>
  <c r="C16" i="1"/>
  <c r="G16" i="1"/>
  <c r="G18" i="1"/>
  <c r="C18" i="1"/>
  <c r="G14" i="1"/>
  <c r="C14" i="1"/>
  <c r="C23" i="1"/>
  <c r="G10" i="1"/>
  <c r="C10" i="1"/>
  <c r="C38" i="1"/>
  <c r="C51" i="1"/>
  <c r="C21" i="1"/>
  <c r="G21" i="1"/>
  <c r="C36" i="1"/>
  <c r="G36" i="1"/>
  <c r="C34" i="1"/>
  <c r="J10" i="2"/>
  <c r="K10" i="2" s="1"/>
  <c r="L10" i="2" s="1"/>
  <c r="J2" i="2"/>
  <c r="K2" i="2" s="1"/>
  <c r="J17" i="2"/>
  <c r="K17" i="2" s="1"/>
  <c r="L17" i="2" s="1"/>
  <c r="J21" i="2"/>
  <c r="K21" i="2" s="1"/>
  <c r="L21" i="2" s="1"/>
  <c r="J11" i="2"/>
  <c r="K11" i="2" s="1"/>
  <c r="L11" i="2" s="1"/>
  <c r="J7" i="2"/>
  <c r="K7" i="2" s="1"/>
  <c r="L7" i="2" s="1"/>
  <c r="J6" i="2"/>
  <c r="K6" i="2" s="1"/>
  <c r="L6" i="2" s="1"/>
  <c r="C38" i="13"/>
  <c r="C30" i="13"/>
  <c r="J10" i="14"/>
  <c r="K10" i="14" s="1"/>
  <c r="L10" i="14" s="1"/>
  <c r="J21" i="14"/>
  <c r="K21" i="14" s="1"/>
  <c r="L21" i="14" s="1"/>
  <c r="J20" i="14"/>
  <c r="K20" i="14" s="1"/>
  <c r="L20" i="14" s="1"/>
  <c r="J4" i="14"/>
  <c r="K4" i="14" s="1"/>
  <c r="L4" i="14" s="1"/>
  <c r="C34" i="13"/>
  <c r="C11" i="13"/>
  <c r="G11" i="13"/>
  <c r="C7" i="13"/>
  <c r="G7" i="13"/>
  <c r="J5" i="14"/>
  <c r="K5" i="14" s="1"/>
  <c r="L5" i="14" s="1"/>
  <c r="J6" i="14"/>
  <c r="K6" i="14" s="1"/>
  <c r="L6" i="14" s="1"/>
  <c r="J22" i="14"/>
  <c r="K22" i="14" s="1"/>
  <c r="L22" i="14" s="1"/>
  <c r="J7" i="14"/>
  <c r="K7" i="14" s="1"/>
  <c r="L7" i="14" s="1"/>
  <c r="J15" i="14"/>
  <c r="K15" i="14" s="1"/>
  <c r="L15" i="14" s="1"/>
  <c r="L2" i="14"/>
  <c r="J8" i="14"/>
  <c r="K8" i="14" s="1"/>
  <c r="L8" i="14" s="1"/>
  <c r="G10" i="13"/>
  <c r="C10" i="13"/>
  <c r="C23" i="13"/>
  <c r="G23" i="13"/>
  <c r="C28" i="13"/>
  <c r="G28" i="13"/>
  <c r="G45" i="13"/>
  <c r="C45" i="13"/>
  <c r="C27" i="13"/>
  <c r="G27" i="13"/>
  <c r="G49" i="13"/>
  <c r="C49" i="13"/>
  <c r="C19" i="13"/>
  <c r="G19" i="13"/>
  <c r="C15" i="13"/>
  <c r="G15" i="13"/>
  <c r="C20" i="13"/>
  <c r="G20" i="13"/>
  <c r="G37" i="13"/>
  <c r="C37" i="13"/>
  <c r="C48" i="13"/>
  <c r="G48" i="13"/>
  <c r="G16" i="13"/>
  <c r="C16" i="13"/>
  <c r="G33" i="13"/>
  <c r="C33" i="13"/>
  <c r="C32" i="13"/>
  <c r="G32" i="13"/>
  <c r="C51" i="13"/>
  <c r="G51" i="13"/>
  <c r="G41" i="13"/>
  <c r="C41" i="13"/>
  <c r="C47" i="13"/>
  <c r="G47" i="13"/>
  <c r="C44" i="13"/>
  <c r="G44" i="13"/>
  <c r="G12" i="13"/>
  <c r="C12" i="13"/>
  <c r="G29" i="13"/>
  <c r="C29" i="13"/>
  <c r="G17" i="13"/>
  <c r="C17" i="13"/>
  <c r="G24" i="13"/>
  <c r="C24" i="13"/>
  <c r="C43" i="13"/>
  <c r="G43" i="13"/>
  <c r="C39" i="13"/>
  <c r="G39" i="13"/>
  <c r="C35" i="13"/>
  <c r="G35" i="13"/>
  <c r="C40" i="13"/>
  <c r="G40" i="13"/>
  <c r="G8" i="13"/>
  <c r="C8" i="13"/>
  <c r="G25" i="13"/>
  <c r="C25" i="13"/>
  <c r="C31" i="13"/>
  <c r="G31" i="13"/>
  <c r="G36" i="13"/>
  <c r="C36" i="13"/>
  <c r="G21" i="13"/>
  <c r="C21" i="13"/>
  <c r="H33" i="1" l="1"/>
  <c r="H37" i="1"/>
  <c r="H8" i="1"/>
  <c r="H29" i="1"/>
  <c r="H41" i="1"/>
  <c r="H17" i="1"/>
  <c r="D51" i="13"/>
  <c r="F51" i="13" s="1"/>
  <c r="H51" i="13" s="1"/>
  <c r="D48" i="13"/>
  <c r="F48" i="13" s="1"/>
  <c r="H48" i="13" s="1"/>
  <c r="D19" i="13"/>
  <c r="F19" i="13" s="1"/>
  <c r="H19" i="13" s="1"/>
  <c r="D28" i="13"/>
  <c r="F28" i="13" s="1"/>
  <c r="H28" i="13" s="1"/>
  <c r="D34" i="13"/>
  <c r="F34" i="13" s="1"/>
  <c r="H34" i="13" s="1"/>
  <c r="D46" i="13"/>
  <c r="F46" i="13" s="1"/>
  <c r="H46" i="13" s="1"/>
  <c r="D40" i="13"/>
  <c r="F40" i="13" s="1"/>
  <c r="H40" i="13" s="1"/>
  <c r="D37" i="13"/>
  <c r="F37" i="13" s="1"/>
  <c r="H37" i="13" s="1"/>
  <c r="D49" i="13"/>
  <c r="F49" i="13" s="1"/>
  <c r="H49" i="13" s="1"/>
  <c r="D43" i="13"/>
  <c r="F43" i="13" s="1"/>
  <c r="H43" i="13" s="1"/>
  <c r="D36" i="13"/>
  <c r="F36" i="13" s="1"/>
  <c r="H36" i="13" s="1"/>
  <c r="D17" i="13"/>
  <c r="F17" i="13" s="1"/>
  <c r="H17" i="13" s="1"/>
  <c r="D44" i="13"/>
  <c r="F44" i="13" s="1"/>
  <c r="H44" i="13" s="1"/>
  <c r="D32" i="13"/>
  <c r="F32" i="13" s="1"/>
  <c r="H32" i="13" s="1"/>
  <c r="D23" i="13"/>
  <c r="F23" i="13" s="1"/>
  <c r="H23" i="13" s="1"/>
  <c r="D24" i="13"/>
  <c r="F24" i="13" s="1"/>
  <c r="H24" i="13" s="1"/>
  <c r="D31" i="13"/>
  <c r="F31" i="13" s="1"/>
  <c r="H31" i="13" s="1"/>
  <c r="D35" i="13"/>
  <c r="F35" i="13" s="1"/>
  <c r="H35" i="13" s="1"/>
  <c r="D33" i="13"/>
  <c r="F33" i="13" s="1"/>
  <c r="H33" i="13" s="1"/>
  <c r="D10" i="13"/>
  <c r="F10" i="13" s="1"/>
  <c r="H10" i="13" s="1"/>
  <c r="D11" i="13"/>
  <c r="F11" i="13" s="1"/>
  <c r="H11" i="13" s="1"/>
  <c r="D25" i="13"/>
  <c r="F25" i="13" s="1"/>
  <c r="H25" i="13" s="1"/>
  <c r="D47" i="13"/>
  <c r="F47" i="13" s="1"/>
  <c r="H47" i="13" s="1"/>
  <c r="D20" i="13"/>
  <c r="F20" i="13" s="1"/>
  <c r="H20" i="13" s="1"/>
  <c r="D27" i="13"/>
  <c r="F27" i="13" s="1"/>
  <c r="H27" i="13" s="1"/>
  <c r="D9" i="13"/>
  <c r="F9" i="13" s="1"/>
  <c r="H9" i="13" s="1"/>
  <c r="D42" i="13"/>
  <c r="F42" i="13" s="1"/>
  <c r="H42" i="13" s="1"/>
  <c r="D39" i="13"/>
  <c r="F39" i="13" s="1"/>
  <c r="H39" i="13" s="1"/>
  <c r="D29" i="13"/>
  <c r="F29" i="13" s="1"/>
  <c r="H29" i="13" s="1"/>
  <c r="D41" i="13"/>
  <c r="F41" i="13" s="1"/>
  <c r="H41" i="13" s="1"/>
  <c r="D16" i="13"/>
  <c r="F16" i="13" s="1"/>
  <c r="H16" i="13" s="1"/>
  <c r="D45" i="13"/>
  <c r="F45" i="13" s="1"/>
  <c r="H45" i="13" s="1"/>
  <c r="D7" i="13"/>
  <c r="F7" i="13" s="1"/>
  <c r="D30" i="13"/>
  <c r="F30" i="13" s="1"/>
  <c r="H30" i="13" s="1"/>
  <c r="D18" i="13"/>
  <c r="F18" i="13" s="1"/>
  <c r="H18" i="13" s="1"/>
  <c r="D50" i="13"/>
  <c r="F50" i="13" s="1"/>
  <c r="H50" i="13" s="1"/>
  <c r="D12" i="13"/>
  <c r="F12" i="13" s="1"/>
  <c r="H12" i="13" s="1"/>
  <c r="D21" i="13"/>
  <c r="F21" i="13" s="1"/>
  <c r="H21" i="13" s="1"/>
  <c r="D8" i="13"/>
  <c r="F8" i="13" s="1"/>
  <c r="H8" i="13" s="1"/>
  <c r="D15" i="13"/>
  <c r="F15" i="13" s="1"/>
  <c r="H15" i="13" s="1"/>
  <c r="D38" i="13"/>
  <c r="F38" i="13" s="1"/>
  <c r="H38" i="13" s="1"/>
  <c r="D15" i="1"/>
  <c r="F15" i="1" s="1"/>
  <c r="H15" i="1" s="1"/>
  <c r="D47" i="1"/>
  <c r="F47" i="1" s="1"/>
  <c r="H47" i="1" s="1"/>
  <c r="D38" i="1"/>
  <c r="F38" i="1" s="1"/>
  <c r="H38" i="1" s="1"/>
  <c r="D26" i="1"/>
  <c r="F26" i="1" s="1"/>
  <c r="H26" i="1" s="1"/>
  <c r="D35" i="1"/>
  <c r="F35" i="1" s="1"/>
  <c r="H35" i="1" s="1"/>
  <c r="D10" i="1"/>
  <c r="F10" i="1" s="1"/>
  <c r="H10" i="1" s="1"/>
  <c r="D16" i="1"/>
  <c r="F16" i="1" s="1"/>
  <c r="H16" i="1" s="1"/>
  <c r="D24" i="1"/>
  <c r="F24" i="1" s="1"/>
  <c r="H24" i="1" s="1"/>
  <c r="D4" i="1"/>
  <c r="F4" i="1" s="1"/>
  <c r="H4" i="1" s="1"/>
  <c r="D51" i="1"/>
  <c r="F51" i="1" s="1"/>
  <c r="H51" i="1" s="1"/>
  <c r="D34" i="1"/>
  <c r="F34" i="1" s="1"/>
  <c r="H34" i="1" s="1"/>
  <c r="H40" i="1"/>
  <c r="H25" i="1"/>
  <c r="D48" i="1"/>
  <c r="F48" i="1" s="1"/>
  <c r="H48" i="1" s="1"/>
  <c r="D23" i="1"/>
  <c r="F23" i="1" s="1"/>
  <c r="H23" i="1" s="1"/>
  <c r="D44" i="1"/>
  <c r="F44" i="1" s="1"/>
  <c r="H44" i="1" s="1"/>
  <c r="D32" i="1"/>
  <c r="F32" i="1" s="1"/>
  <c r="H32" i="1" s="1"/>
  <c r="H19" i="1"/>
  <c r="D36" i="1"/>
  <c r="F36" i="1" s="1"/>
  <c r="H36" i="1" s="1"/>
  <c r="D14" i="1"/>
  <c r="F14" i="1" s="1"/>
  <c r="H14" i="1" s="1"/>
  <c r="D27" i="1"/>
  <c r="F27" i="1" s="1"/>
  <c r="H27" i="1" s="1"/>
  <c r="D20" i="1"/>
  <c r="F20" i="1" s="1"/>
  <c r="H20" i="1" s="1"/>
  <c r="D28" i="1"/>
  <c r="F28" i="1" s="1"/>
  <c r="H28" i="1" s="1"/>
  <c r="D3" i="1"/>
  <c r="F3" i="1" s="1"/>
  <c r="H3" i="1" s="1"/>
  <c r="D30" i="1"/>
  <c r="F30" i="1" s="1"/>
  <c r="H30" i="1" s="1"/>
  <c r="D21" i="1"/>
  <c r="F21" i="1" s="1"/>
  <c r="H21" i="1" s="1"/>
  <c r="D18" i="1"/>
  <c r="F18" i="1" s="1"/>
  <c r="H18" i="1" s="1"/>
  <c r="D22" i="1"/>
  <c r="F22" i="1" s="1"/>
  <c r="H22" i="1" s="1"/>
  <c r="D42" i="1"/>
  <c r="F42" i="1" s="1"/>
  <c r="H42" i="1" s="1"/>
  <c r="D5" i="1"/>
  <c r="F5" i="1" s="1"/>
  <c r="H5" i="1" s="1"/>
  <c r="D31" i="1"/>
  <c r="F31" i="1" s="1"/>
  <c r="H31" i="1" s="1"/>
  <c r="L2" i="2"/>
  <c r="L23" i="2" s="1"/>
  <c r="L24" i="2" s="1"/>
  <c r="L55" i="1" s="1"/>
  <c r="K23" i="2"/>
  <c r="K24" i="2" s="1"/>
  <c r="K55" i="1" s="1"/>
  <c r="K23" i="14"/>
  <c r="K24" i="14" s="1"/>
  <c r="K55" i="13" s="1"/>
  <c r="L23" i="14"/>
  <c r="L24" i="14" s="1"/>
  <c r="L55" i="13" s="1"/>
  <c r="F53" i="1" l="1"/>
  <c r="F54" i="1" s="1"/>
  <c r="K54" i="1" s="1"/>
  <c r="K56" i="1" s="1"/>
  <c r="F53" i="13"/>
  <c r="F54" i="13" s="1"/>
  <c r="K54" i="13" s="1"/>
  <c r="K56" i="13" s="1"/>
  <c r="H7" i="13"/>
  <c r="H53" i="1"/>
  <c r="H54" i="1" s="1"/>
  <c r="L54" i="1" s="1"/>
  <c r="L56" i="1" s="1"/>
  <c r="H53" i="13"/>
  <c r="H54" i="13" s="1"/>
  <c r="L54" i="13" s="1"/>
  <c r="L56" i="13" s="1"/>
  <c r="F3" i="12"/>
  <c r="G3" i="12" s="1"/>
  <c r="F4" i="12"/>
  <c r="G4" i="12" s="1"/>
  <c r="F5" i="12"/>
  <c r="G5" i="12" s="1"/>
  <c r="F6" i="12"/>
  <c r="G6" i="12" s="1"/>
  <c r="F7" i="12"/>
  <c r="G7" i="12" s="1"/>
  <c r="F8" i="12"/>
  <c r="G8" i="12" s="1"/>
  <c r="F9" i="12"/>
  <c r="G9" i="12" s="1"/>
  <c r="F10" i="12"/>
  <c r="G10" i="12" s="1"/>
  <c r="F11" i="12"/>
  <c r="G11" i="12" s="1"/>
  <c r="F12" i="12"/>
  <c r="G12" i="12" s="1"/>
  <c r="F13" i="12"/>
  <c r="G13" i="12" s="1"/>
  <c r="F14" i="12"/>
  <c r="G14" i="12" s="1"/>
  <c r="F15" i="12"/>
  <c r="G15" i="12" s="1"/>
  <c r="F16" i="12"/>
  <c r="G16" i="12" s="1"/>
  <c r="F17" i="12"/>
  <c r="G17" i="12" s="1"/>
  <c r="F18" i="12"/>
  <c r="G18" i="12" s="1"/>
  <c r="F19" i="12"/>
  <c r="G19" i="12" s="1"/>
  <c r="F20" i="12"/>
  <c r="G20" i="12" s="1"/>
  <c r="F21" i="12"/>
  <c r="G21" i="12" s="1"/>
  <c r="F22" i="12"/>
  <c r="G22" i="12" s="1"/>
  <c r="F2" i="12"/>
  <c r="G2" i="12" s="1"/>
  <c r="B2" i="11"/>
  <c r="G2" i="11" s="1"/>
  <c r="D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B9" i="11"/>
  <c r="C9" i="11" s="1"/>
  <c r="D9" i="11" s="1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H20" i="12" l="1"/>
  <c r="I20" i="12"/>
  <c r="I19" i="12"/>
  <c r="H19" i="12"/>
  <c r="H11" i="12"/>
  <c r="I11" i="12"/>
  <c r="H3" i="12"/>
  <c r="I3" i="12"/>
  <c r="J3" i="12" s="1"/>
  <c r="K3" i="12" s="1"/>
  <c r="I4" i="12"/>
  <c r="H4" i="12"/>
  <c r="H18" i="12"/>
  <c r="I18" i="12"/>
  <c r="H10" i="12"/>
  <c r="I10" i="12"/>
  <c r="H12" i="12"/>
  <c r="I12" i="12"/>
  <c r="H17" i="12"/>
  <c r="I17" i="12"/>
  <c r="H9" i="12"/>
  <c r="I9" i="12"/>
  <c r="H13" i="12"/>
  <c r="I13" i="12"/>
  <c r="J13" i="12" s="1"/>
  <c r="K13" i="12" s="1"/>
  <c r="L13" i="12" s="1"/>
  <c r="H16" i="12"/>
  <c r="I16" i="12"/>
  <c r="H8" i="12"/>
  <c r="I8" i="12"/>
  <c r="H5" i="12"/>
  <c r="I5" i="12"/>
  <c r="H2" i="12"/>
  <c r="I2" i="12"/>
  <c r="J2" i="12" s="1"/>
  <c r="K2" i="12" s="1"/>
  <c r="H15" i="12"/>
  <c r="I15" i="12"/>
  <c r="J15" i="12" s="1"/>
  <c r="K15" i="12" s="1"/>
  <c r="L15" i="12" s="1"/>
  <c r="H7" i="12"/>
  <c r="I7" i="12"/>
  <c r="J7" i="12" s="1"/>
  <c r="K7" i="12" s="1"/>
  <c r="L7" i="12" s="1"/>
  <c r="H21" i="12"/>
  <c r="I21" i="12"/>
  <c r="J21" i="12" s="1"/>
  <c r="K21" i="12" s="1"/>
  <c r="L21" i="12" s="1"/>
  <c r="H22" i="12"/>
  <c r="I22" i="12"/>
  <c r="J22" i="12" s="1"/>
  <c r="K22" i="12" s="1"/>
  <c r="L22" i="12" s="1"/>
  <c r="H14" i="12"/>
  <c r="I14" i="12"/>
  <c r="J14" i="12" s="1"/>
  <c r="K14" i="12" s="1"/>
  <c r="L14" i="12" s="1"/>
  <c r="H6" i="12"/>
  <c r="I6" i="12"/>
  <c r="J6" i="12"/>
  <c r="K6" i="12" s="1"/>
  <c r="J5" i="12"/>
  <c r="J8" i="12"/>
  <c r="K8" i="12" s="1"/>
  <c r="L8" i="12" s="1"/>
  <c r="J20" i="12"/>
  <c r="K20" i="12" s="1"/>
  <c r="L20" i="12" s="1"/>
  <c r="J4" i="12"/>
  <c r="K4" i="12" s="1"/>
  <c r="L4" i="12" s="1"/>
  <c r="J12" i="12"/>
  <c r="K12" i="12" s="1"/>
  <c r="L12" i="12" s="1"/>
  <c r="C2" i="11"/>
  <c r="D2" i="11" s="1"/>
  <c r="F2" i="11" s="1"/>
  <c r="H2" i="11" s="1"/>
  <c r="K5" i="12"/>
  <c r="L5" i="12" s="1"/>
  <c r="G9" i="11"/>
  <c r="B48" i="11"/>
  <c r="F9" i="11"/>
  <c r="B40" i="11"/>
  <c r="B32" i="11"/>
  <c r="B24" i="11"/>
  <c r="B16" i="11"/>
  <c r="B8" i="11"/>
  <c r="B47" i="11"/>
  <c r="B39" i="11"/>
  <c r="B31" i="11"/>
  <c r="B23" i="11"/>
  <c r="B15" i="11"/>
  <c r="B7" i="11"/>
  <c r="B46" i="11"/>
  <c r="B38" i="11"/>
  <c r="B30" i="11"/>
  <c r="B22" i="11"/>
  <c r="B14" i="11"/>
  <c r="B6" i="11"/>
  <c r="B45" i="11"/>
  <c r="B37" i="11"/>
  <c r="B29" i="11"/>
  <c r="B21" i="11"/>
  <c r="B13" i="11"/>
  <c r="B5" i="11"/>
  <c r="B44" i="11"/>
  <c r="B36" i="11"/>
  <c r="B28" i="11"/>
  <c r="B20" i="11"/>
  <c r="B12" i="11"/>
  <c r="B4" i="11"/>
  <c r="B51" i="11"/>
  <c r="B43" i="11"/>
  <c r="B35" i="11"/>
  <c r="B27" i="11"/>
  <c r="B19" i="11"/>
  <c r="B11" i="11"/>
  <c r="B3" i="11"/>
  <c r="B50" i="11"/>
  <c r="B42" i="11"/>
  <c r="B34" i="11"/>
  <c r="B26" i="11"/>
  <c r="B18" i="11"/>
  <c r="B10" i="11"/>
  <c r="B49" i="11"/>
  <c r="B41" i="11"/>
  <c r="B33" i="11"/>
  <c r="B25" i="11"/>
  <c r="B17" i="11"/>
  <c r="J17" i="12" l="1"/>
  <c r="K17" i="12" s="1"/>
  <c r="L17" i="12" s="1"/>
  <c r="J19" i="12"/>
  <c r="K19" i="12" s="1"/>
  <c r="L19" i="12" s="1"/>
  <c r="J18" i="12"/>
  <c r="K18" i="12" s="1"/>
  <c r="L18" i="12" s="1"/>
  <c r="J11" i="12"/>
  <c r="K11" i="12" s="1"/>
  <c r="L11" i="12" s="1"/>
  <c r="L2" i="12"/>
  <c r="J10" i="12"/>
  <c r="K10" i="12" s="1"/>
  <c r="L10" i="12" s="1"/>
  <c r="J9" i="12"/>
  <c r="K9" i="12" s="1"/>
  <c r="L9" i="12" s="1"/>
  <c r="J16" i="12"/>
  <c r="K16" i="12" s="1"/>
  <c r="L16" i="12" s="1"/>
  <c r="H9" i="11"/>
  <c r="L3" i="12"/>
  <c r="G27" i="11"/>
  <c r="C27" i="11"/>
  <c r="C17" i="11"/>
  <c r="D17" i="11" s="1"/>
  <c r="G17" i="11"/>
  <c r="C14" i="11"/>
  <c r="G14" i="11"/>
  <c r="C31" i="11"/>
  <c r="G31" i="11"/>
  <c r="G36" i="11"/>
  <c r="C36" i="11"/>
  <c r="G44" i="11"/>
  <c r="C44" i="11"/>
  <c r="C34" i="11"/>
  <c r="G34" i="11"/>
  <c r="C25" i="11"/>
  <c r="G25" i="11"/>
  <c r="C42" i="11"/>
  <c r="G42" i="11"/>
  <c r="G51" i="11"/>
  <c r="C51" i="11"/>
  <c r="D51" i="11" s="1"/>
  <c r="G5" i="11"/>
  <c r="C5" i="11"/>
  <c r="C22" i="11"/>
  <c r="G22" i="11"/>
  <c r="C39" i="11"/>
  <c r="G39" i="11"/>
  <c r="G18" i="11"/>
  <c r="C18" i="11"/>
  <c r="C45" i="11"/>
  <c r="G45" i="11"/>
  <c r="G35" i="11"/>
  <c r="C35" i="11"/>
  <c r="C23" i="11"/>
  <c r="G23" i="11"/>
  <c r="C33" i="11"/>
  <c r="G33" i="11"/>
  <c r="C50" i="11"/>
  <c r="G50" i="11"/>
  <c r="G4" i="11"/>
  <c r="C4" i="11"/>
  <c r="G13" i="11"/>
  <c r="C13" i="11"/>
  <c r="C30" i="11"/>
  <c r="G30" i="11"/>
  <c r="C47" i="11"/>
  <c r="G47" i="11"/>
  <c r="C41" i="11"/>
  <c r="G41" i="11"/>
  <c r="G3" i="11"/>
  <c r="C3" i="11"/>
  <c r="D3" i="11" s="1"/>
  <c r="G12" i="11"/>
  <c r="C12" i="11"/>
  <c r="G21" i="11"/>
  <c r="C21" i="11"/>
  <c r="C38" i="11"/>
  <c r="D38" i="11" s="1"/>
  <c r="G38" i="11"/>
  <c r="G8" i="11"/>
  <c r="C8" i="11"/>
  <c r="D8" i="11" s="1"/>
  <c r="C48" i="11"/>
  <c r="G48" i="11"/>
  <c r="G32" i="11"/>
  <c r="C32" i="11"/>
  <c r="C6" i="11"/>
  <c r="G6" i="11"/>
  <c r="G43" i="11"/>
  <c r="C43" i="11"/>
  <c r="C49" i="11"/>
  <c r="G49" i="11"/>
  <c r="G11" i="11"/>
  <c r="C11" i="11"/>
  <c r="G20" i="11"/>
  <c r="C20" i="11"/>
  <c r="G29" i="11"/>
  <c r="C29" i="11"/>
  <c r="C46" i="11"/>
  <c r="G46" i="11"/>
  <c r="C16" i="11"/>
  <c r="G16" i="11"/>
  <c r="C15" i="11"/>
  <c r="G15" i="11"/>
  <c r="C26" i="11"/>
  <c r="G26" i="11"/>
  <c r="C40" i="11"/>
  <c r="G40" i="11"/>
  <c r="C10" i="11"/>
  <c r="G10" i="11"/>
  <c r="G19" i="11"/>
  <c r="C19" i="11"/>
  <c r="G28" i="11"/>
  <c r="C28" i="11"/>
  <c r="C37" i="11"/>
  <c r="G37" i="11"/>
  <c r="C7" i="11"/>
  <c r="G7" i="11"/>
  <c r="C24" i="11"/>
  <c r="G24" i="11"/>
  <c r="F38" i="11"/>
  <c r="F8" i="11"/>
  <c r="F17" i="11"/>
  <c r="H17" i="11" s="1"/>
  <c r="L6" i="12"/>
  <c r="D50" i="11" l="1"/>
  <c r="F50" i="11" s="1"/>
  <c r="H50" i="11" s="1"/>
  <c r="D14" i="11"/>
  <c r="F14" i="11" s="1"/>
  <c r="H14" i="11" s="1"/>
  <c r="D21" i="11"/>
  <c r="F21" i="11" s="1"/>
  <c r="H21" i="11" s="1"/>
  <c r="D16" i="11"/>
  <c r="F16" i="11" s="1"/>
  <c r="H16" i="11" s="1"/>
  <c r="D47" i="11"/>
  <c r="F47" i="11" s="1"/>
  <c r="H47" i="11" s="1"/>
  <c r="D45" i="11"/>
  <c r="F45" i="11" s="1"/>
  <c r="H45" i="11" s="1"/>
  <c r="D34" i="11"/>
  <c r="F34" i="11" s="1"/>
  <c r="H34" i="11" s="1"/>
  <c r="D12" i="11"/>
  <c r="F12" i="11" s="1"/>
  <c r="H12" i="11" s="1"/>
  <c r="D18" i="11"/>
  <c r="F18" i="11" s="1"/>
  <c r="H18" i="11" s="1"/>
  <c r="D44" i="11"/>
  <c r="F44" i="11" s="1"/>
  <c r="H44" i="11" s="1"/>
  <c r="D32" i="11"/>
  <c r="F32" i="11" s="1"/>
  <c r="H32" i="11" s="1"/>
  <c r="D48" i="11"/>
  <c r="F48" i="11" s="1"/>
  <c r="H48" i="11" s="1"/>
  <c r="F29" i="11"/>
  <c r="H29" i="11" s="1"/>
  <c r="D29" i="11"/>
  <c r="D13" i="11"/>
  <c r="F13" i="11" s="1"/>
  <c r="H13" i="11" s="1"/>
  <c r="D36" i="11"/>
  <c r="F36" i="11" s="1"/>
  <c r="H36" i="11" s="1"/>
  <c r="D27" i="11"/>
  <c r="F27" i="11" s="1"/>
  <c r="H27" i="11" s="1"/>
  <c r="D10" i="11"/>
  <c r="F10" i="11" s="1"/>
  <c r="H10" i="11" s="1"/>
  <c r="D37" i="11"/>
  <c r="F37" i="11" s="1"/>
  <c r="H37" i="11" s="1"/>
  <c r="D46" i="11"/>
  <c r="F46" i="11" s="1"/>
  <c r="H46" i="11" s="1"/>
  <c r="D26" i="11"/>
  <c r="F26" i="11" s="1"/>
  <c r="H26" i="11" s="1"/>
  <c r="F23" i="11"/>
  <c r="H23" i="11" s="1"/>
  <c r="D23" i="11"/>
  <c r="D39" i="11"/>
  <c r="F39" i="11" s="1"/>
  <c r="H39" i="11" s="1"/>
  <c r="D42" i="11"/>
  <c r="F42" i="11" s="1"/>
  <c r="H42" i="11" s="1"/>
  <c r="D49" i="11"/>
  <c r="F49" i="11" s="1"/>
  <c r="H49" i="11" s="1"/>
  <c r="D30" i="11"/>
  <c r="F30" i="11" s="1"/>
  <c r="H30" i="11" s="1"/>
  <c r="D28" i="11"/>
  <c r="F28" i="11" s="1"/>
  <c r="H28" i="11" s="1"/>
  <c r="D19" i="11"/>
  <c r="F19" i="11" s="1"/>
  <c r="H19" i="11" s="1"/>
  <c r="D20" i="11"/>
  <c r="F20" i="11" s="1"/>
  <c r="H20" i="11" s="1"/>
  <c r="F4" i="11"/>
  <c r="H4" i="11" s="1"/>
  <c r="D4" i="11"/>
  <c r="D35" i="11"/>
  <c r="F35" i="11" s="1"/>
  <c r="H35" i="11" s="1"/>
  <c r="D11" i="11"/>
  <c r="F11" i="11" s="1"/>
  <c r="H11" i="11" s="1"/>
  <c r="D5" i="11"/>
  <c r="F5" i="11" s="1"/>
  <c r="H5" i="11" s="1"/>
  <c r="D7" i="11"/>
  <c r="F7" i="11" s="1"/>
  <c r="H7" i="11" s="1"/>
  <c r="D40" i="11"/>
  <c r="F40" i="11" s="1"/>
  <c r="H40" i="11" s="1"/>
  <c r="D33" i="11"/>
  <c r="F33" i="11" s="1"/>
  <c r="H33" i="11" s="1"/>
  <c r="D43" i="11"/>
  <c r="F43" i="11" s="1"/>
  <c r="H43" i="11" s="1"/>
  <c r="F24" i="11"/>
  <c r="H24" i="11" s="1"/>
  <c r="D24" i="11"/>
  <c r="D15" i="11"/>
  <c r="F15" i="11" s="1"/>
  <c r="H15" i="11" s="1"/>
  <c r="D6" i="11"/>
  <c r="F6" i="11" s="1"/>
  <c r="H6" i="11" s="1"/>
  <c r="D41" i="11"/>
  <c r="F41" i="11" s="1"/>
  <c r="H41" i="11" s="1"/>
  <c r="D22" i="11"/>
  <c r="F22" i="11" s="1"/>
  <c r="H22" i="11" s="1"/>
  <c r="D25" i="11"/>
  <c r="F25" i="11" s="1"/>
  <c r="H25" i="11" s="1"/>
  <c r="D31" i="11"/>
  <c r="F31" i="11" s="1"/>
  <c r="H31" i="11" s="1"/>
  <c r="L23" i="12"/>
  <c r="L24" i="12" s="1"/>
  <c r="L55" i="11" s="1"/>
  <c r="K23" i="12"/>
  <c r="K24" i="12" s="1"/>
  <c r="K55" i="11" s="1"/>
  <c r="F51" i="11"/>
  <c r="H51" i="11" s="1"/>
  <c r="F3" i="11"/>
  <c r="H38" i="11"/>
  <c r="H8" i="11"/>
  <c r="H3" i="11" l="1"/>
  <c r="H53" i="11" s="1"/>
  <c r="H54" i="11" s="1"/>
  <c r="L54" i="11" s="1"/>
  <c r="L56" i="11" s="1"/>
  <c r="F53" i="11"/>
  <c r="F54" i="11" s="1"/>
  <c r="K54" i="11" s="1"/>
  <c r="K56" i="11" s="1"/>
</calcChain>
</file>

<file path=xl/sharedStrings.xml><?xml version="1.0" encoding="utf-8"?>
<sst xmlns="http://schemas.openxmlformats.org/spreadsheetml/2006/main" count="162" uniqueCount="54">
  <si>
    <t>strip no.</t>
  </si>
  <si>
    <t>depth from top</t>
  </si>
  <si>
    <t>strain</t>
  </si>
  <si>
    <t>stress</t>
  </si>
  <si>
    <t>Pci</t>
  </si>
  <si>
    <t>Mci</t>
  </si>
  <si>
    <t>L.A</t>
  </si>
  <si>
    <t>Strip No.</t>
  </si>
  <si>
    <t>No. of Bars</t>
  </si>
  <si>
    <t>Area</t>
  </si>
  <si>
    <t>centroidal distance</t>
  </si>
  <si>
    <t>Psi</t>
  </si>
  <si>
    <t>Msi</t>
  </si>
  <si>
    <t>Moment in Nmm</t>
  </si>
  <si>
    <t>Moment in KNm</t>
  </si>
  <si>
    <t xml:space="preserve">Force in N </t>
  </si>
  <si>
    <t xml:space="preserve">Force in KN </t>
  </si>
  <si>
    <t>Matlab Values-</t>
  </si>
  <si>
    <t>Absolute strain</t>
  </si>
  <si>
    <t>sign</t>
  </si>
  <si>
    <t>Absolute stress</t>
  </si>
  <si>
    <t>phi</t>
  </si>
  <si>
    <t>xu</t>
  </si>
  <si>
    <t>(n)no. of strips = 50</t>
  </si>
  <si>
    <t>thickness of strip(t) =  xu/n</t>
  </si>
  <si>
    <t>Area of strip</t>
  </si>
  <si>
    <t>t</t>
  </si>
  <si>
    <t>Force/Moment Concrete</t>
  </si>
  <si>
    <t>Force/Moment Steel</t>
  </si>
  <si>
    <t>Total P/M</t>
  </si>
  <si>
    <t xml:space="preserve">Total Moment in KNm =  1484.65968
 </t>
  </si>
  <si>
    <t xml:space="preserve">Total Moment in KNm =  5415.54023
 </t>
  </si>
  <si>
    <t xml:space="preserve">Total Moment in KNm =  5663.97217
 </t>
  </si>
  <si>
    <t>Total Force in KN = -49.88185</t>
  </si>
  <si>
    <t>Total Force in KN = -49.75462</t>
  </si>
  <si>
    <t xml:space="preserve">Total Force in KN = -49.93341
</t>
  </si>
  <si>
    <t>xu = 373.5 mm</t>
  </si>
  <si>
    <t>t = 7.47 mm</t>
  </si>
  <si>
    <t>phi = 0.0000006 rad/mm</t>
  </si>
  <si>
    <t xml:space="preserve">xu = 373.5 mm </t>
  </si>
  <si>
    <t>Total Force in N =  -4.9882∗10^4
Total Force in KN = -49.88185</t>
  </si>
  <si>
    <t>Total Moment in Nmm =  1.4847∗10^9
Total Moment in KNm = 1484.65968</t>
  </si>
  <si>
    <t>xu = 296 mm</t>
  </si>
  <si>
    <t>t = 5.92 mm</t>
  </si>
  <si>
    <t>phi = 0.0000056 rad/mm</t>
  </si>
  <si>
    <t xml:space="preserve">xu = 296 mm </t>
  </si>
  <si>
    <t>Total Force in N =   -4.9755∗10^4
Total Force in KN = -49.75462</t>
  </si>
  <si>
    <t>Total Moment in Nmm =  5.41554∗10^9
Total Moment in KNm = 5415.5402</t>
  </si>
  <si>
    <t>t = 5.04752 mm</t>
  </si>
  <si>
    <t>xu = 252.376 mm</t>
  </si>
  <si>
    <t>phi = 0.0000125 rad/mm</t>
  </si>
  <si>
    <t xml:space="preserve">xu = 252.376 mm </t>
  </si>
  <si>
    <t>Total Force in N = -4.99334∗10^4
Total Force in KN = -49.9334</t>
  </si>
  <si>
    <t>Total Moment in Nmm =  5.664∗10^9
Total Moment in KNm = 5663.97217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</si>
</sst>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rgb="FFDA0876"/>
      <name val="Times New Roman"/>
      <family val="1"/>
    </font>
    <font>
      <sz val="11"/>
      <color rgb="FF9C0006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BCD5F0"/>
        <bgColor indexed="64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DAE7F6"/>
        <bgColor indexed="64"/>
      </patternFill>
    </fill>
    <fill>
      <patternFill patternType="solid">
        <fgColor rgb="FFFAF1D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DA0876"/>
      </left>
      <right style="thick">
        <color rgb="FFDA0876"/>
      </right>
      <top style="thick">
        <color rgb="FFDA0876"/>
      </top>
      <bottom style="thick">
        <color rgb="FFDA0876"/>
      </bottom>
      <diagonal/>
    </border>
    <border>
      <left style="thick">
        <color rgb="FFDA0876"/>
      </left>
      <right/>
      <top style="thick">
        <color rgb="FFDA0876"/>
      </top>
      <bottom style="thick">
        <color rgb="FFDA0876"/>
      </bottom>
      <diagonal/>
    </border>
    <border>
      <left/>
      <right style="thick">
        <color rgb="FFDA0876"/>
      </right>
      <top style="thick">
        <color rgb="FFDA0876"/>
      </top>
      <bottom style="thick">
        <color rgb="FFDA0876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 tint="0.59996337778862885"/>
      </left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/>
      <right/>
      <top/>
      <bottom style="thin">
        <color rgb="FF7F7F7F"/>
      </bottom>
      <diagonal/>
    </border>
    <border>
      <left style="medium">
        <color rgb="FFF27E8F"/>
      </left>
      <right style="medium">
        <color rgb="FFF27E8F"/>
      </right>
      <top style="medium">
        <color rgb="FFF27E8F"/>
      </top>
      <bottom style="medium">
        <color rgb="FFF27E8F"/>
      </bottom>
      <diagonal/>
    </border>
    <border>
      <left style="thick">
        <color rgb="FFDA0876"/>
      </left>
      <right/>
      <top/>
      <bottom style="thin">
        <color rgb="FF7F7F7F"/>
      </bottom>
      <diagonal/>
    </border>
    <border>
      <left style="medium">
        <color rgb="FFF27E8F"/>
      </left>
      <right style="medium">
        <color rgb="FFF27E8F"/>
      </right>
      <top style="medium">
        <color rgb="FFF27E8F"/>
      </top>
      <bottom/>
      <diagonal/>
    </border>
    <border>
      <left style="medium">
        <color rgb="FFF27E8F"/>
      </left>
      <right style="medium">
        <color rgb="FFF27E8F"/>
      </right>
      <top/>
      <bottom style="medium">
        <color rgb="FFF27E8F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1" applyNumberFormat="0" applyAlignment="0" applyProtection="0"/>
    <xf numFmtId="0" fontId="5" fillId="8" borderId="2" applyNumberFormat="0" applyAlignment="0" applyProtection="0"/>
    <xf numFmtId="0" fontId="1" fillId="9" borderId="0" applyNumberFormat="0" applyBorder="0" applyAlignment="0" applyProtection="0"/>
    <xf numFmtId="0" fontId="6" fillId="10" borderId="3">
      <alignment horizontal="center" vertical="center" wrapText="1"/>
    </xf>
    <xf numFmtId="0" fontId="3" fillId="0" borderId="6" applyFont="0" applyFill="0"/>
    <xf numFmtId="0" fontId="3" fillId="0" borderId="7"/>
    <xf numFmtId="0" fontId="1" fillId="14" borderId="9">
      <alignment horizontal="centerContinuous" vertical="center"/>
    </xf>
    <xf numFmtId="0" fontId="7" fillId="11" borderId="0" applyNumberFormat="0" applyBorder="0" applyAlignment="0" applyProtection="0"/>
    <xf numFmtId="0" fontId="1" fillId="12" borderId="0" applyNumberFormat="0" applyBorder="0" applyAlignment="0" applyProtection="0"/>
    <xf numFmtId="0" fontId="3" fillId="13" borderId="9">
      <alignment horizontal="centerContinuous" vertical="center"/>
    </xf>
    <xf numFmtId="0" fontId="1" fillId="15" borderId="9">
      <alignment horizontal="centerContinuous" vertical="center"/>
    </xf>
    <xf numFmtId="0" fontId="3" fillId="16" borderId="9" applyFont="0" applyAlignment="0">
      <alignment horizontal="right"/>
    </xf>
    <xf numFmtId="0" fontId="3" fillId="17" borderId="9" applyFont="0" applyAlignment="0">
      <alignment horizontal="right"/>
    </xf>
  </cellStyleXfs>
  <cellXfs count="41">
    <xf numFmtId="0" fontId="0" fillId="0" borderId="0" xfId="0"/>
    <xf numFmtId="0" fontId="0" fillId="0" borderId="0" xfId="0" applyAlignment="1">
      <alignment horizontal="right"/>
    </xf>
    <xf numFmtId="0" fontId="1" fillId="7" borderId="0" xfId="4"/>
    <xf numFmtId="0" fontId="1" fillId="4" borderId="0" xfId="2"/>
    <xf numFmtId="0" fontId="2" fillId="2" borderId="0" xfId="1"/>
    <xf numFmtId="0" fontId="2" fillId="5" borderId="0" xfId="3"/>
    <xf numFmtId="0" fontId="4" fillId="8" borderId="1" xfId="5"/>
    <xf numFmtId="0" fontId="1" fillId="9" borderId="0" xfId="7"/>
    <xf numFmtId="0" fontId="3" fillId="0" borderId="6" xfId="9"/>
    <xf numFmtId="0" fontId="3" fillId="6" borderId="6" xfId="9" applyFill="1"/>
    <xf numFmtId="0" fontId="3" fillId="3" borderId="6" xfId="9" applyFill="1"/>
    <xf numFmtId="0" fontId="3" fillId="0" borderId="7" xfId="10"/>
    <xf numFmtId="0" fontId="1" fillId="14" borderId="9" xfId="11">
      <alignment horizontal="centerContinuous" vertical="center"/>
    </xf>
    <xf numFmtId="0" fontId="3" fillId="13" borderId="9" xfId="14">
      <alignment horizontal="centerContinuous" vertical="center"/>
    </xf>
    <xf numFmtId="0" fontId="1" fillId="9" borderId="0" xfId="7" applyAlignment="1">
      <alignment horizontal="centerContinuous" vertical="center"/>
    </xf>
    <xf numFmtId="0" fontId="1" fillId="12" borderId="0" xfId="13" quotePrefix="1" applyBorder="1" applyAlignment="1"/>
    <xf numFmtId="0" fontId="1" fillId="12" borderId="0" xfId="13" applyBorder="1" applyAlignment="1"/>
    <xf numFmtId="11" fontId="0" fillId="0" borderId="0" xfId="0" applyNumberFormat="1"/>
    <xf numFmtId="0" fontId="1" fillId="15" borderId="9" xfId="15">
      <alignment horizontal="centerContinuous" vertical="center"/>
    </xf>
    <xf numFmtId="11" fontId="1" fillId="15" borderId="9" xfId="15" applyNumberFormat="1">
      <alignment horizontal="centerContinuous" vertical="center"/>
    </xf>
    <xf numFmtId="0" fontId="3" fillId="16" borderId="9" xfId="16" applyAlignment="1">
      <alignment horizontal="right"/>
    </xf>
    <xf numFmtId="0" fontId="0" fillId="16" borderId="9" xfId="16" applyFont="1" applyAlignment="1"/>
    <xf numFmtId="0" fontId="3" fillId="17" borderId="9" xfId="17" applyAlignment="1">
      <alignment horizontal="right"/>
    </xf>
    <xf numFmtId="0" fontId="0" fillId="17" borderId="9" xfId="17" applyFont="1" applyAlignment="1"/>
    <xf numFmtId="0" fontId="7" fillId="11" borderId="7" xfId="12" applyBorder="1"/>
    <xf numFmtId="0" fontId="7" fillId="11" borderId="0" xfId="12" applyAlignment="1">
      <alignment horizontal="right"/>
    </xf>
    <xf numFmtId="0" fontId="7" fillId="11" borderId="0" xfId="12"/>
    <xf numFmtId="11" fontId="7" fillId="11" borderId="0" xfId="12" applyNumberFormat="1"/>
    <xf numFmtId="0" fontId="7" fillId="11" borderId="9" xfId="12" applyBorder="1" applyAlignment="1"/>
    <xf numFmtId="0" fontId="7" fillId="11" borderId="9" xfId="12" applyBorder="1" applyAlignment="1">
      <alignment horizontal="centerContinuous" vertical="center"/>
    </xf>
    <xf numFmtId="0" fontId="3" fillId="13" borderId="11" xfId="14" applyBorder="1" applyAlignment="1">
      <alignment horizontal="center" vertical="center"/>
    </xf>
    <xf numFmtId="0" fontId="3" fillId="13" borderId="12" xfId="14" applyBorder="1" applyAlignment="1">
      <alignment horizontal="center" vertical="center"/>
    </xf>
    <xf numFmtId="0" fontId="3" fillId="13" borderId="9" xfId="14" applyAlignment="1">
      <alignment horizontal="center" vertical="center"/>
    </xf>
    <xf numFmtId="0" fontId="6" fillId="10" borderId="4" xfId="8" applyBorder="1">
      <alignment horizontal="center" vertical="center" wrapText="1"/>
    </xf>
    <xf numFmtId="0" fontId="6" fillId="10" borderId="5" xfId="8" applyBorder="1">
      <alignment horizontal="center" vertical="center" wrapText="1"/>
    </xf>
    <xf numFmtId="0" fontId="6" fillId="10" borderId="3" xfId="8">
      <alignment horizontal="center" vertical="center" wrapText="1"/>
    </xf>
    <xf numFmtId="0" fontId="5" fillId="8" borderId="2" xfId="6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2" fillId="5" borderId="10" xfId="3" applyBorder="1" applyAlignment="1">
      <alignment horizontal="center" vertical="center" wrapText="1"/>
    </xf>
    <xf numFmtId="0" fontId="2" fillId="5" borderId="8" xfId="3" applyBorder="1" applyAlignment="1">
      <alignment horizontal="center" vertical="center" wrapText="1"/>
    </xf>
    <xf numFmtId="0" fontId="0" fillId="0" borderId="0" xfId="0" applyNumberFormat="1"/>
  </cellXfs>
  <cellStyles count="18">
    <cellStyle name="20% - Accent3" xfId="13" builtinId="38"/>
    <cellStyle name="40% - Accent2" xfId="2" builtinId="35"/>
    <cellStyle name="40% - Accent3" xfId="7" builtinId="39"/>
    <cellStyle name="40% - Accent6" xfId="4" builtinId="51"/>
    <cellStyle name="Accent2" xfId="1" builtinId="33"/>
    <cellStyle name="Accent6" xfId="3" builtinId="49"/>
    <cellStyle name="Bad" xfId="12" builtinId="27"/>
    <cellStyle name="Calculation" xfId="6" builtinId="22"/>
    <cellStyle name="Normal" xfId="0" builtinId="0"/>
    <cellStyle name="Output" xfId="5" builtinId="21"/>
    <cellStyle name="Style 1" xfId="8" xr:uid="{1117EA20-A23B-4742-B3FE-B12475DC9052}"/>
    <cellStyle name="Style 2" xfId="9" xr:uid="{25A5F14B-1CF7-4289-8E41-EE310D612AEB}"/>
    <cellStyle name="Style 3" xfId="10" xr:uid="{DA6443C9-5AEF-42E4-BCF0-C58BA0643D0D}"/>
    <cellStyle name="Style 4" xfId="11" xr:uid="{FFBAAFC2-9AF3-45BF-BA96-663B30116643}"/>
    <cellStyle name="Style 5" xfId="14" xr:uid="{1F42B036-C14F-41EC-8EAB-A1F86291CD8E}"/>
    <cellStyle name="Style 6" xfId="15" xr:uid="{32AE40A1-498F-47C9-B108-C357239CFA92}"/>
    <cellStyle name="Style 7" xfId="16" xr:uid="{8EC7E43E-233B-4EF3-97FA-FAAB2356A790}"/>
    <cellStyle name="Style 7 2" xfId="17" xr:uid="{0389DCE5-9792-4020-AF3F-E5E2C33715A1}"/>
  </cellStyles>
  <dxfs count="0"/>
  <tableStyles count="0" defaultTableStyle="TableStyleMedium2" defaultPivotStyle="PivotStyleLight16"/>
  <colors>
    <mruColors>
      <color rgb="FFF27E8F"/>
      <color rgb="FFFAF1DA"/>
      <color rgb="FFF6E7C2"/>
      <color rgb="FFF8BAC3"/>
      <color rgb="FFF2DCA6"/>
      <color rgb="FFDAE7F6"/>
      <color rgb="FFA0C2E8"/>
      <color rgb="FFF06A7D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C70F-D659-487C-AA60-7130CED489B1}">
  <dimension ref="A1:L76"/>
  <sheetViews>
    <sheetView tabSelected="1" topLeftCell="A40" zoomScaleNormal="100" workbookViewId="0">
      <selection activeCell="J58" sqref="J58"/>
    </sheetView>
  </sheetViews>
  <sheetFormatPr defaultRowHeight="14.4" x14ac:dyDescent="0.3"/>
  <cols>
    <col min="1" max="1" width="9.5546875" customWidth="1"/>
    <col min="2" max="2" width="18" customWidth="1"/>
    <col min="3" max="3" width="12.77734375" customWidth="1"/>
    <col min="4" max="4" width="19" customWidth="1"/>
    <col min="5" max="5" width="16.88671875" customWidth="1"/>
    <col min="6" max="6" width="20.6640625" customWidth="1"/>
    <col min="7" max="7" width="20.44140625" customWidth="1"/>
    <col min="8" max="8" width="18.5546875" customWidth="1"/>
    <col min="9" max="9" width="16.44140625" customWidth="1"/>
    <col min="10" max="10" width="23.88671875" customWidth="1"/>
    <col min="11" max="12" width="13.88671875" customWidth="1"/>
  </cols>
  <sheetData>
    <row r="1" spans="1:11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25</v>
      </c>
      <c r="F1" s="9" t="s">
        <v>4</v>
      </c>
      <c r="G1" s="8" t="s">
        <v>6</v>
      </c>
      <c r="H1" s="10" t="s">
        <v>5</v>
      </c>
    </row>
    <row r="2" spans="1:11" ht="15" thickBot="1" x14ac:dyDescent="0.35">
      <c r="A2" s="11">
        <v>1</v>
      </c>
      <c r="B2" s="17">
        <f xml:space="preserve"> (2*A2-1)*($J$14/2)</f>
        <v>3.7349999999999999</v>
      </c>
      <c r="C2" s="17">
        <f>0.0000006*(373.5-B2)</f>
        <v>2.2185899999999998E-4</v>
      </c>
      <c r="D2">
        <f xml:space="preserve"> IF(C2&gt;0.002, 26.8, 26.8*(C2/0.002)*(2-(C2/0.002)))</f>
        <v>5.6160377135972999</v>
      </c>
      <c r="E2">
        <v>1321.9620630559448</v>
      </c>
      <c r="F2">
        <f xml:space="preserve"> D2*E2</f>
        <v>7424.1888020670776</v>
      </c>
      <c r="G2" s="17">
        <f xml:space="preserve"> 1050 -B2</f>
        <v>1046.2650000000001</v>
      </c>
      <c r="H2" s="17">
        <f>F2*G2</f>
        <v>7767668.8969947118</v>
      </c>
    </row>
    <row r="3" spans="1:11" ht="15" thickBot="1" x14ac:dyDescent="0.35">
      <c r="A3" s="11">
        <v>2</v>
      </c>
      <c r="B3" s="17">
        <f t="shared" ref="B3:B51" si="0" xml:space="preserve"> (2*A3-1)*($J$14/2)</f>
        <v>11.205</v>
      </c>
      <c r="C3" s="40">
        <f>$J$12*($J$13-B3)</f>
        <v>2.1737699999999999E-4</v>
      </c>
      <c r="D3">
        <f t="shared" ref="D3:D51" si="1" xml:space="preserve"> IF(C3&gt;0.002, 26.8, 26.8*(C3/0.002)*(2-(C3/0.002)))</f>
        <v>5.5091101071357</v>
      </c>
      <c r="E3">
        <v>2285.6221572763698</v>
      </c>
      <c r="F3">
        <f xml:space="preserve"> D3*E3</f>
        <v>12591.74412774455</v>
      </c>
      <c r="G3" s="17">
        <f xml:space="preserve"> 1050 -B3</f>
        <v>1038.7950000000001</v>
      </c>
      <c r="H3" s="17">
        <f t="shared" ref="H3:H51" si="2">F3*G3</f>
        <v>13080240.841180401</v>
      </c>
      <c r="J3" s="30" t="s">
        <v>36</v>
      </c>
    </row>
    <row r="4" spans="1:11" ht="15" thickBot="1" x14ac:dyDescent="0.35">
      <c r="A4" s="11">
        <v>3</v>
      </c>
      <c r="B4" s="17">
        <f t="shared" si="0"/>
        <v>18.675000000000001</v>
      </c>
      <c r="C4" s="17">
        <f>$J$12*($J$13-B4)</f>
        <v>2.1289499999999997E-4</v>
      </c>
      <c r="D4">
        <f t="shared" si="1"/>
        <v>5.4019133171324993</v>
      </c>
      <c r="E4">
        <v>2945.4445627069185</v>
      </c>
      <c r="F4">
        <f t="shared" ref="F4:F51" si="3" xml:space="preserve"> D4*E4</f>
        <v>15911.036208162015</v>
      </c>
      <c r="G4" s="17">
        <f t="shared" ref="G4:G51" si="4" xml:space="preserve"> 1050 -B4</f>
        <v>1031.325</v>
      </c>
      <c r="H4" s="17">
        <f t="shared" si="2"/>
        <v>16409449.417382691</v>
      </c>
      <c r="J4" s="31"/>
    </row>
    <row r="5" spans="1:11" ht="15" thickBot="1" x14ac:dyDescent="0.35">
      <c r="A5" s="11">
        <v>4</v>
      </c>
      <c r="B5" s="17">
        <f t="shared" si="0"/>
        <v>26.145</v>
      </c>
      <c r="C5" s="17">
        <f t="shared" ref="C2:C51" si="5">$J$12*($J$13-B5)</f>
        <v>2.0841300000000001E-4</v>
      </c>
      <c r="D5">
        <f t="shared" si="1"/>
        <v>5.2944473435877004</v>
      </c>
      <c r="E5">
        <v>3478.8372733717074</v>
      </c>
      <c r="F5">
        <f t="shared" si="3"/>
        <v>18418.520760776715</v>
      </c>
      <c r="G5" s="17">
        <f t="shared" si="4"/>
        <v>1023.855</v>
      </c>
      <c r="H5" s="17">
        <f t="shared" si="2"/>
        <v>18857894.573525045</v>
      </c>
      <c r="J5" s="12" t="s">
        <v>23</v>
      </c>
    </row>
    <row r="6" spans="1:11" ht="15" thickBot="1" x14ac:dyDescent="0.35">
      <c r="A6" s="11">
        <v>5</v>
      </c>
      <c r="B6" s="17">
        <f t="shared" si="0"/>
        <v>33.615000000000002</v>
      </c>
      <c r="C6" s="17">
        <f t="shared" si="5"/>
        <v>2.03931E-4</v>
      </c>
      <c r="D6">
        <f t="shared" si="1"/>
        <v>5.1867121865013006</v>
      </c>
      <c r="E6">
        <v>3937.5200258150303</v>
      </c>
      <c r="F6">
        <f t="shared" si="3"/>
        <v>20422.783102487734</v>
      </c>
      <c r="G6" s="17">
        <f t="shared" si="4"/>
        <v>1016.385</v>
      </c>
      <c r="H6" s="17">
        <f t="shared" si="2"/>
        <v>20757410.403621994</v>
      </c>
      <c r="J6" s="12" t="s">
        <v>24</v>
      </c>
    </row>
    <row r="7" spans="1:11" ht="15" thickBot="1" x14ac:dyDescent="0.35">
      <c r="A7" s="11">
        <v>6</v>
      </c>
      <c r="B7" s="17">
        <f t="shared" si="0"/>
        <v>41.085000000000001</v>
      </c>
      <c r="C7" s="17">
        <f t="shared" si="5"/>
        <v>1.9944900000000001E-4</v>
      </c>
      <c r="D7">
        <f t="shared" si="1"/>
        <v>5.0787078458733008</v>
      </c>
      <c r="E7">
        <v>4345.2168195916311</v>
      </c>
      <c r="F7">
        <f t="shared" si="3"/>
        <v>22068.086753680647</v>
      </c>
      <c r="G7" s="17">
        <f t="shared" si="4"/>
        <v>1008.915</v>
      </c>
      <c r="H7" s="17">
        <f t="shared" si="2"/>
        <v>22264823.74708971</v>
      </c>
      <c r="J7" s="13" t="s">
        <v>37</v>
      </c>
    </row>
    <row r="8" spans="1:11" ht="15" thickBot="1" x14ac:dyDescent="0.35">
      <c r="A8" s="11">
        <v>7</v>
      </c>
      <c r="B8" s="17">
        <f t="shared" si="0"/>
        <v>48.555</v>
      </c>
      <c r="C8" s="17">
        <f t="shared" si="5"/>
        <v>1.9496699999999999E-4</v>
      </c>
      <c r="D8">
        <f t="shared" si="1"/>
        <v>4.9704343217037001</v>
      </c>
      <c r="E8">
        <v>4715.1717403826442</v>
      </c>
      <c r="F8">
        <f t="shared" si="3"/>
        <v>23436.451451125264</v>
      </c>
      <c r="G8" s="17">
        <f t="shared" si="4"/>
        <v>1001.4450000000001</v>
      </c>
      <c r="H8" s="17">
        <f t="shared" si="2"/>
        <v>23470317.123472139</v>
      </c>
      <c r="J8" s="32" t="s">
        <v>38</v>
      </c>
    </row>
    <row r="9" spans="1:11" ht="15" thickBot="1" x14ac:dyDescent="0.35">
      <c r="A9" s="11">
        <v>8</v>
      </c>
      <c r="B9" s="17">
        <f t="shared" si="0"/>
        <v>56.024999999999999</v>
      </c>
      <c r="C9" s="17">
        <f t="shared" si="5"/>
        <v>1.90485E-4</v>
      </c>
      <c r="D9">
        <f t="shared" si="1"/>
        <v>4.8618916139925004</v>
      </c>
      <c r="E9">
        <v>5055.6770021252087</v>
      </c>
      <c r="F9">
        <f t="shared" si="3"/>
        <v>24580.153619687295</v>
      </c>
      <c r="G9" s="17">
        <f t="shared" si="4"/>
        <v>993.97500000000002</v>
      </c>
      <c r="H9" s="17">
        <f t="shared" si="2"/>
        <v>24432058.194128681</v>
      </c>
      <c r="J9" s="32"/>
    </row>
    <row r="10" spans="1:11" ht="15" thickBot="1" x14ac:dyDescent="0.35">
      <c r="A10" s="11">
        <v>9</v>
      </c>
      <c r="B10" s="17">
        <f t="shared" si="0"/>
        <v>63.494999999999997</v>
      </c>
      <c r="C10" s="17">
        <f t="shared" si="5"/>
        <v>1.8600299999999999E-4</v>
      </c>
      <c r="D10">
        <f t="shared" si="1"/>
        <v>4.7530797227396997</v>
      </c>
      <c r="E10">
        <v>5372.3351938245551</v>
      </c>
      <c r="F10">
        <f t="shared" si="3"/>
        <v>25535.137473528346</v>
      </c>
      <c r="G10" s="17">
        <f t="shared" si="4"/>
        <v>986.505</v>
      </c>
      <c r="H10" s="17">
        <f t="shared" si="2"/>
        <v>25190540.793323081</v>
      </c>
    </row>
    <row r="11" spans="1:11" ht="15" thickBot="1" x14ac:dyDescent="0.35">
      <c r="A11" s="11">
        <v>10</v>
      </c>
      <c r="B11" s="17">
        <f t="shared" si="0"/>
        <v>70.965000000000003</v>
      </c>
      <c r="C11" s="17">
        <f t="shared" si="5"/>
        <v>1.8152099999999997E-4</v>
      </c>
      <c r="D11">
        <f t="shared" si="1"/>
        <v>4.643998647945299</v>
      </c>
      <c r="E11">
        <v>5669.1437621802825</v>
      </c>
      <c r="F11">
        <f t="shared" si="3"/>
        <v>26327.495966572758</v>
      </c>
      <c r="G11" s="17">
        <f t="shared" si="4"/>
        <v>979.03499999999997</v>
      </c>
      <c r="H11" s="17">
        <f t="shared" si="2"/>
        <v>25775540.01363356</v>
      </c>
      <c r="J11" s="17"/>
    </row>
    <row r="12" spans="1:11" ht="15" thickBot="1" x14ac:dyDescent="0.35">
      <c r="A12" s="11">
        <v>11</v>
      </c>
      <c r="B12" s="17">
        <f t="shared" si="0"/>
        <v>78.435000000000002</v>
      </c>
      <c r="C12" s="17">
        <f t="shared" si="5"/>
        <v>1.7703899999999998E-4</v>
      </c>
      <c r="D12">
        <f t="shared" si="1"/>
        <v>4.5346483896092993</v>
      </c>
      <c r="E12">
        <v>5949.0744350867535</v>
      </c>
      <c r="F12">
        <f t="shared" si="3"/>
        <v>26976.960806731997</v>
      </c>
      <c r="G12" s="17">
        <f t="shared" si="4"/>
        <v>971.56500000000005</v>
      </c>
      <c r="H12" s="17">
        <f t="shared" si="2"/>
        <v>26209870.926192574</v>
      </c>
      <c r="J12" s="19">
        <v>5.9999999999999997E-7</v>
      </c>
      <c r="K12" t="s">
        <v>21</v>
      </c>
    </row>
    <row r="13" spans="1:11" ht="15" thickBot="1" x14ac:dyDescent="0.35">
      <c r="A13" s="11">
        <v>12</v>
      </c>
      <c r="B13" s="17">
        <f t="shared" si="0"/>
        <v>85.905000000000001</v>
      </c>
      <c r="C13" s="17">
        <f t="shared" si="5"/>
        <v>1.7255700000000002E-4</v>
      </c>
      <c r="D13">
        <f t="shared" si="1"/>
        <v>4.4250289477317004</v>
      </c>
      <c r="E13">
        <v>6214.4084471984534</v>
      </c>
      <c r="F13">
        <f t="shared" si="3"/>
        <v>27498.937271881561</v>
      </c>
      <c r="G13" s="17">
        <f t="shared" si="4"/>
        <v>964.09500000000003</v>
      </c>
      <c r="H13" s="17">
        <f t="shared" si="2"/>
        <v>26511587.929134656</v>
      </c>
      <c r="J13" s="13">
        <v>373.5</v>
      </c>
      <c r="K13" t="s">
        <v>22</v>
      </c>
    </row>
    <row r="14" spans="1:11" ht="15" thickBot="1" x14ac:dyDescent="0.35">
      <c r="A14" s="11">
        <v>13</v>
      </c>
      <c r="B14" s="17">
        <f t="shared" si="0"/>
        <v>93.375</v>
      </c>
      <c r="C14" s="17">
        <f t="shared" si="5"/>
        <v>1.6807499999999998E-4</v>
      </c>
      <c r="D14">
        <f t="shared" si="1"/>
        <v>4.3151403223124989</v>
      </c>
      <c r="E14">
        <v>6466.9427196700717</v>
      </c>
      <c r="F14">
        <f t="shared" si="3"/>
        <v>27905.76529173358</v>
      </c>
      <c r="G14" s="17">
        <f t="shared" si="4"/>
        <v>956.625</v>
      </c>
      <c r="H14" s="17">
        <f t="shared" si="2"/>
        <v>26695352.722204637</v>
      </c>
      <c r="J14" s="12">
        <f xml:space="preserve"> J13/50</f>
        <v>7.47</v>
      </c>
      <c r="K14" t="s">
        <v>26</v>
      </c>
    </row>
    <row r="15" spans="1:11" ht="15" thickBot="1" x14ac:dyDescent="0.35">
      <c r="A15" s="11">
        <v>14</v>
      </c>
      <c r="B15" s="17">
        <f t="shared" si="0"/>
        <v>100.845</v>
      </c>
      <c r="C15" s="17">
        <f t="shared" si="5"/>
        <v>1.6359299999999996E-4</v>
      </c>
      <c r="D15">
        <f t="shared" si="1"/>
        <v>4.2049825133516983</v>
      </c>
      <c r="E15">
        <v>6708.1229868607434</v>
      </c>
      <c r="F15">
        <f t="shared" si="3"/>
        <v>28207.539857161988</v>
      </c>
      <c r="G15" s="17">
        <f t="shared" si="4"/>
        <v>949.15499999999997</v>
      </c>
      <c r="H15" s="17">
        <f t="shared" si="2"/>
        <v>26773327.493124586</v>
      </c>
    </row>
    <row r="16" spans="1:11" ht="15" thickBot="1" x14ac:dyDescent="0.35">
      <c r="A16" s="11">
        <v>15</v>
      </c>
      <c r="B16" s="17">
        <f t="shared" si="0"/>
        <v>108.315</v>
      </c>
      <c r="C16" s="17">
        <f t="shared" si="5"/>
        <v>1.59111E-4</v>
      </c>
      <c r="D16">
        <f t="shared" si="1"/>
        <v>4.0945555208493003</v>
      </c>
      <c r="E16">
        <v>6939.1332276213579</v>
      </c>
      <c r="F16">
        <f t="shared" si="3"/>
        <v>28412.666267065855</v>
      </c>
      <c r="G16" s="17">
        <f t="shared" si="4"/>
        <v>941.68499999999995</v>
      </c>
      <c r="H16" s="17">
        <f t="shared" si="2"/>
        <v>26755781.633701909</v>
      </c>
      <c r="J16" s="17"/>
    </row>
    <row r="17" spans="1:10" ht="15" thickBot="1" x14ac:dyDescent="0.35">
      <c r="A17" s="11">
        <v>16</v>
      </c>
      <c r="B17" s="17">
        <f t="shared" si="0"/>
        <v>115.785</v>
      </c>
      <c r="C17" s="17">
        <f t="shared" si="5"/>
        <v>1.5462900000000001E-4</v>
      </c>
      <c r="D17">
        <f t="shared" si="1"/>
        <v>3.9838593448053006</v>
      </c>
      <c r="E17">
        <v>7160.957755145716</v>
      </c>
      <c r="F17">
        <f t="shared" si="3"/>
        <v>28528.248470593247</v>
      </c>
      <c r="G17" s="17">
        <f t="shared" si="4"/>
        <v>934.21500000000003</v>
      </c>
      <c r="H17" s="17">
        <f t="shared" si="2"/>
        <v>26651517.64495527</v>
      </c>
      <c r="J17">
        <v>7.47</v>
      </c>
    </row>
    <row r="18" spans="1:10" ht="15" thickBot="1" x14ac:dyDescent="0.35">
      <c r="A18" s="11">
        <v>17</v>
      </c>
      <c r="B18" s="17">
        <f t="shared" si="0"/>
        <v>123.255</v>
      </c>
      <c r="C18" s="17">
        <f t="shared" si="5"/>
        <v>1.50147E-4</v>
      </c>
      <c r="D18">
        <f t="shared" si="1"/>
        <v>3.8728939852197004</v>
      </c>
      <c r="E18">
        <v>7374.4255415427378</v>
      </c>
      <c r="F18">
        <f t="shared" si="3"/>
        <v>28560.368324291401</v>
      </c>
      <c r="G18" s="17">
        <f t="shared" si="4"/>
        <v>926.745</v>
      </c>
      <c r="H18" s="17">
        <f t="shared" si="2"/>
        <v>26468178.542695433</v>
      </c>
    </row>
    <row r="19" spans="1:10" ht="15" thickBot="1" x14ac:dyDescent="0.35">
      <c r="A19" s="11">
        <v>18</v>
      </c>
      <c r="B19" s="17">
        <f t="shared" si="0"/>
        <v>130.72499999999999</v>
      </c>
      <c r="C19" s="17">
        <f t="shared" si="5"/>
        <v>1.4566500000000001E-4</v>
      </c>
      <c r="D19">
        <f t="shared" si="1"/>
        <v>3.7616594420925002</v>
      </c>
      <c r="E19">
        <v>7580.2426241517987</v>
      </c>
      <c r="F19">
        <f t="shared" si="3"/>
        <v>28514.291240492646</v>
      </c>
      <c r="G19" s="17">
        <f t="shared" si="4"/>
        <v>919.27499999999998</v>
      </c>
      <c r="H19" s="17">
        <f t="shared" si="2"/>
        <v>26212475.080103878</v>
      </c>
    </row>
    <row r="20" spans="1:10" ht="15" thickBot="1" x14ac:dyDescent="0.35">
      <c r="A20" s="11">
        <v>19</v>
      </c>
      <c r="B20" s="17">
        <f t="shared" si="0"/>
        <v>138.19499999999999</v>
      </c>
      <c r="C20" s="17">
        <f t="shared" si="5"/>
        <v>1.4118299999999999E-4</v>
      </c>
      <c r="D20">
        <f t="shared" si="1"/>
        <v>3.6501557154237001</v>
      </c>
      <c r="E20">
        <v>7779.0162932552785</v>
      </c>
      <c r="F20">
        <f t="shared" si="3"/>
        <v>28394.62078319984</v>
      </c>
      <c r="G20" s="17">
        <f t="shared" si="4"/>
        <v>911.80500000000006</v>
      </c>
      <c r="H20" s="17">
        <f t="shared" si="2"/>
        <v>25890357.203225531</v>
      </c>
    </row>
    <row r="21" spans="1:10" ht="15" thickBot="1" x14ac:dyDescent="0.35">
      <c r="A21" s="11">
        <v>20</v>
      </c>
      <c r="B21" s="17">
        <f t="shared" si="0"/>
        <v>145.66499999999999</v>
      </c>
      <c r="C21" s="17">
        <f t="shared" si="5"/>
        <v>1.36701E-4</v>
      </c>
      <c r="D21">
        <f t="shared" si="1"/>
        <v>3.5383828052132995</v>
      </c>
      <c r="E21">
        <v>7971.2734752314173</v>
      </c>
      <c r="F21">
        <f t="shared" si="3"/>
        <v>28205.417000411708</v>
      </c>
      <c r="G21" s="17">
        <f t="shared" si="4"/>
        <v>904.33500000000004</v>
      </c>
      <c r="H21" s="17">
        <f t="shared" si="2"/>
        <v>25507145.783067323</v>
      </c>
    </row>
    <row r="22" spans="1:10" ht="15" thickBot="1" x14ac:dyDescent="0.35">
      <c r="A22" s="11">
        <v>21</v>
      </c>
      <c r="B22" s="17">
        <f t="shared" si="0"/>
        <v>153.13499999999999</v>
      </c>
      <c r="C22" s="17">
        <f t="shared" si="5"/>
        <v>1.3221899999999999E-4</v>
      </c>
      <c r="D22">
        <f t="shared" si="1"/>
        <v>3.4263407114612994</v>
      </c>
      <c r="E22">
        <v>8157.4749291431081</v>
      </c>
      <c r="F22">
        <f t="shared" si="3"/>
        <v>27950.288452447909</v>
      </c>
      <c r="G22" s="17">
        <f t="shared" si="4"/>
        <v>896.86500000000001</v>
      </c>
      <c r="H22" s="17">
        <f t="shared" si="2"/>
        <v>25067635.452904694</v>
      </c>
    </row>
    <row r="23" spans="1:10" ht="15" thickBot="1" x14ac:dyDescent="0.35">
      <c r="A23" s="11">
        <v>22</v>
      </c>
      <c r="B23" s="17">
        <f t="shared" si="0"/>
        <v>160.60499999999999</v>
      </c>
      <c r="C23" s="17">
        <f t="shared" si="5"/>
        <v>1.27737E-4</v>
      </c>
      <c r="D23">
        <f t="shared" si="1"/>
        <v>3.3140294341677001</v>
      </c>
      <c r="E23">
        <v>8338.0263671172397</v>
      </c>
      <c r="F23">
        <f t="shared" si="3"/>
        <v>27632.464803492909</v>
      </c>
      <c r="G23" s="17">
        <f t="shared" si="4"/>
        <v>889.39499999999998</v>
      </c>
      <c r="H23" s="17">
        <f t="shared" si="2"/>
        <v>24576176.033902574</v>
      </c>
    </row>
    <row r="24" spans="1:10" ht="15" thickBot="1" x14ac:dyDescent="0.35">
      <c r="A24" s="11">
        <v>23</v>
      </c>
      <c r="B24" s="17">
        <f t="shared" si="0"/>
        <v>168.07499999999999</v>
      </c>
      <c r="C24" s="17">
        <f t="shared" si="5"/>
        <v>1.2325500000000001E-4</v>
      </c>
      <c r="D24">
        <f t="shared" si="1"/>
        <v>3.2014489733325004</v>
      </c>
      <c r="E24">
        <v>8513.2872766258588</v>
      </c>
      <c r="F24">
        <f t="shared" si="3"/>
        <v>27254.854811438494</v>
      </c>
      <c r="G24" s="17">
        <f t="shared" si="4"/>
        <v>881.92499999999995</v>
      </c>
      <c r="H24" s="17">
        <f t="shared" si="2"/>
        <v>24036737.829577893</v>
      </c>
    </row>
    <row r="25" spans="1:10" ht="15" thickBot="1" x14ac:dyDescent="0.35">
      <c r="A25" s="11">
        <v>24</v>
      </c>
      <c r="B25" s="17">
        <f t="shared" si="0"/>
        <v>175.54499999999999</v>
      </c>
      <c r="C25" s="17">
        <f t="shared" si="5"/>
        <v>1.18773E-4</v>
      </c>
      <c r="D25">
        <f t="shared" si="1"/>
        <v>3.0885993289556999</v>
      </c>
      <c r="E25">
        <v>8683.578000251433</v>
      </c>
      <c r="F25">
        <f t="shared" si="3"/>
        <v>26820.093184511054</v>
      </c>
      <c r="G25" s="17">
        <f t="shared" si="4"/>
        <v>874.45500000000004</v>
      </c>
      <c r="H25" s="17">
        <f t="shared" si="2"/>
        <v>23452964.585661616</v>
      </c>
    </row>
    <row r="26" spans="1:10" ht="15" thickBot="1" x14ac:dyDescent="0.35">
      <c r="A26" s="11">
        <v>25</v>
      </c>
      <c r="B26" s="17">
        <f t="shared" si="0"/>
        <v>183.01499999999999</v>
      </c>
      <c r="C26" s="17">
        <f t="shared" si="5"/>
        <v>1.1429100000000001E-4</v>
      </c>
      <c r="D26">
        <f t="shared" si="1"/>
        <v>2.9754805010373002</v>
      </c>
      <c r="E26">
        <v>8849.1854763596839</v>
      </c>
      <c r="F26">
        <f t="shared" si="3"/>
        <v>26330.578834970711</v>
      </c>
      <c r="G26" s="17">
        <f t="shared" si="4"/>
        <v>866.98500000000001</v>
      </c>
      <c r="H26" s="17">
        <f t="shared" si="2"/>
        <v>22828216.891237084</v>
      </c>
    </row>
    <row r="27" spans="1:10" ht="15" thickBot="1" x14ac:dyDescent="0.35">
      <c r="A27" s="11">
        <v>26</v>
      </c>
      <c r="B27" s="17">
        <f t="shared" si="0"/>
        <v>190.48499999999999</v>
      </c>
      <c r="C27" s="17">
        <f t="shared" si="5"/>
        <v>1.0980900000000001E-4</v>
      </c>
      <c r="D27">
        <f t="shared" si="1"/>
        <v>2.8620924895773001</v>
      </c>
      <c r="E27">
        <v>9010.3679381062557</v>
      </c>
      <c r="F27">
        <f t="shared" si="3"/>
        <v>25788.506403982017</v>
      </c>
      <c r="G27" s="17">
        <f t="shared" si="4"/>
        <v>859.51499999999999</v>
      </c>
      <c r="H27" s="17">
        <f t="shared" si="2"/>
        <v>22165608.081818603</v>
      </c>
    </row>
    <row r="28" spans="1:10" ht="15" thickBot="1" x14ac:dyDescent="0.35">
      <c r="A28" s="11">
        <v>27</v>
      </c>
      <c r="B28" s="17">
        <f t="shared" si="0"/>
        <v>197.95499999999998</v>
      </c>
      <c r="C28" s="17">
        <f t="shared" si="5"/>
        <v>1.05327E-4</v>
      </c>
      <c r="D28">
        <f t="shared" si="1"/>
        <v>2.7484352945757</v>
      </c>
      <c r="E28">
        <v>9167.3587931074599</v>
      </c>
      <c r="F28">
        <f t="shared" si="3"/>
        <v>25195.892465015437</v>
      </c>
      <c r="G28" s="17">
        <f t="shared" si="4"/>
        <v>852.04500000000007</v>
      </c>
      <c r="H28" s="17">
        <f t="shared" si="2"/>
        <v>21468034.195354078</v>
      </c>
    </row>
    <row r="29" spans="1:10" ht="15" thickBot="1" x14ac:dyDescent="0.35">
      <c r="A29" s="11">
        <v>28</v>
      </c>
      <c r="B29" s="17">
        <f t="shared" si="0"/>
        <v>205.42499999999998</v>
      </c>
      <c r="C29" s="17">
        <f t="shared" si="5"/>
        <v>1.00845E-4</v>
      </c>
      <c r="D29">
        <f t="shared" si="1"/>
        <v>2.6345089160324999</v>
      </c>
      <c r="E29">
        <v>9320.369852079355</v>
      </c>
      <c r="F29">
        <f t="shared" si="3"/>
        <v>24554.597476023573</v>
      </c>
      <c r="G29" s="17">
        <f t="shared" si="4"/>
        <v>844.57500000000005</v>
      </c>
      <c r="H29" s="17">
        <f t="shared" si="2"/>
        <v>20738199.16331261</v>
      </c>
    </row>
    <row r="30" spans="1:10" ht="15" thickBot="1" x14ac:dyDescent="0.35">
      <c r="A30" s="11">
        <v>29</v>
      </c>
      <c r="B30" s="17">
        <f t="shared" si="0"/>
        <v>212.89499999999998</v>
      </c>
      <c r="C30" s="17">
        <f t="shared" si="5"/>
        <v>9.6363000000000012E-5</v>
      </c>
      <c r="D30">
        <f t="shared" si="1"/>
        <v>2.5203133539476998</v>
      </c>
      <c r="E30">
        <v>9469.5940353326805</v>
      </c>
      <c r="F30">
        <f t="shared" si="3"/>
        <v>23866.344303712442</v>
      </c>
      <c r="G30" s="17">
        <f t="shared" si="4"/>
        <v>837.10500000000002</v>
      </c>
      <c r="H30" s="17">
        <f t="shared" si="2"/>
        <v>19978636.148359206</v>
      </c>
    </row>
    <row r="31" spans="1:10" ht="15" thickBot="1" x14ac:dyDescent="0.35">
      <c r="A31" s="11">
        <v>30</v>
      </c>
      <c r="B31" s="17">
        <f t="shared" si="0"/>
        <v>220.36499999999998</v>
      </c>
      <c r="C31" s="17">
        <f t="shared" si="5"/>
        <v>9.188100000000001E-5</v>
      </c>
      <c r="D31">
        <f t="shared" si="1"/>
        <v>2.4058486083213002</v>
      </c>
      <c r="E31">
        <v>9615.2076568808643</v>
      </c>
      <c r="F31">
        <f t="shared" si="3"/>
        <v>23132.733960027137</v>
      </c>
      <c r="G31" s="17">
        <f t="shared" si="4"/>
        <v>829.63499999999999</v>
      </c>
      <c r="H31" s="17">
        <f t="shared" si="2"/>
        <v>19191725.738927115</v>
      </c>
    </row>
    <row r="32" spans="1:10" ht="15" thickBot="1" x14ac:dyDescent="0.35">
      <c r="A32" s="11">
        <v>31</v>
      </c>
      <c r="B32" s="17">
        <f t="shared" si="0"/>
        <v>227.83499999999998</v>
      </c>
      <c r="C32" s="17">
        <f t="shared" si="5"/>
        <v>8.7399000000000008E-5</v>
      </c>
      <c r="D32">
        <f t="shared" si="1"/>
        <v>2.2911146791533001</v>
      </c>
      <c r="E32">
        <v>9757.372364132978</v>
      </c>
      <c r="F32">
        <f t="shared" si="3"/>
        <v>22355.259053429807</v>
      </c>
      <c r="G32" s="17">
        <f t="shared" si="4"/>
        <v>822.16499999999996</v>
      </c>
      <c r="H32" s="17">
        <f t="shared" si="2"/>
        <v>18379711.559663117</v>
      </c>
    </row>
    <row r="33" spans="1:8" ht="15" thickBot="1" x14ac:dyDescent="0.35">
      <c r="A33" s="11">
        <v>32</v>
      </c>
      <c r="B33" s="17">
        <f t="shared" si="0"/>
        <v>235.30499999999998</v>
      </c>
      <c r="C33" s="17">
        <f t="shared" si="5"/>
        <v>8.2917000000000006E-5</v>
      </c>
      <c r="D33">
        <f t="shared" si="1"/>
        <v>2.1761115664437001</v>
      </c>
      <c r="E33">
        <v>9896.2367946722607</v>
      </c>
      <c r="F33">
        <f t="shared" si="3"/>
        <v>21535.315353152033</v>
      </c>
      <c r="G33" s="17">
        <f t="shared" si="4"/>
        <v>814.69500000000005</v>
      </c>
      <c r="H33" s="17">
        <f t="shared" si="2"/>
        <v>17544713.741636198</v>
      </c>
    </row>
    <row r="34" spans="1:8" ht="15" thickBot="1" x14ac:dyDescent="0.35">
      <c r="A34" s="11">
        <v>33</v>
      </c>
      <c r="B34" s="17">
        <f t="shared" si="0"/>
        <v>242.77500000000001</v>
      </c>
      <c r="C34" s="17">
        <f t="shared" si="5"/>
        <v>7.843499999999999E-5</v>
      </c>
      <c r="D34">
        <f t="shared" si="1"/>
        <v>2.0608392701925</v>
      </c>
      <c r="E34">
        <v>10031.937999039752</v>
      </c>
      <c r="F34">
        <f t="shared" si="3"/>
        <v>20674.21178455749</v>
      </c>
      <c r="G34" s="17">
        <f t="shared" si="4"/>
        <v>807.22500000000002</v>
      </c>
      <c r="H34" s="17">
        <f t="shared" si="2"/>
        <v>16688740.607789421</v>
      </c>
    </row>
    <row r="35" spans="1:8" ht="15" thickBot="1" x14ac:dyDescent="0.35">
      <c r="A35" s="11">
        <v>34</v>
      </c>
      <c r="B35" s="17">
        <f t="shared" si="0"/>
        <v>250.245</v>
      </c>
      <c r="C35" s="17">
        <f t="shared" si="5"/>
        <v>7.3952999999999988E-5</v>
      </c>
      <c r="D35">
        <f t="shared" si="1"/>
        <v>1.9452977903997</v>
      </c>
      <c r="E35">
        <v>10164.60266874234</v>
      </c>
      <c r="F35">
        <f t="shared" si="3"/>
        <v>19773.179111795369</v>
      </c>
      <c r="G35" s="17">
        <f t="shared" si="4"/>
        <v>799.755</v>
      </c>
      <c r="H35" s="17">
        <f t="shared" si="2"/>
        <v>15813698.860553905</v>
      </c>
    </row>
    <row r="36" spans="1:8" ht="15" thickBot="1" x14ac:dyDescent="0.35">
      <c r="A36" s="11">
        <v>35</v>
      </c>
      <c r="B36" s="17">
        <f t="shared" si="0"/>
        <v>257.71499999999997</v>
      </c>
      <c r="C36" s="17">
        <f t="shared" si="5"/>
        <v>6.9471000000000013E-5</v>
      </c>
      <c r="D36">
        <f t="shared" si="1"/>
        <v>1.8294871270653001</v>
      </c>
      <c r="E36">
        <v>10294.348201158904</v>
      </c>
      <c r="F36">
        <f t="shared" si="3"/>
        <v>18833.377515548043</v>
      </c>
      <c r="G36" s="17">
        <f t="shared" si="4"/>
        <v>792.28500000000008</v>
      </c>
      <c r="H36" s="17">
        <f t="shared" si="2"/>
        <v>14921402.504905984</v>
      </c>
    </row>
    <row r="37" spans="1:8" ht="15" thickBot="1" x14ac:dyDescent="0.35">
      <c r="A37" s="11">
        <v>36</v>
      </c>
      <c r="B37" s="17">
        <f t="shared" si="0"/>
        <v>265.185</v>
      </c>
      <c r="C37" s="17">
        <f t="shared" si="5"/>
        <v>6.4988999999999997E-5</v>
      </c>
      <c r="D37">
        <f t="shared" si="1"/>
        <v>1.7134072801892997</v>
      </c>
      <c r="E37">
        <v>10421.283627100682</v>
      </c>
      <c r="F37">
        <f t="shared" si="3"/>
        <v>17855.903235591861</v>
      </c>
      <c r="G37" s="17">
        <f t="shared" si="4"/>
        <v>784.81500000000005</v>
      </c>
      <c r="H37" s="17">
        <f t="shared" si="2"/>
        <v>14013580.697841028</v>
      </c>
    </row>
    <row r="38" spans="1:8" ht="15" thickBot="1" x14ac:dyDescent="0.35">
      <c r="A38" s="11">
        <v>37</v>
      </c>
      <c r="B38" s="17">
        <f t="shared" si="0"/>
        <v>272.65499999999997</v>
      </c>
      <c r="C38" s="17">
        <f t="shared" si="5"/>
        <v>6.0507000000000015E-5</v>
      </c>
      <c r="D38">
        <f t="shared" si="1"/>
        <v>1.5970582497717005</v>
      </c>
      <c r="E38">
        <v>10545.510422104921</v>
      </c>
      <c r="F38">
        <f t="shared" si="3"/>
        <v>16841.794417676112</v>
      </c>
      <c r="G38" s="17">
        <f t="shared" si="4"/>
        <v>777.34500000000003</v>
      </c>
      <c r="H38" s="17">
        <f t="shared" si="2"/>
        <v>13091884.681608438</v>
      </c>
    </row>
    <row r="39" spans="1:8" ht="15" thickBot="1" x14ac:dyDescent="0.35">
      <c r="A39" s="11">
        <v>38</v>
      </c>
      <c r="B39" s="17">
        <f t="shared" si="0"/>
        <v>280.125</v>
      </c>
      <c r="C39" s="17">
        <f t="shared" si="5"/>
        <v>5.6025E-5</v>
      </c>
      <c r="D39">
        <f t="shared" si="1"/>
        <v>1.4804400358125001</v>
      </c>
      <c r="E39">
        <v>10667.123218817891</v>
      </c>
      <c r="F39">
        <f t="shared" si="3"/>
        <v>15792.03628008311</v>
      </c>
      <c r="G39" s="17">
        <f t="shared" si="4"/>
        <v>769.875</v>
      </c>
      <c r="H39" s="17">
        <f t="shared" si="2"/>
        <v>12157893.931128984</v>
      </c>
    </row>
    <row r="40" spans="1:8" ht="15" thickBot="1" x14ac:dyDescent="0.35">
      <c r="A40" s="11">
        <v>39</v>
      </c>
      <c r="B40" s="17">
        <f t="shared" si="0"/>
        <v>287.59499999999997</v>
      </c>
      <c r="C40" s="17">
        <f t="shared" si="5"/>
        <v>5.1543000000000018E-5</v>
      </c>
      <c r="D40">
        <f t="shared" si="1"/>
        <v>1.3635526383117005</v>
      </c>
      <c r="E40">
        <v>10786.21043483936</v>
      </c>
      <c r="F40">
        <f t="shared" si="3"/>
        <v>14707.565695810405</v>
      </c>
      <c r="G40" s="17">
        <f t="shared" si="4"/>
        <v>762.40499999999997</v>
      </c>
      <c r="H40" s="17">
        <f t="shared" si="2"/>
        <v>11213121.624314331</v>
      </c>
    </row>
    <row r="41" spans="1:8" ht="15" thickBot="1" x14ac:dyDescent="0.35">
      <c r="A41" s="11">
        <v>40</v>
      </c>
      <c r="B41" s="17">
        <f t="shared" si="0"/>
        <v>295.065</v>
      </c>
      <c r="C41" s="17">
        <f t="shared" si="5"/>
        <v>4.7061000000000002E-5</v>
      </c>
      <c r="D41">
        <f t="shared" si="1"/>
        <v>1.2463960572693</v>
      </c>
      <c r="E41">
        <v>10902.854827993668</v>
      </c>
      <c r="F41">
        <f t="shared" si="3"/>
        <v>13589.275270590859</v>
      </c>
      <c r="G41" s="17">
        <f t="shared" si="4"/>
        <v>754.93499999999995</v>
      </c>
      <c r="H41" s="17">
        <f t="shared" si="2"/>
        <v>10259019.526403509</v>
      </c>
    </row>
    <row r="42" spans="1:8" ht="15" thickBot="1" x14ac:dyDescent="0.35">
      <c r="A42" s="11">
        <v>41</v>
      </c>
      <c r="B42" s="17">
        <f t="shared" si="0"/>
        <v>302.53499999999997</v>
      </c>
      <c r="C42" s="17">
        <f t="shared" si="5"/>
        <v>4.257900000000002E-5</v>
      </c>
      <c r="D42">
        <f t="shared" si="1"/>
        <v>1.1289702926853005</v>
      </c>
      <c r="E42">
        <v>10158.105383640428</v>
      </c>
      <c r="F42">
        <f t="shared" si="3"/>
        <v>11468.199208096661</v>
      </c>
      <c r="G42" s="17">
        <f t="shared" si="4"/>
        <v>747.46500000000003</v>
      </c>
      <c r="H42" s="17">
        <f t="shared" si="2"/>
        <v>8572077.5210799705</v>
      </c>
    </row>
    <row r="43" spans="1:8" ht="15" thickBot="1" x14ac:dyDescent="0.35">
      <c r="A43" s="11">
        <v>42</v>
      </c>
      <c r="B43" s="17">
        <f t="shared" si="0"/>
        <v>310.005</v>
      </c>
      <c r="C43" s="17">
        <f t="shared" si="5"/>
        <v>3.8096999999999998E-5</v>
      </c>
      <c r="D43">
        <f t="shared" si="1"/>
        <v>1.0112753445596998</v>
      </c>
      <c r="E43">
        <v>9305.0085739659698</v>
      </c>
      <c r="F43">
        <f t="shared" si="3"/>
        <v>9409.9257517683964</v>
      </c>
      <c r="G43" s="17">
        <f t="shared" si="4"/>
        <v>739.995</v>
      </c>
      <c r="H43" s="17">
        <f t="shared" si="2"/>
        <v>6963298.0066798544</v>
      </c>
    </row>
    <row r="44" spans="1:8" ht="15" thickBot="1" x14ac:dyDescent="0.35">
      <c r="A44" s="11">
        <v>43</v>
      </c>
      <c r="B44" s="17">
        <f t="shared" si="0"/>
        <v>317.47499999999997</v>
      </c>
      <c r="C44" s="17">
        <f t="shared" si="5"/>
        <v>3.3615000000000016E-5</v>
      </c>
      <c r="D44">
        <f t="shared" si="1"/>
        <v>0.89331121289250037</v>
      </c>
      <c r="E44">
        <v>8834.1876075779564</v>
      </c>
      <c r="F44">
        <f t="shared" si="3"/>
        <v>7891.67884664536</v>
      </c>
      <c r="G44" s="17">
        <f t="shared" si="4"/>
        <v>732.52500000000009</v>
      </c>
      <c r="H44" s="17">
        <f t="shared" si="2"/>
        <v>5780852.047138893</v>
      </c>
    </row>
    <row r="45" spans="1:8" ht="15" thickBot="1" x14ac:dyDescent="0.35">
      <c r="A45" s="11">
        <v>44</v>
      </c>
      <c r="B45" s="17">
        <f t="shared" si="0"/>
        <v>324.94499999999999</v>
      </c>
      <c r="C45" s="17">
        <f t="shared" si="5"/>
        <v>2.9133000000000004E-5</v>
      </c>
      <c r="D45">
        <f t="shared" si="1"/>
        <v>0.77507789768370017</v>
      </c>
      <c r="E45">
        <v>8480.6835385589093</v>
      </c>
      <c r="F45">
        <f t="shared" si="3"/>
        <v>6573.1903679870029</v>
      </c>
      <c r="G45" s="17">
        <f t="shared" si="4"/>
        <v>725.05500000000006</v>
      </c>
      <c r="H45" s="17">
        <f t="shared" si="2"/>
        <v>4765924.5422608173</v>
      </c>
    </row>
    <row r="46" spans="1:8" ht="15" thickBot="1" x14ac:dyDescent="0.35">
      <c r="A46" s="11">
        <v>45</v>
      </c>
      <c r="B46" s="17">
        <f t="shared" si="0"/>
        <v>332.41499999999996</v>
      </c>
      <c r="C46" s="17">
        <f t="shared" si="5"/>
        <v>2.4651000000000022E-5</v>
      </c>
      <c r="D46">
        <f t="shared" si="1"/>
        <v>0.65657539893330052</v>
      </c>
      <c r="E46">
        <v>8193.436167993339</v>
      </c>
      <c r="F46">
        <f t="shared" si="3"/>
        <v>5379.60862063476</v>
      </c>
      <c r="G46" s="17">
        <f t="shared" si="4"/>
        <v>717.58500000000004</v>
      </c>
      <c r="H46" s="17">
        <f t="shared" si="2"/>
        <v>3860326.4520381945</v>
      </c>
    </row>
    <row r="47" spans="1:8" ht="15" thickBot="1" x14ac:dyDescent="0.35">
      <c r="A47" s="11">
        <v>46</v>
      </c>
      <c r="B47" s="17">
        <f t="shared" si="0"/>
        <v>339.88499999999999</v>
      </c>
      <c r="C47" s="17">
        <f t="shared" si="5"/>
        <v>2.0169000000000003E-5</v>
      </c>
      <c r="D47">
        <f t="shared" si="1"/>
        <v>0.5378037166413</v>
      </c>
      <c r="E47">
        <v>7950.0943977203015</v>
      </c>
      <c r="F47">
        <f t="shared" si="3"/>
        <v>4275.5903147431554</v>
      </c>
      <c r="G47" s="17">
        <f t="shared" si="4"/>
        <v>710.11500000000001</v>
      </c>
      <c r="H47" s="17">
        <f t="shared" si="2"/>
        <v>3036160.8163538356</v>
      </c>
    </row>
    <row r="48" spans="1:8" ht="15" thickBot="1" x14ac:dyDescent="0.35">
      <c r="A48" s="11">
        <v>47</v>
      </c>
      <c r="B48" s="17">
        <f t="shared" si="0"/>
        <v>347.35499999999996</v>
      </c>
      <c r="C48" s="17">
        <f t="shared" si="5"/>
        <v>1.5687000000000021E-5</v>
      </c>
      <c r="D48">
        <f t="shared" si="1"/>
        <v>0.41876285080770054</v>
      </c>
      <c r="E48">
        <v>7738.4938657839539</v>
      </c>
      <c r="F48">
        <f t="shared" si="3"/>
        <v>3240.5937521935916</v>
      </c>
      <c r="G48" s="17">
        <f t="shared" si="4"/>
        <v>702.64499999999998</v>
      </c>
      <c r="H48" s="17">
        <f t="shared" si="2"/>
        <v>2276986.9970100662</v>
      </c>
    </row>
    <row r="49" spans="1:12" ht="15" thickBot="1" x14ac:dyDescent="0.35">
      <c r="A49" s="11">
        <v>48</v>
      </c>
      <c r="B49" s="17">
        <f t="shared" si="0"/>
        <v>354.82499999999999</v>
      </c>
      <c r="C49" s="17">
        <f t="shared" si="5"/>
        <v>1.1205000000000007E-5</v>
      </c>
      <c r="D49">
        <f t="shared" si="1"/>
        <v>0.29945280143250019</v>
      </c>
      <c r="E49">
        <v>7551.1463499703905</v>
      </c>
      <c r="F49">
        <f t="shared" si="3"/>
        <v>2261.2119285254321</v>
      </c>
      <c r="G49" s="17">
        <f t="shared" si="4"/>
        <v>695.17499999999995</v>
      </c>
      <c r="H49" s="17">
        <f t="shared" si="2"/>
        <v>1571938.002412667</v>
      </c>
    </row>
    <row r="50" spans="1:12" ht="15" thickBot="1" x14ac:dyDescent="0.35">
      <c r="A50" s="11">
        <v>49</v>
      </c>
      <c r="B50" s="17">
        <f t="shared" si="0"/>
        <v>362.29500000000002</v>
      </c>
      <c r="C50" s="17">
        <f t="shared" si="5"/>
        <v>6.7229999999999905E-6</v>
      </c>
      <c r="D50">
        <f t="shared" si="1"/>
        <v>0.17987356851569974</v>
      </c>
      <c r="E50">
        <v>7383.0566015435625</v>
      </c>
      <c r="F50">
        <f t="shared" si="3"/>
        <v>1328.0167374730354</v>
      </c>
      <c r="G50" s="17">
        <f t="shared" si="4"/>
        <v>687.70499999999993</v>
      </c>
      <c r="H50" s="17">
        <f t="shared" si="2"/>
        <v>913283.75044389372</v>
      </c>
    </row>
    <row r="51" spans="1:12" ht="15" thickBot="1" x14ac:dyDescent="0.35">
      <c r="A51" s="11">
        <v>50</v>
      </c>
      <c r="B51" s="17">
        <f t="shared" si="0"/>
        <v>369.76499999999999</v>
      </c>
      <c r="C51" s="17">
        <f t="shared" si="5"/>
        <v>2.2410000000000083E-6</v>
      </c>
      <c r="D51">
        <f t="shared" si="1"/>
        <v>6.0025152057300218E-2</v>
      </c>
      <c r="E51">
        <v>7230.6975642582302</v>
      </c>
      <c r="F51">
        <f t="shared" si="3"/>
        <v>434.02372077495056</v>
      </c>
      <c r="G51" s="17">
        <f t="shared" si="4"/>
        <v>680.23500000000001</v>
      </c>
      <c r="H51" s="17">
        <f t="shared" si="2"/>
        <v>295238.12570134853</v>
      </c>
    </row>
    <row r="52" spans="1:12" x14ac:dyDescent="0.3">
      <c r="A52" s="15"/>
      <c r="B52" s="16"/>
      <c r="C52" s="16"/>
      <c r="D52" s="16"/>
      <c r="E52" s="16"/>
      <c r="F52" s="16"/>
      <c r="G52" s="16"/>
      <c r="H52" s="16"/>
      <c r="I52" s="16"/>
    </row>
    <row r="53" spans="1:12" ht="15" thickBot="1" x14ac:dyDescent="0.35">
      <c r="E53" s="6" t="s">
        <v>15</v>
      </c>
      <c r="F53" s="2">
        <f>SUM(F2:F51)</f>
        <v>970666.72524209553</v>
      </c>
      <c r="G53" s="7"/>
      <c r="H53" s="3">
        <f xml:space="preserve"> SUM(H2:H51)</f>
        <v>867305327.08077776</v>
      </c>
      <c r="I53" s="6" t="s">
        <v>13</v>
      </c>
    </row>
    <row r="54" spans="1:12" ht="15" thickBot="1" x14ac:dyDescent="0.35">
      <c r="E54" s="6" t="s">
        <v>16</v>
      </c>
      <c r="F54" s="5">
        <f>F53/1000</f>
        <v>970.66672524209548</v>
      </c>
      <c r="G54" s="7"/>
      <c r="H54" s="4">
        <f xml:space="preserve"> H53/10^6</f>
        <v>867.30532708077772</v>
      </c>
      <c r="I54" s="6" t="s">
        <v>14</v>
      </c>
      <c r="J54" s="23" t="s">
        <v>27</v>
      </c>
      <c r="K54" s="21">
        <f>F54</f>
        <v>970.66672524209548</v>
      </c>
      <c r="L54" s="21">
        <f>H54</f>
        <v>867.30532708077772</v>
      </c>
    </row>
    <row r="55" spans="1:12" ht="15" thickBot="1" x14ac:dyDescent="0.35">
      <c r="G55" s="7"/>
      <c r="J55" s="23" t="s">
        <v>28</v>
      </c>
      <c r="K55" s="21">
        <f>Sheet1Steel!K24</f>
        <v>-1020.5485714285712</v>
      </c>
      <c r="L55" s="21">
        <f>Sheet1Steel!L24</f>
        <v>617.3543499250286</v>
      </c>
    </row>
    <row r="56" spans="1:12" ht="42.6" customHeight="1" thickTop="1" thickBot="1" x14ac:dyDescent="0.35">
      <c r="C56" s="33" t="s">
        <v>39</v>
      </c>
      <c r="D56" s="34"/>
      <c r="E56" s="38" t="s">
        <v>40</v>
      </c>
      <c r="F56" s="39"/>
      <c r="G56" s="14"/>
      <c r="H56" s="37" t="s">
        <v>41</v>
      </c>
      <c r="I56" s="37"/>
      <c r="J56" s="23" t="s">
        <v>29</v>
      </c>
      <c r="K56" s="21">
        <f>K54+K55</f>
        <v>-49.881846186475741</v>
      </c>
      <c r="L56" s="21">
        <f xml:space="preserve"> L54+L55</f>
        <v>1484.6596770058063</v>
      </c>
    </row>
    <row r="57" spans="1:12" ht="43.8" customHeight="1" thickTop="1" thickBot="1" x14ac:dyDescent="0.35">
      <c r="C57" s="35" t="s">
        <v>17</v>
      </c>
      <c r="D57" s="35"/>
      <c r="E57" s="36" t="s">
        <v>33</v>
      </c>
      <c r="F57" s="36"/>
      <c r="G57" s="14"/>
      <c r="H57" s="36" t="s">
        <v>30</v>
      </c>
      <c r="I57" s="36"/>
      <c r="K57">
        <v>-49.881846186475741</v>
      </c>
      <c r="L57">
        <v>1484.65967700581</v>
      </c>
    </row>
    <row r="58" spans="1:12" ht="15" customHeight="1" thickTop="1" x14ac:dyDescent="0.3"/>
    <row r="75" ht="47.4" customHeight="1" x14ac:dyDescent="0.3"/>
    <row r="76" ht="28.2" customHeight="1" x14ac:dyDescent="0.3"/>
  </sheetData>
  <sortState xmlns:xlrd2="http://schemas.microsoft.com/office/spreadsheetml/2017/richdata2" ref="N35:O69">
    <sortCondition descending="1" ref="N35:N69"/>
  </sortState>
  <mergeCells count="8">
    <mergeCell ref="J3:J4"/>
    <mergeCell ref="J8:J9"/>
    <mergeCell ref="C56:D56"/>
    <mergeCell ref="C57:D57"/>
    <mergeCell ref="E57:F57"/>
    <mergeCell ref="H57:I57"/>
    <mergeCell ref="H56:I56"/>
    <mergeCell ref="E56:F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CED6-6A8A-40F8-86A0-30BE02377A51}">
  <dimension ref="A1:O29"/>
  <sheetViews>
    <sheetView topLeftCell="C19" zoomScaleNormal="100" workbookViewId="0">
      <selection activeCell="F35" sqref="F35"/>
    </sheetView>
  </sheetViews>
  <sheetFormatPr defaultRowHeight="14.4" x14ac:dyDescent="0.3"/>
  <cols>
    <col min="1" max="1" width="10" customWidth="1"/>
    <col min="2" max="2" width="15" customWidth="1"/>
    <col min="3" max="3" width="11.6640625" customWidth="1"/>
    <col min="4" max="4" width="12.5546875" customWidth="1"/>
    <col min="5" max="5" width="18.6640625" customWidth="1"/>
    <col min="6" max="6" width="16.6640625" customWidth="1"/>
    <col min="7" max="7" width="15.44140625" customWidth="1"/>
    <col min="8" max="8" width="8.21875" customWidth="1"/>
    <col min="9" max="9" width="17.21875" customWidth="1"/>
    <col min="10" max="10" width="15.77734375" customWidth="1"/>
    <col min="11" max="11" width="15.44140625" customWidth="1"/>
    <col min="12" max="12" width="16.109375" customWidth="1"/>
    <col min="13" max="13" width="16.33203125" customWidth="1"/>
    <col min="14" max="14" width="28.88671875" customWidth="1"/>
  </cols>
  <sheetData>
    <row r="1" spans="1:15" ht="15" thickBot="1" x14ac:dyDescent="0.35">
      <c r="A1" s="8" t="s">
        <v>7</v>
      </c>
      <c r="B1" s="8" t="s">
        <v>1</v>
      </c>
      <c r="C1" s="8" t="s">
        <v>8</v>
      </c>
      <c r="D1" s="8" t="s">
        <v>9</v>
      </c>
      <c r="E1" s="8" t="s">
        <v>10</v>
      </c>
      <c r="F1" s="8" t="s">
        <v>2</v>
      </c>
      <c r="G1" s="22" t="s">
        <v>18</v>
      </c>
      <c r="H1" s="18" t="s">
        <v>19</v>
      </c>
      <c r="I1" s="20" t="s">
        <v>20</v>
      </c>
      <c r="J1" s="8" t="s">
        <v>3</v>
      </c>
      <c r="K1" s="9" t="s">
        <v>11</v>
      </c>
      <c r="L1" s="10" t="s">
        <v>12</v>
      </c>
    </row>
    <row r="2" spans="1:15" ht="15" thickBot="1" x14ac:dyDescent="0.35">
      <c r="A2" s="11">
        <v>1</v>
      </c>
      <c r="B2" s="1">
        <v>58</v>
      </c>
      <c r="C2" s="1">
        <v>1</v>
      </c>
      <c r="D2">
        <f>(22/7)*100*C2</f>
        <v>314.28571428571428</v>
      </c>
      <c r="E2">
        <f xml:space="preserve"> 1050 - B2</f>
        <v>992</v>
      </c>
      <c r="F2" s="17">
        <f t="shared" ref="F2:F22" si="0" xml:space="preserve"> $N$11*($N$12-B2)</f>
        <v>1.8929999999999999E-4</v>
      </c>
      <c r="G2" s="23">
        <f xml:space="preserve"> ABS(F2)</f>
        <v>1.8929999999999999E-4</v>
      </c>
      <c r="H2" s="18">
        <f xml:space="preserve"> IF(G2=0,0,F2/G2)</f>
        <v>1</v>
      </c>
      <c r="I2" s="21">
        <f xml:space="preserve">  IF(G2&lt;=0.002,2*10^5*G2,IF(G2&lt;=0.00222,113636.3636*(G2-0.002)+400,IF(G2&lt;=0.00253,80645.16129*(G2-0.00222)+425,IF(G2&lt;=0.00305,46153.84615*(G2-0.00253)+450,IF(G2&lt;=0.00342,35135.13514*(G2-0.00305)+474,IF(G2&lt;0.0045,12037.03704*(G2-0.00342)+487,500))))))</f>
        <v>37.86</v>
      </c>
      <c r="J2">
        <f xml:space="preserve"> I2*H2</f>
        <v>37.86</v>
      </c>
      <c r="K2">
        <f t="shared" ref="K2:L17" si="1" xml:space="preserve"> J2*D2</f>
        <v>11898.857142857143</v>
      </c>
      <c r="L2">
        <f t="shared" si="1"/>
        <v>11803666.285714285</v>
      </c>
      <c r="N2" s="30" t="s">
        <v>36</v>
      </c>
    </row>
    <row r="3" spans="1:15" ht="15" thickBot="1" x14ac:dyDescent="0.35">
      <c r="A3" s="11">
        <v>2</v>
      </c>
      <c r="B3" s="1">
        <v>106.55</v>
      </c>
      <c r="C3" s="1">
        <v>2</v>
      </c>
      <c r="D3">
        <f t="shared" ref="D3:D22" si="2">(22/7)*100*C3</f>
        <v>628.57142857142856</v>
      </c>
      <c r="E3">
        <f t="shared" ref="E3:E22" si="3" xml:space="preserve"> 1050 - B3</f>
        <v>943.45</v>
      </c>
      <c r="F3" s="17">
        <f t="shared" si="0"/>
        <v>1.6016999999999998E-4</v>
      </c>
      <c r="G3" s="23">
        <f t="shared" ref="G3:G22" si="4" xml:space="preserve"> ABS(F3)</f>
        <v>1.6016999999999998E-4</v>
      </c>
      <c r="H3" s="18">
        <f t="shared" ref="H3:H22" si="5" xml:space="preserve"> IF(G3=0,0,F3/G3)</f>
        <v>1</v>
      </c>
      <c r="I3" s="21">
        <f t="shared" ref="I3:I22" si="6" xml:space="preserve">  IF(G3&lt;=0.002,2*10^5*G3,IF(G3&lt;=0.00222,113636.3636*(G3-0.002)+400,IF(G3&lt;=0.00253,80645.16129*(G3-0.00222)+425,IF(G3&lt;=0.00305,46153.84615*(G3-0.00253)+450,IF(G3&lt;=0.00342,35135.13514*(G3-0.00305)+474,IF(G3&lt;0.0045,12037.03704*(G3-0.00342)+487,500))))))</f>
        <v>32.033999999999999</v>
      </c>
      <c r="J3">
        <f t="shared" ref="J3:J22" si="7" xml:space="preserve"> I3*H3</f>
        <v>32.033999999999999</v>
      </c>
      <c r="K3">
        <f t="shared" si="1"/>
        <v>20135.657142857141</v>
      </c>
      <c r="L3">
        <f t="shared" si="1"/>
        <v>18996985.731428571</v>
      </c>
      <c r="N3" s="31"/>
    </row>
    <row r="4" spans="1:15" ht="15" thickBot="1" x14ac:dyDescent="0.35">
      <c r="A4" s="11">
        <v>3</v>
      </c>
      <c r="B4" s="1">
        <v>242</v>
      </c>
      <c r="C4" s="1">
        <v>1</v>
      </c>
      <c r="D4">
        <f t="shared" si="2"/>
        <v>314.28571428571428</v>
      </c>
      <c r="E4">
        <f t="shared" si="3"/>
        <v>808</v>
      </c>
      <c r="F4" s="17">
        <f t="shared" si="0"/>
        <v>7.8899999999999993E-5</v>
      </c>
      <c r="G4" s="23">
        <f t="shared" si="4"/>
        <v>7.8899999999999993E-5</v>
      </c>
      <c r="H4" s="18">
        <f t="shared" si="5"/>
        <v>1</v>
      </c>
      <c r="I4" s="21">
        <f t="shared" si="6"/>
        <v>15.78</v>
      </c>
      <c r="J4">
        <f t="shared" si="7"/>
        <v>15.78</v>
      </c>
      <c r="K4">
        <f t="shared" si="1"/>
        <v>4959.4285714285706</v>
      </c>
      <c r="L4">
        <f t="shared" si="1"/>
        <v>4007218.285714285</v>
      </c>
      <c r="N4" s="12" t="s">
        <v>23</v>
      </c>
    </row>
    <row r="5" spans="1:15" ht="15" thickBot="1" x14ac:dyDescent="0.35">
      <c r="A5" s="11">
        <v>4</v>
      </c>
      <c r="B5" s="1">
        <v>247.46</v>
      </c>
      <c r="C5" s="1">
        <v>2</v>
      </c>
      <c r="D5">
        <f t="shared" si="2"/>
        <v>628.57142857142856</v>
      </c>
      <c r="E5">
        <f t="shared" si="3"/>
        <v>802.54</v>
      </c>
      <c r="F5" s="17">
        <f t="shared" si="0"/>
        <v>7.5623999999999993E-5</v>
      </c>
      <c r="G5" s="23">
        <f t="shared" si="4"/>
        <v>7.5623999999999993E-5</v>
      </c>
      <c r="H5" s="18">
        <f t="shared" si="5"/>
        <v>1</v>
      </c>
      <c r="I5" s="21">
        <f t="shared" si="6"/>
        <v>15.124799999999999</v>
      </c>
      <c r="J5">
        <f t="shared" si="7"/>
        <v>15.124799999999999</v>
      </c>
      <c r="K5">
        <f t="shared" si="1"/>
        <v>9507.0171428571412</v>
      </c>
      <c r="L5">
        <f t="shared" si="1"/>
        <v>7629761.5378285693</v>
      </c>
      <c r="N5" s="12" t="s">
        <v>24</v>
      </c>
    </row>
    <row r="6" spans="1:15" ht="15" thickBot="1" x14ac:dyDescent="0.35">
      <c r="A6" s="11">
        <v>5</v>
      </c>
      <c r="B6" s="1">
        <v>281.55</v>
      </c>
      <c r="C6" s="1">
        <v>2</v>
      </c>
      <c r="D6">
        <f t="shared" si="2"/>
        <v>628.57142857142856</v>
      </c>
      <c r="E6">
        <f t="shared" si="3"/>
        <v>768.45</v>
      </c>
      <c r="F6" s="17">
        <f t="shared" si="0"/>
        <v>5.5169999999999988E-5</v>
      </c>
      <c r="G6" s="23">
        <f t="shared" si="4"/>
        <v>5.5169999999999988E-5</v>
      </c>
      <c r="H6" s="18">
        <f t="shared" si="5"/>
        <v>1</v>
      </c>
      <c r="I6" s="21">
        <f t="shared" si="6"/>
        <v>11.033999999999997</v>
      </c>
      <c r="J6">
        <f t="shared" si="7"/>
        <v>11.033999999999997</v>
      </c>
      <c r="K6">
        <f t="shared" si="1"/>
        <v>6935.6571428571406</v>
      </c>
      <c r="L6">
        <f t="shared" si="1"/>
        <v>5329705.7314285701</v>
      </c>
      <c r="N6" s="13" t="s">
        <v>37</v>
      </c>
    </row>
    <row r="7" spans="1:15" ht="15" thickBot="1" x14ac:dyDescent="0.35">
      <c r="A7" s="11">
        <v>6</v>
      </c>
      <c r="B7" s="1">
        <v>396.31</v>
      </c>
      <c r="C7" s="1">
        <v>2</v>
      </c>
      <c r="D7">
        <f t="shared" si="2"/>
        <v>628.57142857142856</v>
      </c>
      <c r="E7">
        <f t="shared" si="3"/>
        <v>653.69000000000005</v>
      </c>
      <c r="F7" s="17">
        <f t="shared" si="0"/>
        <v>-1.3686000000000001E-5</v>
      </c>
      <c r="G7" s="23">
        <f t="shared" si="4"/>
        <v>1.3686000000000001E-5</v>
      </c>
      <c r="H7" s="18">
        <f t="shared" si="5"/>
        <v>-1</v>
      </c>
      <c r="I7" s="21">
        <f t="shared" si="6"/>
        <v>2.7372000000000001</v>
      </c>
      <c r="J7">
        <f t="shared" si="7"/>
        <v>-2.7372000000000001</v>
      </c>
      <c r="K7">
        <f t="shared" si="1"/>
        <v>-1720.5257142857142</v>
      </c>
      <c r="L7">
        <f t="shared" si="1"/>
        <v>-1124690.4541714287</v>
      </c>
      <c r="N7" s="32" t="s">
        <v>38</v>
      </c>
    </row>
    <row r="8" spans="1:15" ht="15" thickBot="1" x14ac:dyDescent="0.35">
      <c r="A8" s="11">
        <v>7</v>
      </c>
      <c r="B8" s="1">
        <v>466.92</v>
      </c>
      <c r="C8" s="1">
        <v>2</v>
      </c>
      <c r="D8">
        <f t="shared" si="2"/>
        <v>628.57142857142856</v>
      </c>
      <c r="E8">
        <f t="shared" si="3"/>
        <v>583.07999999999993</v>
      </c>
      <c r="F8" s="17">
        <f t="shared" si="0"/>
        <v>-5.6052000000000005E-5</v>
      </c>
      <c r="G8" s="23">
        <f t="shared" si="4"/>
        <v>5.6052000000000005E-5</v>
      </c>
      <c r="H8" s="18">
        <f t="shared" si="5"/>
        <v>-1</v>
      </c>
      <c r="I8" s="21">
        <f t="shared" si="6"/>
        <v>11.210400000000002</v>
      </c>
      <c r="J8">
        <f t="shared" si="7"/>
        <v>-11.210400000000002</v>
      </c>
      <c r="K8">
        <f t="shared" si="1"/>
        <v>-7046.5371428571434</v>
      </c>
      <c r="L8">
        <f t="shared" si="1"/>
        <v>-4108694.8772571427</v>
      </c>
      <c r="N8" s="32"/>
    </row>
    <row r="9" spans="1:15" ht="15" thickBot="1" x14ac:dyDescent="0.35">
      <c r="A9" s="11">
        <v>8</v>
      </c>
      <c r="B9" s="1">
        <v>575.07000000000005</v>
      </c>
      <c r="C9" s="1">
        <v>2</v>
      </c>
      <c r="D9">
        <f t="shared" si="2"/>
        <v>628.57142857142856</v>
      </c>
      <c r="E9">
        <f t="shared" si="3"/>
        <v>474.92999999999995</v>
      </c>
      <c r="F9" s="17">
        <f t="shared" si="0"/>
        <v>-1.2094200000000002E-4</v>
      </c>
      <c r="G9" s="23">
        <f t="shared" si="4"/>
        <v>1.2094200000000002E-4</v>
      </c>
      <c r="H9" s="18">
        <f t="shared" si="5"/>
        <v>-1</v>
      </c>
      <c r="I9" s="21">
        <f t="shared" si="6"/>
        <v>24.188400000000005</v>
      </c>
      <c r="J9">
        <f t="shared" si="7"/>
        <v>-24.188400000000005</v>
      </c>
      <c r="K9">
        <f t="shared" si="1"/>
        <v>-15204.137142857146</v>
      </c>
      <c r="L9">
        <f t="shared" si="1"/>
        <v>-7220900.8532571429</v>
      </c>
    </row>
    <row r="10" spans="1:15" ht="15" thickBot="1" x14ac:dyDescent="0.35">
      <c r="A10" s="11">
        <v>9</v>
      </c>
      <c r="B10" s="1">
        <v>743.46</v>
      </c>
      <c r="C10" s="1">
        <v>2</v>
      </c>
      <c r="D10">
        <f t="shared" si="2"/>
        <v>628.57142857142856</v>
      </c>
      <c r="E10">
        <f t="shared" si="3"/>
        <v>306.53999999999996</v>
      </c>
      <c r="F10" s="17">
        <f t="shared" si="0"/>
        <v>-2.21976E-4</v>
      </c>
      <c r="G10" s="23">
        <f t="shared" si="4"/>
        <v>2.21976E-4</v>
      </c>
      <c r="H10" s="18">
        <f t="shared" si="5"/>
        <v>-1</v>
      </c>
      <c r="I10" s="21">
        <f t="shared" si="6"/>
        <v>44.395200000000003</v>
      </c>
      <c r="J10">
        <f t="shared" si="7"/>
        <v>-44.395200000000003</v>
      </c>
      <c r="K10">
        <f t="shared" si="1"/>
        <v>-27905.554285714286</v>
      </c>
      <c r="L10">
        <f t="shared" si="1"/>
        <v>-8554168.6107428558</v>
      </c>
      <c r="N10" s="17"/>
    </row>
    <row r="11" spans="1:15" ht="15" thickBot="1" x14ac:dyDescent="0.35">
      <c r="A11" s="11">
        <v>10</v>
      </c>
      <c r="B11" s="1">
        <v>800.31</v>
      </c>
      <c r="C11" s="1">
        <v>2</v>
      </c>
      <c r="D11">
        <f t="shared" si="2"/>
        <v>628.57142857142856</v>
      </c>
      <c r="E11">
        <f t="shared" si="3"/>
        <v>249.69000000000005</v>
      </c>
      <c r="F11" s="17">
        <f t="shared" si="0"/>
        <v>-2.5608599999999993E-4</v>
      </c>
      <c r="G11" s="23">
        <f t="shared" si="4"/>
        <v>2.5608599999999993E-4</v>
      </c>
      <c r="H11" s="18">
        <f t="shared" si="5"/>
        <v>-1</v>
      </c>
      <c r="I11" s="21">
        <f t="shared" si="6"/>
        <v>51.217199999999984</v>
      </c>
      <c r="J11">
        <f t="shared" si="7"/>
        <v>-51.217199999999984</v>
      </c>
      <c r="K11">
        <f t="shared" si="1"/>
        <v>-32193.66857142856</v>
      </c>
      <c r="L11">
        <f t="shared" si="1"/>
        <v>-8038437.1055999985</v>
      </c>
      <c r="N11" s="19">
        <v>5.9999999999999997E-7</v>
      </c>
      <c r="O11" t="s">
        <v>21</v>
      </c>
    </row>
    <row r="12" spans="1:15" ht="15" thickBot="1" x14ac:dyDescent="0.35">
      <c r="A12" s="24">
        <v>11</v>
      </c>
      <c r="B12" s="25">
        <v>1050</v>
      </c>
      <c r="C12" s="25">
        <v>4</v>
      </c>
      <c r="D12" s="26">
        <f t="shared" si="2"/>
        <v>1257.1428571428571</v>
      </c>
      <c r="E12" s="26">
        <f t="shared" si="3"/>
        <v>0</v>
      </c>
      <c r="F12" s="27">
        <f t="shared" si="0"/>
        <v>-4.059E-4</v>
      </c>
      <c r="G12" s="28">
        <f t="shared" si="4"/>
        <v>4.059E-4</v>
      </c>
      <c r="H12" s="29">
        <f t="shared" si="5"/>
        <v>-1</v>
      </c>
      <c r="I12" s="21">
        <f t="shared" si="6"/>
        <v>81.180000000000007</v>
      </c>
      <c r="J12" s="26">
        <f t="shared" si="7"/>
        <v>-81.180000000000007</v>
      </c>
      <c r="K12" s="26">
        <f t="shared" si="1"/>
        <v>-102054.85714285714</v>
      </c>
      <c r="L12" s="26">
        <f t="shared" si="1"/>
        <v>0</v>
      </c>
      <c r="N12" s="13">
        <v>373.5</v>
      </c>
      <c r="O12" t="s">
        <v>22</v>
      </c>
    </row>
    <row r="13" spans="1:15" ht="15" thickBot="1" x14ac:dyDescent="0.35">
      <c r="A13" s="11">
        <v>12</v>
      </c>
      <c r="B13" s="1">
        <v>1299.69</v>
      </c>
      <c r="C13" s="1">
        <v>2</v>
      </c>
      <c r="D13">
        <f t="shared" si="2"/>
        <v>628.57142857142856</v>
      </c>
      <c r="E13">
        <f t="shared" si="3"/>
        <v>-249.69000000000005</v>
      </c>
      <c r="F13" s="17">
        <f t="shared" si="0"/>
        <v>-5.5571400000000001E-4</v>
      </c>
      <c r="G13" s="23">
        <f t="shared" si="4"/>
        <v>5.5571400000000001E-4</v>
      </c>
      <c r="H13" s="18">
        <f t="shared" si="5"/>
        <v>-1</v>
      </c>
      <c r="I13" s="21">
        <f t="shared" si="6"/>
        <v>111.14280000000001</v>
      </c>
      <c r="J13">
        <f t="shared" si="7"/>
        <v>-111.14280000000001</v>
      </c>
      <c r="K13">
        <f t="shared" si="1"/>
        <v>-69861.188571428575</v>
      </c>
      <c r="L13">
        <f t="shared" si="1"/>
        <v>17443640.174400005</v>
      </c>
      <c r="N13" s="12">
        <f xml:space="preserve"> N12/50</f>
        <v>7.47</v>
      </c>
      <c r="O13" t="s">
        <v>26</v>
      </c>
    </row>
    <row r="14" spans="1:15" ht="15" thickBot="1" x14ac:dyDescent="0.35">
      <c r="A14" s="11">
        <v>13</v>
      </c>
      <c r="B14" s="1">
        <v>1356.54</v>
      </c>
      <c r="C14" s="1">
        <v>2</v>
      </c>
      <c r="D14">
        <f t="shared" si="2"/>
        <v>628.57142857142856</v>
      </c>
      <c r="E14">
        <f t="shared" si="3"/>
        <v>-306.53999999999996</v>
      </c>
      <c r="F14" s="17">
        <f t="shared" si="0"/>
        <v>-5.8982399999999997E-4</v>
      </c>
      <c r="G14" s="23">
        <f t="shared" si="4"/>
        <v>5.8982399999999997E-4</v>
      </c>
      <c r="H14" s="18">
        <f t="shared" si="5"/>
        <v>-1</v>
      </c>
      <c r="I14" s="21">
        <f t="shared" si="6"/>
        <v>117.9648</v>
      </c>
      <c r="J14">
        <f t="shared" si="7"/>
        <v>-117.9648</v>
      </c>
      <c r="K14">
        <f t="shared" si="1"/>
        <v>-74149.302857142859</v>
      </c>
      <c r="L14">
        <f t="shared" si="1"/>
        <v>22729727.29782857</v>
      </c>
    </row>
    <row r="15" spans="1:15" ht="15" thickBot="1" x14ac:dyDescent="0.35">
      <c r="A15" s="11">
        <v>14</v>
      </c>
      <c r="B15" s="1">
        <v>1524.9299999999998</v>
      </c>
      <c r="C15" s="1">
        <v>2</v>
      </c>
      <c r="D15">
        <f t="shared" si="2"/>
        <v>628.57142857142856</v>
      </c>
      <c r="E15">
        <f t="shared" si="3"/>
        <v>-474.92999999999984</v>
      </c>
      <c r="F15" s="17">
        <f t="shared" si="0"/>
        <v>-6.9085799999999992E-4</v>
      </c>
      <c r="G15" s="23">
        <f t="shared" si="4"/>
        <v>6.9085799999999992E-4</v>
      </c>
      <c r="H15" s="18">
        <f t="shared" si="5"/>
        <v>-1</v>
      </c>
      <c r="I15" s="21">
        <f t="shared" si="6"/>
        <v>138.17159999999998</v>
      </c>
      <c r="J15">
        <f t="shared" si="7"/>
        <v>-138.17159999999998</v>
      </c>
      <c r="K15">
        <f t="shared" si="1"/>
        <v>-86850.719999999987</v>
      </c>
      <c r="L15">
        <f t="shared" si="1"/>
        <v>41248012.449599981</v>
      </c>
      <c r="N15" s="17"/>
    </row>
    <row r="16" spans="1:15" ht="15" thickBot="1" x14ac:dyDescent="0.35">
      <c r="A16" s="11">
        <v>15</v>
      </c>
      <c r="B16" s="1">
        <v>1633.08</v>
      </c>
      <c r="C16" s="1">
        <v>2</v>
      </c>
      <c r="D16">
        <f t="shared" si="2"/>
        <v>628.57142857142856</v>
      </c>
      <c r="E16">
        <f t="shared" si="3"/>
        <v>-583.07999999999993</v>
      </c>
      <c r="F16" s="17">
        <f t="shared" si="0"/>
        <v>-7.5574799999999988E-4</v>
      </c>
      <c r="G16" s="23">
        <f t="shared" si="4"/>
        <v>7.5574799999999988E-4</v>
      </c>
      <c r="H16" s="18">
        <f t="shared" si="5"/>
        <v>-1</v>
      </c>
      <c r="I16" s="21">
        <f t="shared" si="6"/>
        <v>151.14959999999996</v>
      </c>
      <c r="J16">
        <f t="shared" si="7"/>
        <v>-151.14959999999996</v>
      </c>
      <c r="K16">
        <f t="shared" si="1"/>
        <v>-95008.319999999978</v>
      </c>
      <c r="L16">
        <f t="shared" si="1"/>
        <v>55397451.225599982</v>
      </c>
      <c r="N16">
        <v>7.47</v>
      </c>
    </row>
    <row r="17" spans="1:13" ht="15" thickBot="1" x14ac:dyDescent="0.35">
      <c r="A17" s="11">
        <v>16</v>
      </c>
      <c r="B17" s="1">
        <v>1703.69</v>
      </c>
      <c r="C17" s="1">
        <v>2</v>
      </c>
      <c r="D17">
        <f t="shared" si="2"/>
        <v>628.57142857142856</v>
      </c>
      <c r="E17">
        <f t="shared" si="3"/>
        <v>-653.69000000000005</v>
      </c>
      <c r="F17" s="17">
        <f t="shared" si="0"/>
        <v>-7.9811400000000005E-4</v>
      </c>
      <c r="G17" s="23">
        <f t="shared" si="4"/>
        <v>7.9811400000000005E-4</v>
      </c>
      <c r="H17" s="18">
        <f t="shared" si="5"/>
        <v>-1</v>
      </c>
      <c r="I17" s="21">
        <f t="shared" si="6"/>
        <v>159.62280000000001</v>
      </c>
      <c r="J17">
        <f t="shared" si="7"/>
        <v>-159.62280000000001</v>
      </c>
      <c r="K17">
        <f t="shared" si="1"/>
        <v>-100334.33142857143</v>
      </c>
      <c r="L17">
        <f t="shared" si="1"/>
        <v>65587549.111542866</v>
      </c>
    </row>
    <row r="18" spans="1:13" ht="15" thickBot="1" x14ac:dyDescent="0.35">
      <c r="A18" s="11">
        <v>17</v>
      </c>
      <c r="B18" s="1">
        <v>1818.45</v>
      </c>
      <c r="C18" s="1">
        <v>2</v>
      </c>
      <c r="D18">
        <f t="shared" si="2"/>
        <v>628.57142857142856</v>
      </c>
      <c r="E18">
        <f t="shared" si="3"/>
        <v>-768.45</v>
      </c>
      <c r="F18" s="17">
        <f t="shared" si="0"/>
        <v>-8.6697E-4</v>
      </c>
      <c r="G18" s="23">
        <f t="shared" si="4"/>
        <v>8.6697E-4</v>
      </c>
      <c r="H18" s="18">
        <f t="shared" si="5"/>
        <v>-1</v>
      </c>
      <c r="I18" s="21">
        <f t="shared" si="6"/>
        <v>173.39400000000001</v>
      </c>
      <c r="J18">
        <f t="shared" si="7"/>
        <v>-173.39400000000001</v>
      </c>
      <c r="K18">
        <f t="shared" ref="K18:L22" si="8" xml:space="preserve"> J18*D18</f>
        <v>-108990.51428571429</v>
      </c>
      <c r="L18">
        <f t="shared" si="8"/>
        <v>83753760.702857152</v>
      </c>
    </row>
    <row r="19" spans="1:13" ht="15" thickBot="1" x14ac:dyDescent="0.35">
      <c r="A19" s="11">
        <v>18</v>
      </c>
      <c r="B19" s="1">
        <v>1852.54</v>
      </c>
      <c r="C19" s="1">
        <v>2</v>
      </c>
      <c r="D19">
        <f t="shared" si="2"/>
        <v>628.57142857142856</v>
      </c>
      <c r="E19">
        <f t="shared" si="3"/>
        <v>-802.54</v>
      </c>
      <c r="F19" s="17">
        <f t="shared" si="0"/>
        <v>-8.8742399999999994E-4</v>
      </c>
      <c r="G19" s="23">
        <f t="shared" si="4"/>
        <v>8.8742399999999994E-4</v>
      </c>
      <c r="H19" s="18">
        <f t="shared" si="5"/>
        <v>-1</v>
      </c>
      <c r="I19" s="21">
        <f t="shared" si="6"/>
        <v>177.48479999999998</v>
      </c>
      <c r="J19">
        <f t="shared" si="7"/>
        <v>-177.48479999999998</v>
      </c>
      <c r="K19">
        <f t="shared" si="8"/>
        <v>-111561.87428571426</v>
      </c>
      <c r="L19">
        <f t="shared" si="8"/>
        <v>89532866.589257121</v>
      </c>
    </row>
    <row r="20" spans="1:13" ht="15" thickBot="1" x14ac:dyDescent="0.35">
      <c r="A20" s="11">
        <v>19</v>
      </c>
      <c r="B20" s="1">
        <v>1858</v>
      </c>
      <c r="C20" s="1">
        <v>1</v>
      </c>
      <c r="D20">
        <f t="shared" si="2"/>
        <v>314.28571428571428</v>
      </c>
      <c r="E20">
        <f t="shared" si="3"/>
        <v>-808</v>
      </c>
      <c r="F20" s="17">
        <f t="shared" si="0"/>
        <v>-8.9069999999999991E-4</v>
      </c>
      <c r="G20" s="23">
        <f t="shared" si="4"/>
        <v>8.9069999999999991E-4</v>
      </c>
      <c r="H20" s="18">
        <f t="shared" si="5"/>
        <v>-1</v>
      </c>
      <c r="I20" s="21">
        <f t="shared" si="6"/>
        <v>178.14</v>
      </c>
      <c r="J20">
        <f t="shared" si="7"/>
        <v>-178.14</v>
      </c>
      <c r="K20">
        <f t="shared" si="8"/>
        <v>-55986.857142857138</v>
      </c>
      <c r="L20">
        <f t="shared" si="8"/>
        <v>45237380.571428567</v>
      </c>
    </row>
    <row r="21" spans="1:13" ht="15" thickBot="1" x14ac:dyDescent="0.35">
      <c r="A21" s="11">
        <v>20</v>
      </c>
      <c r="B21" s="1">
        <v>1993.45</v>
      </c>
      <c r="C21" s="1">
        <v>2</v>
      </c>
      <c r="D21">
        <f t="shared" si="2"/>
        <v>628.57142857142856</v>
      </c>
      <c r="E21">
        <f t="shared" si="3"/>
        <v>-943.45</v>
      </c>
      <c r="F21" s="17">
        <f t="shared" si="0"/>
        <v>-9.7196999999999995E-4</v>
      </c>
      <c r="G21" s="23">
        <f t="shared" si="4"/>
        <v>9.7196999999999995E-4</v>
      </c>
      <c r="H21" s="18">
        <f t="shared" si="5"/>
        <v>-1</v>
      </c>
      <c r="I21" s="21">
        <f t="shared" si="6"/>
        <v>194.39399999999998</v>
      </c>
      <c r="J21">
        <f t="shared" si="7"/>
        <v>-194.39399999999998</v>
      </c>
      <c r="K21">
        <f t="shared" si="8"/>
        <v>-122190.51428571426</v>
      </c>
      <c r="L21">
        <f t="shared" si="8"/>
        <v>115280640.70285712</v>
      </c>
    </row>
    <row r="22" spans="1:13" ht="15" thickBot="1" x14ac:dyDescent="0.35">
      <c r="A22" s="11">
        <v>21</v>
      </c>
      <c r="B22" s="1">
        <v>2042</v>
      </c>
      <c r="C22" s="1">
        <v>1</v>
      </c>
      <c r="D22">
        <f t="shared" si="2"/>
        <v>314.28571428571428</v>
      </c>
      <c r="E22">
        <f t="shared" si="3"/>
        <v>-992</v>
      </c>
      <c r="F22" s="17">
        <f t="shared" si="0"/>
        <v>-1.0011E-3</v>
      </c>
      <c r="G22" s="23">
        <f t="shared" si="4"/>
        <v>1.0011E-3</v>
      </c>
      <c r="H22" s="18">
        <f t="shared" si="5"/>
        <v>-1</v>
      </c>
      <c r="I22" s="21">
        <f t="shared" si="6"/>
        <v>200.22</v>
      </c>
      <c r="J22">
        <f t="shared" si="7"/>
        <v>-200.22</v>
      </c>
      <c r="K22">
        <f t="shared" si="8"/>
        <v>-62926.28571428571</v>
      </c>
      <c r="L22">
        <f t="shared" si="8"/>
        <v>62422875.428571425</v>
      </c>
    </row>
    <row r="23" spans="1:13" x14ac:dyDescent="0.3">
      <c r="J23" s="6" t="s">
        <v>15</v>
      </c>
      <c r="K23" s="2">
        <f>SUM(K2:K22)</f>
        <v>-1020548.5714285712</v>
      </c>
      <c r="L23" s="3">
        <f>SUM(L2:L22)</f>
        <v>617354349.92502856</v>
      </c>
      <c r="M23" s="6" t="s">
        <v>13</v>
      </c>
    </row>
    <row r="24" spans="1:13" x14ac:dyDescent="0.3">
      <c r="J24" s="6" t="s">
        <v>16</v>
      </c>
      <c r="K24" s="5">
        <f xml:space="preserve"> K23/1000</f>
        <v>-1020.5485714285712</v>
      </c>
      <c r="L24" s="4">
        <f xml:space="preserve"> L23/10^6</f>
        <v>617.3543499250286</v>
      </c>
      <c r="M24" s="6" t="s">
        <v>14</v>
      </c>
    </row>
    <row r="27" spans="1:13" ht="15" thickBot="1" x14ac:dyDescent="0.35"/>
    <row r="28" spans="1:13" ht="31.2" customHeight="1" thickTop="1" thickBot="1" x14ac:dyDescent="0.35">
      <c r="C28" s="33" t="s">
        <v>39</v>
      </c>
      <c r="D28" s="34"/>
    </row>
    <row r="29" spans="1:13" ht="15" thickTop="1" x14ac:dyDescent="0.3"/>
  </sheetData>
  <mergeCells count="3">
    <mergeCell ref="C28:D28"/>
    <mergeCell ref="N2:N3"/>
    <mergeCell ref="N7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A435-342B-4510-BEBB-3D698B27E4CA}">
  <dimension ref="A1:L76"/>
  <sheetViews>
    <sheetView topLeftCell="B43" workbookViewId="0">
      <selection activeCell="J60" sqref="J60"/>
    </sheetView>
  </sheetViews>
  <sheetFormatPr defaultRowHeight="14.4" x14ac:dyDescent="0.3"/>
  <cols>
    <col min="1" max="1" width="9.5546875" customWidth="1"/>
    <col min="2" max="2" width="18" customWidth="1"/>
    <col min="3" max="3" width="12.77734375" customWidth="1"/>
    <col min="4" max="4" width="19" customWidth="1"/>
    <col min="5" max="5" width="16.88671875" customWidth="1"/>
    <col min="6" max="6" width="20.6640625" customWidth="1"/>
    <col min="7" max="7" width="20.44140625" customWidth="1"/>
    <col min="8" max="8" width="18.5546875" customWidth="1"/>
    <col min="9" max="9" width="16.44140625" customWidth="1"/>
    <col min="10" max="10" width="26.33203125" customWidth="1"/>
    <col min="11" max="11" width="15.109375" customWidth="1"/>
    <col min="12" max="12" width="14.44140625" customWidth="1"/>
  </cols>
  <sheetData>
    <row r="1" spans="1:11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25</v>
      </c>
      <c r="F1" s="9" t="s">
        <v>4</v>
      </c>
      <c r="G1" s="8" t="s">
        <v>6</v>
      </c>
      <c r="H1" s="10" t="s">
        <v>5</v>
      </c>
    </row>
    <row r="2" spans="1:11" ht="15" thickBot="1" x14ac:dyDescent="0.35">
      <c r="A2" s="11">
        <v>1</v>
      </c>
      <c r="B2" s="17">
        <f xml:space="preserve"> (2*A2-1)*($J$14/2)</f>
        <v>2.96</v>
      </c>
      <c r="C2" s="17">
        <f t="shared" ref="C2:C33" si="0">$J$12*($J$13-B2)</f>
        <v>1.641024E-3</v>
      </c>
      <c r="D2">
        <f xml:space="preserve"> IF(C2&gt;0.002, 26.8, 26.8*(C2/0.002)*(2-(C2/0.002)))</f>
        <v>25.936612750540807</v>
      </c>
      <c r="E2">
        <v>932.82658594567329</v>
      </c>
      <c r="F2">
        <f xml:space="preserve"> D2*E2</f>
        <v>24194.361923082</v>
      </c>
      <c r="G2" s="17">
        <f xml:space="preserve"> 1050 -B2</f>
        <v>1047.04</v>
      </c>
      <c r="H2" s="17">
        <f>F2*G2</f>
        <v>25332464.707943778</v>
      </c>
    </row>
    <row r="3" spans="1:11" ht="15" thickBot="1" x14ac:dyDescent="0.35">
      <c r="A3" s="11">
        <v>2</v>
      </c>
      <c r="B3" s="17">
        <f t="shared" ref="B3:B51" si="1" xml:space="preserve"> (2*A3-1)*($J$14/2)</f>
        <v>8.879999999999999</v>
      </c>
      <c r="C3" s="17">
        <f t="shared" si="0"/>
        <v>1.607872E-3</v>
      </c>
      <c r="D3">
        <f t="shared" ref="D3:D51" si="2" xml:space="preserve"> IF(C3&gt;0.002, 26.8, 26.8*(C3/0.002)*(2-(C3/0.002)))</f>
        <v>25.769778731827202</v>
      </c>
      <c r="E3">
        <v>1613.4208432468517</v>
      </c>
      <c r="F3">
        <f xml:space="preserve"> D3*E3</f>
        <v>41577.498131789427</v>
      </c>
      <c r="G3" s="17">
        <f xml:space="preserve"> 1050 -B3</f>
        <v>1041.1199999999999</v>
      </c>
      <c r="H3" s="17">
        <f t="shared" ref="H3:H51" si="3">F3*G3</f>
        <v>43287164.854968607</v>
      </c>
      <c r="J3" s="30" t="s">
        <v>42</v>
      </c>
    </row>
    <row r="4" spans="1:11" ht="15" thickBot="1" x14ac:dyDescent="0.35">
      <c r="A4" s="11">
        <v>3</v>
      </c>
      <c r="B4" s="17">
        <f t="shared" si="1"/>
        <v>14.8</v>
      </c>
      <c r="C4" s="17">
        <f t="shared" si="0"/>
        <v>1.5747199999999999E-3</v>
      </c>
      <c r="D4">
        <f t="shared" si="2"/>
        <v>25.588217374719996</v>
      </c>
      <c r="E4">
        <v>2079.9668733362064</v>
      </c>
      <c r="F4">
        <f t="shared" ref="F4:F50" si="4" xml:space="preserve"> D4*E4</f>
        <v>53222.644487143538</v>
      </c>
      <c r="G4" s="17">
        <f t="shared" ref="G4:G51" si="5" xml:space="preserve"> 1050 -B4</f>
        <v>1035.2</v>
      </c>
      <c r="H4" s="17">
        <f t="shared" si="3"/>
        <v>55096081.573090993</v>
      </c>
      <c r="J4" s="31"/>
    </row>
    <row r="5" spans="1:11" ht="15" thickBot="1" x14ac:dyDescent="0.35">
      <c r="A5" s="11">
        <v>4</v>
      </c>
      <c r="B5" s="17">
        <f t="shared" si="1"/>
        <v>20.72</v>
      </c>
      <c r="C5" s="17">
        <f t="shared" si="0"/>
        <v>1.5415679999999997E-3</v>
      </c>
      <c r="D5">
        <f t="shared" si="2"/>
        <v>25.391928679219198</v>
      </c>
      <c r="E5">
        <v>2457.5539810358105</v>
      </c>
      <c r="F5">
        <f t="shared" si="4"/>
        <v>62402.035411792509</v>
      </c>
      <c r="G5" s="17">
        <f t="shared" si="5"/>
        <v>1029.28</v>
      </c>
      <c r="H5" s="17">
        <f t="shared" si="3"/>
        <v>64229167.008649789</v>
      </c>
      <c r="J5" s="12" t="s">
        <v>23</v>
      </c>
    </row>
    <row r="6" spans="1:11" ht="15" thickBot="1" x14ac:dyDescent="0.35">
      <c r="A6" s="11">
        <v>5</v>
      </c>
      <c r="B6" s="17">
        <f t="shared" si="1"/>
        <v>26.64</v>
      </c>
      <c r="C6" s="17">
        <f t="shared" si="0"/>
        <v>1.5084160000000001E-3</v>
      </c>
      <c r="D6">
        <f t="shared" si="2"/>
        <v>25.180912645324803</v>
      </c>
      <c r="E6">
        <v>2782.6345329579726</v>
      </c>
      <c r="F6">
        <f t="shared" si="4"/>
        <v>70069.277098278893</v>
      </c>
      <c r="G6" s="17">
        <f t="shared" si="5"/>
        <v>1023.36</v>
      </c>
      <c r="H6" s="17">
        <f t="shared" si="3"/>
        <v>71706095.411294684</v>
      </c>
      <c r="J6" s="12" t="s">
        <v>24</v>
      </c>
    </row>
    <row r="7" spans="1:11" ht="15" thickBot="1" x14ac:dyDescent="0.35">
      <c r="A7" s="11">
        <v>6</v>
      </c>
      <c r="B7" s="17">
        <f t="shared" si="1"/>
        <v>32.56</v>
      </c>
      <c r="C7" s="17">
        <f t="shared" si="0"/>
        <v>1.475264E-3</v>
      </c>
      <c r="D7">
        <f t="shared" si="2"/>
        <v>24.955169273036798</v>
      </c>
      <c r="E7">
        <v>3071.9232277340243</v>
      </c>
      <c r="F7">
        <f t="shared" si="4"/>
        <v>76660.36414187614</v>
      </c>
      <c r="G7" s="17">
        <f t="shared" si="5"/>
        <v>1017.44</v>
      </c>
      <c r="H7" s="17">
        <f t="shared" si="3"/>
        <v>77997320.892510459</v>
      </c>
      <c r="J7" s="13" t="s">
        <v>43</v>
      </c>
    </row>
    <row r="8" spans="1:11" ht="15" thickBot="1" x14ac:dyDescent="0.35">
      <c r="A8" s="11">
        <v>7</v>
      </c>
      <c r="B8" s="17">
        <f t="shared" si="1"/>
        <v>38.479999999999997</v>
      </c>
      <c r="C8" s="17">
        <f t="shared" si="0"/>
        <v>1.4421119999999997E-3</v>
      </c>
      <c r="D8">
        <f t="shared" si="2"/>
        <v>24.714698562355196</v>
      </c>
      <c r="E8">
        <v>3334.7479198508786</v>
      </c>
      <c r="F8">
        <f t="shared" si="4"/>
        <v>82417.289620555486</v>
      </c>
      <c r="G8" s="17">
        <f t="shared" si="5"/>
        <v>1011.52</v>
      </c>
      <c r="H8" s="17">
        <f t="shared" si="3"/>
        <v>83366736.796984285</v>
      </c>
      <c r="J8" s="32" t="s">
        <v>44</v>
      </c>
    </row>
    <row r="9" spans="1:11" ht="15" thickBot="1" x14ac:dyDescent="0.35">
      <c r="A9" s="11">
        <v>8</v>
      </c>
      <c r="B9" s="17">
        <f t="shared" si="1"/>
        <v>44.4</v>
      </c>
      <c r="C9" s="17">
        <f t="shared" si="0"/>
        <v>1.4089599999999999E-3</v>
      </c>
      <c r="D9">
        <f t="shared" si="2"/>
        <v>24.459500513280002</v>
      </c>
      <c r="E9">
        <v>3576.9468907972318</v>
      </c>
      <c r="F9">
        <f t="shared" si="4"/>
        <v>87490.334311430197</v>
      </c>
      <c r="G9" s="17">
        <f t="shared" si="5"/>
        <v>1005.6</v>
      </c>
      <c r="H9" s="17">
        <f t="shared" si="3"/>
        <v>87980280.183574215</v>
      </c>
      <c r="J9" s="32"/>
    </row>
    <row r="10" spans="1:11" ht="15" thickBot="1" x14ac:dyDescent="0.35">
      <c r="A10" s="11">
        <v>9</v>
      </c>
      <c r="B10" s="17">
        <f t="shared" si="1"/>
        <v>50.32</v>
      </c>
      <c r="C10" s="17">
        <f t="shared" si="0"/>
        <v>1.3758080000000001E-3</v>
      </c>
      <c r="D10">
        <f t="shared" si="2"/>
        <v>24.189575125811203</v>
      </c>
      <c r="E10">
        <v>3802.4634684628572</v>
      </c>
      <c r="F10">
        <f t="shared" si="4"/>
        <v>91979.975733534928</v>
      </c>
      <c r="G10" s="17">
        <f t="shared" si="5"/>
        <v>999.68</v>
      </c>
      <c r="H10" s="17">
        <f t="shared" si="3"/>
        <v>91950542.141300187</v>
      </c>
    </row>
    <row r="11" spans="1:11" ht="15" thickBot="1" x14ac:dyDescent="0.35">
      <c r="A11" s="11">
        <v>10</v>
      </c>
      <c r="B11" s="17">
        <f t="shared" si="1"/>
        <v>56.24</v>
      </c>
      <c r="C11" s="17">
        <f t="shared" si="0"/>
        <v>1.3426559999999998E-3</v>
      </c>
      <c r="D11">
        <f t="shared" si="2"/>
        <v>23.904922399948802</v>
      </c>
      <c r="E11">
        <v>4014.1103369465877</v>
      </c>
      <c r="F11">
        <f t="shared" si="4"/>
        <v>95956.996109540516</v>
      </c>
      <c r="G11" s="17">
        <f t="shared" si="5"/>
        <v>993.76</v>
      </c>
      <c r="H11" s="17">
        <f t="shared" si="3"/>
        <v>95358224.45381698</v>
      </c>
      <c r="J11" s="17"/>
    </row>
    <row r="12" spans="1:11" ht="15" thickBot="1" x14ac:dyDescent="0.35">
      <c r="A12" s="11">
        <v>11</v>
      </c>
      <c r="B12" s="17">
        <f t="shared" si="1"/>
        <v>62.16</v>
      </c>
      <c r="C12" s="17">
        <f t="shared" si="0"/>
        <v>1.309504E-3</v>
      </c>
      <c r="D12">
        <f t="shared" si="2"/>
        <v>23.6055423356928</v>
      </c>
      <c r="E12">
        <v>4213.9778314728519</v>
      </c>
      <c r="F12">
        <f t="shared" si="4"/>
        <v>99473.232102503345</v>
      </c>
      <c r="G12" s="17">
        <f t="shared" si="5"/>
        <v>987.84</v>
      </c>
      <c r="H12" s="17">
        <f t="shared" si="3"/>
        <v>98263637.600136906</v>
      </c>
      <c r="J12" s="19">
        <v>5.5999999999999997E-6</v>
      </c>
      <c r="K12" t="s">
        <v>21</v>
      </c>
    </row>
    <row r="13" spans="1:11" ht="15" thickBot="1" x14ac:dyDescent="0.35">
      <c r="A13" s="11">
        <v>12</v>
      </c>
      <c r="B13" s="17">
        <f t="shared" si="1"/>
        <v>68.08</v>
      </c>
      <c r="C13" s="17">
        <f t="shared" si="0"/>
        <v>1.2763520000000001E-3</v>
      </c>
      <c r="D13">
        <f t="shared" si="2"/>
        <v>23.291434933043202</v>
      </c>
      <c r="E13">
        <v>4403.6701204659012</v>
      </c>
      <c r="F13">
        <f t="shared" si="4"/>
        <v>102567.79607741805</v>
      </c>
      <c r="G13" s="17">
        <f t="shared" si="5"/>
        <v>981.92</v>
      </c>
      <c r="H13" s="17">
        <f t="shared" si="3"/>
        <v>100713370.32433833</v>
      </c>
      <c r="J13" s="13">
        <v>296</v>
      </c>
      <c r="K13" t="s">
        <v>22</v>
      </c>
    </row>
    <row r="14" spans="1:11" ht="15" thickBot="1" x14ac:dyDescent="0.35">
      <c r="A14" s="11">
        <v>13</v>
      </c>
      <c r="B14" s="17">
        <f t="shared" si="1"/>
        <v>74</v>
      </c>
      <c r="C14" s="17">
        <f t="shared" si="0"/>
        <v>1.2431999999999999E-3</v>
      </c>
      <c r="D14">
        <f t="shared" si="2"/>
        <v>22.962600192</v>
      </c>
      <c r="E14">
        <v>4584.4504462803388</v>
      </c>
      <c r="F14">
        <f t="shared" si="4"/>
        <v>105270.9026979714</v>
      </c>
      <c r="G14" s="17">
        <f t="shared" si="5"/>
        <v>976</v>
      </c>
      <c r="H14" s="17">
        <f t="shared" si="3"/>
        <v>102744401.03322008</v>
      </c>
      <c r="J14" s="12">
        <f xml:space="preserve"> J13/50</f>
        <v>5.92</v>
      </c>
      <c r="K14" t="s">
        <v>26</v>
      </c>
    </row>
    <row r="15" spans="1:11" ht="15" thickBot="1" x14ac:dyDescent="0.35">
      <c r="A15" s="11">
        <v>14</v>
      </c>
      <c r="B15" s="17">
        <f t="shared" si="1"/>
        <v>79.92</v>
      </c>
      <c r="C15" s="17">
        <f t="shared" si="0"/>
        <v>1.2100479999999998E-3</v>
      </c>
      <c r="D15">
        <f t="shared" si="2"/>
        <v>22.619038112563199</v>
      </c>
      <c r="E15">
        <v>4757.334890218699</v>
      </c>
      <c r="F15">
        <f t="shared" si="4"/>
        <v>107606.33919608341</v>
      </c>
      <c r="G15" s="17">
        <f t="shared" si="5"/>
        <v>970.08</v>
      </c>
      <c r="H15" s="17">
        <f t="shared" si="3"/>
        <v>104386757.5273366</v>
      </c>
    </row>
    <row r="16" spans="1:11" ht="15" thickBot="1" x14ac:dyDescent="0.35">
      <c r="A16" s="11">
        <v>15</v>
      </c>
      <c r="B16" s="17">
        <f t="shared" si="1"/>
        <v>85.84</v>
      </c>
      <c r="C16" s="17">
        <f t="shared" si="0"/>
        <v>1.176896E-3</v>
      </c>
      <c r="D16">
        <f t="shared" si="2"/>
        <v>22.260748694732797</v>
      </c>
      <c r="E16">
        <v>4923.1553519831823</v>
      </c>
      <c r="F16">
        <f t="shared" si="4"/>
        <v>109593.12407562642</v>
      </c>
      <c r="G16" s="17">
        <f t="shared" si="5"/>
        <v>964.16</v>
      </c>
      <c r="H16" s="17">
        <f t="shared" si="3"/>
        <v>105665306.50875597</v>
      </c>
      <c r="J16">
        <v>5.92</v>
      </c>
    </row>
    <row r="17" spans="1:8" ht="15" thickBot="1" x14ac:dyDescent="0.35">
      <c r="A17" s="11">
        <v>16</v>
      </c>
      <c r="B17" s="17">
        <f t="shared" si="1"/>
        <v>91.76</v>
      </c>
      <c r="C17" s="17">
        <f t="shared" si="0"/>
        <v>1.1437439999999999E-3</v>
      </c>
      <c r="D17">
        <f t="shared" si="2"/>
        <v>21.8877319385088</v>
      </c>
      <c r="E17">
        <v>5082.6032680709432</v>
      </c>
      <c r="F17">
        <f t="shared" si="4"/>
        <v>111246.65788132559</v>
      </c>
      <c r="G17" s="17">
        <f t="shared" si="5"/>
        <v>958.24</v>
      </c>
      <c r="H17" s="17">
        <f t="shared" si="3"/>
        <v>106600997.44820143</v>
      </c>
    </row>
    <row r="18" spans="1:8" ht="15" thickBot="1" x14ac:dyDescent="0.35">
      <c r="A18" s="11">
        <v>17</v>
      </c>
      <c r="B18" s="17">
        <f t="shared" si="1"/>
        <v>97.679999999999993</v>
      </c>
      <c r="C18" s="17">
        <f t="shared" si="0"/>
        <v>1.1105919999999999E-3</v>
      </c>
      <c r="D18">
        <f t="shared" si="2"/>
        <v>21.499987843891201</v>
      </c>
      <c r="E18">
        <v>5236.2608166731479</v>
      </c>
      <c r="F18">
        <f t="shared" si="4"/>
        <v>112579.54390591649</v>
      </c>
      <c r="G18" s="17">
        <f t="shared" si="5"/>
        <v>952.32</v>
      </c>
      <c r="H18" s="17">
        <f t="shared" si="3"/>
        <v>107211751.2524824</v>
      </c>
    </row>
    <row r="19" spans="1:8" ht="15" thickBot="1" x14ac:dyDescent="0.35">
      <c r="A19" s="11">
        <v>18</v>
      </c>
      <c r="B19" s="17">
        <f t="shared" si="1"/>
        <v>103.6</v>
      </c>
      <c r="C19" s="17">
        <f t="shared" si="0"/>
        <v>1.07744E-3</v>
      </c>
      <c r="D19">
        <f t="shared" si="2"/>
        <v>21.097516410879997</v>
      </c>
      <c r="E19">
        <v>5384.6237286020278</v>
      </c>
      <c r="F19">
        <f t="shared" si="4"/>
        <v>113602.18748059512</v>
      </c>
      <c r="G19" s="17">
        <f t="shared" si="5"/>
        <v>946.4</v>
      </c>
      <c r="H19" s="17">
        <f t="shared" si="3"/>
        <v>107513110.23163523</v>
      </c>
    </row>
    <row r="20" spans="1:8" ht="15" thickBot="1" x14ac:dyDescent="0.35">
      <c r="A20" s="11">
        <v>19</v>
      </c>
      <c r="B20" s="17">
        <f t="shared" si="1"/>
        <v>109.52</v>
      </c>
      <c r="C20" s="17">
        <f t="shared" si="0"/>
        <v>1.044288E-3</v>
      </c>
      <c r="D20">
        <f t="shared" si="2"/>
        <v>20.680317639475199</v>
      </c>
      <c r="E20">
        <v>5528.1183105825221</v>
      </c>
      <c r="F20">
        <f t="shared" si="4"/>
        <v>114323.24261144556</v>
      </c>
      <c r="G20" s="17">
        <f t="shared" si="5"/>
        <v>940.48</v>
      </c>
      <c r="H20" s="17">
        <f t="shared" si="3"/>
        <v>107518723.21121232</v>
      </c>
    </row>
    <row r="21" spans="1:8" ht="15" thickBot="1" x14ac:dyDescent="0.35">
      <c r="A21" s="11">
        <v>20</v>
      </c>
      <c r="B21" s="17">
        <f t="shared" si="1"/>
        <v>115.44</v>
      </c>
      <c r="C21" s="17">
        <f t="shared" si="0"/>
        <v>1.0111359999999999E-3</v>
      </c>
      <c r="D21">
        <f t="shared" si="2"/>
        <v>20.248391529676798</v>
      </c>
      <c r="E21">
        <v>5667.1143813891604</v>
      </c>
      <c r="F21">
        <f t="shared" si="4"/>
        <v>114749.95083782985</v>
      </c>
      <c r="G21" s="17">
        <f t="shared" si="5"/>
        <v>934.56</v>
      </c>
      <c r="H21" s="17">
        <f t="shared" si="3"/>
        <v>107240714.05500226</v>
      </c>
    </row>
    <row r="22" spans="1:8" ht="15" thickBot="1" x14ac:dyDescent="0.35">
      <c r="A22" s="11">
        <v>21</v>
      </c>
      <c r="B22" s="17">
        <f t="shared" si="1"/>
        <v>121.36</v>
      </c>
      <c r="C22" s="17">
        <f t="shared" si="0"/>
        <v>9.7798399999999988E-4</v>
      </c>
      <c r="D22">
        <f t="shared" si="2"/>
        <v>19.8017380814848</v>
      </c>
      <c r="E22">
        <v>5801.9352604518299</v>
      </c>
      <c r="F22">
        <f t="shared" si="4"/>
        <v>114888.40239319843</v>
      </c>
      <c r="G22" s="17">
        <f t="shared" si="5"/>
        <v>928.64</v>
      </c>
      <c r="H22" s="17">
        <f t="shared" si="3"/>
        <v>106689965.99841979</v>
      </c>
    </row>
    <row r="23" spans="1:8" ht="15" thickBot="1" x14ac:dyDescent="0.35">
      <c r="A23" s="11">
        <v>22</v>
      </c>
      <c r="B23" s="17">
        <f t="shared" si="1"/>
        <v>127.28</v>
      </c>
      <c r="C23" s="17">
        <f t="shared" si="0"/>
        <v>9.4483199999999994E-4</v>
      </c>
      <c r="D23">
        <f t="shared" si="2"/>
        <v>19.340357294899199</v>
      </c>
      <c r="E23">
        <v>5932.8655909245881</v>
      </c>
      <c r="F23">
        <f t="shared" si="4"/>
        <v>114743.74031109481</v>
      </c>
      <c r="G23" s="17">
        <f t="shared" si="5"/>
        <v>922.72</v>
      </c>
      <c r="H23" s="17">
        <f t="shared" si="3"/>
        <v>105876344.0598534</v>
      </c>
    </row>
    <row r="24" spans="1:8" ht="15" thickBot="1" x14ac:dyDescent="0.35">
      <c r="A24" s="11">
        <v>23</v>
      </c>
      <c r="B24" s="17">
        <f t="shared" si="1"/>
        <v>133.19999999999999</v>
      </c>
      <c r="C24" s="17">
        <f t="shared" si="0"/>
        <v>9.1168E-4</v>
      </c>
      <c r="D24">
        <f t="shared" si="2"/>
        <v>18.864249169920001</v>
      </c>
      <c r="E24">
        <v>6060.1575451679491</v>
      </c>
      <c r="F24">
        <f t="shared" si="4"/>
        <v>114320.32194101892</v>
      </c>
      <c r="G24" s="17">
        <f t="shared" si="5"/>
        <v>916.8</v>
      </c>
      <c r="H24" s="17">
        <f t="shared" si="3"/>
        <v>104808871.15552615</v>
      </c>
    </row>
    <row r="25" spans="1:8" ht="15" thickBot="1" x14ac:dyDescent="0.35">
      <c r="A25" s="11">
        <v>24</v>
      </c>
      <c r="B25" s="17">
        <f t="shared" si="1"/>
        <v>139.12</v>
      </c>
      <c r="C25" s="17">
        <f t="shared" si="0"/>
        <v>8.7852799999999995E-4</v>
      </c>
      <c r="D25">
        <f t="shared" si="2"/>
        <v>18.373413706547197</v>
      </c>
      <c r="E25">
        <v>6184.035803851023</v>
      </c>
      <c r="F25">
        <f t="shared" si="4"/>
        <v>113621.848200255</v>
      </c>
      <c r="G25" s="17">
        <f t="shared" si="5"/>
        <v>910.88</v>
      </c>
      <c r="H25" s="17">
        <f t="shared" si="3"/>
        <v>103495869.08864827</v>
      </c>
    </row>
    <row r="26" spans="1:8" ht="15" thickBot="1" x14ac:dyDescent="0.35">
      <c r="A26" s="11">
        <v>25</v>
      </c>
      <c r="B26" s="17">
        <f t="shared" si="1"/>
        <v>145.04</v>
      </c>
      <c r="C26" s="17">
        <f t="shared" si="0"/>
        <v>8.4537600000000001E-4</v>
      </c>
      <c r="D26">
        <f t="shared" si="2"/>
        <v>17.867850904780802</v>
      </c>
      <c r="E26">
        <v>6304.7015927118255</v>
      </c>
      <c r="F26">
        <f t="shared" si="4"/>
        <v>112651.46805770896</v>
      </c>
      <c r="G26" s="17">
        <f t="shared" si="5"/>
        <v>904.96</v>
      </c>
      <c r="H26" s="17">
        <f t="shared" si="3"/>
        <v>101945072.53350431</v>
      </c>
    </row>
    <row r="27" spans="1:8" ht="15" thickBot="1" x14ac:dyDescent="0.35">
      <c r="A27" s="11">
        <v>26</v>
      </c>
      <c r="B27" s="17">
        <f t="shared" si="1"/>
        <v>150.96</v>
      </c>
      <c r="C27" s="17">
        <f t="shared" si="0"/>
        <v>8.1222399999999995E-4</v>
      </c>
      <c r="D27">
        <f t="shared" si="2"/>
        <v>17.347560764620798</v>
      </c>
      <c r="E27">
        <v>6422.33598636439</v>
      </c>
      <c r="F27">
        <f t="shared" si="4"/>
        <v>111411.86377426711</v>
      </c>
      <c r="G27" s="17">
        <f t="shared" si="5"/>
        <v>899.04</v>
      </c>
      <c r="H27" s="17">
        <f t="shared" si="3"/>
        <v>100163722.0076171</v>
      </c>
    </row>
    <row r="28" spans="1:8" ht="15" thickBot="1" x14ac:dyDescent="0.35">
      <c r="A28" s="11">
        <v>27</v>
      </c>
      <c r="B28" s="17">
        <f t="shared" si="1"/>
        <v>156.88</v>
      </c>
      <c r="C28" s="17">
        <f t="shared" si="0"/>
        <v>7.7907200000000001E-4</v>
      </c>
      <c r="D28">
        <f t="shared" si="2"/>
        <v>16.812543286067196</v>
      </c>
      <c r="E28">
        <v>6537.1026356586563</v>
      </c>
      <c r="F28">
        <f t="shared" si="4"/>
        <v>109905.32102747512</v>
      </c>
      <c r="G28" s="17">
        <f t="shared" si="5"/>
        <v>893.12</v>
      </c>
      <c r="H28" s="17">
        <f t="shared" si="3"/>
        <v>98158640.316058576</v>
      </c>
    </row>
    <row r="29" spans="1:8" ht="15" thickBot="1" x14ac:dyDescent="0.35">
      <c r="A29" s="11">
        <v>28</v>
      </c>
      <c r="B29" s="17">
        <f t="shared" si="1"/>
        <v>162.80000000000001</v>
      </c>
      <c r="C29" s="17">
        <f t="shared" si="0"/>
        <v>7.4591999999999985E-4</v>
      </c>
      <c r="D29">
        <f t="shared" si="2"/>
        <v>16.262798469119996</v>
      </c>
      <c r="E29">
        <v>6649.1500370570666</v>
      </c>
      <c r="F29">
        <f t="shared" si="4"/>
        <v>108133.78704360082</v>
      </c>
      <c r="G29" s="17">
        <f t="shared" si="5"/>
        <v>887.2</v>
      </c>
      <c r="H29" s="17">
        <f t="shared" si="3"/>
        <v>95936295.865082651</v>
      </c>
    </row>
    <row r="30" spans="1:8" ht="15" thickBot="1" x14ac:dyDescent="0.35">
      <c r="A30" s="11">
        <v>29</v>
      </c>
      <c r="B30" s="17">
        <f t="shared" si="1"/>
        <v>168.72</v>
      </c>
      <c r="C30" s="17">
        <f t="shared" si="0"/>
        <v>7.1276800000000002E-4</v>
      </c>
      <c r="D30">
        <f t="shared" si="2"/>
        <v>15.6983263137792</v>
      </c>
      <c r="E30">
        <v>6758.6134347388861</v>
      </c>
      <c r="F30">
        <f t="shared" si="4"/>
        <v>106098.91912722307</v>
      </c>
      <c r="G30" s="17">
        <f t="shared" si="5"/>
        <v>881.28</v>
      </c>
      <c r="H30" s="17">
        <f t="shared" si="3"/>
        <v>93502855.448439136</v>
      </c>
    </row>
    <row r="31" spans="1:8" ht="15" thickBot="1" x14ac:dyDescent="0.35">
      <c r="A31" s="11">
        <v>30</v>
      </c>
      <c r="B31" s="17">
        <f t="shared" si="1"/>
        <v>174.64</v>
      </c>
      <c r="C31" s="17">
        <f t="shared" si="0"/>
        <v>6.7961600000000007E-4</v>
      </c>
      <c r="D31">
        <f t="shared" si="2"/>
        <v>15.119126820044801</v>
      </c>
      <c r="E31">
        <v>6865.6164256347911</v>
      </c>
      <c r="F31">
        <f t="shared" si="4"/>
        <v>103802.12543695509</v>
      </c>
      <c r="G31" s="17">
        <f t="shared" si="5"/>
        <v>875.36</v>
      </c>
      <c r="H31" s="17">
        <f t="shared" si="3"/>
        <v>90864228.522493005</v>
      </c>
    </row>
    <row r="32" spans="1:8" ht="15" thickBot="1" x14ac:dyDescent="0.35">
      <c r="A32" s="11">
        <v>31</v>
      </c>
      <c r="B32" s="17">
        <f t="shared" si="1"/>
        <v>180.56</v>
      </c>
      <c r="C32" s="17">
        <f t="shared" si="0"/>
        <v>6.4646399999999991E-4</v>
      </c>
      <c r="D32">
        <f t="shared" si="2"/>
        <v>14.525199987916798</v>
      </c>
      <c r="E32">
        <v>6970.2723222579925</v>
      </c>
      <c r="F32">
        <f t="shared" si="4"/>
        <v>101244.59945103858</v>
      </c>
      <c r="G32" s="17">
        <f t="shared" si="5"/>
        <v>869.44</v>
      </c>
      <c r="H32" s="17">
        <f t="shared" si="3"/>
        <v>88026104.546710983</v>
      </c>
    </row>
    <row r="33" spans="1:8" ht="15" thickBot="1" x14ac:dyDescent="0.35">
      <c r="A33" s="11">
        <v>32</v>
      </c>
      <c r="B33" s="17">
        <f t="shared" si="1"/>
        <v>186.48</v>
      </c>
      <c r="C33" s="17">
        <f t="shared" si="0"/>
        <v>6.1331200000000008E-4</v>
      </c>
      <c r="D33">
        <f t="shared" si="2"/>
        <v>13.916545817395203</v>
      </c>
      <c r="E33">
        <v>7072.6853166037135</v>
      </c>
      <c r="F33">
        <f t="shared" si="4"/>
        <v>98427.349260533883</v>
      </c>
      <c r="G33" s="17">
        <f t="shared" si="5"/>
        <v>863.52</v>
      </c>
      <c r="H33" s="17">
        <f t="shared" si="3"/>
        <v>84993984.633456215</v>
      </c>
    </row>
    <row r="34" spans="1:8" ht="15" thickBot="1" x14ac:dyDescent="0.35">
      <c r="A34" s="11">
        <v>33</v>
      </c>
      <c r="B34" s="17">
        <f t="shared" si="1"/>
        <v>192.4</v>
      </c>
      <c r="C34" s="17">
        <f t="shared" ref="C34:C51" si="6">$J$12*($J$13-B34)</f>
        <v>5.8015999999999992E-4</v>
      </c>
      <c r="D34">
        <f t="shared" si="2"/>
        <v>13.293164308479998</v>
      </c>
      <c r="E34">
        <v>7172.9514795336518</v>
      </c>
      <c r="F34">
        <f t="shared" si="4"/>
        <v>95351.22259419554</v>
      </c>
      <c r="G34" s="17">
        <f t="shared" si="5"/>
        <v>857.6</v>
      </c>
      <c r="H34" s="17">
        <f t="shared" si="3"/>
        <v>81773208.496782094</v>
      </c>
    </row>
    <row r="35" spans="1:8" ht="15" thickBot="1" x14ac:dyDescent="0.35">
      <c r="A35" s="11">
        <v>34</v>
      </c>
      <c r="B35" s="17">
        <f t="shared" si="1"/>
        <v>198.32</v>
      </c>
      <c r="C35" s="17">
        <f t="shared" si="6"/>
        <v>5.4700799999999998E-4</v>
      </c>
      <c r="D35">
        <f t="shared" si="2"/>
        <v>12.655055461171198</v>
      </c>
      <c r="E35">
        <v>7271.159623234973</v>
      </c>
      <c r="F35">
        <f t="shared" si="4"/>
        <v>92016.928299067251</v>
      </c>
      <c r="G35" s="17">
        <f t="shared" si="5"/>
        <v>851.68000000000006</v>
      </c>
      <c r="H35" s="17">
        <f t="shared" si="3"/>
        <v>78368977.493749604</v>
      </c>
    </row>
    <row r="36" spans="1:8" ht="15" thickBot="1" x14ac:dyDescent="0.35">
      <c r="A36" s="11">
        <v>35</v>
      </c>
      <c r="B36" s="17">
        <f t="shared" si="1"/>
        <v>204.24</v>
      </c>
      <c r="C36" s="17">
        <f t="shared" si="6"/>
        <v>5.1385599999999993E-4</v>
      </c>
      <c r="D36">
        <f t="shared" si="2"/>
        <v>12.002219275468798</v>
      </c>
      <c r="E36">
        <v>7367.3920490331875</v>
      </c>
      <c r="F36">
        <f t="shared" si="4"/>
        <v>88425.054860841687</v>
      </c>
      <c r="G36" s="17">
        <f t="shared" si="5"/>
        <v>845.76</v>
      </c>
      <c r="H36" s="17">
        <f t="shared" si="3"/>
        <v>74786374.399105459</v>
      </c>
    </row>
    <row r="37" spans="1:8" ht="15" thickBot="1" x14ac:dyDescent="0.35">
      <c r="A37" s="11">
        <v>36</v>
      </c>
      <c r="B37" s="17">
        <f t="shared" si="1"/>
        <v>210.16</v>
      </c>
      <c r="C37" s="17">
        <f t="shared" si="6"/>
        <v>4.8070399999999998E-4</v>
      </c>
      <c r="D37">
        <f t="shared" si="2"/>
        <v>11.3346557513728</v>
      </c>
      <c r="E37">
        <v>7461.7251986741403</v>
      </c>
      <c r="F37">
        <f t="shared" si="4"/>
        <v>84576.086438315193</v>
      </c>
      <c r="G37" s="17">
        <f t="shared" si="5"/>
        <v>839.84</v>
      </c>
      <c r="H37" s="17">
        <f t="shared" si="3"/>
        <v>71030380.434354633</v>
      </c>
    </row>
    <row r="38" spans="1:8" ht="15" thickBot="1" x14ac:dyDescent="0.35">
      <c r="A38" s="11">
        <v>37</v>
      </c>
      <c r="B38" s="17">
        <f t="shared" si="1"/>
        <v>216.07999999999998</v>
      </c>
      <c r="C38" s="17">
        <f t="shared" si="6"/>
        <v>4.475520000000001E-4</v>
      </c>
      <c r="D38">
        <f t="shared" si="2"/>
        <v>10.652364888883202</v>
      </c>
      <c r="E38">
        <v>7554.2302238994635</v>
      </c>
      <c r="F38">
        <f t="shared" si="4"/>
        <v>80470.41679960693</v>
      </c>
      <c r="G38" s="17">
        <f t="shared" si="5"/>
        <v>833.92000000000007</v>
      </c>
      <c r="H38" s="17">
        <f t="shared" si="3"/>
        <v>67105889.977528214</v>
      </c>
    </row>
    <row r="39" spans="1:8" ht="15" thickBot="1" x14ac:dyDescent="0.35">
      <c r="A39" s="11">
        <v>38</v>
      </c>
      <c r="B39" s="17">
        <f t="shared" si="1"/>
        <v>222</v>
      </c>
      <c r="C39" s="17">
        <f t="shared" si="6"/>
        <v>4.1439999999999999E-4</v>
      </c>
      <c r="D39">
        <f t="shared" si="2"/>
        <v>9.9553466879999988</v>
      </c>
      <c r="E39">
        <v>7644.9734865204082</v>
      </c>
      <c r="F39">
        <f t="shared" si="4"/>
        <v>76108.361478878753</v>
      </c>
      <c r="G39" s="17">
        <f t="shared" si="5"/>
        <v>828</v>
      </c>
      <c r="H39" s="17">
        <f t="shared" si="3"/>
        <v>63017723.304511607</v>
      </c>
    </row>
    <row r="40" spans="1:8" ht="15" thickBot="1" x14ac:dyDescent="0.35">
      <c r="A40" s="11">
        <v>39</v>
      </c>
      <c r="B40" s="17">
        <f t="shared" si="1"/>
        <v>227.92</v>
      </c>
      <c r="C40" s="17">
        <f t="shared" si="6"/>
        <v>3.8124800000000005E-4</v>
      </c>
      <c r="D40">
        <f t="shared" si="2"/>
        <v>9.2436011487232008</v>
      </c>
      <c r="E40">
        <v>7734.0169990956274</v>
      </c>
      <c r="F40">
        <f t="shared" si="4"/>
        <v>71490.168417085108</v>
      </c>
      <c r="G40" s="17">
        <f t="shared" si="5"/>
        <v>822.08</v>
      </c>
      <c r="H40" s="17">
        <f t="shared" si="3"/>
        <v>58770637.65231733</v>
      </c>
    </row>
    <row r="41" spans="1:8" ht="15" thickBot="1" x14ac:dyDescent="0.35">
      <c r="A41" s="11">
        <v>40</v>
      </c>
      <c r="B41" s="17">
        <f t="shared" si="1"/>
        <v>233.84</v>
      </c>
      <c r="C41" s="17">
        <f t="shared" si="6"/>
        <v>3.4809599999999994E-4</v>
      </c>
      <c r="D41">
        <f t="shared" si="2"/>
        <v>8.5171282710527993</v>
      </c>
      <c r="E41">
        <v>7821.4188146254291</v>
      </c>
      <c r="F41">
        <f t="shared" si="4"/>
        <v>66616.027305790514</v>
      </c>
      <c r="G41" s="17">
        <f t="shared" si="5"/>
        <v>816.16</v>
      </c>
      <c r="H41" s="17">
        <f t="shared" si="3"/>
        <v>54369336.845893987</v>
      </c>
    </row>
    <row r="42" spans="1:8" ht="15" thickBot="1" x14ac:dyDescent="0.35">
      <c r="A42" s="11">
        <v>41</v>
      </c>
      <c r="B42" s="17">
        <f t="shared" si="1"/>
        <v>239.76</v>
      </c>
      <c r="C42" s="17">
        <f t="shared" si="6"/>
        <v>3.1494400000000005E-4</v>
      </c>
      <c r="D42">
        <f t="shared" si="2"/>
        <v>7.7759280549888015</v>
      </c>
      <c r="E42">
        <v>7907.2333723009233</v>
      </c>
      <c r="F42">
        <f t="shared" si="4"/>
        <v>61486.077817018457</v>
      </c>
      <c r="G42" s="17">
        <f t="shared" si="5"/>
        <v>810.24</v>
      </c>
      <c r="H42" s="17">
        <f t="shared" si="3"/>
        <v>49818479.690461032</v>
      </c>
    </row>
    <row r="43" spans="1:8" ht="15" thickBot="1" x14ac:dyDescent="0.35">
      <c r="A43" s="11">
        <v>42</v>
      </c>
      <c r="B43" s="17">
        <f t="shared" si="1"/>
        <v>245.68</v>
      </c>
      <c r="C43" s="17">
        <f t="shared" si="6"/>
        <v>2.8179199999999995E-4</v>
      </c>
      <c r="D43">
        <f t="shared" si="2"/>
        <v>7.0200005005311992</v>
      </c>
      <c r="E43">
        <v>7991.5118052255029</v>
      </c>
      <c r="F43">
        <f t="shared" si="4"/>
        <v>56100.416872684014</v>
      </c>
      <c r="G43" s="17">
        <f t="shared" si="5"/>
        <v>804.31999999999994</v>
      </c>
      <c r="H43" s="17">
        <f t="shared" si="3"/>
        <v>45122687.299037203</v>
      </c>
    </row>
    <row r="44" spans="1:8" ht="15" thickBot="1" x14ac:dyDescent="0.35">
      <c r="A44" s="11">
        <v>43</v>
      </c>
      <c r="B44" s="17">
        <f t="shared" si="1"/>
        <v>251.6</v>
      </c>
      <c r="C44" s="17">
        <f t="shared" si="6"/>
        <v>2.4864E-4</v>
      </c>
      <c r="D44">
        <f t="shared" si="2"/>
        <v>6.2493456076800005</v>
      </c>
      <c r="E44">
        <v>8074.3022151058976</v>
      </c>
      <c r="F44">
        <f t="shared" si="4"/>
        <v>50459.105083052942</v>
      </c>
      <c r="G44" s="17">
        <f t="shared" si="5"/>
        <v>798.4</v>
      </c>
      <c r="H44" s="17">
        <f t="shared" si="3"/>
        <v>40286549.498309471</v>
      </c>
    </row>
    <row r="45" spans="1:8" ht="15" thickBot="1" x14ac:dyDescent="0.35">
      <c r="A45" s="11">
        <v>44</v>
      </c>
      <c r="B45" s="17">
        <f t="shared" si="1"/>
        <v>257.52</v>
      </c>
      <c r="C45" s="17">
        <f t="shared" si="6"/>
        <v>2.1548800000000009E-4</v>
      </c>
      <c r="D45">
        <f t="shared" si="2"/>
        <v>5.4639633764352027</v>
      </c>
      <c r="E45">
        <v>8155.6499181515728</v>
      </c>
      <c r="F45">
        <f t="shared" si="4"/>
        <v>44562.17246380695</v>
      </c>
      <c r="G45" s="17">
        <f t="shared" si="5"/>
        <v>792.48</v>
      </c>
      <c r="H45" s="17">
        <f t="shared" si="3"/>
        <v>35314630.434117734</v>
      </c>
    </row>
    <row r="46" spans="1:8" ht="15" thickBot="1" x14ac:dyDescent="0.35">
      <c r="A46" s="11">
        <v>45</v>
      </c>
      <c r="B46" s="17">
        <f t="shared" si="1"/>
        <v>263.44</v>
      </c>
      <c r="C46" s="17">
        <f t="shared" si="6"/>
        <v>1.8233600000000001E-4</v>
      </c>
      <c r="D46">
        <f t="shared" si="2"/>
        <v>4.6638538067967996</v>
      </c>
      <c r="E46">
        <v>8235.5976657923165</v>
      </c>
      <c r="F46">
        <f t="shared" si="4"/>
        <v>38409.62352485233</v>
      </c>
      <c r="G46" s="17">
        <f t="shared" si="5"/>
        <v>786.56</v>
      </c>
      <c r="H46" s="17">
        <f t="shared" si="3"/>
        <v>30211473.479707848</v>
      </c>
    </row>
    <row r="47" spans="1:8" ht="15" thickBot="1" x14ac:dyDescent="0.35">
      <c r="A47" s="11">
        <v>46</v>
      </c>
      <c r="B47" s="17">
        <f t="shared" si="1"/>
        <v>269.36</v>
      </c>
      <c r="C47" s="17">
        <f t="shared" si="6"/>
        <v>1.4918399999999991E-4</v>
      </c>
      <c r="D47">
        <f t="shared" si="2"/>
        <v>3.8490168987647975</v>
      </c>
      <c r="E47">
        <v>8314.1858433004872</v>
      </c>
      <c r="F47">
        <f t="shared" si="4"/>
        <v>32001.441810334625</v>
      </c>
      <c r="G47" s="17">
        <f t="shared" si="5"/>
        <v>780.64</v>
      </c>
      <c r="H47" s="17">
        <f t="shared" si="3"/>
        <v>24981605.534819622</v>
      </c>
    </row>
    <row r="48" spans="1:8" ht="15" thickBot="1" x14ac:dyDescent="0.35">
      <c r="A48" s="11">
        <v>47</v>
      </c>
      <c r="B48" s="17">
        <f t="shared" si="1"/>
        <v>275.27999999999997</v>
      </c>
      <c r="C48" s="17">
        <f t="shared" si="6"/>
        <v>1.1603200000000015E-4</v>
      </c>
      <c r="D48">
        <f t="shared" si="2"/>
        <v>3.0194526523392038</v>
      </c>
      <c r="E48">
        <v>8391.4526489666223</v>
      </c>
      <c r="F48">
        <f t="shared" si="4"/>
        <v>25337.593957901106</v>
      </c>
      <c r="G48" s="17">
        <f t="shared" si="5"/>
        <v>774.72</v>
      </c>
      <c r="H48" s="17">
        <f t="shared" si="3"/>
        <v>19629540.791065145</v>
      </c>
    </row>
    <row r="49" spans="1:12" ht="15" thickBot="1" x14ac:dyDescent="0.35">
      <c r="A49" s="11">
        <v>48</v>
      </c>
      <c r="B49" s="17">
        <f t="shared" si="1"/>
        <v>281.2</v>
      </c>
      <c r="C49" s="17">
        <f t="shared" si="6"/>
        <v>8.288000000000006E-5</v>
      </c>
      <c r="D49">
        <f t="shared" si="2"/>
        <v>2.1751610675200017</v>
      </c>
      <c r="E49">
        <v>8467.4342561094618</v>
      </c>
      <c r="F49">
        <f t="shared" si="4"/>
        <v>18418.033335674489</v>
      </c>
      <c r="G49" s="17">
        <f t="shared" si="5"/>
        <v>768.8</v>
      </c>
      <c r="H49" s="17">
        <f t="shared" si="3"/>
        <v>14159784.028466547</v>
      </c>
    </row>
    <row r="50" spans="1:12" ht="15" thickBot="1" x14ac:dyDescent="0.35">
      <c r="A50" s="11">
        <v>49</v>
      </c>
      <c r="B50" s="17">
        <f t="shared" si="1"/>
        <v>287.12</v>
      </c>
      <c r="C50" s="17">
        <f t="shared" si="6"/>
        <v>4.9727999999999975E-5</v>
      </c>
      <c r="D50">
        <f t="shared" si="2"/>
        <v>1.3161421443071994</v>
      </c>
      <c r="E50">
        <v>8542.1649598915719</v>
      </c>
      <c r="F50">
        <f t="shared" si="4"/>
        <v>11242.703307337515</v>
      </c>
      <c r="G50" s="17">
        <f t="shared" si="5"/>
        <v>762.88</v>
      </c>
      <c r="H50" s="17">
        <f t="shared" si="3"/>
        <v>8576833.4991016425</v>
      </c>
    </row>
    <row r="51" spans="1:12" ht="15" thickBot="1" x14ac:dyDescent="0.35">
      <c r="A51" s="11">
        <v>50</v>
      </c>
      <c r="B51" s="17">
        <f t="shared" si="1"/>
        <v>293.04000000000002</v>
      </c>
      <c r="C51" s="17">
        <f t="shared" si="6"/>
        <v>1.6575999999999883E-5</v>
      </c>
      <c r="D51">
        <f t="shared" si="2"/>
        <v>0.44239588270079694</v>
      </c>
      <c r="E51">
        <v>8615.6773106494093</v>
      </c>
      <c r="F51">
        <f xml:space="preserve"> D51*E51</f>
        <v>3811.5401689099735</v>
      </c>
      <c r="G51" s="17">
        <f t="shared" si="5"/>
        <v>756.96</v>
      </c>
      <c r="H51" s="17">
        <f t="shared" si="3"/>
        <v>2885183.4462580937</v>
      </c>
    </row>
    <row r="52" spans="1:12" x14ac:dyDescent="0.3">
      <c r="A52" s="15"/>
      <c r="B52" s="16"/>
      <c r="C52" s="16"/>
      <c r="D52" s="16"/>
      <c r="E52" s="16"/>
      <c r="F52" s="16"/>
      <c r="G52" s="16"/>
      <c r="H52" s="16"/>
      <c r="I52" s="16"/>
    </row>
    <row r="53" spans="1:12" ht="15" thickBot="1" x14ac:dyDescent="0.35">
      <c r="E53" s="6" t="s">
        <v>15</v>
      </c>
      <c r="F53" s="2">
        <f>SUM(F2:F51)</f>
        <v>4083116.47439546</v>
      </c>
      <c r="G53" s="7"/>
      <c r="H53" s="3">
        <f xml:space="preserve"> SUM(H2:H51)</f>
        <v>3738834097.6978526</v>
      </c>
      <c r="I53" s="6" t="s">
        <v>13</v>
      </c>
    </row>
    <row r="54" spans="1:12" ht="15" thickBot="1" x14ac:dyDescent="0.35">
      <c r="E54" s="6" t="s">
        <v>16</v>
      </c>
      <c r="F54" s="5">
        <f>F53/1000</f>
        <v>4083.11647439546</v>
      </c>
      <c r="G54" s="7"/>
      <c r="H54" s="4">
        <f xml:space="preserve"> H53/10^6</f>
        <v>3738.8340976978525</v>
      </c>
      <c r="I54" s="6" t="s">
        <v>14</v>
      </c>
      <c r="J54" s="23" t="s">
        <v>27</v>
      </c>
      <c r="K54" s="21">
        <f>F54</f>
        <v>4083.11647439546</v>
      </c>
      <c r="L54" s="21">
        <f>H54</f>
        <v>3738.8340976978525</v>
      </c>
    </row>
    <row r="55" spans="1:12" ht="15" thickBot="1" x14ac:dyDescent="0.35">
      <c r="G55" s="7"/>
      <c r="J55" s="23" t="s">
        <v>28</v>
      </c>
      <c r="K55" s="21">
        <f>Sheet2Steel!K24</f>
        <v>-4132.8710948459175</v>
      </c>
      <c r="L55" s="21">
        <f xml:space="preserve"> Sheet2Steel!L24</f>
        <v>1676.7061323176674</v>
      </c>
    </row>
    <row r="56" spans="1:12" ht="42.6" customHeight="1" thickTop="1" thickBot="1" x14ac:dyDescent="0.35">
      <c r="C56" s="33" t="s">
        <v>45</v>
      </c>
      <c r="D56" s="34"/>
      <c r="E56" s="38" t="s">
        <v>46</v>
      </c>
      <c r="F56" s="39"/>
      <c r="G56" s="14"/>
      <c r="H56" s="37" t="s">
        <v>47</v>
      </c>
      <c r="I56" s="37"/>
      <c r="J56" s="23" t="s">
        <v>29</v>
      </c>
      <c r="K56" s="21">
        <f>K54+K55</f>
        <v>-49.754620450457423</v>
      </c>
      <c r="L56" s="21">
        <f xml:space="preserve"> L54+L55</f>
        <v>5415.5402300155201</v>
      </c>
    </row>
    <row r="57" spans="1:12" ht="43.8" customHeight="1" thickTop="1" thickBot="1" x14ac:dyDescent="0.35">
      <c r="C57" s="35" t="s">
        <v>17</v>
      </c>
      <c r="D57" s="35"/>
      <c r="E57" s="36" t="s">
        <v>34</v>
      </c>
      <c r="F57" s="36"/>
      <c r="G57" s="14"/>
      <c r="H57" s="36" t="s">
        <v>31</v>
      </c>
      <c r="I57" s="36"/>
      <c r="K57">
        <v>-49.754620450457423</v>
      </c>
      <c r="L57">
        <v>5415.5402300155201</v>
      </c>
    </row>
    <row r="58" spans="1:12" ht="15" customHeight="1" thickTop="1" x14ac:dyDescent="0.3"/>
    <row r="75" ht="47.4" customHeight="1" x14ac:dyDescent="0.3"/>
    <row r="76" ht="28.2" customHeight="1" x14ac:dyDescent="0.3"/>
  </sheetData>
  <mergeCells count="8">
    <mergeCell ref="C57:D57"/>
    <mergeCell ref="E57:F57"/>
    <mergeCell ref="H57:I57"/>
    <mergeCell ref="J3:J4"/>
    <mergeCell ref="J8:J9"/>
    <mergeCell ref="C56:D56"/>
    <mergeCell ref="E56:F56"/>
    <mergeCell ref="H56:I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0FC2-0120-454A-89B5-1CA9F12596CB}">
  <dimension ref="A1:O29"/>
  <sheetViews>
    <sheetView zoomScale="85" zoomScaleNormal="85" workbookViewId="0">
      <selection activeCell="F27" sqref="F27"/>
    </sheetView>
  </sheetViews>
  <sheetFormatPr defaultRowHeight="14.4" x14ac:dyDescent="0.3"/>
  <cols>
    <col min="1" max="1" width="10" customWidth="1"/>
    <col min="2" max="2" width="15" customWidth="1"/>
    <col min="3" max="3" width="11.6640625" customWidth="1"/>
    <col min="4" max="4" width="12.5546875" customWidth="1"/>
    <col min="5" max="5" width="18.6640625" customWidth="1"/>
    <col min="6" max="6" width="20.109375" customWidth="1"/>
    <col min="7" max="7" width="15.44140625" customWidth="1"/>
    <col min="8" max="8" width="8.21875" customWidth="1"/>
    <col min="9" max="9" width="17.21875" customWidth="1"/>
    <col min="10" max="10" width="15.77734375" customWidth="1"/>
    <col min="11" max="11" width="15.44140625" customWidth="1"/>
    <col min="12" max="12" width="16.109375" customWidth="1"/>
    <col min="13" max="13" width="16.33203125" customWidth="1"/>
    <col min="14" max="14" width="28.88671875" customWidth="1"/>
    <col min="15" max="15" width="8.88671875" customWidth="1"/>
  </cols>
  <sheetData>
    <row r="1" spans="1:15" ht="15" thickBot="1" x14ac:dyDescent="0.35">
      <c r="A1" s="8" t="s">
        <v>7</v>
      </c>
      <c r="B1" s="8" t="s">
        <v>1</v>
      </c>
      <c r="C1" s="8" t="s">
        <v>8</v>
      </c>
      <c r="D1" s="8" t="s">
        <v>9</v>
      </c>
      <c r="E1" s="8" t="s">
        <v>10</v>
      </c>
      <c r="F1" s="8" t="s">
        <v>2</v>
      </c>
      <c r="G1" s="22" t="s">
        <v>18</v>
      </c>
      <c r="H1" s="18" t="s">
        <v>19</v>
      </c>
      <c r="I1" s="20" t="s">
        <v>20</v>
      </c>
      <c r="J1" s="8" t="s">
        <v>3</v>
      </c>
      <c r="K1" s="9" t="s">
        <v>11</v>
      </c>
      <c r="L1" s="10" t="s">
        <v>12</v>
      </c>
    </row>
    <row r="2" spans="1:15" ht="15" thickBot="1" x14ac:dyDescent="0.35">
      <c r="A2" s="11">
        <v>1</v>
      </c>
      <c r="B2" s="1">
        <v>58</v>
      </c>
      <c r="C2" s="1">
        <v>1</v>
      </c>
      <c r="D2">
        <f>(22/7)*100*C2</f>
        <v>314.28571428571428</v>
      </c>
      <c r="E2">
        <f xml:space="preserve"> 1050 - B2</f>
        <v>992</v>
      </c>
      <c r="F2" s="17">
        <f t="shared" ref="F2:F22" si="0" xml:space="preserve"> $N$11*($N$12-B2)</f>
        <v>1.3327999999999999E-3</v>
      </c>
      <c r="G2" s="23">
        <f xml:space="preserve"> ABS(F2)</f>
        <v>1.3327999999999999E-3</v>
      </c>
      <c r="H2" s="18">
        <f xml:space="preserve"> IF(G2=0,0,F2/G2)</f>
        <v>1</v>
      </c>
      <c r="I2" s="21">
        <f xml:space="preserve">  IF(G2&lt;=0.002,2*10^5*G2,IF(G2&lt;=0.00222,113636.3636*(G2-0.002)+400,IF(G2&lt;=0.00253,80645.16129*(G2-0.00222)+425,IF(G2&lt;=0.00305,46153.84615*(G2-0.00253)+450,IF(G2&lt;=0.00342,35135.13514*(G2-0.00305)+474,IF(G2&lt;0.0045,12037.03704*(G2-0.00342)+487,500))))))</f>
        <v>266.56</v>
      </c>
      <c r="J2">
        <f xml:space="preserve"> I2*H2</f>
        <v>266.56</v>
      </c>
      <c r="K2">
        <f t="shared" ref="K2:K22" si="1" xml:space="preserve"> J2*D2</f>
        <v>83776</v>
      </c>
      <c r="L2">
        <f t="shared" ref="L2:L22" si="2" xml:space="preserve"> K2*E2</f>
        <v>83105792</v>
      </c>
      <c r="N2" s="30" t="s">
        <v>42</v>
      </c>
    </row>
    <row r="3" spans="1:15" ht="15" thickBot="1" x14ac:dyDescent="0.35">
      <c r="A3" s="11">
        <v>2</v>
      </c>
      <c r="B3" s="1">
        <v>106.55</v>
      </c>
      <c r="C3" s="1">
        <v>2</v>
      </c>
      <c r="D3">
        <f t="shared" ref="D3:D22" si="3">(22/7)*100*C3</f>
        <v>628.57142857142856</v>
      </c>
      <c r="E3">
        <f t="shared" ref="E3:E22" si="4" xml:space="preserve"> 1050 - B3</f>
        <v>943.45</v>
      </c>
      <c r="F3" s="17">
        <f t="shared" si="0"/>
        <v>1.0609199999999999E-3</v>
      </c>
      <c r="G3" s="23">
        <f t="shared" ref="G3:G22" si="5" xml:space="preserve"> ABS(F3)</f>
        <v>1.0609199999999999E-3</v>
      </c>
      <c r="H3" s="18">
        <f t="shared" ref="H3:H22" si="6" xml:space="preserve"> IF(G3=0,0,F3/G3)</f>
        <v>1</v>
      </c>
      <c r="I3" s="21">
        <f t="shared" ref="I3:I22" si="7" xml:space="preserve">  IF(G3&lt;=0.002,2*10^5*G3,IF(G3&lt;=0.00222,113636.3636*(G3-0.002)+400,IF(G3&lt;=0.00253,80645.16129*(G3-0.00222)+425,IF(G3&lt;=0.00305,46153.84615*(G3-0.00253)+450,IF(G3&lt;=0.00342,35135.13514*(G3-0.00305)+474,IF(G3&lt;0.0045,12037.03704*(G3-0.00342)+487,500))))))</f>
        <v>212.184</v>
      </c>
      <c r="J3">
        <f t="shared" ref="J3:J22" si="8" xml:space="preserve"> I3*H3</f>
        <v>212.184</v>
      </c>
      <c r="K3">
        <f t="shared" si="1"/>
        <v>133372.79999999999</v>
      </c>
      <c r="L3">
        <f t="shared" si="2"/>
        <v>125830568.16</v>
      </c>
      <c r="N3" s="31"/>
    </row>
    <row r="4" spans="1:15" ht="15" thickBot="1" x14ac:dyDescent="0.35">
      <c r="A4" s="11">
        <v>3</v>
      </c>
      <c r="B4" s="1">
        <v>242</v>
      </c>
      <c r="C4" s="1">
        <v>1</v>
      </c>
      <c r="D4">
        <f t="shared" si="3"/>
        <v>314.28571428571428</v>
      </c>
      <c r="E4">
        <f t="shared" si="4"/>
        <v>808</v>
      </c>
      <c r="F4" s="17">
        <f t="shared" si="0"/>
        <v>3.0239999999999998E-4</v>
      </c>
      <c r="G4" s="23">
        <f t="shared" si="5"/>
        <v>3.0239999999999998E-4</v>
      </c>
      <c r="H4" s="18">
        <f t="shared" si="6"/>
        <v>1</v>
      </c>
      <c r="I4" s="21">
        <f t="shared" si="7"/>
        <v>60.48</v>
      </c>
      <c r="J4">
        <f t="shared" si="8"/>
        <v>60.48</v>
      </c>
      <c r="K4">
        <f t="shared" si="1"/>
        <v>19008</v>
      </c>
      <c r="L4">
        <f t="shared" si="2"/>
        <v>15358464</v>
      </c>
      <c r="N4" s="12" t="s">
        <v>23</v>
      </c>
    </row>
    <row r="5" spans="1:15" ht="15" thickBot="1" x14ac:dyDescent="0.35">
      <c r="A5" s="11">
        <v>4</v>
      </c>
      <c r="B5" s="1">
        <v>247.46</v>
      </c>
      <c r="C5" s="1">
        <v>2</v>
      </c>
      <c r="D5">
        <f t="shared" si="3"/>
        <v>628.57142857142856</v>
      </c>
      <c r="E5">
        <f t="shared" si="4"/>
        <v>802.54</v>
      </c>
      <c r="F5" s="17">
        <f t="shared" si="0"/>
        <v>2.7182399999999994E-4</v>
      </c>
      <c r="G5" s="23">
        <f t="shared" si="5"/>
        <v>2.7182399999999994E-4</v>
      </c>
      <c r="H5" s="18">
        <f t="shared" si="6"/>
        <v>1</v>
      </c>
      <c r="I5" s="21">
        <f t="shared" si="7"/>
        <v>54.364799999999988</v>
      </c>
      <c r="J5">
        <f t="shared" si="8"/>
        <v>54.364799999999988</v>
      </c>
      <c r="K5">
        <f t="shared" si="1"/>
        <v>34172.159999999989</v>
      </c>
      <c r="L5">
        <f t="shared" si="2"/>
        <v>27424525.28639999</v>
      </c>
      <c r="N5" s="12" t="s">
        <v>24</v>
      </c>
    </row>
    <row r="6" spans="1:15" ht="15" thickBot="1" x14ac:dyDescent="0.35">
      <c r="A6" s="11">
        <v>5</v>
      </c>
      <c r="B6" s="1">
        <v>281.55</v>
      </c>
      <c r="C6" s="1">
        <v>2</v>
      </c>
      <c r="D6">
        <f t="shared" si="3"/>
        <v>628.57142857142856</v>
      </c>
      <c r="E6">
        <f t="shared" si="4"/>
        <v>768.45</v>
      </c>
      <c r="F6" s="17">
        <f t="shared" si="0"/>
        <v>8.0919999999999937E-5</v>
      </c>
      <c r="G6" s="23">
        <f t="shared" si="5"/>
        <v>8.0919999999999937E-5</v>
      </c>
      <c r="H6" s="18">
        <f t="shared" si="6"/>
        <v>1</v>
      </c>
      <c r="I6" s="21">
        <f t="shared" si="7"/>
        <v>16.183999999999987</v>
      </c>
      <c r="J6">
        <f t="shared" si="8"/>
        <v>16.183999999999987</v>
      </c>
      <c r="K6">
        <f t="shared" si="1"/>
        <v>10172.799999999992</v>
      </c>
      <c r="L6">
        <f t="shared" si="2"/>
        <v>7817288.1599999946</v>
      </c>
      <c r="N6" s="13" t="s">
        <v>43</v>
      </c>
    </row>
    <row r="7" spans="1:15" ht="15" thickBot="1" x14ac:dyDescent="0.35">
      <c r="A7" s="11">
        <v>6</v>
      </c>
      <c r="B7" s="1">
        <v>396.31</v>
      </c>
      <c r="C7" s="1">
        <v>2</v>
      </c>
      <c r="D7">
        <f t="shared" si="3"/>
        <v>628.57142857142856</v>
      </c>
      <c r="E7">
        <f t="shared" si="4"/>
        <v>653.69000000000005</v>
      </c>
      <c r="F7" s="17">
        <f t="shared" si="0"/>
        <v>-5.6173599999999996E-4</v>
      </c>
      <c r="G7" s="23">
        <f t="shared" si="5"/>
        <v>5.6173599999999996E-4</v>
      </c>
      <c r="H7" s="18">
        <f t="shared" si="6"/>
        <v>-1</v>
      </c>
      <c r="I7" s="21">
        <f t="shared" si="7"/>
        <v>112.34719999999999</v>
      </c>
      <c r="J7">
        <f t="shared" si="8"/>
        <v>-112.34719999999999</v>
      </c>
      <c r="K7">
        <f t="shared" si="1"/>
        <v>-70618.239999999991</v>
      </c>
      <c r="L7">
        <f t="shared" si="2"/>
        <v>-46162437.305599995</v>
      </c>
      <c r="N7" s="32" t="s">
        <v>44</v>
      </c>
    </row>
    <row r="8" spans="1:15" ht="15" thickBot="1" x14ac:dyDescent="0.35">
      <c r="A8" s="11">
        <v>7</v>
      </c>
      <c r="B8" s="1">
        <v>466.92</v>
      </c>
      <c r="C8" s="1">
        <v>2</v>
      </c>
      <c r="D8">
        <f t="shared" si="3"/>
        <v>628.57142857142856</v>
      </c>
      <c r="E8">
        <f t="shared" si="4"/>
        <v>583.07999999999993</v>
      </c>
      <c r="F8" s="17">
        <f t="shared" si="0"/>
        <v>-9.5715200000000007E-4</v>
      </c>
      <c r="G8" s="23">
        <f t="shared" si="5"/>
        <v>9.5715200000000007E-4</v>
      </c>
      <c r="H8" s="18">
        <f t="shared" si="6"/>
        <v>-1</v>
      </c>
      <c r="I8" s="21">
        <f t="shared" si="7"/>
        <v>191.43040000000002</v>
      </c>
      <c r="J8">
        <f t="shared" si="8"/>
        <v>-191.43040000000002</v>
      </c>
      <c r="K8">
        <f t="shared" si="1"/>
        <v>-120327.68000000001</v>
      </c>
      <c r="L8">
        <f t="shared" si="2"/>
        <v>-70160663.654399991</v>
      </c>
      <c r="N8" s="32"/>
    </row>
    <row r="9" spans="1:15" ht="15" thickBot="1" x14ac:dyDescent="0.35">
      <c r="A9" s="11">
        <v>8</v>
      </c>
      <c r="B9" s="1">
        <v>575.07000000000005</v>
      </c>
      <c r="C9" s="1">
        <v>2</v>
      </c>
      <c r="D9">
        <f t="shared" si="3"/>
        <v>628.57142857142856</v>
      </c>
      <c r="E9">
        <f t="shared" si="4"/>
        <v>474.92999999999995</v>
      </c>
      <c r="F9" s="17">
        <f t="shared" si="0"/>
        <v>-1.5627920000000001E-3</v>
      </c>
      <c r="G9" s="23">
        <f t="shared" si="5"/>
        <v>1.5627920000000001E-3</v>
      </c>
      <c r="H9" s="18">
        <f t="shared" si="6"/>
        <v>-1</v>
      </c>
      <c r="I9" s="21">
        <f t="shared" si="7"/>
        <v>312.55840000000001</v>
      </c>
      <c r="J9">
        <f t="shared" si="8"/>
        <v>-312.55840000000001</v>
      </c>
      <c r="K9">
        <f t="shared" si="1"/>
        <v>-196465.28</v>
      </c>
      <c r="L9">
        <f t="shared" si="2"/>
        <v>-93307255.430399984</v>
      </c>
    </row>
    <row r="10" spans="1:15" ht="15" thickBot="1" x14ac:dyDescent="0.35">
      <c r="A10" s="11">
        <v>9</v>
      </c>
      <c r="B10" s="1">
        <v>743.46</v>
      </c>
      <c r="C10" s="1">
        <v>2</v>
      </c>
      <c r="D10">
        <f t="shared" si="3"/>
        <v>628.57142857142856</v>
      </c>
      <c r="E10">
        <f t="shared" si="4"/>
        <v>306.53999999999996</v>
      </c>
      <c r="F10" s="17">
        <f t="shared" si="0"/>
        <v>-2.5057759999999999E-3</v>
      </c>
      <c r="G10" s="23">
        <f t="shared" si="5"/>
        <v>2.5057759999999999E-3</v>
      </c>
      <c r="H10" s="18">
        <f t="shared" si="6"/>
        <v>-1</v>
      </c>
      <c r="I10" s="21">
        <f t="shared" si="7"/>
        <v>448.04645161281104</v>
      </c>
      <c r="J10">
        <f t="shared" si="8"/>
        <v>-448.04645161281104</v>
      </c>
      <c r="K10">
        <f t="shared" si="1"/>
        <v>-281629.1981566241</v>
      </c>
      <c r="L10">
        <f t="shared" si="2"/>
        <v>-86330614.402931541</v>
      </c>
      <c r="N10" s="17"/>
    </row>
    <row r="11" spans="1:15" ht="15" thickBot="1" x14ac:dyDescent="0.35">
      <c r="A11" s="11">
        <v>10</v>
      </c>
      <c r="B11" s="1">
        <v>800.31</v>
      </c>
      <c r="C11" s="1">
        <v>2</v>
      </c>
      <c r="D11">
        <f t="shared" si="3"/>
        <v>628.57142857142856</v>
      </c>
      <c r="E11">
        <f t="shared" si="4"/>
        <v>249.69000000000005</v>
      </c>
      <c r="F11" s="17">
        <f t="shared" si="0"/>
        <v>-2.8241359999999997E-3</v>
      </c>
      <c r="G11" s="23">
        <f t="shared" si="5"/>
        <v>2.8241359999999997E-3</v>
      </c>
      <c r="H11" s="18">
        <f t="shared" si="6"/>
        <v>-1</v>
      </c>
      <c r="I11" s="21">
        <f t="shared" si="7"/>
        <v>463.57550769117637</v>
      </c>
      <c r="J11">
        <f t="shared" si="8"/>
        <v>-463.57550769117637</v>
      </c>
      <c r="K11">
        <f t="shared" si="1"/>
        <v>-291390.31912016799</v>
      </c>
      <c r="L11">
        <f t="shared" si="2"/>
        <v>-72757248.781114757</v>
      </c>
      <c r="N11" s="19">
        <v>5.5999999999999997E-6</v>
      </c>
      <c r="O11" t="s">
        <v>21</v>
      </c>
    </row>
    <row r="12" spans="1:15" ht="15" thickBot="1" x14ac:dyDescent="0.35">
      <c r="A12" s="24">
        <v>11</v>
      </c>
      <c r="B12" s="25">
        <v>1050</v>
      </c>
      <c r="C12" s="25">
        <v>4</v>
      </c>
      <c r="D12" s="26">
        <f t="shared" si="3"/>
        <v>1257.1428571428571</v>
      </c>
      <c r="E12" s="26">
        <f t="shared" si="4"/>
        <v>0</v>
      </c>
      <c r="F12" s="27">
        <f t="shared" si="0"/>
        <v>-4.2223999999999994E-3</v>
      </c>
      <c r="G12" s="28">
        <f t="shared" si="5"/>
        <v>4.2223999999999994E-3</v>
      </c>
      <c r="H12" s="29">
        <f t="shared" si="6"/>
        <v>-1</v>
      </c>
      <c r="I12" s="21">
        <f t="shared" si="7"/>
        <v>496.658518520896</v>
      </c>
      <c r="J12" s="26">
        <f t="shared" si="8"/>
        <v>-496.658518520896</v>
      </c>
      <c r="K12" s="26">
        <f t="shared" si="1"/>
        <v>-624370.7089976978</v>
      </c>
      <c r="L12" s="26">
        <f t="shared" si="2"/>
        <v>0</v>
      </c>
      <c r="N12" s="13">
        <v>296</v>
      </c>
      <c r="O12" t="s">
        <v>22</v>
      </c>
    </row>
    <row r="13" spans="1:15" ht="15" thickBot="1" x14ac:dyDescent="0.35">
      <c r="A13" s="11">
        <v>12</v>
      </c>
      <c r="B13" s="1">
        <v>1299.69</v>
      </c>
      <c r="C13" s="1">
        <v>2</v>
      </c>
      <c r="D13">
        <f t="shared" si="3"/>
        <v>628.57142857142856</v>
      </c>
      <c r="E13">
        <f t="shared" si="4"/>
        <v>-249.69000000000005</v>
      </c>
      <c r="F13" s="17">
        <f t="shared" si="0"/>
        <v>-5.620664E-3</v>
      </c>
      <c r="G13" s="23">
        <f t="shared" si="5"/>
        <v>5.620664E-3</v>
      </c>
      <c r="H13" s="18">
        <f t="shared" si="6"/>
        <v>-1</v>
      </c>
      <c r="I13" s="21">
        <f t="shared" si="7"/>
        <v>500</v>
      </c>
      <c r="J13">
        <f t="shared" si="8"/>
        <v>-500</v>
      </c>
      <c r="K13">
        <f t="shared" si="1"/>
        <v>-314285.71428571426</v>
      </c>
      <c r="L13">
        <f t="shared" si="2"/>
        <v>78474000.000000015</v>
      </c>
      <c r="N13" s="12">
        <f xml:space="preserve"> N12/50</f>
        <v>5.92</v>
      </c>
      <c r="O13" t="s">
        <v>26</v>
      </c>
    </row>
    <row r="14" spans="1:15" ht="15" thickBot="1" x14ac:dyDescent="0.35">
      <c r="A14" s="11">
        <v>13</v>
      </c>
      <c r="B14" s="1">
        <v>1356.54</v>
      </c>
      <c r="C14" s="1">
        <v>2</v>
      </c>
      <c r="D14">
        <f t="shared" si="3"/>
        <v>628.57142857142856</v>
      </c>
      <c r="E14">
        <f t="shared" si="4"/>
        <v>-306.53999999999996</v>
      </c>
      <c r="F14" s="17">
        <f t="shared" si="0"/>
        <v>-5.9390239999999993E-3</v>
      </c>
      <c r="G14" s="23">
        <f t="shared" si="5"/>
        <v>5.9390239999999993E-3</v>
      </c>
      <c r="H14" s="18">
        <f t="shared" si="6"/>
        <v>-1</v>
      </c>
      <c r="I14" s="21">
        <f t="shared" si="7"/>
        <v>500</v>
      </c>
      <c r="J14">
        <f t="shared" si="8"/>
        <v>-500</v>
      </c>
      <c r="K14">
        <f t="shared" si="1"/>
        <v>-314285.71428571426</v>
      </c>
      <c r="L14">
        <f t="shared" si="2"/>
        <v>96341142.857142836</v>
      </c>
    </row>
    <row r="15" spans="1:15" ht="15" thickBot="1" x14ac:dyDescent="0.35">
      <c r="A15" s="11">
        <v>14</v>
      </c>
      <c r="B15" s="1">
        <v>1524.9299999999998</v>
      </c>
      <c r="C15" s="1">
        <v>2</v>
      </c>
      <c r="D15">
        <f t="shared" si="3"/>
        <v>628.57142857142856</v>
      </c>
      <c r="E15">
        <f t="shared" si="4"/>
        <v>-474.92999999999984</v>
      </c>
      <c r="F15" s="17">
        <f t="shared" si="0"/>
        <v>-6.8820079999999985E-3</v>
      </c>
      <c r="G15" s="23">
        <f t="shared" si="5"/>
        <v>6.8820079999999985E-3</v>
      </c>
      <c r="H15" s="18">
        <f t="shared" si="6"/>
        <v>-1</v>
      </c>
      <c r="I15" s="21">
        <f t="shared" si="7"/>
        <v>500</v>
      </c>
      <c r="J15">
        <f t="shared" si="8"/>
        <v>-500</v>
      </c>
      <c r="K15">
        <f t="shared" si="1"/>
        <v>-314285.71428571426</v>
      </c>
      <c r="L15">
        <f t="shared" si="2"/>
        <v>149263714.28571421</v>
      </c>
      <c r="N15">
        <v>5.92</v>
      </c>
    </row>
    <row r="16" spans="1:15" ht="15" thickBot="1" x14ac:dyDescent="0.35">
      <c r="A16" s="11">
        <v>15</v>
      </c>
      <c r="B16" s="1">
        <v>1633.08</v>
      </c>
      <c r="C16" s="1">
        <v>2</v>
      </c>
      <c r="D16">
        <f t="shared" si="3"/>
        <v>628.57142857142856</v>
      </c>
      <c r="E16">
        <f t="shared" si="4"/>
        <v>-583.07999999999993</v>
      </c>
      <c r="F16" s="17">
        <f t="shared" si="0"/>
        <v>-7.4876479999999995E-3</v>
      </c>
      <c r="G16" s="23">
        <f t="shared" si="5"/>
        <v>7.4876479999999995E-3</v>
      </c>
      <c r="H16" s="18">
        <f t="shared" si="6"/>
        <v>-1</v>
      </c>
      <c r="I16" s="21">
        <f t="shared" si="7"/>
        <v>500</v>
      </c>
      <c r="J16">
        <f t="shared" si="8"/>
        <v>-500</v>
      </c>
      <c r="K16">
        <f t="shared" si="1"/>
        <v>-314285.71428571426</v>
      </c>
      <c r="L16">
        <f t="shared" si="2"/>
        <v>183253714.28571424</v>
      </c>
    </row>
    <row r="17" spans="1:13" ht="15" thickBot="1" x14ac:dyDescent="0.35">
      <c r="A17" s="11">
        <v>16</v>
      </c>
      <c r="B17" s="1">
        <v>1703.69</v>
      </c>
      <c r="C17" s="1">
        <v>2</v>
      </c>
      <c r="D17">
        <f t="shared" si="3"/>
        <v>628.57142857142856</v>
      </c>
      <c r="E17">
        <f t="shared" si="4"/>
        <v>-653.69000000000005</v>
      </c>
      <c r="F17" s="17">
        <f t="shared" si="0"/>
        <v>-7.8830640000000004E-3</v>
      </c>
      <c r="G17" s="23">
        <f t="shared" si="5"/>
        <v>7.8830640000000004E-3</v>
      </c>
      <c r="H17" s="18">
        <f t="shared" si="6"/>
        <v>-1</v>
      </c>
      <c r="I17" s="21">
        <f t="shared" si="7"/>
        <v>500</v>
      </c>
      <c r="J17">
        <f t="shared" si="8"/>
        <v>-500</v>
      </c>
      <c r="K17">
        <f t="shared" si="1"/>
        <v>-314285.71428571426</v>
      </c>
      <c r="L17">
        <f t="shared" si="2"/>
        <v>205445428.57142857</v>
      </c>
    </row>
    <row r="18" spans="1:13" ht="15" thickBot="1" x14ac:dyDescent="0.35">
      <c r="A18" s="11">
        <v>17</v>
      </c>
      <c r="B18" s="1">
        <v>1818.45</v>
      </c>
      <c r="C18" s="1">
        <v>2</v>
      </c>
      <c r="D18">
        <f t="shared" si="3"/>
        <v>628.57142857142856</v>
      </c>
      <c r="E18">
        <f t="shared" si="4"/>
        <v>-768.45</v>
      </c>
      <c r="F18" s="17">
        <f t="shared" si="0"/>
        <v>-8.5257200000000005E-3</v>
      </c>
      <c r="G18" s="23">
        <f t="shared" si="5"/>
        <v>8.5257200000000005E-3</v>
      </c>
      <c r="H18" s="18">
        <f t="shared" si="6"/>
        <v>-1</v>
      </c>
      <c r="I18" s="21">
        <f t="shared" si="7"/>
        <v>500</v>
      </c>
      <c r="J18">
        <f t="shared" si="8"/>
        <v>-500</v>
      </c>
      <c r="K18">
        <f t="shared" si="1"/>
        <v>-314285.71428571426</v>
      </c>
      <c r="L18">
        <f t="shared" si="2"/>
        <v>241512857.14285713</v>
      </c>
    </row>
    <row r="19" spans="1:13" ht="15" thickBot="1" x14ac:dyDescent="0.35">
      <c r="A19" s="11">
        <v>18</v>
      </c>
      <c r="B19" s="1">
        <v>1852.54</v>
      </c>
      <c r="C19" s="1">
        <v>2</v>
      </c>
      <c r="D19">
        <f t="shared" si="3"/>
        <v>628.57142857142856</v>
      </c>
      <c r="E19">
        <f t="shared" si="4"/>
        <v>-802.54</v>
      </c>
      <c r="F19" s="17">
        <f t="shared" si="0"/>
        <v>-8.7166239999999992E-3</v>
      </c>
      <c r="G19" s="23">
        <f t="shared" si="5"/>
        <v>8.7166239999999992E-3</v>
      </c>
      <c r="H19" s="18">
        <f t="shared" si="6"/>
        <v>-1</v>
      </c>
      <c r="I19" s="21">
        <f t="shared" si="7"/>
        <v>500</v>
      </c>
      <c r="J19">
        <f t="shared" si="8"/>
        <v>-500</v>
      </c>
      <c r="K19">
        <f t="shared" si="1"/>
        <v>-314285.71428571426</v>
      </c>
      <c r="L19">
        <f t="shared" si="2"/>
        <v>252226857.1428571</v>
      </c>
    </row>
    <row r="20" spans="1:13" ht="15" thickBot="1" x14ac:dyDescent="0.35">
      <c r="A20" s="11">
        <v>19</v>
      </c>
      <c r="B20" s="1">
        <v>1858</v>
      </c>
      <c r="C20" s="1">
        <v>1</v>
      </c>
      <c r="D20">
        <f t="shared" si="3"/>
        <v>314.28571428571428</v>
      </c>
      <c r="E20">
        <f t="shared" si="4"/>
        <v>-808</v>
      </c>
      <c r="F20" s="17">
        <f t="shared" si="0"/>
        <v>-8.7472000000000001E-3</v>
      </c>
      <c r="G20" s="23">
        <f t="shared" si="5"/>
        <v>8.7472000000000001E-3</v>
      </c>
      <c r="H20" s="18">
        <f t="shared" si="6"/>
        <v>-1</v>
      </c>
      <c r="I20" s="21">
        <f t="shared" si="7"/>
        <v>500</v>
      </c>
      <c r="J20">
        <f t="shared" si="8"/>
        <v>-500</v>
      </c>
      <c r="K20">
        <f t="shared" si="1"/>
        <v>-157142.85714285713</v>
      </c>
      <c r="L20">
        <f t="shared" si="2"/>
        <v>126971428.57142857</v>
      </c>
    </row>
    <row r="21" spans="1:13" ht="15" thickBot="1" x14ac:dyDescent="0.35">
      <c r="A21" s="11">
        <v>20</v>
      </c>
      <c r="B21" s="1">
        <v>1993.45</v>
      </c>
      <c r="C21" s="1">
        <v>2</v>
      </c>
      <c r="D21">
        <f t="shared" si="3"/>
        <v>628.57142857142856</v>
      </c>
      <c r="E21">
        <f t="shared" si="4"/>
        <v>-943.45</v>
      </c>
      <c r="F21" s="17">
        <f t="shared" si="0"/>
        <v>-9.5057200000000005E-3</v>
      </c>
      <c r="G21" s="23">
        <f t="shared" si="5"/>
        <v>9.5057200000000005E-3</v>
      </c>
      <c r="H21" s="18">
        <f t="shared" si="6"/>
        <v>-1</v>
      </c>
      <c r="I21" s="21">
        <f t="shared" si="7"/>
        <v>500</v>
      </c>
      <c r="J21">
        <f t="shared" si="8"/>
        <v>-500</v>
      </c>
      <c r="K21">
        <f t="shared" si="1"/>
        <v>-314285.71428571426</v>
      </c>
      <c r="L21">
        <f t="shared" si="2"/>
        <v>296512857.14285713</v>
      </c>
    </row>
    <row r="22" spans="1:13" ht="15" thickBot="1" x14ac:dyDescent="0.35">
      <c r="A22" s="11">
        <v>21</v>
      </c>
      <c r="B22" s="1">
        <v>2042</v>
      </c>
      <c r="C22" s="1">
        <v>1</v>
      </c>
      <c r="D22">
        <f t="shared" si="3"/>
        <v>314.28571428571428</v>
      </c>
      <c r="E22">
        <f t="shared" si="4"/>
        <v>-992</v>
      </c>
      <c r="F22" s="17">
        <f t="shared" si="0"/>
        <v>-9.7775999999999991E-3</v>
      </c>
      <c r="G22" s="23">
        <f t="shared" si="5"/>
        <v>9.7775999999999991E-3</v>
      </c>
      <c r="H22" s="18">
        <f t="shared" si="6"/>
        <v>-1</v>
      </c>
      <c r="I22" s="21">
        <f t="shared" si="7"/>
        <v>500</v>
      </c>
      <c r="J22">
        <f t="shared" si="8"/>
        <v>-500</v>
      </c>
      <c r="K22">
        <f t="shared" si="1"/>
        <v>-157142.85714285713</v>
      </c>
      <c r="L22">
        <f t="shared" si="2"/>
        <v>155885714.28571427</v>
      </c>
    </row>
    <row r="23" spans="1:13" x14ac:dyDescent="0.3">
      <c r="J23" s="6" t="s">
        <v>15</v>
      </c>
      <c r="K23" s="2">
        <f>SUM(K2:K22)</f>
        <v>-4132871.0948459175</v>
      </c>
      <c r="L23" s="3">
        <f>SUM(L2:L22)</f>
        <v>1676706132.3176675</v>
      </c>
      <c r="M23" s="6" t="s">
        <v>13</v>
      </c>
    </row>
    <row r="24" spans="1:13" x14ac:dyDescent="0.3">
      <c r="J24" s="6" t="s">
        <v>16</v>
      </c>
      <c r="K24" s="5">
        <f xml:space="preserve"> K23/1000</f>
        <v>-4132.8710948459175</v>
      </c>
      <c r="L24" s="4">
        <f xml:space="preserve"> L23/10^6</f>
        <v>1676.7061323176674</v>
      </c>
      <c r="M24" s="6" t="s">
        <v>14</v>
      </c>
    </row>
    <row r="27" spans="1:13" ht="15" thickBot="1" x14ac:dyDescent="0.35"/>
    <row r="28" spans="1:13" ht="31.2" customHeight="1" thickTop="1" thickBot="1" x14ac:dyDescent="0.35">
      <c r="C28" s="33" t="s">
        <v>45</v>
      </c>
      <c r="D28" s="34"/>
    </row>
    <row r="29" spans="1:13" ht="15" thickTop="1" x14ac:dyDescent="0.3"/>
  </sheetData>
  <mergeCells count="3">
    <mergeCell ref="C28:D28"/>
    <mergeCell ref="N2:N3"/>
    <mergeCell ref="N7:N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8946-D54B-409C-BA4F-F65F822D8974}">
  <dimension ref="A1:L76"/>
  <sheetViews>
    <sheetView topLeftCell="B40" workbookViewId="0">
      <selection activeCell="J58" sqref="J58"/>
    </sheetView>
  </sheetViews>
  <sheetFormatPr defaultRowHeight="14.4" x14ac:dyDescent="0.3"/>
  <cols>
    <col min="1" max="1" width="9.5546875" customWidth="1"/>
    <col min="2" max="2" width="18" customWidth="1"/>
    <col min="3" max="3" width="12.77734375" customWidth="1"/>
    <col min="4" max="4" width="19" customWidth="1"/>
    <col min="5" max="5" width="16.88671875" customWidth="1"/>
    <col min="6" max="6" width="20.6640625" customWidth="1"/>
    <col min="7" max="7" width="20.44140625" customWidth="1"/>
    <col min="8" max="8" width="18.5546875" customWidth="1"/>
    <col min="9" max="9" width="16.44140625" customWidth="1"/>
    <col min="10" max="10" width="26.33203125" customWidth="1"/>
    <col min="11" max="11" width="15.5546875" customWidth="1"/>
    <col min="12" max="12" width="11.88671875" customWidth="1"/>
  </cols>
  <sheetData>
    <row r="1" spans="1:11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25</v>
      </c>
      <c r="F1" s="9" t="s">
        <v>4</v>
      </c>
      <c r="G1" s="8" t="s">
        <v>6</v>
      </c>
      <c r="H1" s="10" t="s">
        <v>5</v>
      </c>
    </row>
    <row r="2" spans="1:11" ht="15" thickBot="1" x14ac:dyDescent="0.35">
      <c r="A2" s="11">
        <v>1</v>
      </c>
      <c r="B2" s="17">
        <f xml:space="preserve"> (2*A2-1)*($J$14/2)</f>
        <v>2.5237600000000002</v>
      </c>
      <c r="C2" s="17">
        <f t="shared" ref="C2:C33" si="0">$J$12*($J$13-B2)</f>
        <v>3.123153E-3</v>
      </c>
      <c r="D2">
        <f xml:space="preserve"> IF(C2&gt;0.002, 26.8, 26.8*(C2/0.002)*(2-(C2/0.002)))</f>
        <v>26.8</v>
      </c>
      <c r="E2">
        <v>734.48105032879221</v>
      </c>
      <c r="F2">
        <f xml:space="preserve"> D2*E2</f>
        <v>19684.092148811633</v>
      </c>
      <c r="G2" s="17">
        <f xml:space="preserve"> 1050 -B2</f>
        <v>1047.47624</v>
      </c>
      <c r="H2" s="17">
        <f>F2*G2</f>
        <v>20618618.83185073</v>
      </c>
    </row>
    <row r="3" spans="1:11" ht="15" thickBot="1" x14ac:dyDescent="0.35">
      <c r="A3" s="11">
        <v>2</v>
      </c>
      <c r="B3" s="17">
        <f t="shared" ref="B3:B51" si="1" xml:space="preserve"> (2*A3-1)*($J$14/2)</f>
        <v>7.5712800000000007</v>
      </c>
      <c r="C3" s="17">
        <f t="shared" si="0"/>
        <v>3.0600590000000004E-3</v>
      </c>
      <c r="D3">
        <f t="shared" ref="D3:D51" si="2" xml:space="preserve"> IF(C3&gt;0.002, 26.8, 26.8*(C3/0.002)*(2-(C3/0.002)))</f>
        <v>26.8</v>
      </c>
      <c r="E3">
        <v>1270.6268667997681</v>
      </c>
      <c r="F3">
        <f xml:space="preserve"> D3*E3</f>
        <v>34052.800030233782</v>
      </c>
      <c r="G3" s="17">
        <f xml:space="preserve"> 1050 -B3</f>
        <v>1042.4287200000001</v>
      </c>
      <c r="H3" s="17">
        <f t="shared" ref="H3:H51" si="3">F3*G3</f>
        <v>35497616.747932568</v>
      </c>
      <c r="J3" s="30" t="s">
        <v>49</v>
      </c>
    </row>
    <row r="4" spans="1:11" ht="15" thickBot="1" x14ac:dyDescent="0.35">
      <c r="A4" s="11">
        <v>3</v>
      </c>
      <c r="B4" s="17">
        <f t="shared" si="1"/>
        <v>12.6188</v>
      </c>
      <c r="C4" s="17">
        <f t="shared" si="0"/>
        <v>2.9969650000000003E-3</v>
      </c>
      <c r="D4">
        <f t="shared" si="2"/>
        <v>26.8</v>
      </c>
      <c r="E4">
        <v>1638.3925198145575</v>
      </c>
      <c r="F4">
        <f t="shared" ref="F4:F51" si="4" xml:space="preserve"> D4*E4</f>
        <v>43908.919531030144</v>
      </c>
      <c r="G4" s="17">
        <f t="shared" ref="G4:G51" si="5" xml:space="preserve"> 1050 -B4</f>
        <v>1037.3812</v>
      </c>
      <c r="H4" s="17">
        <f t="shared" si="3"/>
        <v>45550287.633803487</v>
      </c>
      <c r="J4" s="31"/>
    </row>
    <row r="5" spans="1:11" ht="15" thickBot="1" x14ac:dyDescent="0.35">
      <c r="A5" s="11">
        <v>4</v>
      </c>
      <c r="B5" s="17">
        <f t="shared" si="1"/>
        <v>17.666320000000002</v>
      </c>
      <c r="C5" s="17">
        <f t="shared" si="0"/>
        <v>2.9338710000000002E-3</v>
      </c>
      <c r="D5">
        <f t="shared" si="2"/>
        <v>26.8</v>
      </c>
      <c r="E5">
        <v>1936.2269124110323</v>
      </c>
      <c r="F5">
        <f t="shared" si="4"/>
        <v>51890.881252615669</v>
      </c>
      <c r="G5" s="17">
        <f t="shared" si="5"/>
        <v>1032.33368</v>
      </c>
      <c r="H5" s="17">
        <f t="shared" si="3"/>
        <v>53568704.401955739</v>
      </c>
      <c r="J5" s="12" t="s">
        <v>23</v>
      </c>
    </row>
    <row r="6" spans="1:11" ht="15" thickBot="1" x14ac:dyDescent="0.35">
      <c r="A6" s="11">
        <v>5</v>
      </c>
      <c r="B6" s="17">
        <f t="shared" si="1"/>
        <v>22.713840000000001</v>
      </c>
      <c r="C6" s="17">
        <f t="shared" si="0"/>
        <v>2.8707770000000001E-3</v>
      </c>
      <c r="D6">
        <f t="shared" si="2"/>
        <v>26.8</v>
      </c>
      <c r="E6">
        <v>2192.8124536117407</v>
      </c>
      <c r="F6">
        <f t="shared" si="4"/>
        <v>58767.373756794652</v>
      </c>
      <c r="G6" s="17">
        <f t="shared" si="5"/>
        <v>1027.2861600000001</v>
      </c>
      <c r="H6" s="17">
        <f t="shared" si="3"/>
        <v>60370909.719902359</v>
      </c>
      <c r="J6" s="12" t="s">
        <v>24</v>
      </c>
    </row>
    <row r="7" spans="1:11" ht="15" thickBot="1" x14ac:dyDescent="0.35">
      <c r="A7" s="11">
        <v>6</v>
      </c>
      <c r="B7" s="17">
        <f t="shared" si="1"/>
        <v>27.761360000000003</v>
      </c>
      <c r="C7" s="17">
        <f t="shared" si="0"/>
        <v>2.8076830000000001E-3</v>
      </c>
      <c r="D7">
        <f t="shared" si="2"/>
        <v>26.8</v>
      </c>
      <c r="E7">
        <v>2421.2982984536052</v>
      </c>
      <c r="F7">
        <f t="shared" si="4"/>
        <v>64890.794398556623</v>
      </c>
      <c r="G7" s="17">
        <f t="shared" si="5"/>
        <v>1022.23864</v>
      </c>
      <c r="H7" s="17">
        <f t="shared" si="3"/>
        <v>66333877.41450014</v>
      </c>
      <c r="J7" s="13" t="s">
        <v>48</v>
      </c>
    </row>
    <row r="8" spans="1:11" ht="15" thickBot="1" x14ac:dyDescent="0.35">
      <c r="A8" s="11">
        <v>7</v>
      </c>
      <c r="B8" s="17">
        <f t="shared" si="1"/>
        <v>32.808880000000002</v>
      </c>
      <c r="C8" s="17">
        <f t="shared" si="0"/>
        <v>2.744589E-3</v>
      </c>
      <c r="D8">
        <f t="shared" si="2"/>
        <v>26.8</v>
      </c>
      <c r="E8">
        <v>2629.0210414683752</v>
      </c>
      <c r="F8">
        <f t="shared" si="4"/>
        <v>70457.763911352464</v>
      </c>
      <c r="G8" s="17">
        <f t="shared" si="5"/>
        <v>1017.19112</v>
      </c>
      <c r="H8" s="17">
        <f t="shared" si="3"/>
        <v>71669011.785684183</v>
      </c>
      <c r="J8" s="32" t="s">
        <v>50</v>
      </c>
    </row>
    <row r="9" spans="1:11" ht="15" thickBot="1" x14ac:dyDescent="0.35">
      <c r="A9" s="11">
        <v>8</v>
      </c>
      <c r="B9" s="17">
        <f t="shared" si="1"/>
        <v>37.856400000000001</v>
      </c>
      <c r="C9" s="17">
        <f t="shared" si="0"/>
        <v>2.6814949999999999E-3</v>
      </c>
      <c r="D9">
        <f t="shared" si="2"/>
        <v>26.8</v>
      </c>
      <c r="E9">
        <v>2820.5717533652864</v>
      </c>
      <c r="F9">
        <f t="shared" si="4"/>
        <v>75591.322990189685</v>
      </c>
      <c r="G9" s="17">
        <f t="shared" si="5"/>
        <v>1012.1436</v>
      </c>
      <c r="H9" s="17">
        <f t="shared" si="3"/>
        <v>76509273.780053347</v>
      </c>
      <c r="J9" s="32"/>
    </row>
    <row r="10" spans="1:11" ht="15" thickBot="1" x14ac:dyDescent="0.35">
      <c r="A10" s="11">
        <v>9</v>
      </c>
      <c r="B10" s="17">
        <f t="shared" si="1"/>
        <v>42.903920000000006</v>
      </c>
      <c r="C10" s="17">
        <f t="shared" si="0"/>
        <v>2.6184010000000002E-3</v>
      </c>
      <c r="D10">
        <f t="shared" si="2"/>
        <v>26.8</v>
      </c>
      <c r="E10">
        <v>2999.0507812123419</v>
      </c>
      <c r="F10">
        <f t="shared" si="4"/>
        <v>80374.560936490772</v>
      </c>
      <c r="G10" s="17">
        <f t="shared" si="5"/>
        <v>1007.09608</v>
      </c>
      <c r="H10" s="17">
        <f t="shared" si="3"/>
        <v>80944905.250860989</v>
      </c>
    </row>
    <row r="11" spans="1:11" ht="15" thickBot="1" x14ac:dyDescent="0.35">
      <c r="A11" s="11">
        <v>10</v>
      </c>
      <c r="B11" s="17">
        <f t="shared" si="1"/>
        <v>47.951440000000005</v>
      </c>
      <c r="C11" s="17">
        <f t="shared" si="0"/>
        <v>2.5553070000000002E-3</v>
      </c>
      <c r="D11">
        <f t="shared" si="2"/>
        <v>26.8</v>
      </c>
      <c r="E11">
        <v>3166.6691260231419</v>
      </c>
      <c r="F11">
        <f t="shared" si="4"/>
        <v>84866.732577420204</v>
      </c>
      <c r="G11" s="17">
        <f t="shared" si="5"/>
        <v>1002.04856</v>
      </c>
      <c r="H11" s="17">
        <f t="shared" si="3"/>
        <v>85040587.171109006</v>
      </c>
      <c r="J11" s="17"/>
    </row>
    <row r="12" spans="1:11" ht="15" thickBot="1" x14ac:dyDescent="0.35">
      <c r="A12" s="11">
        <v>11</v>
      </c>
      <c r="B12" s="17">
        <f t="shared" si="1"/>
        <v>52.998960000000004</v>
      </c>
      <c r="C12" s="17">
        <f t="shared" si="0"/>
        <v>2.4922130000000001E-3</v>
      </c>
      <c r="D12">
        <f t="shared" si="2"/>
        <v>26.8</v>
      </c>
      <c r="E12">
        <v>3325.0696702679043</v>
      </c>
      <c r="F12">
        <f t="shared" si="4"/>
        <v>89111.867163179835</v>
      </c>
      <c r="G12" s="17">
        <f t="shared" si="5"/>
        <v>997.00103999999999</v>
      </c>
      <c r="H12" s="17">
        <f t="shared" si="3"/>
        <v>88844624.238032147</v>
      </c>
      <c r="J12" s="19">
        <v>1.2500000000000001E-5</v>
      </c>
      <c r="K12" t="s">
        <v>21</v>
      </c>
    </row>
    <row r="13" spans="1:11" ht="15" thickBot="1" x14ac:dyDescent="0.35">
      <c r="A13" s="11">
        <v>12</v>
      </c>
      <c r="B13" s="17">
        <f t="shared" si="1"/>
        <v>58.046480000000003</v>
      </c>
      <c r="C13" s="17">
        <f t="shared" si="0"/>
        <v>2.429119E-3</v>
      </c>
      <c r="D13">
        <f t="shared" si="2"/>
        <v>26.8</v>
      </c>
      <c r="E13">
        <v>3475.5129784784863</v>
      </c>
      <c r="F13">
        <f t="shared" si="4"/>
        <v>93143.747823223428</v>
      </c>
      <c r="G13" s="17">
        <f t="shared" si="5"/>
        <v>991.95352000000003</v>
      </c>
      <c r="H13" s="17">
        <f t="shared" si="3"/>
        <v>92394268.519238815</v>
      </c>
      <c r="J13" s="13">
        <v>252.376</v>
      </c>
      <c r="K13" t="s">
        <v>22</v>
      </c>
    </row>
    <row r="14" spans="1:11" ht="15" thickBot="1" x14ac:dyDescent="0.35">
      <c r="A14" s="11">
        <v>13</v>
      </c>
      <c r="B14" s="17">
        <f t="shared" si="1"/>
        <v>63.094000000000008</v>
      </c>
      <c r="C14" s="17">
        <f t="shared" si="0"/>
        <v>2.3660249999999999E-3</v>
      </c>
      <c r="D14">
        <f t="shared" si="2"/>
        <v>26.8</v>
      </c>
      <c r="E14">
        <v>3618.9915457235984</v>
      </c>
      <c r="F14">
        <f t="shared" si="4"/>
        <v>96988.97342539244</v>
      </c>
      <c r="G14" s="17">
        <f t="shared" si="5"/>
        <v>986.90599999999995</v>
      </c>
      <c r="H14" s="17">
        <f t="shared" si="3"/>
        <v>95718999.807360351</v>
      </c>
      <c r="J14" s="12">
        <f xml:space="preserve"> J13/50</f>
        <v>5.0475200000000005</v>
      </c>
      <c r="K14" t="s">
        <v>26</v>
      </c>
    </row>
    <row r="15" spans="1:11" ht="15" thickBot="1" x14ac:dyDescent="0.35">
      <c r="A15" s="11">
        <v>14</v>
      </c>
      <c r="B15" s="17">
        <f t="shared" si="1"/>
        <v>68.14152</v>
      </c>
      <c r="C15" s="17">
        <f t="shared" si="0"/>
        <v>2.3029310000000002E-3</v>
      </c>
      <c r="D15">
        <f t="shared" si="2"/>
        <v>26.8</v>
      </c>
      <c r="E15">
        <v>3756.303548100831</v>
      </c>
      <c r="F15">
        <f t="shared" si="4"/>
        <v>100668.93508910228</v>
      </c>
      <c r="G15" s="17">
        <f t="shared" si="5"/>
        <v>981.85847999999999</v>
      </c>
      <c r="H15" s="17">
        <f t="shared" si="3"/>
        <v>98842647.58980462</v>
      </c>
    </row>
    <row r="16" spans="1:11" ht="15" thickBot="1" x14ac:dyDescent="0.35">
      <c r="A16" s="11">
        <v>15</v>
      </c>
      <c r="B16" s="17">
        <f t="shared" si="1"/>
        <v>73.189040000000006</v>
      </c>
      <c r="C16" s="17">
        <f t="shared" si="0"/>
        <v>2.2398370000000002E-3</v>
      </c>
      <c r="D16">
        <f t="shared" si="2"/>
        <v>26.8</v>
      </c>
      <c r="E16">
        <v>3888.1023746733385</v>
      </c>
      <c r="F16">
        <f t="shared" si="4"/>
        <v>104201.14364124548</v>
      </c>
      <c r="G16" s="17">
        <f t="shared" si="5"/>
        <v>976.81096000000002</v>
      </c>
      <c r="H16" s="17">
        <f t="shared" si="3"/>
        <v>101784819.15330289</v>
      </c>
    </row>
    <row r="17" spans="1:10" ht="15" thickBot="1" x14ac:dyDescent="0.35">
      <c r="A17" s="11">
        <v>16</v>
      </c>
      <c r="B17" s="17">
        <f t="shared" si="1"/>
        <v>78.236560000000011</v>
      </c>
      <c r="C17" s="17">
        <f t="shared" si="0"/>
        <v>2.1767429999999996E-3</v>
      </c>
      <c r="D17">
        <f t="shared" si="2"/>
        <v>26.8</v>
      </c>
      <c r="E17">
        <v>4014.9310080517707</v>
      </c>
      <c r="F17">
        <f t="shared" si="4"/>
        <v>107600.15101578746</v>
      </c>
      <c r="G17" s="17">
        <f t="shared" si="5"/>
        <v>971.76343999999995</v>
      </c>
      <c r="H17" s="17">
        <f t="shared" si="3"/>
        <v>104561892.89562111</v>
      </c>
      <c r="J17">
        <v>5.0475199999999996</v>
      </c>
    </row>
    <row r="18" spans="1:10" ht="15" thickBot="1" x14ac:dyDescent="0.35">
      <c r="A18" s="11">
        <v>17</v>
      </c>
      <c r="B18" s="17">
        <f t="shared" si="1"/>
        <v>83.284080000000003</v>
      </c>
      <c r="C18" s="17">
        <f t="shared" si="0"/>
        <v>2.1136490000000004E-3</v>
      </c>
      <c r="D18">
        <f t="shared" si="2"/>
        <v>26.8</v>
      </c>
      <c r="E18">
        <v>4137.2465621352922</v>
      </c>
      <c r="F18">
        <f t="shared" si="4"/>
        <v>110878.20786522584</v>
      </c>
      <c r="G18" s="17">
        <f t="shared" si="5"/>
        <v>966.71591999999998</v>
      </c>
      <c r="H18" s="17">
        <f t="shared" si="3"/>
        <v>107187728.72438303</v>
      </c>
    </row>
    <row r="19" spans="1:10" ht="15" thickBot="1" x14ac:dyDescent="0.35">
      <c r="A19" s="11">
        <v>18</v>
      </c>
      <c r="B19" s="17">
        <f t="shared" si="1"/>
        <v>88.331600000000009</v>
      </c>
      <c r="C19" s="17">
        <f t="shared" si="0"/>
        <v>2.0505549999999999E-3</v>
      </c>
      <c r="D19">
        <f t="shared" si="2"/>
        <v>26.8</v>
      </c>
      <c r="E19">
        <v>4255.4382177860989</v>
      </c>
      <c r="F19">
        <f t="shared" si="4"/>
        <v>114045.74423666745</v>
      </c>
      <c r="G19" s="17">
        <f t="shared" si="5"/>
        <v>961.66840000000002</v>
      </c>
      <c r="H19" s="17">
        <f t="shared" si="3"/>
        <v>109674188.38688521</v>
      </c>
    </row>
    <row r="20" spans="1:10" ht="15" thickBot="1" x14ac:dyDescent="0.35">
      <c r="A20" s="11">
        <v>19</v>
      </c>
      <c r="B20" s="17">
        <f t="shared" si="1"/>
        <v>93.379120000000015</v>
      </c>
      <c r="C20" s="17">
        <f t="shared" si="0"/>
        <v>1.9874609999999998E-3</v>
      </c>
      <c r="D20">
        <f t="shared" si="2"/>
        <v>26.798946582309302</v>
      </c>
      <c r="E20">
        <v>4369.8406066924599</v>
      </c>
      <c r="F20">
        <f t="shared" si="4"/>
        <v>117107.1249919573</v>
      </c>
      <c r="G20" s="17">
        <f t="shared" si="5"/>
        <v>956.62087999999994</v>
      </c>
      <c r="H20" s="17">
        <f t="shared" si="3"/>
        <v>112027120.96407618</v>
      </c>
    </row>
    <row r="21" spans="1:10" ht="15" thickBot="1" x14ac:dyDescent="0.35">
      <c r="A21" s="11">
        <v>20</v>
      </c>
      <c r="B21" s="17">
        <f t="shared" si="1"/>
        <v>98.426640000000006</v>
      </c>
      <c r="C21" s="17">
        <f t="shared" si="0"/>
        <v>1.9243670000000002E-3</v>
      </c>
      <c r="D21">
        <f t="shared" si="2"/>
        <v>26.761673650383699</v>
      </c>
      <c r="E21">
        <v>4480.7439810160649</v>
      </c>
      <c r="F21">
        <f t="shared" si="4"/>
        <v>119912.20813087298</v>
      </c>
      <c r="G21" s="17">
        <f t="shared" si="5"/>
        <v>951.57335999999998</v>
      </c>
      <c r="H21" s="17">
        <f t="shared" si="3"/>
        <v>114105262.79611412</v>
      </c>
    </row>
    <row r="22" spans="1:10" ht="15" thickBot="1" x14ac:dyDescent="0.35">
      <c r="A22" s="11">
        <v>21</v>
      </c>
      <c r="B22" s="17">
        <f t="shared" si="1"/>
        <v>103.47416000000001</v>
      </c>
      <c r="C22" s="17">
        <f t="shared" si="0"/>
        <v>1.8612730000000001E-3</v>
      </c>
      <c r="D22">
        <f t="shared" si="2"/>
        <v>26.671057290455703</v>
      </c>
      <c r="E22">
        <v>4588.4020652003246</v>
      </c>
      <c r="F22">
        <f t="shared" si="4"/>
        <v>122377.53435260312</v>
      </c>
      <c r="G22" s="17">
        <f t="shared" si="5"/>
        <v>946.52584000000002</v>
      </c>
      <c r="H22" s="17">
        <f t="shared" si="3"/>
        <v>115833498.50022653</v>
      </c>
    </row>
    <row r="23" spans="1:10" ht="15" thickBot="1" x14ac:dyDescent="0.35">
      <c r="A23" s="11">
        <v>22</v>
      </c>
      <c r="B23" s="17">
        <f t="shared" si="1"/>
        <v>108.52168</v>
      </c>
      <c r="C23" s="17">
        <f t="shared" si="0"/>
        <v>1.798179E-3</v>
      </c>
      <c r="D23">
        <f t="shared" si="2"/>
        <v>26.527097502525297</v>
      </c>
      <c r="E23">
        <v>4693.038204986944</v>
      </c>
      <c r="F23">
        <f t="shared" si="4"/>
        <v>124492.68204676497</v>
      </c>
      <c r="G23" s="17">
        <f t="shared" si="5"/>
        <v>941.47831999999994</v>
      </c>
      <c r="H23" s="17">
        <f t="shared" si="3"/>
        <v>117207161.14568244</v>
      </c>
    </row>
    <row r="24" spans="1:10" ht="15" thickBot="1" x14ac:dyDescent="0.35">
      <c r="A24" s="11">
        <v>23</v>
      </c>
      <c r="B24" s="17">
        <f t="shared" si="1"/>
        <v>113.56920000000001</v>
      </c>
      <c r="C24" s="17">
        <f t="shared" si="0"/>
        <v>1.7350850000000001E-3</v>
      </c>
      <c r="D24">
        <f t="shared" si="2"/>
        <v>26.329794286592502</v>
      </c>
      <c r="E24">
        <v>4794.8502445862814</v>
      </c>
      <c r="F24">
        <f t="shared" si="4"/>
        <v>126247.42057497453</v>
      </c>
      <c r="G24" s="17">
        <f t="shared" si="5"/>
        <v>936.43079999999998</v>
      </c>
      <c r="H24" s="17">
        <f t="shared" si="3"/>
        <v>118221973.04695986</v>
      </c>
    </row>
    <row r="25" spans="1:10" ht="15" thickBot="1" x14ac:dyDescent="0.35">
      <c r="A25" s="11">
        <v>24</v>
      </c>
      <c r="B25" s="17">
        <f t="shared" si="1"/>
        <v>118.61672000000002</v>
      </c>
      <c r="C25" s="17">
        <f t="shared" si="0"/>
        <v>1.6719910000000001E-3</v>
      </c>
      <c r="D25">
        <f t="shared" si="2"/>
        <v>26.079147642657297</v>
      </c>
      <c r="E25">
        <v>4894.0144396559253</v>
      </c>
      <c r="F25">
        <f t="shared" si="4"/>
        <v>127631.7251370836</v>
      </c>
      <c r="G25" s="17">
        <f t="shared" si="5"/>
        <v>931.38328000000001</v>
      </c>
      <c r="H25" s="17">
        <f t="shared" si="3"/>
        <v>118874054.79023537</v>
      </c>
    </row>
    <row r="26" spans="1:10" ht="15" thickBot="1" x14ac:dyDescent="0.35">
      <c r="A26" s="11">
        <v>25</v>
      </c>
      <c r="B26" s="17">
        <f t="shared" si="1"/>
        <v>123.66424000000001</v>
      </c>
      <c r="C26" s="17">
        <f t="shared" si="0"/>
        <v>1.608897E-3</v>
      </c>
      <c r="D26">
        <f t="shared" si="2"/>
        <v>25.775157570719703</v>
      </c>
      <c r="E26">
        <v>4990.6886294500327</v>
      </c>
      <c r="F26">
        <f t="shared" si="4"/>
        <v>128635.78581047375</v>
      </c>
      <c r="G26" s="17">
        <f t="shared" si="5"/>
        <v>926.33575999999994</v>
      </c>
      <c r="H26" s="17">
        <f t="shared" si="3"/>
        <v>119159928.41194241</v>
      </c>
    </row>
    <row r="27" spans="1:10" ht="15" thickBot="1" x14ac:dyDescent="0.35">
      <c r="A27" s="11">
        <v>26</v>
      </c>
      <c r="B27" s="17">
        <f t="shared" si="1"/>
        <v>128.71176</v>
      </c>
      <c r="C27" s="17">
        <f t="shared" si="0"/>
        <v>1.5458030000000001E-3</v>
      </c>
      <c r="D27">
        <f t="shared" si="2"/>
        <v>25.417824070779698</v>
      </c>
      <c r="E27">
        <v>5085.0148327898278</v>
      </c>
      <c r="F27">
        <f t="shared" si="4"/>
        <v>129250.01241715709</v>
      </c>
      <c r="G27" s="17">
        <f t="shared" si="5"/>
        <v>921.28823999999997</v>
      </c>
      <c r="H27" s="17">
        <f t="shared" si="3"/>
        <v>119076516.4597808</v>
      </c>
    </row>
    <row r="28" spans="1:10" ht="15" thickBot="1" x14ac:dyDescent="0.35">
      <c r="A28" s="11">
        <v>27</v>
      </c>
      <c r="B28" s="17">
        <f t="shared" si="1"/>
        <v>133.75928000000002</v>
      </c>
      <c r="C28" s="17">
        <f t="shared" si="0"/>
        <v>1.4827089999999998E-3</v>
      </c>
      <c r="D28">
        <f t="shared" si="2"/>
        <v>25.007147142837297</v>
      </c>
      <c r="E28">
        <v>5177.1213909153039</v>
      </c>
      <c r="F28">
        <f t="shared" si="4"/>
        <v>129465.03639894949</v>
      </c>
      <c r="G28" s="17">
        <f t="shared" si="5"/>
        <v>916.24072000000001</v>
      </c>
      <c r="H28" s="17">
        <f t="shared" si="3"/>
        <v>118621138.16499969</v>
      </c>
    </row>
    <row r="29" spans="1:10" ht="15" thickBot="1" x14ac:dyDescent="0.35">
      <c r="A29" s="11">
        <v>28</v>
      </c>
      <c r="B29" s="17">
        <f t="shared" si="1"/>
        <v>138.80680000000001</v>
      </c>
      <c r="C29" s="17">
        <f t="shared" si="0"/>
        <v>1.4196149999999999E-3</v>
      </c>
      <c r="D29">
        <f t="shared" si="2"/>
        <v>24.5431267868925</v>
      </c>
      <c r="E29">
        <v>5267.1247503607328</v>
      </c>
      <c r="F29">
        <f t="shared" si="4"/>
        <v>129271.71055048298</v>
      </c>
      <c r="G29" s="17">
        <f t="shared" si="5"/>
        <v>911.19319999999993</v>
      </c>
      <c r="H29" s="17">
        <f t="shared" si="3"/>
        <v>117791503.60596834</v>
      </c>
    </row>
    <row r="30" spans="1:10" ht="15" thickBot="1" x14ac:dyDescent="0.35">
      <c r="A30" s="11">
        <v>29</v>
      </c>
      <c r="B30" s="17">
        <f t="shared" si="1"/>
        <v>143.85432</v>
      </c>
      <c r="C30" s="17">
        <f t="shared" si="0"/>
        <v>1.3565210000000001E-3</v>
      </c>
      <c r="D30">
        <f t="shared" si="2"/>
        <v>24.025763002945304</v>
      </c>
      <c r="E30">
        <v>5355.1309571720103</v>
      </c>
      <c r="F30">
        <f t="shared" si="4"/>
        <v>128661.10722675036</v>
      </c>
      <c r="G30" s="17">
        <f t="shared" si="5"/>
        <v>906.14567999999997</v>
      </c>
      <c r="H30" s="17">
        <f t="shared" si="3"/>
        <v>116585706.49753661</v>
      </c>
    </row>
    <row r="31" spans="1:10" ht="15" thickBot="1" x14ac:dyDescent="0.35">
      <c r="A31" s="11">
        <v>30</v>
      </c>
      <c r="B31" s="17">
        <f t="shared" si="1"/>
        <v>148.90184000000002</v>
      </c>
      <c r="C31" s="17">
        <f t="shared" si="0"/>
        <v>1.2934269999999998E-3</v>
      </c>
      <c r="D31">
        <f t="shared" si="2"/>
        <v>23.455055790995701</v>
      </c>
      <c r="E31">
        <v>5441.2369176567681</v>
      </c>
      <c r="F31">
        <f t="shared" si="4"/>
        <v>127624.51547566497</v>
      </c>
      <c r="G31" s="17">
        <f t="shared" si="5"/>
        <v>901.09816000000001</v>
      </c>
      <c r="H31" s="17">
        <f t="shared" si="3"/>
        <v>115002216.06601323</v>
      </c>
    </row>
    <row r="32" spans="1:10" ht="15" thickBot="1" x14ac:dyDescent="0.35">
      <c r="A32" s="11">
        <v>31</v>
      </c>
      <c r="B32" s="17">
        <f t="shared" si="1"/>
        <v>153.94936000000001</v>
      </c>
      <c r="C32" s="17">
        <f t="shared" si="0"/>
        <v>1.2303329999999999E-3</v>
      </c>
      <c r="D32">
        <f t="shared" si="2"/>
        <v>22.831005151043698</v>
      </c>
      <c r="E32">
        <v>5525.5314687991249</v>
      </c>
      <c r="F32">
        <f t="shared" si="4"/>
        <v>126153.43742640688</v>
      </c>
      <c r="G32" s="17">
        <f t="shared" si="5"/>
        <v>896.05063999999993</v>
      </c>
      <c r="H32" s="17">
        <f t="shared" si="3"/>
        <v>113039868.34413183</v>
      </c>
    </row>
    <row r="33" spans="1:8" ht="15" thickBot="1" x14ac:dyDescent="0.35">
      <c r="A33" s="11">
        <v>32</v>
      </c>
      <c r="B33" s="17">
        <f t="shared" si="1"/>
        <v>158.99688</v>
      </c>
      <c r="C33" s="17">
        <f t="shared" si="0"/>
        <v>1.167239E-3</v>
      </c>
      <c r="D33">
        <f t="shared" si="2"/>
        <v>22.153611083089299</v>
      </c>
      <c r="E33">
        <v>5608.0962923542475</v>
      </c>
      <c r="F33">
        <f t="shared" si="4"/>
        <v>124239.58417733105</v>
      </c>
      <c r="G33" s="17">
        <f t="shared" si="5"/>
        <v>891.00311999999997</v>
      </c>
      <c r="H33" s="17">
        <f t="shared" si="3"/>
        <v>110697857.12950459</v>
      </c>
    </row>
    <row r="34" spans="1:8" ht="15" thickBot="1" x14ac:dyDescent="0.35">
      <c r="A34" s="11">
        <v>33</v>
      </c>
      <c r="B34" s="17">
        <f t="shared" si="1"/>
        <v>164.04440000000002</v>
      </c>
      <c r="C34" s="17">
        <f t="shared" ref="C34:C51" si="6">$J$12*($J$13-B34)</f>
        <v>1.1041449999999997E-3</v>
      </c>
      <c r="D34">
        <f t="shared" si="2"/>
        <v>21.422873587132496</v>
      </c>
      <c r="E34">
        <v>5689.006699675705</v>
      </c>
      <c r="F34">
        <f t="shared" si="4"/>
        <v>121874.87136350248</v>
      </c>
      <c r="G34" s="17">
        <f t="shared" si="5"/>
        <v>885.9556</v>
      </c>
      <c r="H34" s="17">
        <f t="shared" si="3"/>
        <v>107975724.78377466</v>
      </c>
    </row>
    <row r="35" spans="1:8" ht="15" thickBot="1" x14ac:dyDescent="0.35">
      <c r="A35" s="11">
        <v>34</v>
      </c>
      <c r="B35" s="17">
        <f t="shared" si="1"/>
        <v>169.09192000000002</v>
      </c>
      <c r="C35" s="17">
        <f t="shared" si="6"/>
        <v>1.0410509999999999E-3</v>
      </c>
      <c r="D35">
        <f t="shared" si="2"/>
        <v>20.638792663173302</v>
      </c>
      <c r="E35">
        <v>5768.3323089609021</v>
      </c>
      <c r="F35">
        <f t="shared" si="4"/>
        <v>119051.41453692778</v>
      </c>
      <c r="G35" s="17">
        <f t="shared" si="5"/>
        <v>880.90807999999993</v>
      </c>
      <c r="H35" s="17">
        <f t="shared" si="3"/>
        <v>104873353.00100914</v>
      </c>
    </row>
    <row r="36" spans="1:8" ht="15" thickBot="1" x14ac:dyDescent="0.35">
      <c r="A36" s="11">
        <v>35</v>
      </c>
      <c r="B36" s="17">
        <f t="shared" si="1"/>
        <v>174.13944000000001</v>
      </c>
      <c r="C36" s="17">
        <f t="shared" si="6"/>
        <v>9.77957E-4</v>
      </c>
      <c r="D36">
        <f t="shared" si="2"/>
        <v>19.8013683112117</v>
      </c>
      <c r="E36">
        <v>5846.1376324252687</v>
      </c>
      <c r="F36">
        <f t="shared" si="4"/>
        <v>115761.5244576879</v>
      </c>
      <c r="G36" s="17">
        <f t="shared" si="5"/>
        <v>875.86055999999996</v>
      </c>
      <c r="H36" s="17">
        <f t="shared" si="3"/>
        <v>101390953.63796422</v>
      </c>
    </row>
    <row r="37" spans="1:8" ht="15" thickBot="1" x14ac:dyDescent="0.35">
      <c r="A37" s="11">
        <v>36</v>
      </c>
      <c r="B37" s="17">
        <f t="shared" si="1"/>
        <v>179.18696000000003</v>
      </c>
      <c r="C37" s="17">
        <f t="shared" si="6"/>
        <v>9.1486299999999981E-4</v>
      </c>
      <c r="D37">
        <f t="shared" si="2"/>
        <v>18.910600531247699</v>
      </c>
      <c r="E37">
        <v>5922.4825876422137</v>
      </c>
      <c r="F37">
        <f t="shared" si="4"/>
        <v>111997.70236817209</v>
      </c>
      <c r="G37" s="17">
        <f t="shared" si="5"/>
        <v>870.81304</v>
      </c>
      <c r="H37" s="17">
        <f t="shared" si="3"/>
        <v>97529059.672243133</v>
      </c>
    </row>
    <row r="38" spans="1:8" ht="15" thickBot="1" x14ac:dyDescent="0.35">
      <c r="A38" s="11">
        <v>37</v>
      </c>
      <c r="B38" s="17">
        <f t="shared" si="1"/>
        <v>184.23448000000002</v>
      </c>
      <c r="C38" s="17">
        <f t="shared" si="6"/>
        <v>8.5176899999999983E-4</v>
      </c>
      <c r="D38">
        <f t="shared" si="2"/>
        <v>17.966489323281294</v>
      </c>
      <c r="E38">
        <v>5997.4229446989175</v>
      </c>
      <c r="F38">
        <f t="shared" si="4"/>
        <v>107752.63530313536</v>
      </c>
      <c r="G38" s="17">
        <f t="shared" si="5"/>
        <v>865.76551999999992</v>
      </c>
      <c r="H38" s="17">
        <f t="shared" si="3"/>
        <v>93288516.334589332</v>
      </c>
    </row>
    <row r="39" spans="1:8" ht="15" thickBot="1" x14ac:dyDescent="0.35">
      <c r="A39" s="11">
        <v>38</v>
      </c>
      <c r="B39" s="17">
        <f t="shared" si="1"/>
        <v>189.28200000000001</v>
      </c>
      <c r="C39" s="17">
        <f t="shared" si="6"/>
        <v>7.8867499999999997E-4</v>
      </c>
      <c r="D39">
        <f t="shared" si="2"/>
        <v>16.969034687312497</v>
      </c>
      <c r="E39">
        <v>6071.0107187589783</v>
      </c>
      <c r="F39">
        <f t="shared" si="4"/>
        <v>103019.19147366707</v>
      </c>
      <c r="G39" s="17">
        <f t="shared" si="5"/>
        <v>860.71799999999996</v>
      </c>
      <c r="H39" s="17">
        <f t="shared" si="3"/>
        <v>88670472.446831778</v>
      </c>
    </row>
    <row r="40" spans="1:8" ht="15" thickBot="1" x14ac:dyDescent="0.35">
      <c r="A40" s="11">
        <v>39</v>
      </c>
      <c r="B40" s="17">
        <f t="shared" si="1"/>
        <v>194.32952000000003</v>
      </c>
      <c r="C40" s="17">
        <f t="shared" si="6"/>
        <v>7.2558099999999967E-4</v>
      </c>
      <c r="D40">
        <f t="shared" si="2"/>
        <v>15.918236623341295</v>
      </c>
      <c r="E40">
        <v>6143.2945159727897</v>
      </c>
      <c r="F40">
        <f t="shared" si="4"/>
        <v>97790.415752129789</v>
      </c>
      <c r="G40" s="17">
        <f t="shared" si="5"/>
        <v>855.67048</v>
      </c>
      <c r="H40" s="17">
        <f t="shared" si="3"/>
        <v>83676371.986024454</v>
      </c>
    </row>
    <row r="41" spans="1:8" ht="15" thickBot="1" x14ac:dyDescent="0.35">
      <c r="A41" s="11">
        <v>40</v>
      </c>
      <c r="B41" s="17">
        <f t="shared" si="1"/>
        <v>199.37704000000002</v>
      </c>
      <c r="C41" s="17">
        <f t="shared" si="6"/>
        <v>6.624869999999998E-4</v>
      </c>
      <c r="D41">
        <f t="shared" si="2"/>
        <v>14.814095131367697</v>
      </c>
      <c r="E41">
        <v>6214.3198393457233</v>
      </c>
      <c r="F41">
        <f t="shared" si="4"/>
        <v>92059.525276813176</v>
      </c>
      <c r="G41" s="17">
        <f t="shared" si="5"/>
        <v>850.62295999999992</v>
      </c>
      <c r="H41" s="17">
        <f t="shared" si="3"/>
        <v>78307945.887157634</v>
      </c>
    </row>
    <row r="42" spans="1:8" ht="15" thickBot="1" x14ac:dyDescent="0.35">
      <c r="A42" s="11">
        <v>41</v>
      </c>
      <c r="B42" s="17">
        <f t="shared" si="1"/>
        <v>204.42456000000001</v>
      </c>
      <c r="C42" s="17">
        <f t="shared" si="6"/>
        <v>5.9939299999999993E-4</v>
      </c>
      <c r="D42">
        <f t="shared" si="2"/>
        <v>13.656610211391699</v>
      </c>
      <c r="E42">
        <v>6284.1293600943563</v>
      </c>
      <c r="F42">
        <f t="shared" si="4"/>
        <v>85819.905188770979</v>
      </c>
      <c r="G42" s="17">
        <f t="shared" si="5"/>
        <v>845.57543999999996</v>
      </c>
      <c r="H42" s="17">
        <f t="shared" si="3"/>
        <v>72567204.090753302</v>
      </c>
    </row>
    <row r="43" spans="1:8" ht="15" thickBot="1" x14ac:dyDescent="0.35">
      <c r="A43" s="11">
        <v>42</v>
      </c>
      <c r="B43" s="17">
        <f t="shared" si="1"/>
        <v>209.47208000000001</v>
      </c>
      <c r="C43" s="17">
        <f t="shared" si="6"/>
        <v>5.3629900000000006E-4</v>
      </c>
      <c r="D43">
        <f t="shared" si="2"/>
        <v>12.445781863413302</v>
      </c>
      <c r="E43">
        <v>6352.7631591397712</v>
      </c>
      <c r="F43">
        <f t="shared" si="4"/>
        <v>79065.10450858195</v>
      </c>
      <c r="G43" s="17">
        <f t="shared" si="5"/>
        <v>840.52791999999999</v>
      </c>
      <c r="H43" s="17">
        <f t="shared" si="3"/>
        <v>66456427.837181009</v>
      </c>
    </row>
    <row r="44" spans="1:8" ht="15" thickBot="1" x14ac:dyDescent="0.35">
      <c r="A44" s="11">
        <v>43</v>
      </c>
      <c r="B44" s="17">
        <f t="shared" si="1"/>
        <v>214.51960000000003</v>
      </c>
      <c r="C44" s="17">
        <f t="shared" si="6"/>
        <v>4.7320499999999976E-4</v>
      </c>
      <c r="D44">
        <f t="shared" si="2"/>
        <v>11.181610087432496</v>
      </c>
      <c r="E44">
        <v>6420.2589426639715</v>
      </c>
      <c r="F44">
        <f t="shared" si="4"/>
        <v>71788.832157220153</v>
      </c>
      <c r="G44" s="17">
        <f t="shared" si="5"/>
        <v>835.48039999999992</v>
      </c>
      <c r="H44" s="17">
        <f t="shared" si="3"/>
        <v>59978162.206247151</v>
      </c>
    </row>
    <row r="45" spans="1:8" ht="15" thickBot="1" x14ac:dyDescent="0.35">
      <c r="A45" s="11">
        <v>44</v>
      </c>
      <c r="B45" s="17">
        <f t="shared" si="1"/>
        <v>219.56712000000002</v>
      </c>
      <c r="C45" s="17">
        <f t="shared" si="6"/>
        <v>4.1011099999999984E-4</v>
      </c>
      <c r="D45">
        <f t="shared" si="2"/>
        <v>9.8640948834492974</v>
      </c>
      <c r="E45">
        <v>6486.6522350592695</v>
      </c>
      <c r="F45">
        <f t="shared" si="4"/>
        <v>63984.953122563093</v>
      </c>
      <c r="G45" s="17">
        <f t="shared" si="5"/>
        <v>830.43287999999995</v>
      </c>
      <c r="H45" s="17">
        <f t="shared" si="3"/>
        <v>53135208.89823506</v>
      </c>
    </row>
    <row r="46" spans="1:8" ht="15" thickBot="1" x14ac:dyDescent="0.35">
      <c r="A46" s="11">
        <v>45</v>
      </c>
      <c r="B46" s="17">
        <f t="shared" si="1"/>
        <v>224.61464000000001</v>
      </c>
      <c r="C46" s="17">
        <f t="shared" si="6"/>
        <v>3.4701699999999997E-4</v>
      </c>
      <c r="D46">
        <f t="shared" si="2"/>
        <v>8.4932362514636992</v>
      </c>
      <c r="E46">
        <v>6551.9765521063728</v>
      </c>
      <c r="F46">
        <f t="shared" si="4"/>
        <v>55647.484771089985</v>
      </c>
      <c r="G46" s="17">
        <f t="shared" si="5"/>
        <v>825.38535999999999</v>
      </c>
      <c r="H46" s="17">
        <f t="shared" si="3"/>
        <v>45930619.250880621</v>
      </c>
    </row>
    <row r="47" spans="1:8" ht="15" thickBot="1" x14ac:dyDescent="0.35">
      <c r="A47" s="11">
        <v>46</v>
      </c>
      <c r="B47" s="17">
        <f t="shared" si="1"/>
        <v>229.66216000000003</v>
      </c>
      <c r="C47" s="17">
        <f t="shared" si="6"/>
        <v>2.8392299999999973E-4</v>
      </c>
      <c r="D47">
        <f t="shared" si="2"/>
        <v>7.0690341914756933</v>
      </c>
      <c r="E47">
        <v>6616.2635568055739</v>
      </c>
      <c r="F47">
        <f t="shared" si="4"/>
        <v>46770.593302873182</v>
      </c>
      <c r="G47" s="17">
        <f t="shared" si="5"/>
        <v>820.33783999999991</v>
      </c>
      <c r="H47" s="17">
        <f t="shared" si="3"/>
        <v>38367687.485597447</v>
      </c>
    </row>
    <row r="48" spans="1:8" ht="15" thickBot="1" x14ac:dyDescent="0.35">
      <c r="A48" s="11">
        <v>47</v>
      </c>
      <c r="B48" s="17">
        <f t="shared" si="1"/>
        <v>234.70968000000002</v>
      </c>
      <c r="C48" s="17">
        <f t="shared" si="6"/>
        <v>2.2082899999999981E-4</v>
      </c>
      <c r="D48">
        <f t="shared" si="2"/>
        <v>5.5914887034852949</v>
      </c>
      <c r="E48">
        <v>6679.543199941515</v>
      </c>
      <c r="F48">
        <f t="shared" si="4"/>
        <v>37348.590346915</v>
      </c>
      <c r="G48" s="17">
        <f t="shared" si="5"/>
        <v>815.29031999999995</v>
      </c>
      <c r="H48" s="17">
        <f t="shared" si="3"/>
        <v>30449944.175485238</v>
      </c>
    </row>
    <row r="49" spans="1:12" ht="15" thickBot="1" x14ac:dyDescent="0.35">
      <c r="A49" s="11">
        <v>48</v>
      </c>
      <c r="B49" s="17">
        <f t="shared" si="1"/>
        <v>239.75720000000001</v>
      </c>
      <c r="C49" s="17">
        <f t="shared" si="6"/>
        <v>1.5773499999999991E-4</v>
      </c>
      <c r="D49">
        <f t="shared" si="2"/>
        <v>4.0605997874924977</v>
      </c>
      <c r="E49">
        <v>6741.8438471731088</v>
      </c>
      <c r="F49">
        <f t="shared" si="4"/>
        <v>27375.929693138729</v>
      </c>
      <c r="G49" s="17">
        <f t="shared" si="5"/>
        <v>810.24279999999999</v>
      </c>
      <c r="H49" s="17">
        <f t="shared" si="3"/>
        <v>22181149.927171864</v>
      </c>
    </row>
    <row r="50" spans="1:12" ht="15" thickBot="1" x14ac:dyDescent="0.35">
      <c r="A50" s="11">
        <v>49</v>
      </c>
      <c r="B50" s="17">
        <f t="shared" si="1"/>
        <v>244.80472000000003</v>
      </c>
      <c r="C50" s="17">
        <f t="shared" si="6"/>
        <v>9.4640999999999665E-5</v>
      </c>
      <c r="D50">
        <f t="shared" si="2"/>
        <v>2.4763674434972915</v>
      </c>
      <c r="E50">
        <v>6803.1923941967434</v>
      </c>
      <c r="F50">
        <f t="shared" si="4"/>
        <v>16847.204156837208</v>
      </c>
      <c r="G50" s="17">
        <f t="shared" si="5"/>
        <v>805.19527999999991</v>
      </c>
      <c r="H50" s="17">
        <f t="shared" si="3"/>
        <v>13565289.268281698</v>
      </c>
    </row>
    <row r="51" spans="1:12" ht="15" thickBot="1" x14ac:dyDescent="0.35">
      <c r="A51" s="11">
        <v>50</v>
      </c>
      <c r="B51" s="17">
        <f t="shared" si="1"/>
        <v>249.85224000000002</v>
      </c>
      <c r="C51" s="17">
        <f t="shared" si="6"/>
        <v>3.1546999999999771E-5</v>
      </c>
      <c r="D51">
        <f t="shared" si="2"/>
        <v>0.83879167149969391</v>
      </c>
      <c r="E51">
        <v>6863.6143713248111</v>
      </c>
      <c r="F51">
        <f t="shared" si="4"/>
        <v>5757.1425710528592</v>
      </c>
      <c r="G51" s="17">
        <f t="shared" si="5"/>
        <v>800.14775999999995</v>
      </c>
      <c r="H51" s="17">
        <f t="shared" si="3"/>
        <v>4606564.7322285855</v>
      </c>
    </row>
    <row r="52" spans="1:12" x14ac:dyDescent="0.3">
      <c r="A52" s="15"/>
      <c r="B52" s="16"/>
      <c r="C52" s="16"/>
      <c r="D52" s="16"/>
      <c r="E52" s="16"/>
      <c r="F52" s="16"/>
      <c r="G52" s="16"/>
      <c r="H52" s="16"/>
      <c r="I52" s="16"/>
    </row>
    <row r="53" spans="1:12" ht="15" thickBot="1" x14ac:dyDescent="0.35">
      <c r="E53" s="6" t="s">
        <v>15</v>
      </c>
      <c r="F53" s="2">
        <f>SUM(F2:F51)</f>
        <v>4521906.9168618703</v>
      </c>
      <c r="G53" s="7"/>
      <c r="H53" s="3">
        <f xml:space="preserve"> SUM(H2:H51)</f>
        <v>4184307423.5971093</v>
      </c>
      <c r="I53" s="6" t="s">
        <v>13</v>
      </c>
    </row>
    <row r="54" spans="1:12" ht="15" thickBot="1" x14ac:dyDescent="0.35">
      <c r="E54" s="6" t="s">
        <v>16</v>
      </c>
      <c r="F54" s="5">
        <f>F53/1000</f>
        <v>4521.9069168618707</v>
      </c>
      <c r="G54" s="7"/>
      <c r="H54" s="4">
        <f xml:space="preserve"> H53/10^6</f>
        <v>4184.3074235971089</v>
      </c>
      <c r="I54" s="6" t="s">
        <v>14</v>
      </c>
      <c r="J54" s="23" t="s">
        <v>27</v>
      </c>
      <c r="K54" s="21">
        <f>F54</f>
        <v>4521.9069168618707</v>
      </c>
      <c r="L54" s="21">
        <f>H54</f>
        <v>4184.3074235971089</v>
      </c>
    </row>
    <row r="55" spans="1:12" ht="15" thickBot="1" x14ac:dyDescent="0.35">
      <c r="G55" s="7"/>
      <c r="J55" s="23" t="s">
        <v>28</v>
      </c>
      <c r="K55" s="21">
        <f>Sheet3Steel!K24</f>
        <v>-4571.8403263593245</v>
      </c>
      <c r="L55" s="21">
        <f>Sheet3Steel!L24</f>
        <v>1479.6647480739632</v>
      </c>
    </row>
    <row r="56" spans="1:12" ht="42.6" customHeight="1" thickTop="1" thickBot="1" x14ac:dyDescent="0.35">
      <c r="C56" s="33" t="s">
        <v>51</v>
      </c>
      <c r="D56" s="34"/>
      <c r="E56" s="38" t="s">
        <v>52</v>
      </c>
      <c r="F56" s="39"/>
      <c r="G56" s="14"/>
      <c r="H56" s="37" t="s">
        <v>53</v>
      </c>
      <c r="I56" s="37"/>
      <c r="J56" s="23" t="s">
        <v>29</v>
      </c>
      <c r="K56" s="21">
        <f>K54+K55</f>
        <v>-49.933409497453795</v>
      </c>
      <c r="L56" s="21">
        <f xml:space="preserve"> L54+L55</f>
        <v>5663.9721716710719</v>
      </c>
    </row>
    <row r="57" spans="1:12" ht="43.8" customHeight="1" thickTop="1" thickBot="1" x14ac:dyDescent="0.35">
      <c r="C57" s="35" t="s">
        <v>17</v>
      </c>
      <c r="D57" s="35"/>
      <c r="E57" s="36" t="s">
        <v>35</v>
      </c>
      <c r="F57" s="36"/>
      <c r="G57" s="14"/>
      <c r="H57" s="36" t="s">
        <v>32</v>
      </c>
      <c r="I57" s="36"/>
      <c r="K57">
        <v>-49.933409497453795</v>
      </c>
      <c r="L57">
        <v>5663.9721716710701</v>
      </c>
    </row>
    <row r="58" spans="1:12" ht="15" customHeight="1" thickTop="1" x14ac:dyDescent="0.3"/>
    <row r="75" ht="47.4" customHeight="1" x14ac:dyDescent="0.3"/>
    <row r="76" ht="28.2" customHeight="1" x14ac:dyDescent="0.3"/>
  </sheetData>
  <mergeCells count="8">
    <mergeCell ref="C57:D57"/>
    <mergeCell ref="E57:F57"/>
    <mergeCell ref="H57:I57"/>
    <mergeCell ref="J3:J4"/>
    <mergeCell ref="J8:J9"/>
    <mergeCell ref="C56:D56"/>
    <mergeCell ref="E56:F56"/>
    <mergeCell ref="H56:I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6368-1939-44BA-AADD-5CA116F4DD69}">
  <dimension ref="A1:O29"/>
  <sheetViews>
    <sheetView topLeftCell="C1" workbookViewId="0">
      <selection activeCell="F30" sqref="F30"/>
    </sheetView>
  </sheetViews>
  <sheetFormatPr defaultRowHeight="14.4" x14ac:dyDescent="0.3"/>
  <cols>
    <col min="1" max="1" width="10" customWidth="1"/>
    <col min="2" max="2" width="15" customWidth="1"/>
    <col min="3" max="3" width="11.6640625" customWidth="1"/>
    <col min="4" max="4" width="12.5546875" customWidth="1"/>
    <col min="5" max="5" width="18.6640625" customWidth="1"/>
    <col min="6" max="6" width="16.6640625" customWidth="1"/>
    <col min="7" max="7" width="15.44140625" customWidth="1"/>
    <col min="8" max="8" width="8.21875" customWidth="1"/>
    <col min="9" max="9" width="17.21875" customWidth="1"/>
    <col min="10" max="10" width="15.77734375" customWidth="1"/>
    <col min="11" max="11" width="15.44140625" customWidth="1"/>
    <col min="12" max="12" width="16.109375" customWidth="1"/>
    <col min="13" max="13" width="16.33203125" customWidth="1"/>
    <col min="14" max="14" width="28.88671875" customWidth="1"/>
  </cols>
  <sheetData>
    <row r="1" spans="1:15" ht="15" thickBot="1" x14ac:dyDescent="0.35">
      <c r="A1" s="8" t="s">
        <v>7</v>
      </c>
      <c r="B1" s="8" t="s">
        <v>1</v>
      </c>
      <c r="C1" s="8" t="s">
        <v>8</v>
      </c>
      <c r="D1" s="8" t="s">
        <v>9</v>
      </c>
      <c r="E1" s="8" t="s">
        <v>10</v>
      </c>
      <c r="F1" s="8" t="s">
        <v>2</v>
      </c>
      <c r="G1" s="22" t="s">
        <v>18</v>
      </c>
      <c r="H1" s="18" t="s">
        <v>19</v>
      </c>
      <c r="I1" s="20" t="s">
        <v>20</v>
      </c>
      <c r="J1" s="8" t="s">
        <v>3</v>
      </c>
      <c r="K1" s="9" t="s">
        <v>11</v>
      </c>
      <c r="L1" s="10" t="s">
        <v>12</v>
      </c>
    </row>
    <row r="2" spans="1:15" ht="15" thickBot="1" x14ac:dyDescent="0.35">
      <c r="A2" s="11">
        <v>1</v>
      </c>
      <c r="B2" s="1">
        <v>58</v>
      </c>
      <c r="C2" s="1">
        <v>1</v>
      </c>
      <c r="D2">
        <f>(22/7)*100*C2</f>
        <v>314.28571428571428</v>
      </c>
      <c r="E2">
        <f xml:space="preserve"> 1050 - B2</f>
        <v>992</v>
      </c>
      <c r="F2" s="17">
        <f t="shared" ref="F2:F22" si="0" xml:space="preserve"> $N$11*($N$12-B2)</f>
        <v>2.4297000000000003E-3</v>
      </c>
      <c r="G2" s="23">
        <f xml:space="preserve"> ABS(F2)</f>
        <v>2.4297000000000003E-3</v>
      </c>
      <c r="H2" s="18">
        <f xml:space="preserve"> IF(G2=0,0,F2/G2)</f>
        <v>1</v>
      </c>
      <c r="I2" s="21">
        <f xml:space="preserve">  IF(G2&lt;=0.002,2*10^5*G2,IF(G2&lt;=0.00222,113636.3636*(G2-0.002)+400,IF(G2&lt;=0.00253,80645.16129*(G2-0.00222)+425,IF(G2&lt;=0.00305,46153.84615*(G2-0.00253)+450,IF(G2&lt;=0.00342,35135.13514*(G2-0.00305)+474,IF(G2&lt;0.0045,12037.03704*(G2-0.00342)+487,500))))))</f>
        <v>441.91129032251303</v>
      </c>
      <c r="J2">
        <f xml:space="preserve"> I2*H2</f>
        <v>441.91129032251303</v>
      </c>
      <c r="K2">
        <f t="shared" ref="K2:K22" si="1" xml:space="preserve"> J2*D2</f>
        <v>138886.40552993267</v>
      </c>
      <c r="L2">
        <f t="shared" ref="L2:L22" si="2" xml:space="preserve"> K2*E2</f>
        <v>137775314.2856932</v>
      </c>
      <c r="N2" s="30" t="s">
        <v>49</v>
      </c>
    </row>
    <row r="3" spans="1:15" ht="15" thickBot="1" x14ac:dyDescent="0.35">
      <c r="A3" s="11">
        <v>2</v>
      </c>
      <c r="B3" s="1">
        <v>106.55</v>
      </c>
      <c r="C3" s="1">
        <v>2</v>
      </c>
      <c r="D3">
        <f t="shared" ref="D3:D22" si="3">(22/7)*100*C3</f>
        <v>628.57142857142856</v>
      </c>
      <c r="E3">
        <f t="shared" ref="E3:E22" si="4" xml:space="preserve"> 1050 - B3</f>
        <v>943.45</v>
      </c>
      <c r="F3" s="17">
        <f t="shared" si="0"/>
        <v>1.8228250000000004E-3</v>
      </c>
      <c r="G3" s="23">
        <f t="shared" ref="G3:G22" si="5" xml:space="preserve"> ABS(F3)</f>
        <v>1.8228250000000004E-3</v>
      </c>
      <c r="H3" s="18">
        <f t="shared" ref="H3:H22" si="6" xml:space="preserve"> IF(G3=0,0,F3/G3)</f>
        <v>1</v>
      </c>
      <c r="I3" s="21">
        <f t="shared" ref="I3:I22" si="7" xml:space="preserve">  IF(G3&lt;=0.002,2*10^5*G3,IF(G3&lt;=0.00222,113636.3636*(G3-0.002)+400,IF(G3&lt;=0.00253,80645.16129*(G3-0.00222)+425,IF(G3&lt;=0.00305,46153.84615*(G3-0.00253)+450,IF(G3&lt;=0.00342,35135.13514*(G3-0.00305)+474,IF(G3&lt;0.0045,12037.03704*(G3-0.00342)+487,500))))))</f>
        <v>364.56500000000005</v>
      </c>
      <c r="J3">
        <f t="shared" ref="J3:J22" si="8" xml:space="preserve"> I3*H3</f>
        <v>364.56500000000005</v>
      </c>
      <c r="K3">
        <f t="shared" si="1"/>
        <v>229155.1428571429</v>
      </c>
      <c r="L3">
        <f t="shared" si="2"/>
        <v>216196419.52857149</v>
      </c>
      <c r="N3" s="31"/>
    </row>
    <row r="4" spans="1:15" ht="15" thickBot="1" x14ac:dyDescent="0.35">
      <c r="A4" s="11">
        <v>3</v>
      </c>
      <c r="B4" s="1">
        <v>242</v>
      </c>
      <c r="C4" s="1">
        <v>1</v>
      </c>
      <c r="D4">
        <f t="shared" si="3"/>
        <v>314.28571428571428</v>
      </c>
      <c r="E4">
        <f t="shared" si="4"/>
        <v>808</v>
      </c>
      <c r="F4" s="17">
        <f t="shared" si="0"/>
        <v>1.2970000000000006E-4</v>
      </c>
      <c r="G4" s="23">
        <f t="shared" si="5"/>
        <v>1.2970000000000006E-4</v>
      </c>
      <c r="H4" s="18">
        <f t="shared" si="6"/>
        <v>1</v>
      </c>
      <c r="I4" s="21">
        <f t="shared" si="7"/>
        <v>25.940000000000012</v>
      </c>
      <c r="J4">
        <f t="shared" si="8"/>
        <v>25.940000000000012</v>
      </c>
      <c r="K4">
        <f t="shared" si="1"/>
        <v>8152.5714285714321</v>
      </c>
      <c r="L4">
        <f t="shared" si="2"/>
        <v>6587277.7142857173</v>
      </c>
      <c r="N4" s="12" t="s">
        <v>23</v>
      </c>
    </row>
    <row r="5" spans="1:15" ht="15" thickBot="1" x14ac:dyDescent="0.35">
      <c r="A5" s="11">
        <v>4</v>
      </c>
      <c r="B5" s="1">
        <v>247.46</v>
      </c>
      <c r="C5" s="1">
        <v>2</v>
      </c>
      <c r="D5">
        <f t="shared" si="3"/>
        <v>628.57142857142856</v>
      </c>
      <c r="E5">
        <f t="shared" si="4"/>
        <v>802.54</v>
      </c>
      <c r="F5" s="17">
        <f t="shared" si="0"/>
        <v>6.1449999999999962E-5</v>
      </c>
      <c r="G5" s="23">
        <f t="shared" si="5"/>
        <v>6.1449999999999962E-5</v>
      </c>
      <c r="H5" s="18">
        <f t="shared" si="6"/>
        <v>1</v>
      </c>
      <c r="I5" s="21">
        <f t="shared" si="7"/>
        <v>12.289999999999992</v>
      </c>
      <c r="J5">
        <f t="shared" si="8"/>
        <v>12.289999999999992</v>
      </c>
      <c r="K5">
        <f t="shared" si="1"/>
        <v>7725.1428571428523</v>
      </c>
      <c r="L5">
        <f t="shared" si="2"/>
        <v>6199736.1485714242</v>
      </c>
      <c r="N5" s="12" t="s">
        <v>24</v>
      </c>
    </row>
    <row r="6" spans="1:15" ht="15" thickBot="1" x14ac:dyDescent="0.35">
      <c r="A6" s="11">
        <v>5</v>
      </c>
      <c r="B6" s="1">
        <v>281.55</v>
      </c>
      <c r="C6" s="1">
        <v>2</v>
      </c>
      <c r="D6">
        <f t="shared" si="3"/>
        <v>628.57142857142856</v>
      </c>
      <c r="E6">
        <f t="shared" si="4"/>
        <v>768.45</v>
      </c>
      <c r="F6" s="17">
        <f t="shared" si="0"/>
        <v>-3.6467500000000012E-4</v>
      </c>
      <c r="G6" s="23">
        <f t="shared" si="5"/>
        <v>3.6467500000000012E-4</v>
      </c>
      <c r="H6" s="18">
        <f t="shared" si="6"/>
        <v>-1</v>
      </c>
      <c r="I6" s="21">
        <f t="shared" si="7"/>
        <v>72.935000000000031</v>
      </c>
      <c r="J6">
        <f t="shared" si="8"/>
        <v>-72.935000000000031</v>
      </c>
      <c r="K6">
        <f t="shared" si="1"/>
        <v>-45844.857142857159</v>
      </c>
      <c r="L6">
        <f t="shared" si="2"/>
        <v>-35229480.471428588</v>
      </c>
      <c r="N6" s="13" t="s">
        <v>48</v>
      </c>
    </row>
    <row r="7" spans="1:15" ht="15" thickBot="1" x14ac:dyDescent="0.35">
      <c r="A7" s="11">
        <v>6</v>
      </c>
      <c r="B7" s="1">
        <v>396.31</v>
      </c>
      <c r="C7" s="1">
        <v>2</v>
      </c>
      <c r="D7">
        <f t="shared" si="3"/>
        <v>628.57142857142856</v>
      </c>
      <c r="E7">
        <f t="shared" si="4"/>
        <v>653.69000000000005</v>
      </c>
      <c r="F7" s="17">
        <f t="shared" si="0"/>
        <v>-1.7991750000000001E-3</v>
      </c>
      <c r="G7" s="23">
        <f t="shared" si="5"/>
        <v>1.7991750000000001E-3</v>
      </c>
      <c r="H7" s="18">
        <f t="shared" si="6"/>
        <v>-1</v>
      </c>
      <c r="I7" s="21">
        <f t="shared" si="7"/>
        <v>359.83500000000004</v>
      </c>
      <c r="J7">
        <f t="shared" si="8"/>
        <v>-359.83500000000004</v>
      </c>
      <c r="K7">
        <f t="shared" si="1"/>
        <v>-226182.00000000003</v>
      </c>
      <c r="L7">
        <f t="shared" si="2"/>
        <v>-147852911.58000004</v>
      </c>
      <c r="N7" s="32" t="s">
        <v>50</v>
      </c>
    </row>
    <row r="8" spans="1:15" ht="15" thickBot="1" x14ac:dyDescent="0.35">
      <c r="A8" s="11">
        <v>7</v>
      </c>
      <c r="B8" s="1">
        <v>466.92</v>
      </c>
      <c r="C8" s="1">
        <v>2</v>
      </c>
      <c r="D8">
        <f t="shared" si="3"/>
        <v>628.57142857142856</v>
      </c>
      <c r="E8">
        <f t="shared" si="4"/>
        <v>583.07999999999993</v>
      </c>
      <c r="F8" s="17">
        <f t="shared" si="0"/>
        <v>-2.6818000000000002E-3</v>
      </c>
      <c r="G8" s="23">
        <f t="shared" si="5"/>
        <v>2.6818000000000002E-3</v>
      </c>
      <c r="H8" s="18">
        <f t="shared" si="6"/>
        <v>-1</v>
      </c>
      <c r="I8" s="21">
        <f t="shared" si="7"/>
        <v>457.00615384557</v>
      </c>
      <c r="J8">
        <f t="shared" si="8"/>
        <v>-457.00615384557</v>
      </c>
      <c r="K8">
        <f t="shared" si="1"/>
        <v>-287261.01098864397</v>
      </c>
      <c r="L8">
        <f t="shared" si="2"/>
        <v>-167496150.28725851</v>
      </c>
      <c r="N8" s="32"/>
    </row>
    <row r="9" spans="1:15" ht="15" thickBot="1" x14ac:dyDescent="0.35">
      <c r="A9" s="11">
        <v>8</v>
      </c>
      <c r="B9" s="1">
        <v>575.07000000000005</v>
      </c>
      <c r="C9" s="1">
        <v>2</v>
      </c>
      <c r="D9">
        <f t="shared" si="3"/>
        <v>628.57142857142856</v>
      </c>
      <c r="E9">
        <f t="shared" si="4"/>
        <v>474.92999999999995</v>
      </c>
      <c r="F9" s="17">
        <f t="shared" si="0"/>
        <v>-4.0336750000000013E-3</v>
      </c>
      <c r="G9" s="23">
        <f t="shared" si="5"/>
        <v>4.0336750000000013E-3</v>
      </c>
      <c r="H9" s="18">
        <f t="shared" si="6"/>
        <v>-1</v>
      </c>
      <c r="I9" s="21">
        <f t="shared" si="7"/>
        <v>494.38682870552202</v>
      </c>
      <c r="J9">
        <f t="shared" si="8"/>
        <v>-494.38682870552202</v>
      </c>
      <c r="K9">
        <f t="shared" si="1"/>
        <v>-310757.43518632813</v>
      </c>
      <c r="L9">
        <f t="shared" si="2"/>
        <v>-147588028.69304281</v>
      </c>
    </row>
    <row r="10" spans="1:15" ht="15" thickBot="1" x14ac:dyDescent="0.35">
      <c r="A10" s="11">
        <v>9</v>
      </c>
      <c r="B10" s="1">
        <v>743.46</v>
      </c>
      <c r="C10" s="1">
        <v>2</v>
      </c>
      <c r="D10">
        <f t="shared" si="3"/>
        <v>628.57142857142856</v>
      </c>
      <c r="E10">
        <f t="shared" si="4"/>
        <v>306.53999999999996</v>
      </c>
      <c r="F10" s="17">
        <f t="shared" si="0"/>
        <v>-6.1385500000000013E-3</v>
      </c>
      <c r="G10" s="23">
        <f t="shared" si="5"/>
        <v>6.1385500000000013E-3</v>
      </c>
      <c r="H10" s="18">
        <f t="shared" si="6"/>
        <v>-1</v>
      </c>
      <c r="I10" s="21">
        <f t="shared" si="7"/>
        <v>500</v>
      </c>
      <c r="J10">
        <f t="shared" si="8"/>
        <v>-500</v>
      </c>
      <c r="K10">
        <f t="shared" si="1"/>
        <v>-314285.71428571426</v>
      </c>
      <c r="L10">
        <f t="shared" si="2"/>
        <v>-96341142.857142836</v>
      </c>
      <c r="N10" s="17"/>
    </row>
    <row r="11" spans="1:15" ht="15" thickBot="1" x14ac:dyDescent="0.35">
      <c r="A11" s="11">
        <v>10</v>
      </c>
      <c r="B11" s="1">
        <v>800.31</v>
      </c>
      <c r="C11" s="1">
        <v>2</v>
      </c>
      <c r="D11">
        <f t="shared" si="3"/>
        <v>628.57142857142856</v>
      </c>
      <c r="E11">
        <f t="shared" si="4"/>
        <v>249.69000000000005</v>
      </c>
      <c r="F11" s="17">
        <f t="shared" si="0"/>
        <v>-6.8491749999999999E-3</v>
      </c>
      <c r="G11" s="23">
        <f t="shared" si="5"/>
        <v>6.8491749999999999E-3</v>
      </c>
      <c r="H11" s="18">
        <f t="shared" si="6"/>
        <v>-1</v>
      </c>
      <c r="I11" s="21">
        <f t="shared" si="7"/>
        <v>500</v>
      </c>
      <c r="J11">
        <f t="shared" si="8"/>
        <v>-500</v>
      </c>
      <c r="K11">
        <f t="shared" si="1"/>
        <v>-314285.71428571426</v>
      </c>
      <c r="L11">
        <f t="shared" si="2"/>
        <v>-78474000.000000015</v>
      </c>
      <c r="N11" s="19">
        <v>1.2500000000000001E-5</v>
      </c>
      <c r="O11" t="s">
        <v>21</v>
      </c>
    </row>
    <row r="12" spans="1:15" ht="15" thickBot="1" x14ac:dyDescent="0.35">
      <c r="A12" s="24">
        <v>11</v>
      </c>
      <c r="B12" s="25">
        <v>1050</v>
      </c>
      <c r="C12" s="25">
        <v>4</v>
      </c>
      <c r="D12" s="26">
        <f t="shared" si="3"/>
        <v>1257.1428571428571</v>
      </c>
      <c r="E12" s="26">
        <f t="shared" si="4"/>
        <v>0</v>
      </c>
      <c r="F12" s="27">
        <f t="shared" si="0"/>
        <v>-9.9703000000000014E-3</v>
      </c>
      <c r="G12" s="28">
        <f t="shared" si="5"/>
        <v>9.9703000000000014E-3</v>
      </c>
      <c r="H12" s="29">
        <f t="shared" si="6"/>
        <v>-1</v>
      </c>
      <c r="I12" s="21">
        <f t="shared" si="7"/>
        <v>500</v>
      </c>
      <c r="J12" s="26">
        <f t="shared" si="8"/>
        <v>-500</v>
      </c>
      <c r="K12" s="26">
        <f t="shared" si="1"/>
        <v>-628571.42857142852</v>
      </c>
      <c r="L12" s="26">
        <f t="shared" si="2"/>
        <v>0</v>
      </c>
      <c r="N12" s="13">
        <v>252.376</v>
      </c>
      <c r="O12" t="s">
        <v>22</v>
      </c>
    </row>
    <row r="13" spans="1:15" ht="15" thickBot="1" x14ac:dyDescent="0.35">
      <c r="A13" s="11">
        <v>12</v>
      </c>
      <c r="B13" s="1">
        <v>1299.69</v>
      </c>
      <c r="C13" s="1">
        <v>2</v>
      </c>
      <c r="D13">
        <f t="shared" si="3"/>
        <v>628.57142857142856</v>
      </c>
      <c r="E13">
        <f t="shared" si="4"/>
        <v>-249.69000000000005</v>
      </c>
      <c r="F13" s="17">
        <f t="shared" si="0"/>
        <v>-1.3091425000000002E-2</v>
      </c>
      <c r="G13" s="23">
        <f t="shared" si="5"/>
        <v>1.3091425000000002E-2</v>
      </c>
      <c r="H13" s="18">
        <f t="shared" si="6"/>
        <v>-1</v>
      </c>
      <c r="I13" s="21">
        <f t="shared" si="7"/>
        <v>500</v>
      </c>
      <c r="J13">
        <f t="shared" si="8"/>
        <v>-500</v>
      </c>
      <c r="K13">
        <f t="shared" si="1"/>
        <v>-314285.71428571426</v>
      </c>
      <c r="L13">
        <f t="shared" si="2"/>
        <v>78474000.000000015</v>
      </c>
      <c r="N13" s="12">
        <f xml:space="preserve"> N12/50</f>
        <v>5.0475200000000005</v>
      </c>
      <c r="O13" t="s">
        <v>26</v>
      </c>
    </row>
    <row r="14" spans="1:15" ht="15" thickBot="1" x14ac:dyDescent="0.35">
      <c r="A14" s="11">
        <v>13</v>
      </c>
      <c r="B14" s="1">
        <v>1356.54</v>
      </c>
      <c r="C14" s="1">
        <v>2</v>
      </c>
      <c r="D14">
        <f t="shared" si="3"/>
        <v>628.57142857142856</v>
      </c>
      <c r="E14">
        <f t="shared" si="4"/>
        <v>-306.53999999999996</v>
      </c>
      <c r="F14" s="17">
        <f t="shared" si="0"/>
        <v>-1.380205E-2</v>
      </c>
      <c r="G14" s="23">
        <f t="shared" si="5"/>
        <v>1.380205E-2</v>
      </c>
      <c r="H14" s="18">
        <f t="shared" si="6"/>
        <v>-1</v>
      </c>
      <c r="I14" s="21">
        <f t="shared" si="7"/>
        <v>500</v>
      </c>
      <c r="J14">
        <f t="shared" si="8"/>
        <v>-500</v>
      </c>
      <c r="K14">
        <f t="shared" si="1"/>
        <v>-314285.71428571426</v>
      </c>
      <c r="L14">
        <f t="shared" si="2"/>
        <v>96341142.857142836</v>
      </c>
    </row>
    <row r="15" spans="1:15" ht="15" thickBot="1" x14ac:dyDescent="0.35">
      <c r="A15" s="11">
        <v>14</v>
      </c>
      <c r="B15" s="1">
        <v>1524.9299999999998</v>
      </c>
      <c r="C15" s="1">
        <v>2</v>
      </c>
      <c r="D15">
        <f t="shared" si="3"/>
        <v>628.57142857142856</v>
      </c>
      <c r="E15">
        <f t="shared" si="4"/>
        <v>-474.92999999999984</v>
      </c>
      <c r="F15" s="17">
        <f t="shared" si="0"/>
        <v>-1.5906924999999999E-2</v>
      </c>
      <c r="G15" s="23">
        <f t="shared" si="5"/>
        <v>1.5906924999999999E-2</v>
      </c>
      <c r="H15" s="18">
        <f t="shared" si="6"/>
        <v>-1</v>
      </c>
      <c r="I15" s="21">
        <f t="shared" si="7"/>
        <v>500</v>
      </c>
      <c r="J15">
        <f t="shared" si="8"/>
        <v>-500</v>
      </c>
      <c r="K15">
        <f t="shared" si="1"/>
        <v>-314285.71428571426</v>
      </c>
      <c r="L15">
        <f t="shared" si="2"/>
        <v>149263714.28571421</v>
      </c>
    </row>
    <row r="16" spans="1:15" ht="15" thickBot="1" x14ac:dyDescent="0.35">
      <c r="A16" s="11">
        <v>15</v>
      </c>
      <c r="B16" s="1">
        <v>1633.08</v>
      </c>
      <c r="C16" s="1">
        <v>2</v>
      </c>
      <c r="D16">
        <f t="shared" si="3"/>
        <v>628.57142857142856</v>
      </c>
      <c r="E16">
        <f t="shared" si="4"/>
        <v>-583.07999999999993</v>
      </c>
      <c r="F16" s="17">
        <f t="shared" si="0"/>
        <v>-1.7258800000000001E-2</v>
      </c>
      <c r="G16" s="23">
        <f t="shared" si="5"/>
        <v>1.7258800000000001E-2</v>
      </c>
      <c r="H16" s="18">
        <f t="shared" si="6"/>
        <v>-1</v>
      </c>
      <c r="I16" s="21">
        <f t="shared" si="7"/>
        <v>500</v>
      </c>
      <c r="J16">
        <f t="shared" si="8"/>
        <v>-500</v>
      </c>
      <c r="K16">
        <f t="shared" si="1"/>
        <v>-314285.71428571426</v>
      </c>
      <c r="L16">
        <f t="shared" si="2"/>
        <v>183253714.28571424</v>
      </c>
      <c r="N16">
        <v>5.0475199999999996</v>
      </c>
    </row>
    <row r="17" spans="1:13" ht="15" thickBot="1" x14ac:dyDescent="0.35">
      <c r="A17" s="11">
        <v>16</v>
      </c>
      <c r="B17" s="1">
        <v>1703.69</v>
      </c>
      <c r="C17" s="1">
        <v>2</v>
      </c>
      <c r="D17">
        <f t="shared" si="3"/>
        <v>628.57142857142856</v>
      </c>
      <c r="E17">
        <f t="shared" si="4"/>
        <v>-653.69000000000005</v>
      </c>
      <c r="F17" s="17">
        <f t="shared" si="0"/>
        <v>-1.8141425000000003E-2</v>
      </c>
      <c r="G17" s="23">
        <f t="shared" si="5"/>
        <v>1.8141425000000003E-2</v>
      </c>
      <c r="H17" s="18">
        <f t="shared" si="6"/>
        <v>-1</v>
      </c>
      <c r="I17" s="21">
        <f t="shared" si="7"/>
        <v>500</v>
      </c>
      <c r="J17">
        <f t="shared" si="8"/>
        <v>-500</v>
      </c>
      <c r="K17">
        <f t="shared" si="1"/>
        <v>-314285.71428571426</v>
      </c>
      <c r="L17">
        <f t="shared" si="2"/>
        <v>205445428.57142857</v>
      </c>
    </row>
    <row r="18" spans="1:13" ht="15" thickBot="1" x14ac:dyDescent="0.35">
      <c r="A18" s="11">
        <v>17</v>
      </c>
      <c r="B18" s="1">
        <v>1818.45</v>
      </c>
      <c r="C18" s="1">
        <v>2</v>
      </c>
      <c r="D18">
        <f t="shared" si="3"/>
        <v>628.57142857142856</v>
      </c>
      <c r="E18">
        <f t="shared" si="4"/>
        <v>-768.45</v>
      </c>
      <c r="F18" s="17">
        <f t="shared" si="0"/>
        <v>-1.9575925000000001E-2</v>
      </c>
      <c r="G18" s="23">
        <f t="shared" si="5"/>
        <v>1.9575925000000001E-2</v>
      </c>
      <c r="H18" s="18">
        <f t="shared" si="6"/>
        <v>-1</v>
      </c>
      <c r="I18" s="21">
        <f t="shared" si="7"/>
        <v>500</v>
      </c>
      <c r="J18">
        <f t="shared" si="8"/>
        <v>-500</v>
      </c>
      <c r="K18">
        <f t="shared" si="1"/>
        <v>-314285.71428571426</v>
      </c>
      <c r="L18">
        <f t="shared" si="2"/>
        <v>241512857.14285713</v>
      </c>
    </row>
    <row r="19" spans="1:13" ht="15" thickBot="1" x14ac:dyDescent="0.35">
      <c r="A19" s="11">
        <v>18</v>
      </c>
      <c r="B19" s="1">
        <v>1852.54</v>
      </c>
      <c r="C19" s="1">
        <v>2</v>
      </c>
      <c r="D19">
        <f t="shared" si="3"/>
        <v>628.57142857142856</v>
      </c>
      <c r="E19">
        <f t="shared" si="4"/>
        <v>-802.54</v>
      </c>
      <c r="F19" s="17">
        <f t="shared" si="0"/>
        <v>-2.000205E-2</v>
      </c>
      <c r="G19" s="23">
        <f t="shared" si="5"/>
        <v>2.000205E-2</v>
      </c>
      <c r="H19" s="18">
        <f t="shared" si="6"/>
        <v>-1</v>
      </c>
      <c r="I19" s="21">
        <f t="shared" si="7"/>
        <v>500</v>
      </c>
      <c r="J19">
        <f t="shared" si="8"/>
        <v>-500</v>
      </c>
      <c r="K19">
        <f t="shared" si="1"/>
        <v>-314285.71428571426</v>
      </c>
      <c r="L19">
        <f t="shared" si="2"/>
        <v>252226857.1428571</v>
      </c>
    </row>
    <row r="20" spans="1:13" ht="15" thickBot="1" x14ac:dyDescent="0.35">
      <c r="A20" s="11">
        <v>19</v>
      </c>
      <c r="B20" s="1">
        <v>1858</v>
      </c>
      <c r="C20" s="1">
        <v>1</v>
      </c>
      <c r="D20">
        <f t="shared" si="3"/>
        <v>314.28571428571428</v>
      </c>
      <c r="E20">
        <f t="shared" si="4"/>
        <v>-808</v>
      </c>
      <c r="F20" s="17">
        <f t="shared" si="0"/>
        <v>-2.0070300000000003E-2</v>
      </c>
      <c r="G20" s="23">
        <f t="shared" si="5"/>
        <v>2.0070300000000003E-2</v>
      </c>
      <c r="H20" s="18">
        <f t="shared" si="6"/>
        <v>-1</v>
      </c>
      <c r="I20" s="21">
        <f t="shared" si="7"/>
        <v>500</v>
      </c>
      <c r="J20">
        <f t="shared" si="8"/>
        <v>-500</v>
      </c>
      <c r="K20">
        <f t="shared" si="1"/>
        <v>-157142.85714285713</v>
      </c>
      <c r="L20">
        <f t="shared" si="2"/>
        <v>126971428.57142857</v>
      </c>
    </row>
    <row r="21" spans="1:13" ht="15" thickBot="1" x14ac:dyDescent="0.35">
      <c r="A21" s="11">
        <v>20</v>
      </c>
      <c r="B21" s="1">
        <v>1993.45</v>
      </c>
      <c r="C21" s="1">
        <v>2</v>
      </c>
      <c r="D21">
        <f t="shared" si="3"/>
        <v>628.57142857142856</v>
      </c>
      <c r="E21">
        <f t="shared" si="4"/>
        <v>-943.45</v>
      </c>
      <c r="F21" s="17">
        <f t="shared" si="0"/>
        <v>-2.1763425000000003E-2</v>
      </c>
      <c r="G21" s="23">
        <f t="shared" si="5"/>
        <v>2.1763425000000003E-2</v>
      </c>
      <c r="H21" s="18">
        <f t="shared" si="6"/>
        <v>-1</v>
      </c>
      <c r="I21" s="21">
        <f t="shared" si="7"/>
        <v>500</v>
      </c>
      <c r="J21">
        <f t="shared" si="8"/>
        <v>-500</v>
      </c>
      <c r="K21">
        <f t="shared" si="1"/>
        <v>-314285.71428571426</v>
      </c>
      <c r="L21">
        <f t="shared" si="2"/>
        <v>296512857.14285713</v>
      </c>
    </row>
    <row r="22" spans="1:13" ht="15" thickBot="1" x14ac:dyDescent="0.35">
      <c r="A22" s="11">
        <v>21</v>
      </c>
      <c r="B22" s="1">
        <v>2042</v>
      </c>
      <c r="C22" s="1">
        <v>1</v>
      </c>
      <c r="D22">
        <f t="shared" si="3"/>
        <v>314.28571428571428</v>
      </c>
      <c r="E22">
        <f t="shared" si="4"/>
        <v>-992</v>
      </c>
      <c r="F22" s="17">
        <f t="shared" si="0"/>
        <v>-2.2370300000000003E-2</v>
      </c>
      <c r="G22" s="23">
        <f t="shared" si="5"/>
        <v>2.2370300000000003E-2</v>
      </c>
      <c r="H22" s="18">
        <f t="shared" si="6"/>
        <v>-1</v>
      </c>
      <c r="I22" s="21">
        <f t="shared" si="7"/>
        <v>500</v>
      </c>
      <c r="J22">
        <f t="shared" si="8"/>
        <v>-500</v>
      </c>
      <c r="K22">
        <f t="shared" si="1"/>
        <v>-157142.85714285713</v>
      </c>
      <c r="L22">
        <f t="shared" si="2"/>
        <v>155885714.28571427</v>
      </c>
    </row>
    <row r="23" spans="1:13" x14ac:dyDescent="0.3">
      <c r="J23" s="6" t="s">
        <v>15</v>
      </c>
      <c r="K23" s="2">
        <f>SUM(K2:K22)</f>
        <v>-4571840.3263593242</v>
      </c>
      <c r="L23" s="3">
        <f>SUM(L2:L22)</f>
        <v>1479664748.0739632</v>
      </c>
      <c r="M23" s="6" t="s">
        <v>13</v>
      </c>
    </row>
    <row r="24" spans="1:13" x14ac:dyDescent="0.3">
      <c r="J24" s="6" t="s">
        <v>16</v>
      </c>
      <c r="K24" s="5">
        <f xml:space="preserve"> K23/1000</f>
        <v>-4571.8403263593245</v>
      </c>
      <c r="L24" s="4">
        <f xml:space="preserve"> L23/10^6</f>
        <v>1479.6647480739632</v>
      </c>
      <c r="M24" s="6" t="s">
        <v>14</v>
      </c>
    </row>
    <row r="27" spans="1:13" ht="15" thickBot="1" x14ac:dyDescent="0.35"/>
    <row r="28" spans="1:13" ht="19.2" thickTop="1" thickBot="1" x14ac:dyDescent="0.35">
      <c r="C28" s="33" t="s">
        <v>49</v>
      </c>
      <c r="D28" s="34"/>
    </row>
    <row r="29" spans="1:13" ht="15" thickTop="1" x14ac:dyDescent="0.3"/>
  </sheetData>
  <mergeCells count="3">
    <mergeCell ref="C28:D28"/>
    <mergeCell ref="N2:N3"/>
    <mergeCell ref="N7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Sheet1Concrete</vt:lpstr>
      <vt:lpstr>Sheet1Steel</vt:lpstr>
      <vt:lpstr>Sheet2Concrete</vt:lpstr>
      <vt:lpstr>Sheet2Steel</vt:lpstr>
      <vt:lpstr>Sheet3Concrete</vt:lpstr>
      <vt:lpstr>Sheet3Steel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zaid.ali12696@gmail.com</dc:creator>
  <cp:lastModifiedBy>zaid.ali12696@gmail.com</cp:lastModifiedBy>
  <cp:lastPrinted>2023-03-21T17:48:01Z</cp:lastPrinted>
  <dcterms:created xsi:type="dcterms:W3CDTF">2023-03-18T13:35:12Z</dcterms:created>
  <dcterms:modified xsi:type="dcterms:W3CDTF">2023-03-25T20:56:17Z</dcterms:modified>
</cp:coreProperties>
</file>