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\Desktop\PM-Assignment\MPhi\"/>
    </mc:Choice>
  </mc:AlternateContent>
  <xr:revisionPtr revIDLastSave="0" documentId="8_{94689310-51AD-498E-BAB3-CC269603F629}" xr6:coauthVersionLast="47" xr6:coauthVersionMax="47" xr10:uidLastSave="{00000000-0000-0000-0000-000000000000}"/>
  <bookViews>
    <workbookView xWindow="-108" yWindow="-108" windowWidth="23256" windowHeight="12576" activeTab="5" xr2:uid="{AF225184-BF46-42BD-BD12-2AA63919A13F}"/>
  </bookViews>
  <sheets>
    <sheet name="Sheet1Concrete" sheetId="1" r:id="rId1"/>
    <sheet name="Sheet1Steel" sheetId="2" r:id="rId2"/>
    <sheet name="Sheet2Concrete" sheetId="11" r:id="rId3"/>
    <sheet name="Sheet2Steel" sheetId="12" r:id="rId4"/>
    <sheet name="Sheet3Concrete" sheetId="13" r:id="rId5"/>
    <sheet name="Sheet3Steel" sheetId="1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4" l="1"/>
  <c r="N13" i="12"/>
  <c r="N13" i="2"/>
  <c r="J14" i="1"/>
  <c r="J14" i="11" l="1"/>
  <c r="J14" i="13"/>
  <c r="F22" i="2" l="1"/>
  <c r="G22" i="2" s="1"/>
  <c r="I22" i="2" s="1"/>
  <c r="E22" i="2"/>
  <c r="D22" i="2"/>
  <c r="F21" i="2"/>
  <c r="G21" i="2" s="1"/>
  <c r="I21" i="2" s="1"/>
  <c r="E21" i="2"/>
  <c r="D21" i="2"/>
  <c r="F20" i="2"/>
  <c r="G20" i="2" s="1"/>
  <c r="I20" i="2" s="1"/>
  <c r="E20" i="2"/>
  <c r="D20" i="2"/>
  <c r="F19" i="2"/>
  <c r="G19" i="2" s="1"/>
  <c r="I19" i="2" s="1"/>
  <c r="E19" i="2"/>
  <c r="D19" i="2"/>
  <c r="F18" i="2"/>
  <c r="G18" i="2" s="1"/>
  <c r="I18" i="2" s="1"/>
  <c r="E18" i="2"/>
  <c r="D18" i="2"/>
  <c r="F17" i="2"/>
  <c r="G17" i="2" s="1"/>
  <c r="I17" i="2" s="1"/>
  <c r="E17" i="2"/>
  <c r="D17" i="2"/>
  <c r="F16" i="2"/>
  <c r="G16" i="2" s="1"/>
  <c r="I16" i="2" s="1"/>
  <c r="E16" i="2"/>
  <c r="D16" i="2"/>
  <c r="F15" i="2"/>
  <c r="G15" i="2" s="1"/>
  <c r="E15" i="2"/>
  <c r="D15" i="2"/>
  <c r="F14" i="2"/>
  <c r="G14" i="2" s="1"/>
  <c r="I14" i="2" s="1"/>
  <c r="E14" i="2"/>
  <c r="D14" i="2"/>
  <c r="F13" i="2"/>
  <c r="G13" i="2" s="1"/>
  <c r="I13" i="2" s="1"/>
  <c r="E13" i="2"/>
  <c r="D13" i="2"/>
  <c r="F12" i="2"/>
  <c r="G12" i="2" s="1"/>
  <c r="I12" i="2" s="1"/>
  <c r="E12" i="2"/>
  <c r="D12" i="2"/>
  <c r="F11" i="2"/>
  <c r="G11" i="2" s="1"/>
  <c r="I11" i="2" s="1"/>
  <c r="E11" i="2"/>
  <c r="D11" i="2"/>
  <c r="F10" i="2"/>
  <c r="G10" i="2" s="1"/>
  <c r="I10" i="2" s="1"/>
  <c r="E10" i="2"/>
  <c r="D10" i="2"/>
  <c r="F9" i="2"/>
  <c r="G9" i="2" s="1"/>
  <c r="I9" i="2" s="1"/>
  <c r="E9" i="2"/>
  <c r="D9" i="2"/>
  <c r="F8" i="2"/>
  <c r="G8" i="2" s="1"/>
  <c r="I8" i="2" s="1"/>
  <c r="E8" i="2"/>
  <c r="D8" i="2"/>
  <c r="F7" i="2"/>
  <c r="G7" i="2" s="1"/>
  <c r="I7" i="2" s="1"/>
  <c r="E7" i="2"/>
  <c r="D7" i="2"/>
  <c r="F6" i="2"/>
  <c r="G6" i="2" s="1"/>
  <c r="I6" i="2" s="1"/>
  <c r="E6" i="2"/>
  <c r="D6" i="2"/>
  <c r="F5" i="2"/>
  <c r="G5" i="2" s="1"/>
  <c r="I5" i="2" s="1"/>
  <c r="E5" i="2"/>
  <c r="D5" i="2"/>
  <c r="F4" i="2"/>
  <c r="G4" i="2" s="1"/>
  <c r="I4" i="2" s="1"/>
  <c r="E4" i="2"/>
  <c r="D4" i="2"/>
  <c r="F3" i="2"/>
  <c r="G3" i="2" s="1"/>
  <c r="I3" i="2" s="1"/>
  <c r="E3" i="2"/>
  <c r="D3" i="2"/>
  <c r="F2" i="2"/>
  <c r="G2" i="2" s="1"/>
  <c r="I2" i="2" s="1"/>
  <c r="E2" i="2"/>
  <c r="D2" i="2"/>
  <c r="B45" i="1"/>
  <c r="C45" i="1" s="1"/>
  <c r="B13" i="13"/>
  <c r="G13" i="13" s="1"/>
  <c r="F22" i="14"/>
  <c r="G22" i="14" s="1"/>
  <c r="E22" i="14"/>
  <c r="D22" i="14"/>
  <c r="F21" i="14"/>
  <c r="G21" i="14" s="1"/>
  <c r="E21" i="14"/>
  <c r="D21" i="14"/>
  <c r="F20" i="14"/>
  <c r="G20" i="14" s="1"/>
  <c r="E20" i="14"/>
  <c r="D20" i="14"/>
  <c r="F19" i="14"/>
  <c r="G19" i="14" s="1"/>
  <c r="E19" i="14"/>
  <c r="D19" i="14"/>
  <c r="F18" i="14"/>
  <c r="G18" i="14" s="1"/>
  <c r="E18" i="14"/>
  <c r="D18" i="14"/>
  <c r="F17" i="14"/>
  <c r="G17" i="14" s="1"/>
  <c r="E17" i="14"/>
  <c r="D17" i="14"/>
  <c r="F16" i="14"/>
  <c r="G16" i="14" s="1"/>
  <c r="E16" i="14"/>
  <c r="D16" i="14"/>
  <c r="F15" i="14"/>
  <c r="G15" i="14" s="1"/>
  <c r="E15" i="14"/>
  <c r="D15" i="14"/>
  <c r="F14" i="14"/>
  <c r="G14" i="14" s="1"/>
  <c r="E14" i="14"/>
  <c r="D14" i="14"/>
  <c r="F13" i="14"/>
  <c r="G13" i="14" s="1"/>
  <c r="E13" i="14"/>
  <c r="D13" i="14"/>
  <c r="F12" i="14"/>
  <c r="G12" i="14" s="1"/>
  <c r="E12" i="14"/>
  <c r="D12" i="14"/>
  <c r="F11" i="14"/>
  <c r="G11" i="14" s="1"/>
  <c r="E11" i="14"/>
  <c r="D11" i="14"/>
  <c r="F10" i="14"/>
  <c r="G10" i="14" s="1"/>
  <c r="E10" i="14"/>
  <c r="D10" i="14"/>
  <c r="F9" i="14"/>
  <c r="G9" i="14" s="1"/>
  <c r="E9" i="14"/>
  <c r="D9" i="14"/>
  <c r="F8" i="14"/>
  <c r="G8" i="14" s="1"/>
  <c r="E8" i="14"/>
  <c r="D8" i="14"/>
  <c r="F7" i="14"/>
  <c r="G7" i="14" s="1"/>
  <c r="E7" i="14"/>
  <c r="D7" i="14"/>
  <c r="F6" i="14"/>
  <c r="G6" i="14" s="1"/>
  <c r="E6" i="14"/>
  <c r="D6" i="14"/>
  <c r="F5" i="14"/>
  <c r="G5" i="14" s="1"/>
  <c r="E5" i="14"/>
  <c r="D5" i="14"/>
  <c r="F4" i="14"/>
  <c r="G4" i="14" s="1"/>
  <c r="E4" i="14"/>
  <c r="D4" i="14"/>
  <c r="F3" i="14"/>
  <c r="G3" i="14" s="1"/>
  <c r="E3" i="14"/>
  <c r="D3" i="14"/>
  <c r="F2" i="14"/>
  <c r="G2" i="14" s="1"/>
  <c r="E2" i="14"/>
  <c r="D2" i="14"/>
  <c r="B14" i="13"/>
  <c r="B4" i="13"/>
  <c r="C4" i="13" s="1"/>
  <c r="H4" i="14" l="1"/>
  <c r="I4" i="14"/>
  <c r="H12" i="14"/>
  <c r="I12" i="14"/>
  <c r="H20" i="14"/>
  <c r="I20" i="14"/>
  <c r="I7" i="14"/>
  <c r="H7" i="14"/>
  <c r="I15" i="14"/>
  <c r="H15" i="14"/>
  <c r="I10" i="14"/>
  <c r="H10" i="14"/>
  <c r="I5" i="14"/>
  <c r="H5" i="14"/>
  <c r="I13" i="14"/>
  <c r="H13" i="14"/>
  <c r="I21" i="14"/>
  <c r="H21" i="14"/>
  <c r="I18" i="14"/>
  <c r="H18" i="14"/>
  <c r="I8" i="14"/>
  <c r="H8" i="14"/>
  <c r="I16" i="14"/>
  <c r="H16" i="14"/>
  <c r="J16" i="14" s="1"/>
  <c r="K16" i="14" s="1"/>
  <c r="L16" i="14" s="1"/>
  <c r="I3" i="14"/>
  <c r="H3" i="14"/>
  <c r="H11" i="14"/>
  <c r="I11" i="14"/>
  <c r="H19" i="14"/>
  <c r="I19" i="14"/>
  <c r="I2" i="14"/>
  <c r="H2" i="14"/>
  <c r="I6" i="14"/>
  <c r="H6" i="14"/>
  <c r="H14" i="14"/>
  <c r="I14" i="14"/>
  <c r="H22" i="14"/>
  <c r="I22" i="14"/>
  <c r="H9" i="14"/>
  <c r="I9" i="14"/>
  <c r="J9" i="14" s="1"/>
  <c r="K9" i="14" s="1"/>
  <c r="L9" i="14" s="1"/>
  <c r="H17" i="14"/>
  <c r="I17" i="14"/>
  <c r="H15" i="2"/>
  <c r="I15" i="2"/>
  <c r="J15" i="2" s="1"/>
  <c r="K15" i="2" s="1"/>
  <c r="L15" i="2" s="1"/>
  <c r="D4" i="13"/>
  <c r="F4" i="13" s="1"/>
  <c r="D45" i="1"/>
  <c r="F45" i="1" s="1"/>
  <c r="B17" i="1"/>
  <c r="C17" i="1" s="1"/>
  <c r="B7" i="1"/>
  <c r="G7" i="1" s="1"/>
  <c r="B2" i="1"/>
  <c r="B8" i="1"/>
  <c r="C8" i="1" s="1"/>
  <c r="B40" i="1"/>
  <c r="C40" i="1" s="1"/>
  <c r="B27" i="1"/>
  <c r="G27" i="1" s="1"/>
  <c r="B3" i="1"/>
  <c r="C3" i="1" s="1"/>
  <c r="B9" i="1"/>
  <c r="G9" i="1" s="1"/>
  <c r="B46" i="1"/>
  <c r="G46" i="1" s="1"/>
  <c r="B6" i="1"/>
  <c r="G6" i="1" s="1"/>
  <c r="B11" i="1"/>
  <c r="G11" i="1" s="1"/>
  <c r="B5" i="1"/>
  <c r="G5" i="1" s="1"/>
  <c r="B33" i="1"/>
  <c r="C33" i="1" s="1"/>
  <c r="B4" i="1"/>
  <c r="C4" i="1" s="1"/>
  <c r="B13" i="1"/>
  <c r="G13" i="1" s="1"/>
  <c r="H4" i="2"/>
  <c r="J4" i="2" s="1"/>
  <c r="K4" i="2" s="1"/>
  <c r="L4" i="2" s="1"/>
  <c r="H8" i="2"/>
  <c r="J8" i="2" s="1"/>
  <c r="K8" i="2" s="1"/>
  <c r="L8" i="2" s="1"/>
  <c r="H12" i="2"/>
  <c r="J12" i="2" s="1"/>
  <c r="K12" i="2" s="1"/>
  <c r="L12" i="2" s="1"/>
  <c r="H19" i="2"/>
  <c r="J19" i="2" s="1"/>
  <c r="K19" i="2" s="1"/>
  <c r="L19" i="2" s="1"/>
  <c r="B42" i="13"/>
  <c r="G42" i="13" s="1"/>
  <c r="B2" i="13"/>
  <c r="G2" i="13" s="1"/>
  <c r="B3" i="13"/>
  <c r="C3" i="13" s="1"/>
  <c r="B5" i="13"/>
  <c r="G5" i="13" s="1"/>
  <c r="B6" i="13"/>
  <c r="G6" i="13" s="1"/>
  <c r="B10" i="1"/>
  <c r="B14" i="1"/>
  <c r="B22" i="1"/>
  <c r="B28" i="1"/>
  <c r="B34" i="1"/>
  <c r="G34" i="1" s="1"/>
  <c r="B47" i="1"/>
  <c r="G47" i="1" s="1"/>
  <c r="B18" i="1"/>
  <c r="B35" i="1"/>
  <c r="G35" i="1" s="1"/>
  <c r="B41" i="1"/>
  <c r="C41" i="1" s="1"/>
  <c r="B48" i="1"/>
  <c r="B23" i="1"/>
  <c r="G23" i="1" s="1"/>
  <c r="B29" i="1"/>
  <c r="C29" i="1" s="1"/>
  <c r="B36" i="1"/>
  <c r="B42" i="1"/>
  <c r="G42" i="1" s="1"/>
  <c r="B19" i="1"/>
  <c r="C19" i="1" s="1"/>
  <c r="B24" i="1"/>
  <c r="B30" i="1"/>
  <c r="G30" i="1" s="1"/>
  <c r="B43" i="1"/>
  <c r="G43" i="1" s="1"/>
  <c r="B49" i="1"/>
  <c r="C49" i="1" s="1"/>
  <c r="B15" i="1"/>
  <c r="G15" i="1" s="1"/>
  <c r="B20" i="1"/>
  <c r="B31" i="1"/>
  <c r="G31" i="1" s="1"/>
  <c r="B37" i="1"/>
  <c r="C37" i="1" s="1"/>
  <c r="B44" i="1"/>
  <c r="B50" i="1"/>
  <c r="G50" i="1" s="1"/>
  <c r="B16" i="1"/>
  <c r="B25" i="1"/>
  <c r="C25" i="1" s="1"/>
  <c r="B32" i="1"/>
  <c r="B38" i="1"/>
  <c r="G38" i="1" s="1"/>
  <c r="B51" i="1"/>
  <c r="G51" i="1" s="1"/>
  <c r="B12" i="1"/>
  <c r="C12" i="1" s="1"/>
  <c r="B21" i="1"/>
  <c r="B26" i="1"/>
  <c r="G26" i="1" s="1"/>
  <c r="B39" i="1"/>
  <c r="G39" i="1" s="1"/>
  <c r="H6" i="2"/>
  <c r="H18" i="2"/>
  <c r="H2" i="2"/>
  <c r="H7" i="2"/>
  <c r="H11" i="2"/>
  <c r="H21" i="2"/>
  <c r="H14" i="2"/>
  <c r="H3" i="2"/>
  <c r="J3" i="2" s="1"/>
  <c r="K3" i="2" s="1"/>
  <c r="L3" i="2" s="1"/>
  <c r="H17" i="2"/>
  <c r="H10" i="2"/>
  <c r="H22" i="2"/>
  <c r="H9" i="2"/>
  <c r="J9" i="2" s="1"/>
  <c r="K9" i="2" s="1"/>
  <c r="L9" i="2" s="1"/>
  <c r="H16" i="2"/>
  <c r="J16" i="2" s="1"/>
  <c r="K16" i="2" s="1"/>
  <c r="L16" i="2" s="1"/>
  <c r="H5" i="2"/>
  <c r="J5" i="2" s="1"/>
  <c r="K5" i="2" s="1"/>
  <c r="L5" i="2" s="1"/>
  <c r="H13" i="2"/>
  <c r="J13" i="2" s="1"/>
  <c r="K13" i="2" s="1"/>
  <c r="L13" i="2" s="1"/>
  <c r="H20" i="2"/>
  <c r="J20" i="2" s="1"/>
  <c r="K20" i="2" s="1"/>
  <c r="L20" i="2" s="1"/>
  <c r="G45" i="1"/>
  <c r="C9" i="1"/>
  <c r="B46" i="13"/>
  <c r="G46" i="13" s="1"/>
  <c r="C6" i="13"/>
  <c r="B18" i="13"/>
  <c r="G18" i="13" s="1"/>
  <c r="B50" i="13"/>
  <c r="G50" i="13" s="1"/>
  <c r="C2" i="13"/>
  <c r="B7" i="13"/>
  <c r="B22" i="13"/>
  <c r="G22" i="13" s="1"/>
  <c r="B26" i="13"/>
  <c r="G26" i="13" s="1"/>
  <c r="B9" i="13"/>
  <c r="G9" i="13" s="1"/>
  <c r="B30" i="13"/>
  <c r="G30" i="13" s="1"/>
  <c r="B11" i="13"/>
  <c r="B34" i="13"/>
  <c r="G34" i="13" s="1"/>
  <c r="G4" i="13"/>
  <c r="B38" i="13"/>
  <c r="G38" i="13" s="1"/>
  <c r="J3" i="14"/>
  <c r="K3" i="14" s="1"/>
  <c r="L3" i="14" s="1"/>
  <c r="J11" i="14"/>
  <c r="K11" i="14" s="1"/>
  <c r="L11" i="14" s="1"/>
  <c r="J18" i="14"/>
  <c r="K18" i="14" s="1"/>
  <c r="L18" i="14" s="1"/>
  <c r="C14" i="13"/>
  <c r="G14" i="13"/>
  <c r="C26" i="13"/>
  <c r="C5" i="13"/>
  <c r="C13" i="13"/>
  <c r="B17" i="13"/>
  <c r="B21" i="13"/>
  <c r="B25" i="13"/>
  <c r="B29" i="13"/>
  <c r="B33" i="13"/>
  <c r="B37" i="13"/>
  <c r="B41" i="13"/>
  <c r="B45" i="13"/>
  <c r="B49" i="13"/>
  <c r="B8" i="13"/>
  <c r="B12" i="13"/>
  <c r="B16" i="13"/>
  <c r="B20" i="13"/>
  <c r="B24" i="13"/>
  <c r="B28" i="13"/>
  <c r="B32" i="13"/>
  <c r="B36" i="13"/>
  <c r="B40" i="13"/>
  <c r="B44" i="13"/>
  <c r="B48" i="13"/>
  <c r="B15" i="13"/>
  <c r="B19" i="13"/>
  <c r="B23" i="13"/>
  <c r="B27" i="13"/>
  <c r="B31" i="13"/>
  <c r="B35" i="13"/>
  <c r="B39" i="13"/>
  <c r="B43" i="13"/>
  <c r="B47" i="13"/>
  <c r="B51" i="13"/>
  <c r="B10" i="13"/>
  <c r="C22" i="13" l="1"/>
  <c r="G3" i="13"/>
  <c r="G2" i="1"/>
  <c r="C2" i="1"/>
  <c r="C46" i="1"/>
  <c r="G49" i="1"/>
  <c r="C13" i="1"/>
  <c r="G33" i="1"/>
  <c r="C7" i="1"/>
  <c r="D7" i="1" s="1"/>
  <c r="F7" i="1" s="1"/>
  <c r="H7" i="1" s="1"/>
  <c r="G8" i="1"/>
  <c r="C43" i="1"/>
  <c r="D43" i="1" s="1"/>
  <c r="F43" i="1" s="1"/>
  <c r="H43" i="1" s="1"/>
  <c r="C50" i="1"/>
  <c r="D50" i="1" s="1"/>
  <c r="F50" i="1" s="1"/>
  <c r="H50" i="1" s="1"/>
  <c r="C6" i="1"/>
  <c r="D6" i="1" s="1"/>
  <c r="F6" i="1" s="1"/>
  <c r="H6" i="1" s="1"/>
  <c r="C11" i="1"/>
  <c r="D11" i="1" s="1"/>
  <c r="F11" i="1" s="1"/>
  <c r="H11" i="1" s="1"/>
  <c r="C39" i="1"/>
  <c r="D39" i="1" s="1"/>
  <c r="F39" i="1" s="1"/>
  <c r="H39" i="1" s="1"/>
  <c r="G12" i="1"/>
  <c r="G41" i="1"/>
  <c r="G37" i="1"/>
  <c r="G29" i="1"/>
  <c r="G17" i="1"/>
  <c r="D13" i="13"/>
  <c r="F13" i="13" s="1"/>
  <c r="H13" i="13" s="1"/>
  <c r="D6" i="13"/>
  <c r="F6" i="13" s="1"/>
  <c r="H6" i="13" s="1"/>
  <c r="D5" i="13"/>
  <c r="F5" i="13" s="1"/>
  <c r="H5" i="13" s="1"/>
  <c r="C46" i="13"/>
  <c r="D3" i="13"/>
  <c r="F3" i="13" s="1"/>
  <c r="H3" i="13" s="1"/>
  <c r="D22" i="13"/>
  <c r="F22" i="13" s="1"/>
  <c r="H22" i="13" s="1"/>
  <c r="D26" i="13"/>
  <c r="F26" i="13" s="1"/>
  <c r="H26" i="13" s="1"/>
  <c r="H4" i="13"/>
  <c r="D14" i="13"/>
  <c r="F14" i="13" s="1"/>
  <c r="H14" i="13" s="1"/>
  <c r="D2" i="13"/>
  <c r="F2" i="13" s="1"/>
  <c r="H2" i="13" s="1"/>
  <c r="D40" i="1"/>
  <c r="F40" i="1" s="1"/>
  <c r="D8" i="1"/>
  <c r="F8" i="1" s="1"/>
  <c r="D46" i="1"/>
  <c r="F46" i="1" s="1"/>
  <c r="H46" i="1" s="1"/>
  <c r="C31" i="1"/>
  <c r="C30" i="1"/>
  <c r="D33" i="1"/>
  <c r="F33" i="1" s="1"/>
  <c r="G25" i="1"/>
  <c r="D9" i="1"/>
  <c r="F9" i="1" s="1"/>
  <c r="H9" i="1" s="1"/>
  <c r="C15" i="1"/>
  <c r="D13" i="1"/>
  <c r="F13" i="1" s="1"/>
  <c r="H13" i="1" s="1"/>
  <c r="D29" i="1"/>
  <c r="F29" i="1" s="1"/>
  <c r="D25" i="1"/>
  <c r="F25" i="1" s="1"/>
  <c r="H45" i="1"/>
  <c r="C5" i="1"/>
  <c r="D49" i="1"/>
  <c r="F49" i="1" s="1"/>
  <c r="H49" i="1" s="1"/>
  <c r="D17" i="1"/>
  <c r="F17" i="1" s="1"/>
  <c r="D37" i="1"/>
  <c r="F37" i="1" s="1"/>
  <c r="D19" i="1"/>
  <c r="F19" i="1" s="1"/>
  <c r="D2" i="1"/>
  <c r="F2" i="1" s="1"/>
  <c r="H2" i="1" s="1"/>
  <c r="D12" i="1"/>
  <c r="F12" i="1" s="1"/>
  <c r="H12" i="1" s="1"/>
  <c r="D41" i="1"/>
  <c r="F41" i="1" s="1"/>
  <c r="J2" i="14"/>
  <c r="K2" i="14" s="1"/>
  <c r="J12" i="14"/>
  <c r="K12" i="14" s="1"/>
  <c r="L12" i="14" s="1"/>
  <c r="J17" i="14"/>
  <c r="K17" i="14" s="1"/>
  <c r="L17" i="14" s="1"/>
  <c r="J14" i="14"/>
  <c r="K14" i="14" s="1"/>
  <c r="L14" i="14" s="1"/>
  <c r="J22" i="2"/>
  <c r="K22" i="2" s="1"/>
  <c r="L22" i="2" s="1"/>
  <c r="J14" i="2"/>
  <c r="K14" i="2" s="1"/>
  <c r="L14" i="2" s="1"/>
  <c r="J18" i="2"/>
  <c r="K18" i="2" s="1"/>
  <c r="L18" i="2" s="1"/>
  <c r="C50" i="13"/>
  <c r="C42" i="13"/>
  <c r="C26" i="1"/>
  <c r="C35" i="1"/>
  <c r="G3" i="1"/>
  <c r="C27" i="1"/>
  <c r="G19" i="1"/>
  <c r="G40" i="1"/>
  <c r="G4" i="1"/>
  <c r="C47" i="1"/>
  <c r="C42" i="1"/>
  <c r="J13" i="14"/>
  <c r="K13" i="14" s="1"/>
  <c r="L13" i="14" s="1"/>
  <c r="J19" i="14"/>
  <c r="K19" i="14" s="1"/>
  <c r="L19" i="14" s="1"/>
  <c r="C18" i="13"/>
  <c r="C9" i="13"/>
  <c r="C48" i="1"/>
  <c r="G48" i="1"/>
  <c r="C28" i="1"/>
  <c r="G28" i="1"/>
  <c r="C32" i="1"/>
  <c r="G32" i="1"/>
  <c r="C24" i="1"/>
  <c r="G24" i="1"/>
  <c r="G22" i="1"/>
  <c r="C22" i="1"/>
  <c r="C20" i="1"/>
  <c r="G20" i="1"/>
  <c r="C44" i="1"/>
  <c r="G44" i="1"/>
  <c r="C16" i="1"/>
  <c r="G16" i="1"/>
  <c r="G18" i="1"/>
  <c r="C18" i="1"/>
  <c r="G14" i="1"/>
  <c r="C14" i="1"/>
  <c r="C23" i="1"/>
  <c r="G10" i="1"/>
  <c r="C10" i="1"/>
  <c r="C38" i="1"/>
  <c r="C51" i="1"/>
  <c r="C21" i="1"/>
  <c r="G21" i="1"/>
  <c r="C36" i="1"/>
  <c r="G36" i="1"/>
  <c r="C34" i="1"/>
  <c r="J10" i="2"/>
  <c r="K10" i="2" s="1"/>
  <c r="L10" i="2" s="1"/>
  <c r="J2" i="2"/>
  <c r="K2" i="2" s="1"/>
  <c r="J17" i="2"/>
  <c r="K17" i="2" s="1"/>
  <c r="L17" i="2" s="1"/>
  <c r="J21" i="2"/>
  <c r="K21" i="2" s="1"/>
  <c r="L21" i="2" s="1"/>
  <c r="J11" i="2"/>
  <c r="K11" i="2" s="1"/>
  <c r="L11" i="2" s="1"/>
  <c r="J7" i="2"/>
  <c r="K7" i="2" s="1"/>
  <c r="L7" i="2" s="1"/>
  <c r="J6" i="2"/>
  <c r="K6" i="2" s="1"/>
  <c r="L6" i="2" s="1"/>
  <c r="C38" i="13"/>
  <c r="C30" i="13"/>
  <c r="J10" i="14"/>
  <c r="K10" i="14" s="1"/>
  <c r="L10" i="14" s="1"/>
  <c r="J21" i="14"/>
  <c r="K21" i="14" s="1"/>
  <c r="L21" i="14" s="1"/>
  <c r="J20" i="14"/>
  <c r="K20" i="14" s="1"/>
  <c r="L20" i="14" s="1"/>
  <c r="J4" i="14"/>
  <c r="K4" i="14" s="1"/>
  <c r="L4" i="14" s="1"/>
  <c r="C34" i="13"/>
  <c r="C11" i="13"/>
  <c r="G11" i="13"/>
  <c r="C7" i="13"/>
  <c r="G7" i="13"/>
  <c r="J5" i="14"/>
  <c r="K5" i="14" s="1"/>
  <c r="L5" i="14" s="1"/>
  <c r="J6" i="14"/>
  <c r="K6" i="14" s="1"/>
  <c r="L6" i="14" s="1"/>
  <c r="J22" i="14"/>
  <c r="K22" i="14" s="1"/>
  <c r="L22" i="14" s="1"/>
  <c r="J7" i="14"/>
  <c r="K7" i="14" s="1"/>
  <c r="L7" i="14" s="1"/>
  <c r="J15" i="14"/>
  <c r="K15" i="14" s="1"/>
  <c r="L15" i="14" s="1"/>
  <c r="L2" i="14"/>
  <c r="J8" i="14"/>
  <c r="K8" i="14" s="1"/>
  <c r="L8" i="14" s="1"/>
  <c r="G10" i="13"/>
  <c r="C10" i="13"/>
  <c r="C23" i="13"/>
  <c r="G23" i="13"/>
  <c r="C28" i="13"/>
  <c r="G28" i="13"/>
  <c r="G45" i="13"/>
  <c r="C45" i="13"/>
  <c r="C27" i="13"/>
  <c r="G27" i="13"/>
  <c r="G49" i="13"/>
  <c r="C49" i="13"/>
  <c r="C19" i="13"/>
  <c r="G19" i="13"/>
  <c r="C15" i="13"/>
  <c r="G15" i="13"/>
  <c r="C20" i="13"/>
  <c r="G20" i="13"/>
  <c r="G37" i="13"/>
  <c r="C37" i="13"/>
  <c r="C48" i="13"/>
  <c r="G48" i="13"/>
  <c r="G16" i="13"/>
  <c r="C16" i="13"/>
  <c r="G33" i="13"/>
  <c r="C33" i="13"/>
  <c r="C32" i="13"/>
  <c r="G32" i="13"/>
  <c r="C51" i="13"/>
  <c r="G51" i="13"/>
  <c r="G41" i="13"/>
  <c r="C41" i="13"/>
  <c r="C47" i="13"/>
  <c r="G47" i="13"/>
  <c r="C44" i="13"/>
  <c r="G44" i="13"/>
  <c r="G12" i="13"/>
  <c r="C12" i="13"/>
  <c r="G29" i="13"/>
  <c r="C29" i="13"/>
  <c r="G17" i="13"/>
  <c r="C17" i="13"/>
  <c r="G24" i="13"/>
  <c r="C24" i="13"/>
  <c r="C43" i="13"/>
  <c r="G43" i="13"/>
  <c r="C39" i="13"/>
  <c r="G39" i="13"/>
  <c r="C35" i="13"/>
  <c r="G35" i="13"/>
  <c r="C40" i="13"/>
  <c r="G40" i="13"/>
  <c r="G8" i="13"/>
  <c r="C8" i="13"/>
  <c r="G25" i="13"/>
  <c r="C25" i="13"/>
  <c r="C31" i="13"/>
  <c r="G31" i="13"/>
  <c r="G36" i="13"/>
  <c r="C36" i="13"/>
  <c r="G21" i="13"/>
  <c r="C21" i="13"/>
  <c r="H33" i="1" l="1"/>
  <c r="H37" i="1"/>
  <c r="H8" i="1"/>
  <c r="H29" i="1"/>
  <c r="H41" i="1"/>
  <c r="H17" i="1"/>
  <c r="D51" i="13"/>
  <c r="F51" i="13" s="1"/>
  <c r="H51" i="13" s="1"/>
  <c r="D48" i="13"/>
  <c r="F48" i="13" s="1"/>
  <c r="H48" i="13" s="1"/>
  <c r="D19" i="13"/>
  <c r="F19" i="13" s="1"/>
  <c r="H19" i="13" s="1"/>
  <c r="D28" i="13"/>
  <c r="F28" i="13" s="1"/>
  <c r="H28" i="13" s="1"/>
  <c r="D34" i="13"/>
  <c r="F34" i="13" s="1"/>
  <c r="H34" i="13" s="1"/>
  <c r="D46" i="13"/>
  <c r="F46" i="13" s="1"/>
  <c r="H46" i="13" s="1"/>
  <c r="D40" i="13"/>
  <c r="F40" i="13" s="1"/>
  <c r="H40" i="13" s="1"/>
  <c r="D37" i="13"/>
  <c r="F37" i="13" s="1"/>
  <c r="H37" i="13" s="1"/>
  <c r="D49" i="13"/>
  <c r="F49" i="13" s="1"/>
  <c r="H49" i="13" s="1"/>
  <c r="D43" i="13"/>
  <c r="F43" i="13" s="1"/>
  <c r="H43" i="13" s="1"/>
  <c r="D36" i="13"/>
  <c r="F36" i="13" s="1"/>
  <c r="H36" i="13" s="1"/>
  <c r="D17" i="13"/>
  <c r="F17" i="13" s="1"/>
  <c r="H17" i="13" s="1"/>
  <c r="D44" i="13"/>
  <c r="F44" i="13" s="1"/>
  <c r="H44" i="13" s="1"/>
  <c r="D32" i="13"/>
  <c r="F32" i="13" s="1"/>
  <c r="H32" i="13" s="1"/>
  <c r="D23" i="13"/>
  <c r="F23" i="13" s="1"/>
  <c r="H23" i="13" s="1"/>
  <c r="D24" i="13"/>
  <c r="F24" i="13" s="1"/>
  <c r="H24" i="13" s="1"/>
  <c r="D31" i="13"/>
  <c r="F31" i="13" s="1"/>
  <c r="H31" i="13" s="1"/>
  <c r="D35" i="13"/>
  <c r="F35" i="13" s="1"/>
  <c r="H35" i="13" s="1"/>
  <c r="D33" i="13"/>
  <c r="F33" i="13" s="1"/>
  <c r="H33" i="13" s="1"/>
  <c r="D10" i="13"/>
  <c r="F10" i="13" s="1"/>
  <c r="H10" i="13" s="1"/>
  <c r="D11" i="13"/>
  <c r="F11" i="13" s="1"/>
  <c r="H11" i="13" s="1"/>
  <c r="D25" i="13"/>
  <c r="F25" i="13" s="1"/>
  <c r="H25" i="13" s="1"/>
  <c r="D47" i="13"/>
  <c r="F47" i="13" s="1"/>
  <c r="H47" i="13" s="1"/>
  <c r="D20" i="13"/>
  <c r="F20" i="13" s="1"/>
  <c r="H20" i="13" s="1"/>
  <c r="D27" i="13"/>
  <c r="F27" i="13" s="1"/>
  <c r="H27" i="13" s="1"/>
  <c r="D9" i="13"/>
  <c r="F9" i="13" s="1"/>
  <c r="H9" i="13" s="1"/>
  <c r="D42" i="13"/>
  <c r="F42" i="13" s="1"/>
  <c r="H42" i="13" s="1"/>
  <c r="D39" i="13"/>
  <c r="F39" i="13" s="1"/>
  <c r="H39" i="13" s="1"/>
  <c r="D29" i="13"/>
  <c r="F29" i="13" s="1"/>
  <c r="H29" i="13" s="1"/>
  <c r="D41" i="13"/>
  <c r="F41" i="13" s="1"/>
  <c r="H41" i="13" s="1"/>
  <c r="D16" i="13"/>
  <c r="F16" i="13" s="1"/>
  <c r="H16" i="13" s="1"/>
  <c r="D45" i="13"/>
  <c r="F45" i="13" s="1"/>
  <c r="H45" i="13" s="1"/>
  <c r="D7" i="13"/>
  <c r="F7" i="13" s="1"/>
  <c r="D30" i="13"/>
  <c r="F30" i="13" s="1"/>
  <c r="H30" i="13" s="1"/>
  <c r="D18" i="13"/>
  <c r="F18" i="13" s="1"/>
  <c r="H18" i="13" s="1"/>
  <c r="D50" i="13"/>
  <c r="F50" i="13" s="1"/>
  <c r="H50" i="13" s="1"/>
  <c r="D12" i="13"/>
  <c r="F12" i="13" s="1"/>
  <c r="H12" i="13" s="1"/>
  <c r="D21" i="13"/>
  <c r="F21" i="13" s="1"/>
  <c r="H21" i="13" s="1"/>
  <c r="D8" i="13"/>
  <c r="F8" i="13" s="1"/>
  <c r="H8" i="13" s="1"/>
  <c r="D15" i="13"/>
  <c r="F15" i="13" s="1"/>
  <c r="H15" i="13" s="1"/>
  <c r="D38" i="13"/>
  <c r="F38" i="13" s="1"/>
  <c r="H38" i="13" s="1"/>
  <c r="D15" i="1"/>
  <c r="F15" i="1" s="1"/>
  <c r="H15" i="1" s="1"/>
  <c r="D47" i="1"/>
  <c r="F47" i="1" s="1"/>
  <c r="H47" i="1" s="1"/>
  <c r="D38" i="1"/>
  <c r="F38" i="1" s="1"/>
  <c r="H38" i="1" s="1"/>
  <c r="D26" i="1"/>
  <c r="F26" i="1" s="1"/>
  <c r="H26" i="1" s="1"/>
  <c r="D35" i="1"/>
  <c r="F35" i="1" s="1"/>
  <c r="H35" i="1" s="1"/>
  <c r="D10" i="1"/>
  <c r="F10" i="1" s="1"/>
  <c r="H10" i="1" s="1"/>
  <c r="D16" i="1"/>
  <c r="F16" i="1" s="1"/>
  <c r="H16" i="1" s="1"/>
  <c r="D24" i="1"/>
  <c r="F24" i="1" s="1"/>
  <c r="H24" i="1" s="1"/>
  <c r="D4" i="1"/>
  <c r="F4" i="1" s="1"/>
  <c r="H4" i="1" s="1"/>
  <c r="D51" i="1"/>
  <c r="F51" i="1" s="1"/>
  <c r="H51" i="1" s="1"/>
  <c r="D34" i="1"/>
  <c r="F34" i="1" s="1"/>
  <c r="H34" i="1" s="1"/>
  <c r="H40" i="1"/>
  <c r="H25" i="1"/>
  <c r="D48" i="1"/>
  <c r="F48" i="1" s="1"/>
  <c r="H48" i="1" s="1"/>
  <c r="D23" i="1"/>
  <c r="F23" i="1" s="1"/>
  <c r="H23" i="1" s="1"/>
  <c r="D44" i="1"/>
  <c r="F44" i="1" s="1"/>
  <c r="H44" i="1" s="1"/>
  <c r="D32" i="1"/>
  <c r="F32" i="1" s="1"/>
  <c r="H32" i="1" s="1"/>
  <c r="H19" i="1"/>
  <c r="D36" i="1"/>
  <c r="F36" i="1" s="1"/>
  <c r="H36" i="1" s="1"/>
  <c r="D14" i="1"/>
  <c r="F14" i="1" s="1"/>
  <c r="H14" i="1" s="1"/>
  <c r="D27" i="1"/>
  <c r="F27" i="1" s="1"/>
  <c r="H27" i="1" s="1"/>
  <c r="D20" i="1"/>
  <c r="F20" i="1" s="1"/>
  <c r="H20" i="1" s="1"/>
  <c r="D28" i="1"/>
  <c r="F28" i="1" s="1"/>
  <c r="H28" i="1" s="1"/>
  <c r="D3" i="1"/>
  <c r="F3" i="1" s="1"/>
  <c r="H3" i="1" s="1"/>
  <c r="D30" i="1"/>
  <c r="F30" i="1" s="1"/>
  <c r="H30" i="1" s="1"/>
  <c r="D21" i="1"/>
  <c r="F21" i="1" s="1"/>
  <c r="H21" i="1" s="1"/>
  <c r="D18" i="1"/>
  <c r="F18" i="1" s="1"/>
  <c r="H18" i="1" s="1"/>
  <c r="D22" i="1"/>
  <c r="F22" i="1" s="1"/>
  <c r="H22" i="1" s="1"/>
  <c r="D42" i="1"/>
  <c r="F42" i="1" s="1"/>
  <c r="H42" i="1" s="1"/>
  <c r="D5" i="1"/>
  <c r="F5" i="1" s="1"/>
  <c r="H5" i="1" s="1"/>
  <c r="D31" i="1"/>
  <c r="F31" i="1" s="1"/>
  <c r="H31" i="1" s="1"/>
  <c r="L2" i="2"/>
  <c r="L23" i="2" s="1"/>
  <c r="L24" i="2" s="1"/>
  <c r="L55" i="1" s="1"/>
  <c r="K23" i="2"/>
  <c r="K24" i="2" s="1"/>
  <c r="K55" i="1" s="1"/>
  <c r="K23" i="14"/>
  <c r="K24" i="14" s="1"/>
  <c r="K55" i="13" s="1"/>
  <c r="L23" i="14"/>
  <c r="L24" i="14" s="1"/>
  <c r="L55" i="13" s="1"/>
  <c r="F53" i="1" l="1"/>
  <c r="F54" i="1" s="1"/>
  <c r="K54" i="1" s="1"/>
  <c r="K56" i="1" s="1"/>
  <c r="F53" i="13"/>
  <c r="F54" i="13" s="1"/>
  <c r="K54" i="13" s="1"/>
  <c r="K56" i="13" s="1"/>
  <c r="H7" i="13"/>
  <c r="H53" i="1"/>
  <c r="H54" i="1" s="1"/>
  <c r="L54" i="1" s="1"/>
  <c r="L56" i="1" s="1"/>
  <c r="H53" i="13"/>
  <c r="H54" i="13" s="1"/>
  <c r="L54" i="13" s="1"/>
  <c r="L56" i="13" s="1"/>
  <c r="F3" i="12"/>
  <c r="G3" i="12" s="1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15" i="12"/>
  <c r="G15" i="12" s="1"/>
  <c r="F16" i="12"/>
  <c r="G16" i="12" s="1"/>
  <c r="F17" i="12"/>
  <c r="G17" i="12" s="1"/>
  <c r="F18" i="12"/>
  <c r="G18" i="12" s="1"/>
  <c r="F19" i="12"/>
  <c r="G19" i="12" s="1"/>
  <c r="F20" i="12"/>
  <c r="G20" i="12" s="1"/>
  <c r="F21" i="12"/>
  <c r="G21" i="12" s="1"/>
  <c r="F22" i="12"/>
  <c r="G22" i="12" s="1"/>
  <c r="F2" i="12"/>
  <c r="G2" i="12" s="1"/>
  <c r="B2" i="11"/>
  <c r="G2" i="11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B9" i="11"/>
  <c r="C9" i="11" s="1"/>
  <c r="D9" i="11" s="1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H20" i="12" l="1"/>
  <c r="I20" i="12"/>
  <c r="I19" i="12"/>
  <c r="H19" i="12"/>
  <c r="H11" i="12"/>
  <c r="I11" i="12"/>
  <c r="H3" i="12"/>
  <c r="I3" i="12"/>
  <c r="J3" i="12" s="1"/>
  <c r="K3" i="12" s="1"/>
  <c r="I4" i="12"/>
  <c r="H4" i="12"/>
  <c r="H18" i="12"/>
  <c r="I18" i="12"/>
  <c r="H10" i="12"/>
  <c r="I10" i="12"/>
  <c r="H12" i="12"/>
  <c r="I12" i="12"/>
  <c r="H17" i="12"/>
  <c r="I17" i="12"/>
  <c r="H9" i="12"/>
  <c r="I9" i="12"/>
  <c r="H13" i="12"/>
  <c r="I13" i="12"/>
  <c r="J13" i="12" s="1"/>
  <c r="K13" i="12" s="1"/>
  <c r="L13" i="12" s="1"/>
  <c r="H16" i="12"/>
  <c r="I16" i="12"/>
  <c r="H8" i="12"/>
  <c r="I8" i="12"/>
  <c r="H5" i="12"/>
  <c r="I5" i="12"/>
  <c r="H2" i="12"/>
  <c r="I2" i="12"/>
  <c r="J2" i="12" s="1"/>
  <c r="K2" i="12" s="1"/>
  <c r="H15" i="12"/>
  <c r="I15" i="12"/>
  <c r="J15" i="12" s="1"/>
  <c r="K15" i="12" s="1"/>
  <c r="L15" i="12" s="1"/>
  <c r="H7" i="12"/>
  <c r="I7" i="12"/>
  <c r="J7" i="12" s="1"/>
  <c r="K7" i="12" s="1"/>
  <c r="L7" i="12" s="1"/>
  <c r="H21" i="12"/>
  <c r="I21" i="12"/>
  <c r="J21" i="12" s="1"/>
  <c r="K21" i="12" s="1"/>
  <c r="L21" i="12" s="1"/>
  <c r="H22" i="12"/>
  <c r="I22" i="12"/>
  <c r="J22" i="12" s="1"/>
  <c r="K22" i="12" s="1"/>
  <c r="L22" i="12" s="1"/>
  <c r="H14" i="12"/>
  <c r="I14" i="12"/>
  <c r="J14" i="12" s="1"/>
  <c r="K14" i="12" s="1"/>
  <c r="L14" i="12" s="1"/>
  <c r="H6" i="12"/>
  <c r="I6" i="12"/>
  <c r="J6" i="12" s="1"/>
  <c r="K6" i="12" s="1"/>
  <c r="J5" i="12"/>
  <c r="K5" i="12" s="1"/>
  <c r="L5" i="12" s="1"/>
  <c r="J8" i="12"/>
  <c r="K8" i="12" s="1"/>
  <c r="L8" i="12" s="1"/>
  <c r="J20" i="12"/>
  <c r="K20" i="12" s="1"/>
  <c r="L20" i="12" s="1"/>
  <c r="J4" i="12"/>
  <c r="K4" i="12" s="1"/>
  <c r="L4" i="12" s="1"/>
  <c r="J12" i="12"/>
  <c r="K12" i="12" s="1"/>
  <c r="L12" i="12" s="1"/>
  <c r="C2" i="11"/>
  <c r="D2" i="11" s="1"/>
  <c r="F2" i="11" s="1"/>
  <c r="H2" i="11" s="1"/>
  <c r="G9" i="11"/>
  <c r="B48" i="11"/>
  <c r="F9" i="11"/>
  <c r="B40" i="11"/>
  <c r="B32" i="11"/>
  <c r="B24" i="11"/>
  <c r="B16" i="11"/>
  <c r="B8" i="11"/>
  <c r="B47" i="11"/>
  <c r="B39" i="11"/>
  <c r="B31" i="11"/>
  <c r="B23" i="11"/>
  <c r="B15" i="11"/>
  <c r="B7" i="11"/>
  <c r="B46" i="11"/>
  <c r="B38" i="11"/>
  <c r="B30" i="11"/>
  <c r="B22" i="11"/>
  <c r="B14" i="11"/>
  <c r="B6" i="11"/>
  <c r="B45" i="11"/>
  <c r="B37" i="11"/>
  <c r="B29" i="11"/>
  <c r="B21" i="11"/>
  <c r="B13" i="11"/>
  <c r="B5" i="11"/>
  <c r="B44" i="11"/>
  <c r="B36" i="11"/>
  <c r="B28" i="11"/>
  <c r="B20" i="11"/>
  <c r="B12" i="11"/>
  <c r="B4" i="11"/>
  <c r="B51" i="11"/>
  <c r="B43" i="11"/>
  <c r="B35" i="11"/>
  <c r="B27" i="11"/>
  <c r="B19" i="11"/>
  <c r="B11" i="11"/>
  <c r="B3" i="11"/>
  <c r="B50" i="11"/>
  <c r="B42" i="11"/>
  <c r="B34" i="11"/>
  <c r="B26" i="11"/>
  <c r="B18" i="11"/>
  <c r="B10" i="11"/>
  <c r="B49" i="11"/>
  <c r="B41" i="11"/>
  <c r="B33" i="11"/>
  <c r="B25" i="11"/>
  <c r="B17" i="11"/>
  <c r="J17" i="12" l="1"/>
  <c r="K17" i="12" s="1"/>
  <c r="L17" i="12" s="1"/>
  <c r="J19" i="12"/>
  <c r="K19" i="12" s="1"/>
  <c r="L19" i="12" s="1"/>
  <c r="J18" i="12"/>
  <c r="K18" i="12" s="1"/>
  <c r="L18" i="12" s="1"/>
  <c r="J11" i="12"/>
  <c r="K11" i="12" s="1"/>
  <c r="L11" i="12" s="1"/>
  <c r="L2" i="12"/>
  <c r="J10" i="12"/>
  <c r="K10" i="12" s="1"/>
  <c r="L10" i="12" s="1"/>
  <c r="J9" i="12"/>
  <c r="K9" i="12" s="1"/>
  <c r="L9" i="12" s="1"/>
  <c r="J16" i="12"/>
  <c r="K16" i="12" s="1"/>
  <c r="L16" i="12" s="1"/>
  <c r="H9" i="11"/>
  <c r="L3" i="12"/>
  <c r="G27" i="11"/>
  <c r="C27" i="11"/>
  <c r="C17" i="11"/>
  <c r="D17" i="11" s="1"/>
  <c r="G17" i="11"/>
  <c r="C14" i="11"/>
  <c r="G14" i="11"/>
  <c r="C31" i="11"/>
  <c r="G31" i="11"/>
  <c r="G36" i="11"/>
  <c r="C36" i="11"/>
  <c r="G44" i="11"/>
  <c r="C44" i="11"/>
  <c r="C34" i="11"/>
  <c r="G34" i="11"/>
  <c r="C25" i="11"/>
  <c r="G25" i="11"/>
  <c r="C42" i="11"/>
  <c r="G42" i="11"/>
  <c r="G51" i="11"/>
  <c r="C51" i="11"/>
  <c r="D51" i="11" s="1"/>
  <c r="G5" i="11"/>
  <c r="C5" i="11"/>
  <c r="C22" i="11"/>
  <c r="G22" i="11"/>
  <c r="C39" i="11"/>
  <c r="G39" i="11"/>
  <c r="G18" i="11"/>
  <c r="C18" i="11"/>
  <c r="C45" i="11"/>
  <c r="G45" i="11"/>
  <c r="G35" i="11"/>
  <c r="C35" i="11"/>
  <c r="C23" i="11"/>
  <c r="G23" i="11"/>
  <c r="C33" i="11"/>
  <c r="G33" i="11"/>
  <c r="C50" i="11"/>
  <c r="G50" i="11"/>
  <c r="G4" i="11"/>
  <c r="C4" i="11"/>
  <c r="G13" i="11"/>
  <c r="C13" i="11"/>
  <c r="C30" i="11"/>
  <c r="G30" i="11"/>
  <c r="C47" i="11"/>
  <c r="G47" i="11"/>
  <c r="C41" i="11"/>
  <c r="G41" i="11"/>
  <c r="G3" i="11"/>
  <c r="C3" i="11"/>
  <c r="D3" i="11" s="1"/>
  <c r="G12" i="11"/>
  <c r="C12" i="11"/>
  <c r="G21" i="11"/>
  <c r="C21" i="11"/>
  <c r="C38" i="11"/>
  <c r="D38" i="11" s="1"/>
  <c r="G38" i="11"/>
  <c r="G8" i="11"/>
  <c r="C8" i="11"/>
  <c r="D8" i="11" s="1"/>
  <c r="C48" i="11"/>
  <c r="G48" i="11"/>
  <c r="G32" i="11"/>
  <c r="C32" i="11"/>
  <c r="C6" i="11"/>
  <c r="G6" i="11"/>
  <c r="G43" i="11"/>
  <c r="C43" i="11"/>
  <c r="C49" i="11"/>
  <c r="G49" i="11"/>
  <c r="G11" i="11"/>
  <c r="C11" i="11"/>
  <c r="G20" i="11"/>
  <c r="C20" i="11"/>
  <c r="G29" i="11"/>
  <c r="C29" i="11"/>
  <c r="C46" i="11"/>
  <c r="G46" i="11"/>
  <c r="C16" i="11"/>
  <c r="G16" i="11"/>
  <c r="C15" i="11"/>
  <c r="G15" i="11"/>
  <c r="C26" i="11"/>
  <c r="G26" i="11"/>
  <c r="C40" i="11"/>
  <c r="G40" i="11"/>
  <c r="C10" i="11"/>
  <c r="G10" i="11"/>
  <c r="G19" i="11"/>
  <c r="C19" i="11"/>
  <c r="G28" i="11"/>
  <c r="C28" i="11"/>
  <c r="C37" i="11"/>
  <c r="G37" i="11"/>
  <c r="C7" i="11"/>
  <c r="G7" i="11"/>
  <c r="C24" i="11"/>
  <c r="G24" i="11"/>
  <c r="F38" i="11"/>
  <c r="F8" i="11"/>
  <c r="F17" i="11"/>
  <c r="H17" i="11" s="1"/>
  <c r="L6" i="12"/>
  <c r="D50" i="11" l="1"/>
  <c r="F50" i="11" s="1"/>
  <c r="H50" i="11" s="1"/>
  <c r="D14" i="11"/>
  <c r="F14" i="11" s="1"/>
  <c r="H14" i="11" s="1"/>
  <c r="D21" i="11"/>
  <c r="F21" i="11" s="1"/>
  <c r="H21" i="11" s="1"/>
  <c r="D16" i="11"/>
  <c r="F16" i="11" s="1"/>
  <c r="H16" i="11" s="1"/>
  <c r="D47" i="11"/>
  <c r="F47" i="11" s="1"/>
  <c r="H47" i="11" s="1"/>
  <c r="D45" i="11"/>
  <c r="F45" i="11" s="1"/>
  <c r="H45" i="11" s="1"/>
  <c r="D34" i="11"/>
  <c r="F34" i="11" s="1"/>
  <c r="H34" i="11" s="1"/>
  <c r="D12" i="11"/>
  <c r="F12" i="11" s="1"/>
  <c r="H12" i="11" s="1"/>
  <c r="D18" i="11"/>
  <c r="F18" i="11" s="1"/>
  <c r="H18" i="11" s="1"/>
  <c r="D44" i="11"/>
  <c r="F44" i="11" s="1"/>
  <c r="H44" i="11" s="1"/>
  <c r="D32" i="11"/>
  <c r="F32" i="11" s="1"/>
  <c r="H32" i="11" s="1"/>
  <c r="D48" i="11"/>
  <c r="F48" i="11" s="1"/>
  <c r="H48" i="11" s="1"/>
  <c r="D29" i="11"/>
  <c r="F29" i="11" s="1"/>
  <c r="H29" i="11" s="1"/>
  <c r="D13" i="11"/>
  <c r="F13" i="11" s="1"/>
  <c r="H13" i="11" s="1"/>
  <c r="D36" i="11"/>
  <c r="F36" i="11" s="1"/>
  <c r="H36" i="11" s="1"/>
  <c r="D27" i="11"/>
  <c r="F27" i="11" s="1"/>
  <c r="H27" i="11" s="1"/>
  <c r="D10" i="11"/>
  <c r="F10" i="11" s="1"/>
  <c r="H10" i="11" s="1"/>
  <c r="D37" i="11"/>
  <c r="F37" i="11" s="1"/>
  <c r="H37" i="11" s="1"/>
  <c r="D46" i="11"/>
  <c r="F46" i="11" s="1"/>
  <c r="H46" i="11" s="1"/>
  <c r="D26" i="11"/>
  <c r="F26" i="11" s="1"/>
  <c r="H26" i="11" s="1"/>
  <c r="D23" i="11"/>
  <c r="F23" i="11" s="1"/>
  <c r="H23" i="11" s="1"/>
  <c r="D39" i="11"/>
  <c r="F39" i="11" s="1"/>
  <c r="H39" i="11" s="1"/>
  <c r="D42" i="11"/>
  <c r="F42" i="11" s="1"/>
  <c r="H42" i="11" s="1"/>
  <c r="D49" i="11"/>
  <c r="F49" i="11" s="1"/>
  <c r="H49" i="11" s="1"/>
  <c r="D30" i="11"/>
  <c r="F30" i="11" s="1"/>
  <c r="H30" i="11" s="1"/>
  <c r="D28" i="11"/>
  <c r="F28" i="11" s="1"/>
  <c r="H28" i="11" s="1"/>
  <c r="D19" i="11"/>
  <c r="F19" i="11" s="1"/>
  <c r="H19" i="11" s="1"/>
  <c r="D20" i="11"/>
  <c r="F20" i="11" s="1"/>
  <c r="H20" i="11" s="1"/>
  <c r="D4" i="11"/>
  <c r="F4" i="11" s="1"/>
  <c r="H4" i="11" s="1"/>
  <c r="D35" i="11"/>
  <c r="F35" i="11" s="1"/>
  <c r="H35" i="11" s="1"/>
  <c r="D11" i="11"/>
  <c r="F11" i="11" s="1"/>
  <c r="H11" i="11" s="1"/>
  <c r="D5" i="11"/>
  <c r="F5" i="11" s="1"/>
  <c r="H5" i="11" s="1"/>
  <c r="D7" i="11"/>
  <c r="F7" i="11" s="1"/>
  <c r="H7" i="11" s="1"/>
  <c r="D40" i="11"/>
  <c r="F40" i="11" s="1"/>
  <c r="H40" i="11" s="1"/>
  <c r="D33" i="11"/>
  <c r="F33" i="11" s="1"/>
  <c r="H33" i="11" s="1"/>
  <c r="D43" i="11"/>
  <c r="F43" i="11" s="1"/>
  <c r="H43" i="11" s="1"/>
  <c r="D24" i="11"/>
  <c r="F24" i="11" s="1"/>
  <c r="H24" i="11" s="1"/>
  <c r="D15" i="11"/>
  <c r="F15" i="11" s="1"/>
  <c r="H15" i="11" s="1"/>
  <c r="D6" i="11"/>
  <c r="F6" i="11" s="1"/>
  <c r="H6" i="11" s="1"/>
  <c r="D41" i="11"/>
  <c r="F41" i="11" s="1"/>
  <c r="H41" i="11" s="1"/>
  <c r="D22" i="11"/>
  <c r="F22" i="11" s="1"/>
  <c r="H22" i="11" s="1"/>
  <c r="D25" i="11"/>
  <c r="F25" i="11" s="1"/>
  <c r="H25" i="11" s="1"/>
  <c r="D31" i="11"/>
  <c r="F31" i="11" s="1"/>
  <c r="H31" i="11" s="1"/>
  <c r="L23" i="12"/>
  <c r="L24" i="12" s="1"/>
  <c r="L55" i="11" s="1"/>
  <c r="K23" i="12"/>
  <c r="K24" i="12" s="1"/>
  <c r="K55" i="11" s="1"/>
  <c r="F51" i="11"/>
  <c r="H51" i="11" s="1"/>
  <c r="F3" i="11"/>
  <c r="H38" i="11"/>
  <c r="H8" i="11"/>
  <c r="H3" i="11" l="1"/>
  <c r="H53" i="11" s="1"/>
  <c r="H54" i="11" s="1"/>
  <c r="L54" i="11" s="1"/>
  <c r="L56" i="11" s="1"/>
  <c r="F53" i="11"/>
  <c r="F54" i="11" s="1"/>
  <c r="K54" i="11" s="1"/>
  <c r="K56" i="11" s="1"/>
</calcChain>
</file>

<file path=xl/sharedStrings.xml><?xml version="1.0" encoding="utf-8"?>
<sst xmlns="http://schemas.openxmlformats.org/spreadsheetml/2006/main" count="162" uniqueCount="54">
  <si>
    <t>strip no.</t>
  </si>
  <si>
    <t>depth from top</t>
  </si>
  <si>
    <t>strain</t>
  </si>
  <si>
    <t>stress</t>
  </si>
  <si>
    <t>Pci</t>
  </si>
  <si>
    <t>Mci</t>
  </si>
  <si>
    <t>L.A</t>
  </si>
  <si>
    <t>Strip No.</t>
  </si>
  <si>
    <t>No. of Bars</t>
  </si>
  <si>
    <t>Area</t>
  </si>
  <si>
    <t>centroidal distance</t>
  </si>
  <si>
    <t>Psi</t>
  </si>
  <si>
    <t>Msi</t>
  </si>
  <si>
    <t>Moment in Nmm</t>
  </si>
  <si>
    <t>Moment in KNm</t>
  </si>
  <si>
    <t xml:space="preserve">Force in N </t>
  </si>
  <si>
    <t xml:space="preserve">Force in KN </t>
  </si>
  <si>
    <t>Matlab Values-</t>
  </si>
  <si>
    <t>Absolute strain</t>
  </si>
  <si>
    <t>sign</t>
  </si>
  <si>
    <t>Absolute stress</t>
  </si>
  <si>
    <t>phi</t>
  </si>
  <si>
    <t>xu</t>
  </si>
  <si>
    <t>(n)no. of strips = 50</t>
  </si>
  <si>
    <t>thickness of strip(t) =  xu/n</t>
  </si>
  <si>
    <t>Area of strip</t>
  </si>
  <si>
    <t>t</t>
  </si>
  <si>
    <t>Force/Moment Concrete</t>
  </si>
  <si>
    <t>Force/Moment Steel</t>
  </si>
  <si>
    <t>Total P/M</t>
  </si>
  <si>
    <t xml:space="preserve">Total Moment in KNm =  3288.4
 </t>
  </si>
  <si>
    <t xml:space="preserve">Total Moment in KNm =  6474.6
 </t>
  </si>
  <si>
    <t xml:space="preserve">Total Moment in KNm =  7222.4
 </t>
  </si>
  <si>
    <t>xu = 315.3 mm</t>
  </si>
  <si>
    <t>phi = 0.0000091 rad/mm</t>
  </si>
  <si>
    <t>t = 6.306 mm</t>
  </si>
  <si>
    <t xml:space="preserve">xu = 315.3 mm </t>
  </si>
  <si>
    <t>xu = 415.1 mm</t>
  </si>
  <si>
    <t>t = 8.302 mm</t>
  </si>
  <si>
    <t>phi = 0.000003 rad/mm</t>
  </si>
  <si>
    <t xml:space="preserve">xu = 415.1 mm </t>
  </si>
  <si>
    <t>xu = 557.1 mm</t>
  </si>
  <si>
    <t>phi = 0.0000008 rad/mm</t>
  </si>
  <si>
    <t>t = 11.142 mm</t>
  </si>
  <si>
    <t xml:space="preserve">xu = 557.1 mm </t>
  </si>
  <si>
    <t>Total Force in KN = 1950.4</t>
  </si>
  <si>
    <t xml:space="preserve">Total Force in KN = 1950.4
</t>
  </si>
  <si>
    <t>Total Force in KN = 1950.5</t>
  </si>
  <si>
    <t>Total Force in N =  1.938∗10^6
Total Force in KN = 1938.203</t>
  </si>
  <si>
    <t>Total Moment in Nmm =  3.276∗10^9
Total Moment in KNm = 3275.788</t>
  </si>
  <si>
    <t>Total Force in N =  1.951∗10^6
Total Force in KN = 1950.465</t>
  </si>
  <si>
    <t>Total Moment in Nmm =  6.474∗10^9
Total Moment in KNm = 6474.554</t>
  </si>
  <si>
    <t>Total Force in N = 1.949∗10^6
Total Force in KN = 1949.152</t>
  </si>
  <si>
    <t>Total Moment in Nmm =  7.221∗10^9
Total Moment in KNm = 7221.385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</si>
</sst>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DA0876"/>
      <name val="Times New Roman"/>
      <family val="1"/>
    </font>
    <font>
      <sz val="11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CD5F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DAE7F6"/>
        <bgColor indexed="64"/>
      </patternFill>
    </fill>
    <fill>
      <patternFill patternType="solid">
        <fgColor rgb="FFFAF1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DA0876"/>
      </left>
      <right style="thick">
        <color rgb="FFDA0876"/>
      </right>
      <top style="thick">
        <color rgb="FFDA0876"/>
      </top>
      <bottom style="thick">
        <color rgb="FFDA0876"/>
      </bottom>
      <diagonal/>
    </border>
    <border>
      <left style="thick">
        <color rgb="FFDA0876"/>
      </left>
      <right/>
      <top style="thick">
        <color rgb="FFDA0876"/>
      </top>
      <bottom style="thick">
        <color rgb="FFDA0876"/>
      </bottom>
      <diagonal/>
    </border>
    <border>
      <left/>
      <right style="thick">
        <color rgb="FFDA0876"/>
      </right>
      <top style="thick">
        <color rgb="FFDA0876"/>
      </top>
      <bottom style="thick">
        <color rgb="FFDA0876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/>
      <right/>
      <top/>
      <bottom style="thin">
        <color rgb="FF7F7F7F"/>
      </bottom>
      <diagonal/>
    </border>
    <border>
      <left style="medium">
        <color rgb="FFF27E8F"/>
      </left>
      <right style="medium">
        <color rgb="FFF27E8F"/>
      </right>
      <top style="medium">
        <color rgb="FFF27E8F"/>
      </top>
      <bottom style="medium">
        <color rgb="FFF27E8F"/>
      </bottom>
      <diagonal/>
    </border>
    <border>
      <left style="thick">
        <color rgb="FFDA0876"/>
      </left>
      <right/>
      <top/>
      <bottom style="thin">
        <color rgb="FF7F7F7F"/>
      </bottom>
      <diagonal/>
    </border>
    <border>
      <left style="medium">
        <color rgb="FFF27E8F"/>
      </left>
      <right style="medium">
        <color rgb="FFF27E8F"/>
      </right>
      <top style="medium">
        <color rgb="FFF27E8F"/>
      </top>
      <bottom/>
      <diagonal/>
    </border>
    <border>
      <left style="medium">
        <color rgb="FFF27E8F"/>
      </left>
      <right style="medium">
        <color rgb="FFF27E8F"/>
      </right>
      <top/>
      <bottom style="medium">
        <color rgb="FFF27E8F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1" applyNumberFormat="0" applyAlignment="0" applyProtection="0"/>
    <xf numFmtId="0" fontId="5" fillId="8" borderId="2" applyNumberFormat="0" applyAlignment="0" applyProtection="0"/>
    <xf numFmtId="0" fontId="1" fillId="9" borderId="0" applyNumberFormat="0" applyBorder="0" applyAlignment="0" applyProtection="0"/>
    <xf numFmtId="0" fontId="6" fillId="10" borderId="3">
      <alignment horizontal="center" vertical="center" wrapText="1"/>
    </xf>
    <xf numFmtId="0" fontId="3" fillId="0" borderId="6" applyFont="0" applyFill="0"/>
    <xf numFmtId="0" fontId="3" fillId="0" borderId="7"/>
    <xf numFmtId="0" fontId="1" fillId="14" borderId="9">
      <alignment horizontal="centerContinuous" vertical="center"/>
    </xf>
    <xf numFmtId="0" fontId="7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9">
      <alignment horizontal="centerContinuous" vertical="center"/>
    </xf>
    <xf numFmtId="0" fontId="1" fillId="15" borderId="9">
      <alignment horizontal="centerContinuous" vertical="center"/>
    </xf>
    <xf numFmtId="0" fontId="3" fillId="16" borderId="9" applyFont="0" applyAlignment="0">
      <alignment horizontal="right"/>
    </xf>
    <xf numFmtId="0" fontId="3" fillId="17" borderId="9" applyFont="0" applyAlignment="0">
      <alignment horizontal="right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1" fillId="7" borderId="0" xfId="4"/>
    <xf numFmtId="0" fontId="1" fillId="4" borderId="0" xfId="2"/>
    <xf numFmtId="0" fontId="2" fillId="2" borderId="0" xfId="1"/>
    <xf numFmtId="0" fontId="2" fillId="5" borderId="0" xfId="3"/>
    <xf numFmtId="0" fontId="4" fillId="8" borderId="1" xfId="5"/>
    <xf numFmtId="0" fontId="1" fillId="9" borderId="0" xfId="7"/>
    <xf numFmtId="0" fontId="3" fillId="0" borderId="6" xfId="9"/>
    <xf numFmtId="0" fontId="3" fillId="6" borderId="6" xfId="9" applyFill="1"/>
    <xf numFmtId="0" fontId="3" fillId="3" borderId="6" xfId="9" applyFill="1"/>
    <xf numFmtId="0" fontId="3" fillId="0" borderId="7" xfId="10"/>
    <xf numFmtId="0" fontId="1" fillId="14" borderId="9" xfId="11">
      <alignment horizontal="centerContinuous" vertical="center"/>
    </xf>
    <xf numFmtId="0" fontId="3" fillId="13" borderId="9" xfId="14">
      <alignment horizontal="centerContinuous" vertical="center"/>
    </xf>
    <xf numFmtId="0" fontId="1" fillId="9" borderId="0" xfId="7" applyAlignment="1">
      <alignment horizontal="centerContinuous" vertical="center"/>
    </xf>
    <xf numFmtId="0" fontId="1" fillId="12" borderId="0" xfId="13" quotePrefix="1" applyBorder="1" applyAlignment="1"/>
    <xf numFmtId="0" fontId="1" fillId="12" borderId="0" xfId="13" applyBorder="1" applyAlignment="1"/>
    <xf numFmtId="11" fontId="0" fillId="0" borderId="0" xfId="0" applyNumberFormat="1"/>
    <xf numFmtId="0" fontId="1" fillId="15" borderId="9" xfId="15">
      <alignment horizontal="centerContinuous" vertical="center"/>
    </xf>
    <xf numFmtId="11" fontId="1" fillId="15" borderId="9" xfId="15" applyNumberFormat="1">
      <alignment horizontal="centerContinuous" vertical="center"/>
    </xf>
    <xf numFmtId="0" fontId="3" fillId="16" borderId="9" xfId="16" applyAlignment="1">
      <alignment horizontal="right"/>
    </xf>
    <xf numFmtId="0" fontId="0" fillId="16" borderId="9" xfId="16" applyFont="1" applyAlignment="1"/>
    <xf numFmtId="0" fontId="3" fillId="17" borderId="9" xfId="17" applyAlignment="1">
      <alignment horizontal="right"/>
    </xf>
    <xf numFmtId="0" fontId="0" fillId="17" borderId="9" xfId="17" applyFont="1" applyAlignment="1"/>
    <xf numFmtId="0" fontId="7" fillId="11" borderId="7" xfId="12" applyBorder="1"/>
    <xf numFmtId="0" fontId="7" fillId="11" borderId="0" xfId="12" applyAlignment="1">
      <alignment horizontal="right"/>
    </xf>
    <xf numFmtId="0" fontId="7" fillId="11" borderId="0" xfId="12"/>
    <xf numFmtId="11" fontId="7" fillId="11" borderId="0" xfId="12" applyNumberFormat="1"/>
    <xf numFmtId="0" fontId="7" fillId="11" borderId="9" xfId="12" applyBorder="1" applyAlignment="1"/>
    <xf numFmtId="0" fontId="7" fillId="11" borderId="9" xfId="12" applyBorder="1" applyAlignment="1">
      <alignment horizontal="centerContinuous" vertical="center"/>
    </xf>
    <xf numFmtId="0" fontId="3" fillId="13" borderId="11" xfId="14" applyBorder="1" applyAlignment="1">
      <alignment horizontal="center" vertical="center"/>
    </xf>
    <xf numFmtId="0" fontId="3" fillId="13" borderId="12" xfId="14" applyBorder="1" applyAlignment="1">
      <alignment horizontal="center" vertical="center"/>
    </xf>
    <xf numFmtId="0" fontId="3" fillId="13" borderId="9" xfId="14" applyAlignment="1">
      <alignment horizontal="center" vertical="center"/>
    </xf>
    <xf numFmtId="0" fontId="6" fillId="10" borderId="4" xfId="8" applyBorder="1">
      <alignment horizontal="center" vertical="center" wrapText="1"/>
    </xf>
    <xf numFmtId="0" fontId="6" fillId="10" borderId="5" xfId="8" applyBorder="1">
      <alignment horizontal="center" vertical="center" wrapText="1"/>
    </xf>
    <xf numFmtId="0" fontId="6" fillId="10" borderId="3" xfId="8">
      <alignment horizontal="center" vertical="center" wrapText="1"/>
    </xf>
    <xf numFmtId="0" fontId="5" fillId="8" borderId="2" xfId="6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5" borderId="10" xfId="3" applyBorder="1" applyAlignment="1">
      <alignment horizontal="center" vertical="center" wrapText="1"/>
    </xf>
    <xf numFmtId="0" fontId="2" fillId="5" borderId="8" xfId="3" applyBorder="1" applyAlignment="1">
      <alignment horizontal="center" vertical="center" wrapText="1"/>
    </xf>
  </cellXfs>
  <cellStyles count="18">
    <cellStyle name="20% - Accent3" xfId="13" builtinId="38"/>
    <cellStyle name="40% - Accent2" xfId="2" builtinId="35"/>
    <cellStyle name="40% - Accent3" xfId="7" builtinId="39"/>
    <cellStyle name="40% - Accent6" xfId="4" builtinId="51"/>
    <cellStyle name="Accent2" xfId="1" builtinId="33"/>
    <cellStyle name="Accent6" xfId="3" builtinId="49"/>
    <cellStyle name="Bad" xfId="12" builtinId="27"/>
    <cellStyle name="Calculation" xfId="6" builtinId="22"/>
    <cellStyle name="Normal" xfId="0" builtinId="0"/>
    <cellStyle name="Output" xfId="5" builtinId="21"/>
    <cellStyle name="Style 1" xfId="8" xr:uid="{1117EA20-A23B-4742-B3FE-B12475DC9052}"/>
    <cellStyle name="Style 2" xfId="9" xr:uid="{25A5F14B-1CF7-4289-8E41-EE310D612AEB}"/>
    <cellStyle name="Style 3" xfId="10" xr:uid="{DA6443C9-5AEF-42E4-BCF0-C58BA0643D0D}"/>
    <cellStyle name="Style 4" xfId="11" xr:uid="{FFBAAFC2-9AF3-45BF-BA96-663B30116643}"/>
    <cellStyle name="Style 5" xfId="14" xr:uid="{1F42B036-C14F-41EC-8EAB-A1F86291CD8E}"/>
    <cellStyle name="Style 6" xfId="15" xr:uid="{32AE40A1-498F-47C9-B108-C357239CFA92}"/>
    <cellStyle name="Style 7" xfId="16" xr:uid="{8EC7E43E-233B-4EF3-97FA-FAAB2356A790}"/>
    <cellStyle name="Style 7 2" xfId="17" xr:uid="{0389DCE5-9792-4020-AF3F-E5E2C33715A1}"/>
  </cellStyles>
  <dxfs count="0"/>
  <tableStyles count="0" defaultTableStyle="TableStyleMedium2" defaultPivotStyle="PivotStyleLight16"/>
  <colors>
    <mruColors>
      <color rgb="FFF27E8F"/>
      <color rgb="FFFAF1DA"/>
      <color rgb="FFF6E7C2"/>
      <color rgb="FFF8BAC3"/>
      <color rgb="FFF2DCA6"/>
      <color rgb="FFDAE7F6"/>
      <color rgb="FFA0C2E8"/>
      <color rgb="FFF06A7D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C70F-D659-487C-AA60-7130CED489B1}">
  <dimension ref="A1:L76"/>
  <sheetViews>
    <sheetView topLeftCell="A43" zoomScaleNormal="100" workbookViewId="0">
      <selection activeCell="J60" sqref="J60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3.88671875" customWidth="1"/>
    <col min="11" max="12" width="13.88671875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25</v>
      </c>
      <c r="F1" s="9" t="s">
        <v>4</v>
      </c>
      <c r="G1" s="8" t="s">
        <v>6</v>
      </c>
      <c r="H1" s="10" t="s">
        <v>5</v>
      </c>
    </row>
    <row r="2" spans="1:11" ht="15" thickBot="1" x14ac:dyDescent="0.35">
      <c r="A2" s="11">
        <v>1</v>
      </c>
      <c r="B2" s="17">
        <f xml:space="preserve"> (2*A2-1)*($J$14/2)</f>
        <v>5.5710000000000006</v>
      </c>
      <c r="C2" s="17">
        <f>0.0000006*(373.5-B2)</f>
        <v>2.2075739999999997E-4</v>
      </c>
      <c r="D2">
        <f xml:space="preserve"> IF(C2&gt;0.002, 26.8, 26.8*(C2/0.002)*(2-(C2/0.002)))</f>
        <v>5.5897816613131068</v>
      </c>
      <c r="E2">
        <v>2407.0912285898739</v>
      </c>
      <c r="F2">
        <f xml:space="preserve"> D2*E2</f>
        <v>13455.114406679313</v>
      </c>
      <c r="G2" s="17">
        <f xml:space="preserve"> 1050 -B2</f>
        <v>1044.4290000000001</v>
      </c>
      <c r="H2" s="17">
        <f>F2*G2</f>
        <v>14052911.68465367</v>
      </c>
    </row>
    <row r="3" spans="1:11" ht="15" thickBot="1" x14ac:dyDescent="0.35">
      <c r="A3" s="11">
        <v>2</v>
      </c>
      <c r="B3" s="17">
        <f t="shared" ref="B3:B51" si="0" xml:space="preserve"> (2*A3-1)*($J$14/2)</f>
        <v>16.713000000000001</v>
      </c>
      <c r="C3">
        <f>$J$12*($J$13-B3)</f>
        <v>4.3230960000000001E-4</v>
      </c>
      <c r="D3">
        <f t="shared" ref="D3:D51" si="1" xml:space="preserve"> IF(C3&gt;0.002, 26.8, 26.8*(C3/0.002)*(2-(C3/0.002)))</f>
        <v>10.33372362531053</v>
      </c>
      <c r="E3">
        <v>4158.0997952828739</v>
      </c>
      <c r="F3">
        <f xml:space="preserve"> D3*E3</f>
        <v>42968.654090913507</v>
      </c>
      <c r="G3" s="17">
        <f xml:space="preserve"> 1050 -B3</f>
        <v>1033.287</v>
      </c>
      <c r="H3" s="17">
        <f t="shared" ref="H3:H51" si="2">F3*G3</f>
        <v>44398951.679637745</v>
      </c>
      <c r="J3" s="30" t="s">
        <v>41</v>
      </c>
    </row>
    <row r="4" spans="1:11" ht="15" thickBot="1" x14ac:dyDescent="0.35">
      <c r="A4" s="11">
        <v>3</v>
      </c>
      <c r="B4" s="17">
        <f t="shared" si="0"/>
        <v>27.855000000000004</v>
      </c>
      <c r="C4" s="17">
        <f>$J$12*($J$13-B4)</f>
        <v>4.2339599999999998E-4</v>
      </c>
      <c r="D4">
        <f t="shared" si="1"/>
        <v>10.145942842132801</v>
      </c>
      <c r="E4">
        <v>5353.7095032011748</v>
      </c>
      <c r="F4">
        <f t="shared" ref="F4:F51" si="3" xml:space="preserve"> D4*E4</f>
        <v>54318.430612862314</v>
      </c>
      <c r="G4" s="17">
        <f t="shared" ref="G4:G51" si="4" xml:space="preserve"> 1050 -B4</f>
        <v>1022.145</v>
      </c>
      <c r="H4" s="17">
        <f t="shared" si="2"/>
        <v>55521312.258784145</v>
      </c>
      <c r="J4" s="31"/>
    </row>
    <row r="5" spans="1:11" ht="15" thickBot="1" x14ac:dyDescent="0.35">
      <c r="A5" s="11">
        <v>4</v>
      </c>
      <c r="B5" s="17">
        <f t="shared" si="0"/>
        <v>38.997000000000007</v>
      </c>
      <c r="C5" s="17">
        <f t="shared" ref="C5:C51" si="5">$J$12*($J$13-B5)</f>
        <v>4.1448240000000001E-4</v>
      </c>
      <c r="D5">
        <f t="shared" si="1"/>
        <v>9.9570973986046081</v>
      </c>
      <c r="E5">
        <v>6317.5408818748037</v>
      </c>
      <c r="F5">
        <f t="shared" si="3"/>
        <v>62904.369880493869</v>
      </c>
      <c r="G5" s="17">
        <f t="shared" si="4"/>
        <v>1011.003</v>
      </c>
      <c r="H5" s="17">
        <f t="shared" si="2"/>
        <v>63596506.662288949</v>
      </c>
      <c r="J5" s="12" t="s">
        <v>23</v>
      </c>
    </row>
    <row r="6" spans="1:11" ht="15" thickBot="1" x14ac:dyDescent="0.35">
      <c r="A6" s="11">
        <v>5</v>
      </c>
      <c r="B6" s="17">
        <f t="shared" si="0"/>
        <v>50.139000000000003</v>
      </c>
      <c r="C6" s="17">
        <f t="shared" si="5"/>
        <v>4.0556879999999998E-4</v>
      </c>
      <c r="D6">
        <f t="shared" si="1"/>
        <v>9.7671872947259502</v>
      </c>
      <c r="E6">
        <v>7144.0286922723399</v>
      </c>
      <c r="F6">
        <f t="shared" si="3"/>
        <v>69777.066276320038</v>
      </c>
      <c r="G6" s="17">
        <f t="shared" si="4"/>
        <v>999.86099999999999</v>
      </c>
      <c r="H6" s="17">
        <f t="shared" si="2"/>
        <v>69767367.26410763</v>
      </c>
      <c r="J6" s="12" t="s">
        <v>24</v>
      </c>
    </row>
    <row r="7" spans="1:11" ht="15" thickBot="1" x14ac:dyDescent="0.35">
      <c r="A7" s="11">
        <v>6</v>
      </c>
      <c r="B7" s="17">
        <f t="shared" si="0"/>
        <v>61.281000000000006</v>
      </c>
      <c r="C7" s="17">
        <f t="shared" si="5"/>
        <v>3.966552E-4</v>
      </c>
      <c r="D7">
        <f t="shared" si="1"/>
        <v>9.5762125304968322</v>
      </c>
      <c r="E7">
        <v>7876.5268316828087</v>
      </c>
      <c r="F7">
        <f t="shared" si="3"/>
        <v>75427.294942355424</v>
      </c>
      <c r="G7" s="17">
        <f t="shared" si="4"/>
        <v>988.71900000000005</v>
      </c>
      <c r="H7" s="17">
        <f t="shared" si="2"/>
        <v>74576399.628110722</v>
      </c>
      <c r="J7" s="13" t="s">
        <v>43</v>
      </c>
    </row>
    <row r="8" spans="1:11" ht="15" thickBot="1" x14ac:dyDescent="0.35">
      <c r="A8" s="11">
        <v>7</v>
      </c>
      <c r="B8" s="17">
        <f t="shared" si="0"/>
        <v>72.423000000000002</v>
      </c>
      <c r="C8" s="17">
        <f t="shared" si="5"/>
        <v>3.8774159999999997E-4</v>
      </c>
      <c r="D8">
        <f t="shared" si="1"/>
        <v>9.3841731059172471</v>
      </c>
      <c r="E8">
        <v>8539.2569768561261</v>
      </c>
      <c r="F8">
        <f t="shared" si="3"/>
        <v>80133.865666729471</v>
      </c>
      <c r="G8" s="17">
        <f t="shared" si="4"/>
        <v>977.577</v>
      </c>
      <c r="H8" s="17">
        <f t="shared" si="2"/>
        <v>78337023.996884391</v>
      </c>
      <c r="J8" s="32" t="s">
        <v>42</v>
      </c>
    </row>
    <row r="9" spans="1:11" ht="15" thickBot="1" x14ac:dyDescent="0.35">
      <c r="A9" s="11">
        <v>8</v>
      </c>
      <c r="B9" s="17">
        <f t="shared" si="0"/>
        <v>83.565000000000012</v>
      </c>
      <c r="C9" s="17">
        <f t="shared" si="5"/>
        <v>3.78828E-4</v>
      </c>
      <c r="D9">
        <f t="shared" si="1"/>
        <v>9.1910690209872001</v>
      </c>
      <c r="E9">
        <v>9147.3958215281564</v>
      </c>
      <c r="F9">
        <f t="shared" si="3"/>
        <v>84074.346357955204</v>
      </c>
      <c r="G9" s="17">
        <f t="shared" si="4"/>
        <v>966.43499999999995</v>
      </c>
      <c r="H9" s="17">
        <f t="shared" si="2"/>
        <v>81252390.922450438</v>
      </c>
      <c r="J9" s="32"/>
    </row>
    <row r="10" spans="1:11" ht="15" thickBot="1" x14ac:dyDescent="0.35">
      <c r="A10" s="11">
        <v>9</v>
      </c>
      <c r="B10" s="17">
        <f t="shared" si="0"/>
        <v>94.707000000000008</v>
      </c>
      <c r="C10" s="17">
        <f t="shared" si="5"/>
        <v>3.6991440000000002E-4</v>
      </c>
      <c r="D10">
        <f t="shared" si="1"/>
        <v>8.9969002757066896</v>
      </c>
      <c r="E10">
        <v>9711.2047000870771</v>
      </c>
      <c r="F10">
        <f t="shared" si="3"/>
        <v>87370.740243657521</v>
      </c>
      <c r="G10" s="17">
        <f t="shared" si="4"/>
        <v>955.29300000000001</v>
      </c>
      <c r="H10" s="17">
        <f t="shared" si="2"/>
        <v>83464656.55958432</v>
      </c>
    </row>
    <row r="11" spans="1:11" ht="15" thickBot="1" x14ac:dyDescent="0.35">
      <c r="A11" s="11">
        <v>10</v>
      </c>
      <c r="B11" s="17">
        <f t="shared" si="0"/>
        <v>105.84900000000002</v>
      </c>
      <c r="C11" s="17">
        <f t="shared" si="5"/>
        <v>3.6100079999999994E-4</v>
      </c>
      <c r="D11">
        <f t="shared" si="1"/>
        <v>8.8016668700757119</v>
      </c>
      <c r="E11">
        <v>10238.010009305219</v>
      </c>
      <c r="F11">
        <f t="shared" si="3"/>
        <v>90111.55351440527</v>
      </c>
      <c r="G11" s="17">
        <f t="shared" si="4"/>
        <v>944.15099999999995</v>
      </c>
      <c r="H11" s="17">
        <f t="shared" si="2"/>
        <v>85078913.36217925</v>
      </c>
      <c r="J11" s="17"/>
    </row>
    <row r="12" spans="1:11" ht="15" thickBot="1" x14ac:dyDescent="0.35">
      <c r="A12" s="11">
        <v>11</v>
      </c>
      <c r="B12" s="17">
        <f t="shared" si="0"/>
        <v>116.99100000000001</v>
      </c>
      <c r="C12" s="17">
        <f t="shared" si="5"/>
        <v>3.5208720000000002E-4</v>
      </c>
      <c r="D12">
        <f t="shared" si="1"/>
        <v>8.6053688040942706</v>
      </c>
      <c r="E12">
        <v>10733.261712388849</v>
      </c>
      <c r="F12">
        <f t="shared" si="3"/>
        <v>92363.675505970445</v>
      </c>
      <c r="G12" s="17">
        <f t="shared" si="4"/>
        <v>933.00900000000001</v>
      </c>
      <c r="H12" s="17">
        <f t="shared" si="2"/>
        <v>86176140.520149976</v>
      </c>
      <c r="J12" s="19">
        <v>7.9999999999999996E-7</v>
      </c>
      <c r="K12" t="s">
        <v>21</v>
      </c>
    </row>
    <row r="13" spans="1:11" ht="15" thickBot="1" x14ac:dyDescent="0.35">
      <c r="A13" s="11">
        <v>12</v>
      </c>
      <c r="B13" s="17">
        <f t="shared" si="0"/>
        <v>128.13300000000001</v>
      </c>
      <c r="C13" s="17">
        <f t="shared" si="5"/>
        <v>3.4317359999999999E-4</v>
      </c>
      <c r="D13">
        <f t="shared" si="1"/>
        <v>8.4080060777623675</v>
      </c>
      <c r="E13">
        <v>11201.145960792979</v>
      </c>
      <c r="F13">
        <f t="shared" si="3"/>
        <v>94179.303316250764</v>
      </c>
      <c r="G13" s="17">
        <f t="shared" si="4"/>
        <v>921.86699999999996</v>
      </c>
      <c r="H13" s="17">
        <f t="shared" si="2"/>
        <v>86820791.810242146</v>
      </c>
      <c r="J13" s="13">
        <v>557.1</v>
      </c>
      <c r="K13" t="s">
        <v>22</v>
      </c>
    </row>
    <row r="14" spans="1:11" ht="15" thickBot="1" x14ac:dyDescent="0.35">
      <c r="A14" s="11">
        <v>13</v>
      </c>
      <c r="B14" s="17">
        <f t="shared" si="0"/>
        <v>139.27500000000001</v>
      </c>
      <c r="C14" s="17">
        <f t="shared" si="5"/>
        <v>3.3426000000000002E-4</v>
      </c>
      <c r="D14">
        <f t="shared" si="1"/>
        <v>8.2095786910800008</v>
      </c>
      <c r="E14">
        <v>11644.962022080759</v>
      </c>
      <c r="F14">
        <f t="shared" si="3"/>
        <v>95600.232074910076</v>
      </c>
      <c r="G14" s="17">
        <f t="shared" si="4"/>
        <v>910.72500000000002</v>
      </c>
      <c r="H14" s="17">
        <f t="shared" si="2"/>
        <v>87065521.356422484</v>
      </c>
      <c r="J14" s="12">
        <f xml:space="preserve"> J13/50</f>
        <v>11.142000000000001</v>
      </c>
      <c r="K14" t="s">
        <v>26</v>
      </c>
    </row>
    <row r="15" spans="1:11" ht="15" thickBot="1" x14ac:dyDescent="0.35">
      <c r="A15" s="11">
        <v>14</v>
      </c>
      <c r="B15" s="17">
        <f t="shared" si="0"/>
        <v>150.41700000000003</v>
      </c>
      <c r="C15" s="17">
        <f t="shared" si="5"/>
        <v>3.2534639999999999E-4</v>
      </c>
      <c r="D15">
        <f t="shared" si="1"/>
        <v>8.010086644047167</v>
      </c>
      <c r="E15">
        <v>12067.365742728422</v>
      </c>
      <c r="F15">
        <f t="shared" si="3"/>
        <v>96660.645164661255</v>
      </c>
      <c r="G15" s="17">
        <f t="shared" si="4"/>
        <v>899.58299999999997</v>
      </c>
      <c r="H15" s="17">
        <f t="shared" si="2"/>
        <v>86954273.159161463</v>
      </c>
    </row>
    <row r="16" spans="1:11" ht="15" thickBot="1" x14ac:dyDescent="0.35">
      <c r="A16" s="11">
        <v>15</v>
      </c>
      <c r="B16" s="17">
        <f t="shared" si="0"/>
        <v>161.55900000000003</v>
      </c>
      <c r="C16" s="17">
        <f t="shared" si="5"/>
        <v>3.1643279999999996E-4</v>
      </c>
      <c r="D16">
        <f t="shared" si="1"/>
        <v>7.8095299366638722</v>
      </c>
      <c r="E16">
        <v>12470.533158378017</v>
      </c>
      <c r="F16">
        <f t="shared" si="3"/>
        <v>97389.002026512593</v>
      </c>
      <c r="G16" s="17">
        <f t="shared" si="4"/>
        <v>888.44100000000003</v>
      </c>
      <c r="H16" s="17">
        <f t="shared" si="2"/>
        <v>86524382.349436879</v>
      </c>
      <c r="J16" s="17"/>
    </row>
    <row r="17" spans="1:10" ht="15" thickBot="1" x14ac:dyDescent="0.35">
      <c r="A17" s="11">
        <v>16</v>
      </c>
      <c r="B17" s="17">
        <f t="shared" si="0"/>
        <v>172.70100000000002</v>
      </c>
      <c r="C17" s="17">
        <f t="shared" si="5"/>
        <v>3.0751919999999998E-4</v>
      </c>
      <c r="D17">
        <f t="shared" si="1"/>
        <v>7.6079085689301129</v>
      </c>
      <c r="E17">
        <v>12856.274124021851</v>
      </c>
      <c r="F17">
        <f t="shared" si="3"/>
        <v>97809.358072660325</v>
      </c>
      <c r="G17" s="17">
        <f t="shared" si="4"/>
        <v>877.29899999999998</v>
      </c>
      <c r="H17" s="17">
        <f t="shared" si="2"/>
        <v>85808052.027786821</v>
      </c>
      <c r="J17">
        <v>11.141999999999999</v>
      </c>
    </row>
    <row r="18" spans="1:10" ht="15" thickBot="1" x14ac:dyDescent="0.35">
      <c r="A18" s="11">
        <v>17</v>
      </c>
      <c r="B18" s="17">
        <f t="shared" si="0"/>
        <v>183.84300000000002</v>
      </c>
      <c r="C18" s="17">
        <f t="shared" si="5"/>
        <v>2.9860560000000001E-4</v>
      </c>
      <c r="D18">
        <f t="shared" si="1"/>
        <v>7.4052225408458892</v>
      </c>
      <c r="E18">
        <v>13226.113460202127</v>
      </c>
      <c r="F18">
        <f t="shared" si="3"/>
        <v>97942.313523274002</v>
      </c>
      <c r="G18" s="17">
        <f t="shared" si="4"/>
        <v>866.15699999999993</v>
      </c>
      <c r="H18" s="17">
        <f t="shared" si="2"/>
        <v>84833420.454378426</v>
      </c>
    </row>
    <row r="19" spans="1:10" ht="15" thickBot="1" x14ac:dyDescent="0.35">
      <c r="A19" s="11">
        <v>18</v>
      </c>
      <c r="B19" s="17">
        <f t="shared" si="0"/>
        <v>194.98500000000001</v>
      </c>
      <c r="C19" s="17">
        <f t="shared" si="5"/>
        <v>2.8969199999999998E-4</v>
      </c>
      <c r="D19">
        <f t="shared" si="1"/>
        <v>7.2014718524111991</v>
      </c>
      <c r="E19">
        <v>13581.350300490885</v>
      </c>
      <c r="F19">
        <f t="shared" si="3"/>
        <v>97805.711906721495</v>
      </c>
      <c r="G19" s="17">
        <f t="shared" si="4"/>
        <v>855.01499999999999</v>
      </c>
      <c r="H19" s="17">
        <f t="shared" si="2"/>
        <v>83625350.765925482</v>
      </c>
    </row>
    <row r="20" spans="1:10" ht="15" thickBot="1" x14ac:dyDescent="0.35">
      <c r="A20" s="11">
        <v>19</v>
      </c>
      <c r="B20" s="17">
        <f t="shared" si="0"/>
        <v>206.12700000000001</v>
      </c>
      <c r="C20" s="17">
        <f t="shared" si="5"/>
        <v>2.807784E-4</v>
      </c>
      <c r="D20">
        <f t="shared" si="1"/>
        <v>6.9966565036260482</v>
      </c>
      <c r="E20">
        <v>13923.102402823364</v>
      </c>
      <c r="F20">
        <f t="shared" si="3"/>
        <v>97415.164977365552</v>
      </c>
      <c r="G20" s="17">
        <f t="shared" si="4"/>
        <v>843.87300000000005</v>
      </c>
      <c r="H20" s="17">
        <f t="shared" si="2"/>
        <v>82206027.514944404</v>
      </c>
    </row>
    <row r="21" spans="1:10" ht="15" thickBot="1" x14ac:dyDescent="0.35">
      <c r="A21" s="11">
        <v>20</v>
      </c>
      <c r="B21" s="17">
        <f t="shared" si="0"/>
        <v>217.26900000000003</v>
      </c>
      <c r="C21" s="17">
        <f t="shared" si="5"/>
        <v>2.7186480000000003E-4</v>
      </c>
      <c r="D21">
        <f t="shared" si="1"/>
        <v>6.7907764944904327</v>
      </c>
      <c r="E21">
        <v>14252.339838311658</v>
      </c>
      <c r="F21">
        <f t="shared" si="3"/>
        <v>96784.454365496378</v>
      </c>
      <c r="G21" s="17">
        <f t="shared" si="4"/>
        <v>832.73099999999999</v>
      </c>
      <c r="H21" s="17">
        <f t="shared" si="2"/>
        <v>80595415.468234167</v>
      </c>
    </row>
    <row r="22" spans="1:10" ht="15" thickBot="1" x14ac:dyDescent="0.35">
      <c r="A22" s="11">
        <v>21</v>
      </c>
      <c r="B22" s="17">
        <f t="shared" si="0"/>
        <v>228.41100000000003</v>
      </c>
      <c r="C22" s="17">
        <f t="shared" si="5"/>
        <v>2.6295119999999994E-4</v>
      </c>
      <c r="D22">
        <f t="shared" si="1"/>
        <v>6.583831825004351</v>
      </c>
      <c r="E22">
        <v>14569.911016416794</v>
      </c>
      <c r="F22">
        <f t="shared" si="3"/>
        <v>95925.843837366381</v>
      </c>
      <c r="G22" s="17">
        <f t="shared" si="4"/>
        <v>821.58899999999994</v>
      </c>
      <c r="H22" s="17">
        <f t="shared" si="2"/>
        <v>78811618.112498</v>
      </c>
    </row>
    <row r="23" spans="1:10" ht="15" thickBot="1" x14ac:dyDescent="0.35">
      <c r="A23" s="11">
        <v>22</v>
      </c>
      <c r="B23" s="17">
        <f t="shared" si="0"/>
        <v>239.55300000000003</v>
      </c>
      <c r="C23" s="17">
        <f t="shared" si="5"/>
        <v>2.5403760000000002E-4</v>
      </c>
      <c r="D23">
        <f t="shared" si="1"/>
        <v>6.3758224951678084</v>
      </c>
      <c r="E23">
        <v>14876.563077479928</v>
      </c>
      <c r="F23">
        <f t="shared" si="3"/>
        <v>94850.325520179365</v>
      </c>
      <c r="G23" s="17">
        <f t="shared" si="4"/>
        <v>810.447</v>
      </c>
      <c r="H23" s="17">
        <f t="shared" si="2"/>
        <v>76871161.766852811</v>
      </c>
    </row>
    <row r="24" spans="1:10" ht="15" thickBot="1" x14ac:dyDescent="0.35">
      <c r="A24" s="11">
        <v>23</v>
      </c>
      <c r="B24" s="17">
        <f t="shared" si="0"/>
        <v>250.69500000000002</v>
      </c>
      <c r="C24" s="17">
        <f t="shared" si="5"/>
        <v>2.4512399999999999E-4</v>
      </c>
      <c r="D24">
        <f t="shared" si="1"/>
        <v>6.1667485049807995</v>
      </c>
      <c r="E24">
        <v>15172.958076213507</v>
      </c>
      <c r="F24">
        <f t="shared" si="3"/>
        <v>93567.816532625991</v>
      </c>
      <c r="G24" s="17">
        <f t="shared" si="4"/>
        <v>799.30499999999995</v>
      </c>
      <c r="H24" s="17">
        <f t="shared" si="2"/>
        <v>74789223.593610615</v>
      </c>
    </row>
    <row r="25" spans="1:10" ht="15" thickBot="1" x14ac:dyDescent="0.35">
      <c r="A25" s="11">
        <v>24</v>
      </c>
      <c r="B25" s="17">
        <f t="shared" si="0"/>
        <v>261.83700000000005</v>
      </c>
      <c r="C25" s="17">
        <f t="shared" si="5"/>
        <v>2.3621039999999996E-4</v>
      </c>
      <c r="D25">
        <f t="shared" si="1"/>
        <v>5.956609854443327</v>
      </c>
      <c r="E25">
        <v>15459.685972851592</v>
      </c>
      <c r="F25">
        <f t="shared" si="3"/>
        <v>92087.317812487061</v>
      </c>
      <c r="G25" s="17">
        <f t="shared" si="4"/>
        <v>788.16300000000001</v>
      </c>
      <c r="H25" s="17">
        <f t="shared" si="2"/>
        <v>72579816.669043243</v>
      </c>
    </row>
    <row r="26" spans="1:10" ht="15" thickBot="1" x14ac:dyDescent="0.35">
      <c r="A26" s="11">
        <v>25</v>
      </c>
      <c r="B26" s="17">
        <f t="shared" si="0"/>
        <v>272.97900000000004</v>
      </c>
      <c r="C26" s="17">
        <f t="shared" si="5"/>
        <v>2.2729679999999996E-4</v>
      </c>
      <c r="D26">
        <f t="shared" si="1"/>
        <v>5.7454065435553909</v>
      </c>
      <c r="E26">
        <v>15737.275170377934</v>
      </c>
      <c r="F26">
        <f t="shared" si="3"/>
        <v>90417.043741621164</v>
      </c>
      <c r="G26" s="17">
        <f t="shared" si="4"/>
        <v>777.02099999999996</v>
      </c>
      <c r="H26" s="17">
        <f t="shared" si="2"/>
        <v>70255941.74515821</v>
      </c>
    </row>
    <row r="27" spans="1:10" ht="15" thickBot="1" x14ac:dyDescent="0.35">
      <c r="A27" s="11">
        <v>26</v>
      </c>
      <c r="B27" s="17">
        <f t="shared" si="0"/>
        <v>284.12100000000004</v>
      </c>
      <c r="C27" s="17">
        <f t="shared" si="5"/>
        <v>2.1838319999999999E-4</v>
      </c>
      <c r="D27">
        <f t="shared" si="1"/>
        <v>5.5331385723169921</v>
      </c>
      <c r="E27">
        <v>16006.201142356083</v>
      </c>
      <c r="F27">
        <f t="shared" si="3"/>
        <v>88564.528937034745</v>
      </c>
      <c r="G27" s="17">
        <f t="shared" si="4"/>
        <v>765.87899999999991</v>
      </c>
      <c r="H27" s="17">
        <f t="shared" si="2"/>
        <v>67829712.857767224</v>
      </c>
    </row>
    <row r="28" spans="1:10" ht="15" thickBot="1" x14ac:dyDescent="0.35">
      <c r="A28" s="11">
        <v>27</v>
      </c>
      <c r="B28" s="17">
        <f t="shared" si="0"/>
        <v>295.26300000000003</v>
      </c>
      <c r="C28" s="17">
        <f t="shared" si="5"/>
        <v>2.0946959999999998E-4</v>
      </c>
      <c r="D28">
        <f t="shared" si="1"/>
        <v>5.319805940728128</v>
      </c>
      <c r="E28">
        <v>16225.182680847103</v>
      </c>
      <c r="F28">
        <f t="shared" si="3"/>
        <v>86314.823214969554</v>
      </c>
      <c r="G28" s="17">
        <f t="shared" si="4"/>
        <v>754.73699999999997</v>
      </c>
      <c r="H28" s="17">
        <f t="shared" si="2"/>
        <v>65144990.728796475</v>
      </c>
    </row>
    <row r="29" spans="1:10" ht="15" thickBot="1" x14ac:dyDescent="0.35">
      <c r="A29" s="11">
        <v>28</v>
      </c>
      <c r="B29" s="17">
        <f t="shared" si="0"/>
        <v>306.40500000000003</v>
      </c>
      <c r="C29" s="17">
        <f t="shared" si="5"/>
        <v>2.0055599999999998E-4</v>
      </c>
      <c r="D29">
        <f t="shared" si="1"/>
        <v>5.1054086487887993</v>
      </c>
      <c r="E29">
        <v>14340.180643448854</v>
      </c>
      <c r="F29">
        <f t="shared" si="3"/>
        <v>73212.482282257508</v>
      </c>
      <c r="G29" s="17">
        <f t="shared" si="4"/>
        <v>743.59500000000003</v>
      </c>
      <c r="H29" s="17">
        <f t="shared" si="2"/>
        <v>54440435.76267527</v>
      </c>
    </row>
    <row r="30" spans="1:10" ht="15" thickBot="1" x14ac:dyDescent="0.35">
      <c r="A30" s="11">
        <v>29</v>
      </c>
      <c r="B30" s="17">
        <f t="shared" si="0"/>
        <v>317.54700000000003</v>
      </c>
      <c r="C30" s="17">
        <f t="shared" si="5"/>
        <v>1.9164239999999998E-4</v>
      </c>
      <c r="D30">
        <f t="shared" si="1"/>
        <v>4.889946696499007</v>
      </c>
      <c r="E30">
        <v>13171.044236765551</v>
      </c>
      <c r="F30">
        <f t="shared" si="3"/>
        <v>64405.704255013989</v>
      </c>
      <c r="G30" s="17">
        <f t="shared" si="4"/>
        <v>732.45299999999997</v>
      </c>
      <c r="H30" s="17">
        <f t="shared" si="2"/>
        <v>47174151.298697762</v>
      </c>
    </row>
    <row r="31" spans="1:10" ht="15" thickBot="1" x14ac:dyDescent="0.35">
      <c r="A31" s="11">
        <v>30</v>
      </c>
      <c r="B31" s="17">
        <f t="shared" si="0"/>
        <v>328.68900000000002</v>
      </c>
      <c r="C31" s="17">
        <f t="shared" si="5"/>
        <v>1.827288E-4</v>
      </c>
      <c r="D31">
        <f t="shared" si="1"/>
        <v>4.6734200838587521</v>
      </c>
      <c r="E31">
        <v>12425.009285978773</v>
      </c>
      <c r="F31">
        <f t="shared" si="3"/>
        <v>58067.28793922469</v>
      </c>
      <c r="G31" s="17">
        <f t="shared" si="4"/>
        <v>721.31099999999992</v>
      </c>
      <c r="H31" s="17">
        <f t="shared" si="2"/>
        <v>41884573.530730098</v>
      </c>
    </row>
    <row r="32" spans="1:10" ht="15" thickBot="1" x14ac:dyDescent="0.35">
      <c r="A32" s="11">
        <v>31</v>
      </c>
      <c r="B32" s="17">
        <f t="shared" si="0"/>
        <v>339.83100000000002</v>
      </c>
      <c r="C32" s="17">
        <f t="shared" si="5"/>
        <v>1.738152E-4</v>
      </c>
      <c r="D32">
        <f t="shared" si="1"/>
        <v>4.4558288108680317</v>
      </c>
      <c r="E32">
        <v>11860.529972594804</v>
      </c>
      <c r="F32">
        <f t="shared" si="3"/>
        <v>52848.491164051753</v>
      </c>
      <c r="G32" s="17">
        <f t="shared" si="4"/>
        <v>710.16899999999998</v>
      </c>
      <c r="H32" s="17">
        <f t="shared" si="2"/>
        <v>37531360.121483468</v>
      </c>
    </row>
    <row r="33" spans="1:8" ht="15" thickBot="1" x14ac:dyDescent="0.35">
      <c r="A33" s="11">
        <v>32</v>
      </c>
      <c r="B33" s="17">
        <f t="shared" si="0"/>
        <v>350.97300000000001</v>
      </c>
      <c r="C33" s="17">
        <f t="shared" si="5"/>
        <v>1.649016E-4</v>
      </c>
      <c r="D33">
        <f t="shared" si="1"/>
        <v>4.2371728775268487</v>
      </c>
      <c r="E33">
        <v>11403.139807373778</v>
      </c>
      <c r="F33">
        <f t="shared" si="3"/>
        <v>48317.074710450906</v>
      </c>
      <c r="G33" s="17">
        <f t="shared" si="4"/>
        <v>699.02700000000004</v>
      </c>
      <c r="H33" s="17">
        <f t="shared" si="2"/>
        <v>33774939.783622369</v>
      </c>
    </row>
    <row r="34" spans="1:8" ht="15" thickBot="1" x14ac:dyDescent="0.35">
      <c r="A34" s="11">
        <v>33</v>
      </c>
      <c r="B34" s="17">
        <f t="shared" si="0"/>
        <v>362.11500000000007</v>
      </c>
      <c r="C34" s="17">
        <f t="shared" si="5"/>
        <v>1.5598799999999997E-4</v>
      </c>
      <c r="D34">
        <f t="shared" si="1"/>
        <v>4.0174522838351994</v>
      </c>
      <c r="E34">
        <v>11018.065754040157</v>
      </c>
      <c r="F34">
        <f t="shared" si="3"/>
        <v>44264.553427015024</v>
      </c>
      <c r="G34" s="17">
        <f t="shared" si="4"/>
        <v>687.88499999999999</v>
      </c>
      <c r="H34" s="17">
        <f t="shared" si="2"/>
        <v>30448922.33414223</v>
      </c>
    </row>
    <row r="35" spans="1:8" ht="15" thickBot="1" x14ac:dyDescent="0.35">
      <c r="A35" s="11">
        <v>34</v>
      </c>
      <c r="B35" s="17">
        <f t="shared" si="0"/>
        <v>373.25700000000006</v>
      </c>
      <c r="C35" s="17">
        <f t="shared" si="5"/>
        <v>1.4707439999999997E-4</v>
      </c>
      <c r="D35">
        <f t="shared" si="1"/>
        <v>3.7966670297930873</v>
      </c>
      <c r="E35">
        <v>10685.746338228049</v>
      </c>
      <c r="F35">
        <f t="shared" si="3"/>
        <v>40570.220811082647</v>
      </c>
      <c r="G35" s="17">
        <f t="shared" si="4"/>
        <v>676.74299999999994</v>
      </c>
      <c r="H35" s="17">
        <f t="shared" si="2"/>
        <v>27455612.9423545</v>
      </c>
    </row>
    <row r="36" spans="1:8" ht="15" thickBot="1" x14ac:dyDescent="0.35">
      <c r="A36" s="11">
        <v>35</v>
      </c>
      <c r="B36" s="17">
        <f t="shared" si="0"/>
        <v>384.39900000000006</v>
      </c>
      <c r="C36" s="17">
        <f t="shared" si="5"/>
        <v>1.3816079999999997E-4</v>
      </c>
      <c r="D36">
        <f t="shared" si="1"/>
        <v>3.5748171154005117</v>
      </c>
      <c r="E36">
        <v>10393.900399843684</v>
      </c>
      <c r="F36">
        <f t="shared" si="3"/>
        <v>37156.293045129423</v>
      </c>
      <c r="G36" s="17">
        <f t="shared" si="4"/>
        <v>665.60099999999989</v>
      </c>
      <c r="H36" s="17">
        <f t="shared" si="2"/>
        <v>24731265.807131186</v>
      </c>
    </row>
    <row r="37" spans="1:8" ht="15" thickBot="1" x14ac:dyDescent="0.35">
      <c r="A37" s="11">
        <v>36</v>
      </c>
      <c r="B37" s="17">
        <f t="shared" si="0"/>
        <v>395.54100000000005</v>
      </c>
      <c r="C37" s="17">
        <f t="shared" si="5"/>
        <v>1.2924719999999996E-4</v>
      </c>
      <c r="D37">
        <f t="shared" si="1"/>
        <v>3.3519025406574707</v>
      </c>
      <c r="E37">
        <v>10134.23243579494</v>
      </c>
      <c r="F37">
        <f t="shared" si="3"/>
        <v>33968.959449154405</v>
      </c>
      <c r="G37" s="17">
        <f t="shared" si="4"/>
        <v>654.45899999999995</v>
      </c>
      <c r="H37" s="17">
        <f t="shared" si="2"/>
        <v>22231291.232134141</v>
      </c>
    </row>
    <row r="38" spans="1:8" ht="15" thickBot="1" x14ac:dyDescent="0.35">
      <c r="A38" s="11">
        <v>37</v>
      </c>
      <c r="B38" s="17">
        <f t="shared" si="0"/>
        <v>406.68300000000005</v>
      </c>
      <c r="C38" s="17">
        <f t="shared" si="5"/>
        <v>1.2033359999999998E-4</v>
      </c>
      <c r="D38">
        <f t="shared" si="1"/>
        <v>3.1279233055639675</v>
      </c>
      <c r="E38">
        <v>9900.8374983576959</v>
      </c>
      <c r="F38">
        <f t="shared" si="3"/>
        <v>30969.060355714686</v>
      </c>
      <c r="G38" s="17">
        <f t="shared" si="4"/>
        <v>643.31700000000001</v>
      </c>
      <c r="H38" s="17">
        <f t="shared" si="2"/>
        <v>19922923.000857305</v>
      </c>
    </row>
    <row r="39" spans="1:8" ht="15" thickBot="1" x14ac:dyDescent="0.35">
      <c r="A39" s="11">
        <v>38</v>
      </c>
      <c r="B39" s="17">
        <f t="shared" si="0"/>
        <v>417.82500000000005</v>
      </c>
      <c r="C39" s="17">
        <f t="shared" si="5"/>
        <v>1.1141999999999997E-4</v>
      </c>
      <c r="D39">
        <f t="shared" si="1"/>
        <v>2.9028794101199997</v>
      </c>
      <c r="E39">
        <v>9689.3429625211793</v>
      </c>
      <c r="F39">
        <f t="shared" si="3"/>
        <v>28126.994183493851</v>
      </c>
      <c r="G39" s="17">
        <f t="shared" si="4"/>
        <v>632.17499999999995</v>
      </c>
      <c r="H39" s="17">
        <f t="shared" si="2"/>
        <v>17781182.547950223</v>
      </c>
    </row>
    <row r="40" spans="1:8" ht="15" thickBot="1" x14ac:dyDescent="0.35">
      <c r="A40" s="11">
        <v>39</v>
      </c>
      <c r="B40" s="17">
        <f t="shared" si="0"/>
        <v>428.96700000000004</v>
      </c>
      <c r="C40" s="17">
        <f t="shared" si="5"/>
        <v>1.0250639999999998E-4</v>
      </c>
      <c r="D40">
        <f t="shared" si="1"/>
        <v>2.6767708543255679</v>
      </c>
      <c r="E40">
        <v>9496.4094383718148</v>
      </c>
      <c r="F40">
        <f t="shared" si="3"/>
        <v>25419.71200537591</v>
      </c>
      <c r="G40" s="17">
        <f t="shared" si="4"/>
        <v>621.0329999999999</v>
      </c>
      <c r="H40" s="17">
        <f t="shared" si="2"/>
        <v>15786480.005834615</v>
      </c>
    </row>
    <row r="41" spans="1:8" ht="15" thickBot="1" x14ac:dyDescent="0.35">
      <c r="A41" s="11">
        <v>40</v>
      </c>
      <c r="B41" s="17">
        <f t="shared" si="0"/>
        <v>440.10900000000004</v>
      </c>
      <c r="C41" s="17">
        <f t="shared" si="5"/>
        <v>9.3592799999999983E-5</v>
      </c>
      <c r="D41">
        <f t="shared" si="1"/>
        <v>2.4495976381806712</v>
      </c>
      <c r="E41">
        <v>9319.4226378843032</v>
      </c>
      <c r="F41">
        <f t="shared" si="3"/>
        <v>22828.835682968871</v>
      </c>
      <c r="G41" s="17">
        <f t="shared" si="4"/>
        <v>609.89099999999996</v>
      </c>
      <c r="H41" s="17">
        <f t="shared" si="2"/>
        <v>13923101.423521567</v>
      </c>
    </row>
    <row r="42" spans="1:8" ht="15" thickBot="1" x14ac:dyDescent="0.35">
      <c r="A42" s="11">
        <v>41</v>
      </c>
      <c r="B42" s="17">
        <f t="shared" si="0"/>
        <v>451.25100000000003</v>
      </c>
      <c r="C42" s="17">
        <f t="shared" si="5"/>
        <v>8.4679199999999994E-5</v>
      </c>
      <c r="D42">
        <f t="shared" si="1"/>
        <v>2.2213597616853122</v>
      </c>
      <c r="E42">
        <v>9156.2938622809688</v>
      </c>
      <c r="F42">
        <f t="shared" si="3"/>
        <v>20339.422751837141</v>
      </c>
      <c r="G42" s="17">
        <f t="shared" si="4"/>
        <v>598.74900000000002</v>
      </c>
      <c r="H42" s="17">
        <f t="shared" si="2"/>
        <v>12178209.033239737</v>
      </c>
    </row>
    <row r="43" spans="1:8" ht="15" thickBot="1" x14ac:dyDescent="0.35">
      <c r="A43" s="11">
        <v>42</v>
      </c>
      <c r="B43" s="17">
        <f t="shared" si="0"/>
        <v>462.39300000000003</v>
      </c>
      <c r="C43" s="17">
        <f t="shared" si="5"/>
        <v>7.5765599999999992E-5</v>
      </c>
      <c r="D43">
        <f t="shared" si="1"/>
        <v>1.9920572248394879</v>
      </c>
      <c r="E43">
        <v>9005.3257087654292</v>
      </c>
      <c r="F43">
        <f t="shared" si="3"/>
        <v>17939.124140178956</v>
      </c>
      <c r="G43" s="17">
        <f t="shared" si="4"/>
        <v>587.60699999999997</v>
      </c>
      <c r="H43" s="17">
        <f t="shared" si="2"/>
        <v>10541154.918638134</v>
      </c>
    </row>
    <row r="44" spans="1:8" ht="15" thickBot="1" x14ac:dyDescent="0.35">
      <c r="A44" s="11">
        <v>43</v>
      </c>
      <c r="B44" s="17">
        <f t="shared" si="0"/>
        <v>473.53500000000003</v>
      </c>
      <c r="C44" s="17">
        <f t="shared" si="5"/>
        <v>6.6851999999999989E-5</v>
      </c>
      <c r="D44">
        <f t="shared" si="1"/>
        <v>1.7616900276431999</v>
      </c>
      <c r="E44">
        <v>8865.118712879701</v>
      </c>
      <c r="F44">
        <f t="shared" si="3"/>
        <v>15617.59123035329</v>
      </c>
      <c r="G44" s="17">
        <f t="shared" si="4"/>
        <v>576.46499999999992</v>
      </c>
      <c r="H44" s="17">
        <f t="shared" si="2"/>
        <v>9002994.7286056075</v>
      </c>
    </row>
    <row r="45" spans="1:8" ht="15" thickBot="1" x14ac:dyDescent="0.35">
      <c r="A45" s="11">
        <v>44</v>
      </c>
      <c r="B45" s="17">
        <f t="shared" si="0"/>
        <v>484.67700000000008</v>
      </c>
      <c r="C45" s="17">
        <f t="shared" si="5"/>
        <v>5.7938399999999953E-5</v>
      </c>
      <c r="D45">
        <f t="shared" si="1"/>
        <v>1.5302581700964468</v>
      </c>
      <c r="E45">
        <v>8734.5046548926111</v>
      </c>
      <c r="F45">
        <f t="shared" si="3"/>
        <v>13366.047109894864</v>
      </c>
      <c r="G45" s="17">
        <f t="shared" si="4"/>
        <v>565.32299999999987</v>
      </c>
      <c r="H45" s="17">
        <f t="shared" si="2"/>
        <v>7556133.8503070921</v>
      </c>
    </row>
    <row r="46" spans="1:8" ht="15" thickBot="1" x14ac:dyDescent="0.35">
      <c r="A46" s="11">
        <v>45</v>
      </c>
      <c r="B46" s="17">
        <f t="shared" si="0"/>
        <v>495.81900000000007</v>
      </c>
      <c r="C46" s="17">
        <f t="shared" si="5"/>
        <v>4.9024799999999958E-5</v>
      </c>
      <c r="D46">
        <f t="shared" si="1"/>
        <v>1.297761652199231</v>
      </c>
      <c r="E46">
        <v>8612.4977894617405</v>
      </c>
      <c r="F46">
        <f t="shared" si="3"/>
        <v>11176.969360814093</v>
      </c>
      <c r="G46" s="17">
        <f t="shared" si="4"/>
        <v>554.18099999999993</v>
      </c>
      <c r="H46" s="17">
        <f t="shared" si="2"/>
        <v>6194064.057345314</v>
      </c>
    </row>
    <row r="47" spans="1:8" ht="15" thickBot="1" x14ac:dyDescent="0.35">
      <c r="A47" s="11">
        <v>46</v>
      </c>
      <c r="B47" s="17">
        <f t="shared" si="0"/>
        <v>506.96100000000007</v>
      </c>
      <c r="C47" s="17">
        <f t="shared" si="5"/>
        <v>4.0111199999999962E-5</v>
      </c>
      <c r="D47">
        <f t="shared" si="1"/>
        <v>1.0642004739515512</v>
      </c>
      <c r="E47">
        <v>8498.2584535999977</v>
      </c>
      <c r="F47">
        <f t="shared" si="3"/>
        <v>9043.850674083893</v>
      </c>
      <c r="G47" s="17">
        <f t="shared" si="4"/>
        <v>543.03899999999999</v>
      </c>
      <c r="H47" s="17">
        <f t="shared" si="2"/>
        <v>4911163.6262038434</v>
      </c>
    </row>
    <row r="48" spans="1:8" ht="15" thickBot="1" x14ac:dyDescent="0.35">
      <c r="A48" s="11">
        <v>47</v>
      </c>
      <c r="B48" s="17">
        <f t="shared" si="0"/>
        <v>518.10300000000007</v>
      </c>
      <c r="C48" s="17">
        <f t="shared" si="5"/>
        <v>3.1197599999999967E-5</v>
      </c>
      <c r="D48">
        <f t="shared" si="1"/>
        <v>0.82957463535340714</v>
      </c>
      <c r="E48">
        <v>8391.0654269286497</v>
      </c>
      <c r="F48">
        <f t="shared" si="3"/>
        <v>6961.0150417709165</v>
      </c>
      <c r="G48" s="17">
        <f t="shared" si="4"/>
        <v>531.89699999999993</v>
      </c>
      <c r="H48" s="17">
        <f t="shared" si="2"/>
        <v>3702543.0176728247</v>
      </c>
    </row>
    <row r="49" spans="1:12" ht="15" thickBot="1" x14ac:dyDescent="0.35">
      <c r="A49" s="11">
        <v>48</v>
      </c>
      <c r="B49" s="17">
        <f t="shared" si="0"/>
        <v>529.245</v>
      </c>
      <c r="C49" s="17">
        <f t="shared" si="5"/>
        <v>2.2284000000000012E-5</v>
      </c>
      <c r="D49">
        <f t="shared" si="1"/>
        <v>0.59388413640480042</v>
      </c>
      <c r="E49">
        <v>8290.2946094547842</v>
      </c>
      <c r="F49">
        <f t="shared" si="3"/>
        <v>4923.4744546774264</v>
      </c>
      <c r="G49" s="17">
        <f t="shared" si="4"/>
        <v>520.755</v>
      </c>
      <c r="H49" s="17">
        <f t="shared" si="2"/>
        <v>2563923.9396455432</v>
      </c>
    </row>
    <row r="50" spans="1:12" ht="15" thickBot="1" x14ac:dyDescent="0.35">
      <c r="A50" s="11">
        <v>49</v>
      </c>
      <c r="B50" s="17">
        <f t="shared" si="0"/>
        <v>540.38700000000006</v>
      </c>
      <c r="C50" s="17">
        <f t="shared" si="5"/>
        <v>1.3370399999999971E-5</v>
      </c>
      <c r="D50">
        <f t="shared" si="1"/>
        <v>0.35712897710572727</v>
      </c>
      <c r="E50">
        <v>8195.4023434714491</v>
      </c>
      <c r="F50">
        <f t="shared" si="3"/>
        <v>2926.815655893839</v>
      </c>
      <c r="G50" s="17">
        <f t="shared" si="4"/>
        <v>509.61299999999994</v>
      </c>
      <c r="H50" s="17">
        <f t="shared" si="2"/>
        <v>1491543.3068470268</v>
      </c>
    </row>
    <row r="51" spans="1:12" ht="15" thickBot="1" x14ac:dyDescent="0.35">
      <c r="A51" s="11">
        <v>50</v>
      </c>
      <c r="B51" s="17">
        <f t="shared" si="0"/>
        <v>551.52900000000011</v>
      </c>
      <c r="C51" s="17">
        <f t="shared" si="5"/>
        <v>4.45679999999993E-6</v>
      </c>
      <c r="D51">
        <f t="shared" si="1"/>
        <v>0.11930915745619014</v>
      </c>
      <c r="E51">
        <v>8105.912205444376</v>
      </c>
      <c r="F51">
        <f t="shared" si="3"/>
        <v>967.10955564541655</v>
      </c>
      <c r="G51" s="17">
        <f t="shared" si="4"/>
        <v>498.47099999999989</v>
      </c>
      <c r="H51" s="17">
        <f t="shared" si="2"/>
        <v>482076.06731212634</v>
      </c>
    </row>
    <row r="52" spans="1:12" x14ac:dyDescent="0.3">
      <c r="A52" s="15"/>
      <c r="B52" s="16"/>
      <c r="C52" s="16"/>
      <c r="D52" s="16"/>
      <c r="E52" s="16"/>
      <c r="F52" s="16"/>
      <c r="G52" s="16"/>
      <c r="H52" s="16"/>
      <c r="I52" s="16"/>
    </row>
    <row r="53" spans="1:12" ht="15" thickBot="1" x14ac:dyDescent="0.35">
      <c r="E53" s="6" t="s">
        <v>15</v>
      </c>
      <c r="F53" s="2">
        <f>SUM(F2:F51)</f>
        <v>2929636.0858085626</v>
      </c>
      <c r="G53" s="7"/>
      <c r="H53" s="3">
        <f xml:space="preserve"> SUM(H2:H51)</f>
        <v>2452648321.256043</v>
      </c>
      <c r="I53" s="6" t="s">
        <v>13</v>
      </c>
    </row>
    <row r="54" spans="1:12" ht="15" thickBot="1" x14ac:dyDescent="0.35">
      <c r="E54" s="6" t="s">
        <v>16</v>
      </c>
      <c r="F54" s="5">
        <f>F53/1000</f>
        <v>2929.6360858085627</v>
      </c>
      <c r="G54" s="7"/>
      <c r="H54" s="4">
        <f xml:space="preserve"> H53/10^6</f>
        <v>2452.6483212560429</v>
      </c>
      <c r="I54" s="6" t="s">
        <v>14</v>
      </c>
      <c r="J54" s="23" t="s">
        <v>27</v>
      </c>
      <c r="K54" s="21">
        <f>F54</f>
        <v>2929.6360858085627</v>
      </c>
      <c r="L54" s="21">
        <f>H54</f>
        <v>2452.6483212560429</v>
      </c>
    </row>
    <row r="55" spans="1:12" ht="15" thickBot="1" x14ac:dyDescent="0.35">
      <c r="G55" s="7"/>
      <c r="J55" s="23" t="s">
        <v>28</v>
      </c>
      <c r="K55" s="21">
        <f>Sheet1Steel!K24</f>
        <v>-991.4331428571428</v>
      </c>
      <c r="L55" s="21">
        <f>Sheet1Steel!L24</f>
        <v>823.13913323337147</v>
      </c>
    </row>
    <row r="56" spans="1:12" ht="42.6" customHeight="1" thickTop="1" thickBot="1" x14ac:dyDescent="0.35">
      <c r="C56" s="33" t="s">
        <v>44</v>
      </c>
      <c r="D56" s="34"/>
      <c r="E56" s="38" t="s">
        <v>48</v>
      </c>
      <c r="F56" s="39"/>
      <c r="G56" s="14"/>
      <c r="H56" s="37" t="s">
        <v>49</v>
      </c>
      <c r="I56" s="37"/>
      <c r="J56" s="23" t="s">
        <v>29</v>
      </c>
      <c r="K56" s="21">
        <f>K54+K55</f>
        <v>1938.20294295142</v>
      </c>
      <c r="L56" s="21">
        <f xml:space="preserve"> L54+L55</f>
        <v>3275.7874544894144</v>
      </c>
    </row>
    <row r="57" spans="1:12" ht="43.8" customHeight="1" thickTop="1" thickBot="1" x14ac:dyDescent="0.35">
      <c r="C57" s="35" t="s">
        <v>17</v>
      </c>
      <c r="D57" s="35"/>
      <c r="E57" s="36" t="s">
        <v>45</v>
      </c>
      <c r="F57" s="36"/>
      <c r="G57" s="14"/>
      <c r="H57" s="36" t="s">
        <v>30</v>
      </c>
      <c r="I57" s="36"/>
      <c r="K57">
        <v>1938.20294295142</v>
      </c>
      <c r="L57">
        <v>3275.7874544894098</v>
      </c>
    </row>
    <row r="58" spans="1:12" ht="15" customHeight="1" thickTop="1" x14ac:dyDescent="0.3"/>
    <row r="75" ht="47.4" customHeight="1" x14ac:dyDescent="0.3"/>
    <row r="76" ht="28.2" customHeight="1" x14ac:dyDescent="0.3"/>
  </sheetData>
  <sortState xmlns:xlrd2="http://schemas.microsoft.com/office/spreadsheetml/2017/richdata2" ref="N35:O69">
    <sortCondition descending="1" ref="N35:N69"/>
  </sortState>
  <mergeCells count="8">
    <mergeCell ref="J3:J4"/>
    <mergeCell ref="J8:J9"/>
    <mergeCell ref="C56:D56"/>
    <mergeCell ref="C57:D57"/>
    <mergeCell ref="E57:F57"/>
    <mergeCell ref="H57:I57"/>
    <mergeCell ref="H56:I56"/>
    <mergeCell ref="E56:F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CED6-6A8A-40F8-86A0-30BE02377A51}">
  <dimension ref="A1:O29"/>
  <sheetViews>
    <sheetView topLeftCell="C1" zoomScaleNormal="100" workbookViewId="0">
      <selection activeCell="N18" sqref="N18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</cols>
  <sheetData>
    <row r="1" spans="1:15" ht="15" thickBot="1" x14ac:dyDescent="0.35">
      <c r="A1" s="8" t="s">
        <v>7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2</v>
      </c>
      <c r="G1" s="22" t="s">
        <v>18</v>
      </c>
      <c r="H1" s="18" t="s">
        <v>19</v>
      </c>
      <c r="I1" s="20" t="s">
        <v>20</v>
      </c>
      <c r="J1" s="8" t="s">
        <v>3</v>
      </c>
      <c r="K1" s="9" t="s">
        <v>11</v>
      </c>
      <c r="L1" s="10" t="s">
        <v>12</v>
      </c>
    </row>
    <row r="2" spans="1:15" ht="15" thickBot="1" x14ac:dyDescent="0.35">
      <c r="A2" s="11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17">
        <f t="shared" ref="F2:F22" si="0" xml:space="preserve"> $N$11*($N$12-B2)</f>
        <v>3.9928000000000001E-4</v>
      </c>
      <c r="G2" s="23">
        <f xml:space="preserve"> ABS(F2)</f>
        <v>3.9928000000000001E-4</v>
      </c>
      <c r="H2" s="18">
        <f xml:space="preserve"> IF(G2=0,0,F2/G2)</f>
        <v>1</v>
      </c>
      <c r="I2" s="21">
        <f xml:space="preserve">  IF(G2&lt;=0.002,2*10^5*G2,IF(G2&lt;=0.00222,113636.3636*(G2-0.002)+400,IF(G2&lt;=0.00253,80645.16129*(G2-0.00222)+425,IF(G2&lt;=0.00305,46153.84615*(G2-0.00253)+450,IF(G2&lt;=0.00342,35135.13514*(G2-0.00305)+474,IF(G2&lt;0.0045,12037.03704*(G2-0.00342)+487,500))))))</f>
        <v>79.856000000000009</v>
      </c>
      <c r="J2">
        <f xml:space="preserve"> I2*H2</f>
        <v>79.856000000000009</v>
      </c>
      <c r="K2">
        <f t="shared" ref="K2:L17" si="1" xml:space="preserve"> J2*D2</f>
        <v>25097.600000000002</v>
      </c>
      <c r="L2">
        <f t="shared" si="1"/>
        <v>24896819.200000003</v>
      </c>
      <c r="N2" s="30" t="s">
        <v>41</v>
      </c>
    </row>
    <row r="3" spans="1:15" ht="15" thickBot="1" x14ac:dyDescent="0.35">
      <c r="A3" s="11">
        <v>2</v>
      </c>
      <c r="B3" s="1">
        <v>106.55</v>
      </c>
      <c r="C3" s="1">
        <v>2</v>
      </c>
      <c r="D3">
        <f t="shared" ref="D3:D22" si="2">(22/7)*100*C3</f>
        <v>628.57142857142856</v>
      </c>
      <c r="E3">
        <f t="shared" ref="E3:E22" si="3" xml:space="preserve"> 1050 - B3</f>
        <v>943.45</v>
      </c>
      <c r="F3" s="17">
        <f t="shared" si="0"/>
        <v>3.6044000000000001E-4</v>
      </c>
      <c r="G3" s="23">
        <f t="shared" ref="G3:G22" si="4" xml:space="preserve"> ABS(F3)</f>
        <v>3.6044000000000001E-4</v>
      </c>
      <c r="H3" s="18">
        <f t="shared" ref="H3:H22" si="5" xml:space="preserve"> IF(G3=0,0,F3/G3)</f>
        <v>1</v>
      </c>
      <c r="I3" s="21">
        <f t="shared" ref="I3:I22" si="6" xml:space="preserve">  IF(G3&lt;=0.002,2*10^5*G3,IF(G3&lt;=0.00222,113636.3636*(G3-0.002)+400,IF(G3&lt;=0.00253,80645.16129*(G3-0.00222)+425,IF(G3&lt;=0.00305,46153.84615*(G3-0.00253)+450,IF(G3&lt;=0.00342,35135.13514*(G3-0.00305)+474,IF(G3&lt;0.0045,12037.03704*(G3-0.00342)+487,500))))))</f>
        <v>72.088000000000008</v>
      </c>
      <c r="J3">
        <f t="shared" ref="J3:J22" si="7" xml:space="preserve"> I3*H3</f>
        <v>72.088000000000008</v>
      </c>
      <c r="K3">
        <f t="shared" si="1"/>
        <v>45312.457142857143</v>
      </c>
      <c r="L3">
        <f t="shared" si="1"/>
        <v>42750037.691428572</v>
      </c>
      <c r="N3" s="31"/>
    </row>
    <row r="4" spans="1:15" ht="15" thickBot="1" x14ac:dyDescent="0.35">
      <c r="A4" s="11">
        <v>3</v>
      </c>
      <c r="B4" s="1">
        <v>242</v>
      </c>
      <c r="C4" s="1">
        <v>1</v>
      </c>
      <c r="D4">
        <f t="shared" si="2"/>
        <v>314.28571428571428</v>
      </c>
      <c r="E4">
        <f t="shared" si="3"/>
        <v>808</v>
      </c>
      <c r="F4" s="17">
        <f t="shared" si="0"/>
        <v>2.5208000000000001E-4</v>
      </c>
      <c r="G4" s="23">
        <f t="shared" si="4"/>
        <v>2.5208000000000001E-4</v>
      </c>
      <c r="H4" s="18">
        <f t="shared" si="5"/>
        <v>1</v>
      </c>
      <c r="I4" s="21">
        <f t="shared" si="6"/>
        <v>50.416000000000004</v>
      </c>
      <c r="J4">
        <f t="shared" si="7"/>
        <v>50.416000000000004</v>
      </c>
      <c r="K4">
        <f t="shared" si="1"/>
        <v>15845.028571428573</v>
      </c>
      <c r="L4">
        <f t="shared" si="1"/>
        <v>12802783.085714286</v>
      </c>
      <c r="N4" s="12" t="s">
        <v>23</v>
      </c>
    </row>
    <row r="5" spans="1:15" ht="15" thickBot="1" x14ac:dyDescent="0.35">
      <c r="A5" s="11">
        <v>4</v>
      </c>
      <c r="B5" s="1">
        <v>247.46</v>
      </c>
      <c r="C5" s="1">
        <v>2</v>
      </c>
      <c r="D5">
        <f t="shared" si="2"/>
        <v>628.57142857142856</v>
      </c>
      <c r="E5">
        <f t="shared" si="3"/>
        <v>802.54</v>
      </c>
      <c r="F5" s="17">
        <f t="shared" si="0"/>
        <v>2.4771199999999998E-4</v>
      </c>
      <c r="G5" s="23">
        <f t="shared" si="4"/>
        <v>2.4771199999999998E-4</v>
      </c>
      <c r="H5" s="18">
        <f t="shared" si="5"/>
        <v>1</v>
      </c>
      <c r="I5" s="21">
        <f t="shared" si="6"/>
        <v>49.542399999999994</v>
      </c>
      <c r="J5">
        <f t="shared" si="7"/>
        <v>49.542399999999994</v>
      </c>
      <c r="K5">
        <f t="shared" si="1"/>
        <v>31140.937142857139</v>
      </c>
      <c r="L5">
        <f t="shared" si="1"/>
        <v>24991847.694628567</v>
      </c>
      <c r="N5" s="12" t="s">
        <v>24</v>
      </c>
    </row>
    <row r="6" spans="1:15" ht="15" thickBot="1" x14ac:dyDescent="0.35">
      <c r="A6" s="11">
        <v>5</v>
      </c>
      <c r="B6" s="1">
        <v>281.55</v>
      </c>
      <c r="C6" s="1">
        <v>2</v>
      </c>
      <c r="D6">
        <f t="shared" si="2"/>
        <v>628.57142857142856</v>
      </c>
      <c r="E6">
        <f t="shared" si="3"/>
        <v>768.45</v>
      </c>
      <c r="F6" s="17">
        <f t="shared" si="0"/>
        <v>2.2044E-4</v>
      </c>
      <c r="G6" s="23">
        <f t="shared" si="4"/>
        <v>2.2044E-4</v>
      </c>
      <c r="H6" s="18">
        <f t="shared" si="5"/>
        <v>1</v>
      </c>
      <c r="I6" s="21">
        <f t="shared" si="6"/>
        <v>44.088000000000001</v>
      </c>
      <c r="J6">
        <f t="shared" si="7"/>
        <v>44.088000000000001</v>
      </c>
      <c r="K6">
        <f t="shared" si="1"/>
        <v>27712.457142857143</v>
      </c>
      <c r="L6">
        <f t="shared" si="1"/>
        <v>21295637.691428572</v>
      </c>
      <c r="N6" s="13" t="s">
        <v>43</v>
      </c>
    </row>
    <row r="7" spans="1:15" ht="15" thickBot="1" x14ac:dyDescent="0.35">
      <c r="A7" s="11">
        <v>6</v>
      </c>
      <c r="B7" s="1">
        <v>396.31</v>
      </c>
      <c r="C7" s="1">
        <v>2</v>
      </c>
      <c r="D7">
        <f t="shared" si="2"/>
        <v>628.57142857142856</v>
      </c>
      <c r="E7">
        <f t="shared" si="3"/>
        <v>653.69000000000005</v>
      </c>
      <c r="F7" s="17">
        <f t="shared" si="0"/>
        <v>1.28632E-4</v>
      </c>
      <c r="G7" s="23">
        <f t="shared" si="4"/>
        <v>1.28632E-4</v>
      </c>
      <c r="H7" s="18">
        <f t="shared" si="5"/>
        <v>1</v>
      </c>
      <c r="I7" s="21">
        <f t="shared" si="6"/>
        <v>25.726399999999998</v>
      </c>
      <c r="J7">
        <f t="shared" si="7"/>
        <v>25.726399999999998</v>
      </c>
      <c r="K7">
        <f t="shared" si="1"/>
        <v>16170.88</v>
      </c>
      <c r="L7">
        <f t="shared" si="1"/>
        <v>10570742.5472</v>
      </c>
      <c r="N7" s="32" t="s">
        <v>42</v>
      </c>
    </row>
    <row r="8" spans="1:15" ht="15" thickBot="1" x14ac:dyDescent="0.35">
      <c r="A8" s="11">
        <v>7</v>
      </c>
      <c r="B8" s="1">
        <v>466.92</v>
      </c>
      <c r="C8" s="1">
        <v>2</v>
      </c>
      <c r="D8">
        <f t="shared" si="2"/>
        <v>628.57142857142856</v>
      </c>
      <c r="E8">
        <f t="shared" si="3"/>
        <v>583.07999999999993</v>
      </c>
      <c r="F8" s="17">
        <f t="shared" si="0"/>
        <v>7.2144000000000006E-5</v>
      </c>
      <c r="G8" s="23">
        <f t="shared" si="4"/>
        <v>7.2144000000000006E-5</v>
      </c>
      <c r="H8" s="18">
        <f t="shared" si="5"/>
        <v>1</v>
      </c>
      <c r="I8" s="21">
        <f t="shared" si="6"/>
        <v>14.428800000000001</v>
      </c>
      <c r="J8">
        <f t="shared" si="7"/>
        <v>14.428800000000001</v>
      </c>
      <c r="K8">
        <f t="shared" si="1"/>
        <v>9069.5314285714285</v>
      </c>
      <c r="L8">
        <f t="shared" si="1"/>
        <v>5288262.385371428</v>
      </c>
      <c r="N8" s="32"/>
    </row>
    <row r="9" spans="1:15" ht="15" thickBot="1" x14ac:dyDescent="0.35">
      <c r="A9" s="11">
        <v>8</v>
      </c>
      <c r="B9" s="1">
        <v>575.07000000000005</v>
      </c>
      <c r="C9" s="1">
        <v>2</v>
      </c>
      <c r="D9">
        <f t="shared" si="2"/>
        <v>628.57142857142856</v>
      </c>
      <c r="E9">
        <f t="shared" si="3"/>
        <v>474.92999999999995</v>
      </c>
      <c r="F9" s="17">
        <f t="shared" si="0"/>
        <v>-1.4376000000000021E-5</v>
      </c>
      <c r="G9" s="23">
        <f t="shared" si="4"/>
        <v>1.4376000000000021E-5</v>
      </c>
      <c r="H9" s="18">
        <f t="shared" si="5"/>
        <v>-1</v>
      </c>
      <c r="I9" s="21">
        <f t="shared" si="6"/>
        <v>2.8752000000000044</v>
      </c>
      <c r="J9">
        <f t="shared" si="7"/>
        <v>-2.8752000000000044</v>
      </c>
      <c r="K9">
        <f t="shared" si="1"/>
        <v>-1807.2685714285742</v>
      </c>
      <c r="L9">
        <f t="shared" si="1"/>
        <v>-858326.06262857269</v>
      </c>
    </row>
    <row r="10" spans="1:15" ht="15" thickBot="1" x14ac:dyDescent="0.35">
      <c r="A10" s="11">
        <v>9</v>
      </c>
      <c r="B10" s="1">
        <v>743.46</v>
      </c>
      <c r="C10" s="1">
        <v>2</v>
      </c>
      <c r="D10">
        <f t="shared" si="2"/>
        <v>628.57142857142856</v>
      </c>
      <c r="E10">
        <f t="shared" si="3"/>
        <v>306.53999999999996</v>
      </c>
      <c r="F10" s="17">
        <f t="shared" si="0"/>
        <v>-1.4908799999999999E-4</v>
      </c>
      <c r="G10" s="23">
        <f t="shared" si="4"/>
        <v>1.4908799999999999E-4</v>
      </c>
      <c r="H10" s="18">
        <f t="shared" si="5"/>
        <v>-1</v>
      </c>
      <c r="I10" s="21">
        <f t="shared" si="6"/>
        <v>29.817599999999999</v>
      </c>
      <c r="J10">
        <f t="shared" si="7"/>
        <v>-29.817599999999999</v>
      </c>
      <c r="K10">
        <f t="shared" si="1"/>
        <v>-18742.491428571426</v>
      </c>
      <c r="L10">
        <f t="shared" si="1"/>
        <v>-5745323.3225142844</v>
      </c>
      <c r="N10" s="17"/>
    </row>
    <row r="11" spans="1:15" ht="15" thickBot="1" x14ac:dyDescent="0.35">
      <c r="A11" s="11">
        <v>10</v>
      </c>
      <c r="B11" s="1">
        <v>800.31</v>
      </c>
      <c r="C11" s="1">
        <v>2</v>
      </c>
      <c r="D11">
        <f t="shared" si="2"/>
        <v>628.57142857142856</v>
      </c>
      <c r="E11">
        <f t="shared" si="3"/>
        <v>249.69000000000005</v>
      </c>
      <c r="F11" s="17">
        <f t="shared" si="0"/>
        <v>-1.9456799999999992E-4</v>
      </c>
      <c r="G11" s="23">
        <f t="shared" si="4"/>
        <v>1.9456799999999992E-4</v>
      </c>
      <c r="H11" s="18">
        <f t="shared" si="5"/>
        <v>-1</v>
      </c>
      <c r="I11" s="21">
        <f t="shared" si="6"/>
        <v>38.913599999999981</v>
      </c>
      <c r="J11">
        <f t="shared" si="7"/>
        <v>-38.913599999999981</v>
      </c>
      <c r="K11">
        <f t="shared" si="1"/>
        <v>-24459.977142857129</v>
      </c>
      <c r="L11">
        <f t="shared" si="1"/>
        <v>-6107411.6927999975</v>
      </c>
      <c r="N11" s="19">
        <v>7.9999999999999996E-7</v>
      </c>
      <c r="O11" t="s">
        <v>21</v>
      </c>
    </row>
    <row r="12" spans="1:15" ht="15" thickBot="1" x14ac:dyDescent="0.35">
      <c r="A12" s="24">
        <v>11</v>
      </c>
      <c r="B12" s="25">
        <v>1050</v>
      </c>
      <c r="C12" s="25">
        <v>4</v>
      </c>
      <c r="D12" s="26">
        <f t="shared" si="2"/>
        <v>1257.1428571428571</v>
      </c>
      <c r="E12" s="26">
        <f t="shared" si="3"/>
        <v>0</v>
      </c>
      <c r="F12" s="27">
        <f t="shared" si="0"/>
        <v>-3.9431999999999998E-4</v>
      </c>
      <c r="G12" s="28">
        <f t="shared" si="4"/>
        <v>3.9431999999999998E-4</v>
      </c>
      <c r="H12" s="29">
        <f t="shared" si="5"/>
        <v>-1</v>
      </c>
      <c r="I12" s="21">
        <f t="shared" si="6"/>
        <v>78.86399999999999</v>
      </c>
      <c r="J12" s="26">
        <f t="shared" si="7"/>
        <v>-78.86399999999999</v>
      </c>
      <c r="K12" s="26">
        <f t="shared" si="1"/>
        <v>-99143.314285714267</v>
      </c>
      <c r="L12" s="26">
        <f t="shared" si="1"/>
        <v>0</v>
      </c>
      <c r="N12" s="13">
        <v>557.1</v>
      </c>
      <c r="O12" t="s">
        <v>22</v>
      </c>
    </row>
    <row r="13" spans="1:15" ht="15" thickBot="1" x14ac:dyDescent="0.35">
      <c r="A13" s="11">
        <v>12</v>
      </c>
      <c r="B13" s="1">
        <v>1299.69</v>
      </c>
      <c r="C13" s="1">
        <v>2</v>
      </c>
      <c r="D13">
        <f t="shared" si="2"/>
        <v>628.57142857142856</v>
      </c>
      <c r="E13">
        <f t="shared" si="3"/>
        <v>-249.69000000000005</v>
      </c>
      <c r="F13" s="17">
        <f t="shared" si="0"/>
        <v>-5.9407199999999996E-4</v>
      </c>
      <c r="G13" s="23">
        <f t="shared" si="4"/>
        <v>5.9407199999999996E-4</v>
      </c>
      <c r="H13" s="18">
        <f t="shared" si="5"/>
        <v>-1</v>
      </c>
      <c r="I13" s="21">
        <f t="shared" si="6"/>
        <v>118.81439999999999</v>
      </c>
      <c r="J13">
        <f t="shared" si="7"/>
        <v>-118.81439999999999</v>
      </c>
      <c r="K13">
        <f t="shared" si="1"/>
        <v>-74683.337142857141</v>
      </c>
      <c r="L13">
        <f t="shared" si="1"/>
        <v>18647682.451200005</v>
      </c>
      <c r="N13" s="12">
        <f xml:space="preserve"> N12/50</f>
        <v>11.142000000000001</v>
      </c>
      <c r="O13" t="s">
        <v>26</v>
      </c>
    </row>
    <row r="14" spans="1:15" ht="15" thickBot="1" x14ac:dyDescent="0.35">
      <c r="A14" s="11">
        <v>13</v>
      </c>
      <c r="B14" s="1">
        <v>1356.54</v>
      </c>
      <c r="C14" s="1">
        <v>2</v>
      </c>
      <c r="D14">
        <f t="shared" si="2"/>
        <v>628.57142857142856</v>
      </c>
      <c r="E14">
        <f t="shared" si="3"/>
        <v>-306.53999999999996</v>
      </c>
      <c r="F14" s="17">
        <f t="shared" si="0"/>
        <v>-6.3955199999999994E-4</v>
      </c>
      <c r="G14" s="23">
        <f t="shared" si="4"/>
        <v>6.3955199999999994E-4</v>
      </c>
      <c r="H14" s="18">
        <f t="shared" si="5"/>
        <v>-1</v>
      </c>
      <c r="I14" s="21">
        <f t="shared" si="6"/>
        <v>127.91039999999998</v>
      </c>
      <c r="J14">
        <f t="shared" si="7"/>
        <v>-127.91039999999998</v>
      </c>
      <c r="K14">
        <f t="shared" si="1"/>
        <v>-80400.822857142848</v>
      </c>
      <c r="L14">
        <f t="shared" si="1"/>
        <v>24646068.238628566</v>
      </c>
    </row>
    <row r="15" spans="1:15" ht="15" thickBot="1" x14ac:dyDescent="0.35">
      <c r="A15" s="11">
        <v>14</v>
      </c>
      <c r="B15" s="1">
        <v>1524.9299999999998</v>
      </c>
      <c r="C15" s="1">
        <v>2</v>
      </c>
      <c r="D15">
        <f t="shared" si="2"/>
        <v>628.57142857142856</v>
      </c>
      <c r="E15">
        <f t="shared" si="3"/>
        <v>-474.92999999999984</v>
      </c>
      <c r="F15" s="17">
        <f t="shared" si="0"/>
        <v>-7.7426399999999977E-4</v>
      </c>
      <c r="G15" s="23">
        <f t="shared" si="4"/>
        <v>7.7426399999999977E-4</v>
      </c>
      <c r="H15" s="18">
        <f t="shared" si="5"/>
        <v>-1</v>
      </c>
      <c r="I15" s="21">
        <f t="shared" si="6"/>
        <v>154.85279999999995</v>
      </c>
      <c r="J15">
        <f t="shared" si="7"/>
        <v>-154.85279999999995</v>
      </c>
      <c r="K15">
        <f t="shared" si="1"/>
        <v>-97336.045714285676</v>
      </c>
      <c r="L15">
        <f t="shared" si="1"/>
        <v>46227808.191085681</v>
      </c>
      <c r="N15" s="17"/>
    </row>
    <row r="16" spans="1:15" ht="15" thickBot="1" x14ac:dyDescent="0.35">
      <c r="A16" s="11">
        <v>15</v>
      </c>
      <c r="B16" s="1">
        <v>1633.08</v>
      </c>
      <c r="C16" s="1">
        <v>2</v>
      </c>
      <c r="D16">
        <f t="shared" si="2"/>
        <v>628.57142857142856</v>
      </c>
      <c r="E16">
        <f t="shared" si="3"/>
        <v>-583.07999999999993</v>
      </c>
      <c r="F16" s="17">
        <f t="shared" si="0"/>
        <v>-8.6078399999999996E-4</v>
      </c>
      <c r="G16" s="23">
        <f t="shared" si="4"/>
        <v>8.6078399999999996E-4</v>
      </c>
      <c r="H16" s="18">
        <f t="shared" si="5"/>
        <v>-1</v>
      </c>
      <c r="I16" s="21">
        <f t="shared" si="6"/>
        <v>172.1568</v>
      </c>
      <c r="J16">
        <f t="shared" si="7"/>
        <v>-172.1568</v>
      </c>
      <c r="K16">
        <f t="shared" si="1"/>
        <v>-108212.84571428571</v>
      </c>
      <c r="L16">
        <f t="shared" si="1"/>
        <v>63096746.0790857</v>
      </c>
      <c r="N16">
        <v>11.141999999999999</v>
      </c>
    </row>
    <row r="17" spans="1:13" ht="15" thickBot="1" x14ac:dyDescent="0.35">
      <c r="A17" s="11">
        <v>16</v>
      </c>
      <c r="B17" s="1">
        <v>1703.69</v>
      </c>
      <c r="C17" s="1">
        <v>2</v>
      </c>
      <c r="D17">
        <f t="shared" si="2"/>
        <v>628.57142857142856</v>
      </c>
      <c r="E17">
        <f t="shared" si="3"/>
        <v>-653.69000000000005</v>
      </c>
      <c r="F17" s="17">
        <f t="shared" si="0"/>
        <v>-9.1727200000000012E-4</v>
      </c>
      <c r="G17" s="23">
        <f t="shared" si="4"/>
        <v>9.1727200000000012E-4</v>
      </c>
      <c r="H17" s="18">
        <f t="shared" si="5"/>
        <v>-1</v>
      </c>
      <c r="I17" s="21">
        <f t="shared" si="6"/>
        <v>183.45440000000002</v>
      </c>
      <c r="J17">
        <f t="shared" si="7"/>
        <v>-183.45440000000002</v>
      </c>
      <c r="K17">
        <f t="shared" si="1"/>
        <v>-115314.1942857143</v>
      </c>
      <c r="L17">
        <f t="shared" si="1"/>
        <v>75379735.662628591</v>
      </c>
    </row>
    <row r="18" spans="1:13" ht="15" thickBot="1" x14ac:dyDescent="0.35">
      <c r="A18" s="11">
        <v>17</v>
      </c>
      <c r="B18" s="1">
        <v>1818.45</v>
      </c>
      <c r="C18" s="1">
        <v>2</v>
      </c>
      <c r="D18">
        <f t="shared" si="2"/>
        <v>628.57142857142856</v>
      </c>
      <c r="E18">
        <f t="shared" si="3"/>
        <v>-768.45</v>
      </c>
      <c r="F18" s="17">
        <f t="shared" si="0"/>
        <v>-1.0090799999999999E-3</v>
      </c>
      <c r="G18" s="23">
        <f t="shared" si="4"/>
        <v>1.0090799999999999E-3</v>
      </c>
      <c r="H18" s="18">
        <f t="shared" si="5"/>
        <v>-1</v>
      </c>
      <c r="I18" s="21">
        <f t="shared" si="6"/>
        <v>201.81599999999997</v>
      </c>
      <c r="J18">
        <f t="shared" si="7"/>
        <v>-201.81599999999997</v>
      </c>
      <c r="K18">
        <f t="shared" ref="K18:L22" si="8" xml:space="preserve"> J18*D18</f>
        <v>-126855.7714285714</v>
      </c>
      <c r="L18">
        <f t="shared" si="8"/>
        <v>97482317.554285705</v>
      </c>
    </row>
    <row r="19" spans="1:13" ht="15" thickBot="1" x14ac:dyDescent="0.35">
      <c r="A19" s="11">
        <v>18</v>
      </c>
      <c r="B19" s="1">
        <v>1852.54</v>
      </c>
      <c r="C19" s="1">
        <v>2</v>
      </c>
      <c r="D19">
        <f t="shared" si="2"/>
        <v>628.57142857142856</v>
      </c>
      <c r="E19">
        <f t="shared" si="3"/>
        <v>-802.54</v>
      </c>
      <c r="F19" s="17">
        <f t="shared" si="0"/>
        <v>-1.0363519999999999E-3</v>
      </c>
      <c r="G19" s="23">
        <f t="shared" si="4"/>
        <v>1.0363519999999999E-3</v>
      </c>
      <c r="H19" s="18">
        <f t="shared" si="5"/>
        <v>-1</v>
      </c>
      <c r="I19" s="21">
        <f t="shared" si="6"/>
        <v>207.2704</v>
      </c>
      <c r="J19">
        <f t="shared" si="7"/>
        <v>-207.2704</v>
      </c>
      <c r="K19">
        <f t="shared" si="8"/>
        <v>-130284.25142857143</v>
      </c>
      <c r="L19">
        <f t="shared" si="8"/>
        <v>104558323.14148571</v>
      </c>
    </row>
    <row r="20" spans="1:13" ht="15" thickBot="1" x14ac:dyDescent="0.35">
      <c r="A20" s="11">
        <v>19</v>
      </c>
      <c r="B20" s="1">
        <v>1858</v>
      </c>
      <c r="C20" s="1">
        <v>1</v>
      </c>
      <c r="D20">
        <f t="shared" si="2"/>
        <v>314.28571428571428</v>
      </c>
      <c r="E20">
        <f t="shared" si="3"/>
        <v>-808</v>
      </c>
      <c r="F20" s="17">
        <f t="shared" si="0"/>
        <v>-1.04072E-3</v>
      </c>
      <c r="G20" s="23">
        <f t="shared" si="4"/>
        <v>1.04072E-3</v>
      </c>
      <c r="H20" s="18">
        <f t="shared" si="5"/>
        <v>-1</v>
      </c>
      <c r="I20" s="21">
        <f t="shared" si="6"/>
        <v>208.14400000000001</v>
      </c>
      <c r="J20">
        <f t="shared" si="7"/>
        <v>-208.14400000000001</v>
      </c>
      <c r="K20">
        <f t="shared" si="8"/>
        <v>-65416.685714285712</v>
      </c>
      <c r="L20">
        <f t="shared" si="8"/>
        <v>52856682.057142854</v>
      </c>
    </row>
    <row r="21" spans="1:13" ht="15" thickBot="1" x14ac:dyDescent="0.35">
      <c r="A21" s="11">
        <v>20</v>
      </c>
      <c r="B21" s="1">
        <v>1993.45</v>
      </c>
      <c r="C21" s="1">
        <v>2</v>
      </c>
      <c r="D21">
        <f t="shared" si="2"/>
        <v>628.57142857142856</v>
      </c>
      <c r="E21">
        <f t="shared" si="3"/>
        <v>-943.45</v>
      </c>
      <c r="F21" s="17">
        <f t="shared" si="0"/>
        <v>-1.1490799999999998E-3</v>
      </c>
      <c r="G21" s="23">
        <f t="shared" si="4"/>
        <v>1.1490799999999998E-3</v>
      </c>
      <c r="H21" s="18">
        <f t="shared" si="5"/>
        <v>-1</v>
      </c>
      <c r="I21" s="21">
        <f t="shared" si="6"/>
        <v>229.81599999999997</v>
      </c>
      <c r="J21">
        <f t="shared" si="7"/>
        <v>-229.81599999999997</v>
      </c>
      <c r="K21">
        <f t="shared" si="8"/>
        <v>-144455.7714285714</v>
      </c>
      <c r="L21">
        <f t="shared" si="8"/>
        <v>136286797.55428571</v>
      </c>
    </row>
    <row r="22" spans="1:13" ht="15" thickBot="1" x14ac:dyDescent="0.35">
      <c r="A22" s="11">
        <v>21</v>
      </c>
      <c r="B22" s="1">
        <v>2042</v>
      </c>
      <c r="C22" s="1">
        <v>1</v>
      </c>
      <c r="D22">
        <f t="shared" si="2"/>
        <v>314.28571428571428</v>
      </c>
      <c r="E22">
        <f t="shared" si="3"/>
        <v>-992</v>
      </c>
      <c r="F22" s="17">
        <f t="shared" si="0"/>
        <v>-1.1879200000000001E-3</v>
      </c>
      <c r="G22" s="23">
        <f t="shared" si="4"/>
        <v>1.1879200000000001E-3</v>
      </c>
      <c r="H22" s="18">
        <f t="shared" si="5"/>
        <v>-1</v>
      </c>
      <c r="I22" s="21">
        <f t="shared" si="6"/>
        <v>237.584</v>
      </c>
      <c r="J22">
        <f t="shared" si="7"/>
        <v>-237.584</v>
      </c>
      <c r="K22">
        <f t="shared" si="8"/>
        <v>-74669.257142857139</v>
      </c>
      <c r="L22">
        <f t="shared" si="8"/>
        <v>74071903.085714281</v>
      </c>
    </row>
    <row r="23" spans="1:13" x14ac:dyDescent="0.3">
      <c r="J23" s="6" t="s">
        <v>15</v>
      </c>
      <c r="K23" s="2">
        <f>SUM(K2:K22)</f>
        <v>-991433.14285714284</v>
      </c>
      <c r="L23" s="3">
        <f>SUM(L2:L22)</f>
        <v>823139133.2333715</v>
      </c>
      <c r="M23" s="6" t="s">
        <v>13</v>
      </c>
    </row>
    <row r="24" spans="1:13" x14ac:dyDescent="0.3">
      <c r="J24" s="6" t="s">
        <v>16</v>
      </c>
      <c r="K24" s="5">
        <f xml:space="preserve"> K23/1000</f>
        <v>-991.4331428571428</v>
      </c>
      <c r="L24" s="4">
        <f xml:space="preserve"> L23/10^6</f>
        <v>823.13913323337147</v>
      </c>
      <c r="M24" s="6" t="s">
        <v>14</v>
      </c>
    </row>
    <row r="27" spans="1:13" ht="15" thickBot="1" x14ac:dyDescent="0.35"/>
    <row r="28" spans="1:13" ht="31.2" customHeight="1" thickTop="1" thickBot="1" x14ac:dyDescent="0.35">
      <c r="C28" s="33" t="s">
        <v>44</v>
      </c>
      <c r="D28" s="34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A435-342B-4510-BEBB-3D698B27E4CA}">
  <dimension ref="A1:L76"/>
  <sheetViews>
    <sheetView topLeftCell="B46" workbookViewId="0">
      <selection activeCell="J57" sqref="J57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15.109375" customWidth="1"/>
    <col min="12" max="12" width="14.44140625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25</v>
      </c>
      <c r="F1" s="9" t="s">
        <v>4</v>
      </c>
      <c r="G1" s="8" t="s">
        <v>6</v>
      </c>
      <c r="H1" s="10" t="s">
        <v>5</v>
      </c>
    </row>
    <row r="2" spans="1:11" ht="15" thickBot="1" x14ac:dyDescent="0.35">
      <c r="A2" s="11">
        <v>1</v>
      </c>
      <c r="B2" s="17">
        <f xml:space="preserve"> (2*A2-1)*($J$14/2)</f>
        <v>4.1509999999999998</v>
      </c>
      <c r="C2" s="17">
        <f t="shared" ref="C2:C33" si="0">$J$12*($J$13-B2)</f>
        <v>1.232847E-3</v>
      </c>
      <c r="D2">
        <f xml:space="preserve"> IF(C2&gt;0.002, 26.8, 26.8*(C2/0.002)*(2-(C2/0.002)))</f>
        <v>22.856891039759702</v>
      </c>
      <c r="E2">
        <v>1548.706375754937</v>
      </c>
      <c r="F2">
        <f xml:space="preserve"> D2*E2</f>
        <v>35398.612883211739</v>
      </c>
      <c r="G2" s="17">
        <f xml:space="preserve"> 1050 -B2</f>
        <v>1045.8489999999999</v>
      </c>
      <c r="H2" s="17">
        <f>F2*G2</f>
        <v>37021603.88529411</v>
      </c>
    </row>
    <row r="3" spans="1:11" ht="15" thickBot="1" x14ac:dyDescent="0.35">
      <c r="A3" s="11">
        <v>2</v>
      </c>
      <c r="B3" s="17">
        <f t="shared" ref="B3:B51" si="1" xml:space="preserve"> (2*A3-1)*($J$14/2)</f>
        <v>12.452999999999999</v>
      </c>
      <c r="C3" s="17">
        <f t="shared" si="0"/>
        <v>1.2079410000000001E-3</v>
      </c>
      <c r="D3">
        <f t="shared" ref="D3:D51" si="2" xml:space="preserve"> IF(C3&gt;0.002, 26.8, 26.8*(C3/0.002)*(2-(C3/0.002)))</f>
        <v>22.596705021477305</v>
      </c>
      <c r="E3">
        <v>2677.1200695176485</v>
      </c>
      <c r="F3">
        <f xml:space="preserve"> D3*E3</f>
        <v>60494.092517967118</v>
      </c>
      <c r="G3" s="17">
        <f xml:space="preserve"> 1050 -B3</f>
        <v>1037.547</v>
      </c>
      <c r="H3" s="17">
        <f t="shared" ref="H3:H51" si="3">F3*G3</f>
        <v>62765464.209739231</v>
      </c>
      <c r="J3" s="30" t="s">
        <v>37</v>
      </c>
    </row>
    <row r="4" spans="1:11" ht="15" thickBot="1" x14ac:dyDescent="0.35">
      <c r="A4" s="11">
        <v>3</v>
      </c>
      <c r="B4" s="17">
        <f t="shared" si="1"/>
        <v>20.754999999999999</v>
      </c>
      <c r="C4" s="17">
        <f t="shared" si="0"/>
        <v>1.183035E-3</v>
      </c>
      <c r="D4">
        <f t="shared" si="2"/>
        <v>22.328206864792499</v>
      </c>
      <c r="E4">
        <v>3449.2678977614119</v>
      </c>
      <c r="F4">
        <f t="shared" ref="F4:F50" si="4" xml:space="preserve"> D4*E4</f>
        <v>77015.967153304751</v>
      </c>
      <c r="G4" s="17">
        <f t="shared" ref="G4:G51" si="5" xml:space="preserve"> 1050 -B4</f>
        <v>1029.2449999999999</v>
      </c>
      <c r="H4" s="17">
        <f t="shared" si="3"/>
        <v>79268299.112703145</v>
      </c>
      <c r="J4" s="31"/>
    </row>
    <row r="5" spans="1:11" ht="15" thickBot="1" x14ac:dyDescent="0.35">
      <c r="A5" s="11">
        <v>4</v>
      </c>
      <c r="B5" s="17">
        <f t="shared" si="1"/>
        <v>29.056999999999999</v>
      </c>
      <c r="C5" s="17">
        <f t="shared" si="0"/>
        <v>1.1581290000000001E-3</v>
      </c>
      <c r="D5">
        <f t="shared" si="2"/>
        <v>22.0513965697053</v>
      </c>
      <c r="E5">
        <v>4073.0729099837567</v>
      </c>
      <c r="F5">
        <f t="shared" si="4"/>
        <v>89816.945995375398</v>
      </c>
      <c r="G5" s="17">
        <f t="shared" si="5"/>
        <v>1020.943</v>
      </c>
      <c r="H5" s="17">
        <f t="shared" si="3"/>
        <v>91697982.295356542</v>
      </c>
      <c r="J5" s="12" t="s">
        <v>23</v>
      </c>
    </row>
    <row r="6" spans="1:11" ht="15" thickBot="1" x14ac:dyDescent="0.35">
      <c r="A6" s="11">
        <v>5</v>
      </c>
      <c r="B6" s="17">
        <f t="shared" si="1"/>
        <v>37.358999999999995</v>
      </c>
      <c r="C6" s="17">
        <f t="shared" si="0"/>
        <v>1.1332230000000003E-3</v>
      </c>
      <c r="D6">
        <f t="shared" si="2"/>
        <v>21.766274136215706</v>
      </c>
      <c r="E6">
        <v>4609.1640852938544</v>
      </c>
      <c r="F6">
        <f t="shared" si="4"/>
        <v>100324.32901930595</v>
      </c>
      <c r="G6" s="17">
        <f t="shared" si="5"/>
        <v>1012.641</v>
      </c>
      <c r="H6" s="17">
        <f t="shared" si="3"/>
        <v>101592528.86243899</v>
      </c>
      <c r="J6" s="12" t="s">
        <v>24</v>
      </c>
    </row>
    <row r="7" spans="1:11" ht="15" thickBot="1" x14ac:dyDescent="0.35">
      <c r="A7" s="11">
        <v>6</v>
      </c>
      <c r="B7" s="17">
        <f t="shared" si="1"/>
        <v>45.661000000000001</v>
      </c>
      <c r="C7" s="17">
        <f t="shared" si="0"/>
        <v>1.1083170000000002E-3</v>
      </c>
      <c r="D7">
        <f t="shared" si="2"/>
        <v>21.472839564323699</v>
      </c>
      <c r="E7">
        <v>5085.3575032523449</v>
      </c>
      <c r="F7">
        <f t="shared" si="4"/>
        <v>109197.06579456734</v>
      </c>
      <c r="G7" s="17">
        <f t="shared" si="5"/>
        <v>1004.3389999999999</v>
      </c>
      <c r="H7" s="17">
        <f t="shared" si="3"/>
        <v>109670871.86304997</v>
      </c>
      <c r="J7" s="13" t="s">
        <v>38</v>
      </c>
    </row>
    <row r="8" spans="1:11" ht="15" thickBot="1" x14ac:dyDescent="0.35">
      <c r="A8" s="11">
        <v>7</v>
      </c>
      <c r="B8" s="17">
        <f t="shared" si="1"/>
        <v>53.962999999999994</v>
      </c>
      <c r="C8" s="17">
        <f t="shared" si="0"/>
        <v>1.0834110000000003E-3</v>
      </c>
      <c r="D8">
        <f t="shared" si="2"/>
        <v>21.171092854029304</v>
      </c>
      <c r="E8">
        <v>5517.1845213124825</v>
      </c>
      <c r="F8">
        <f t="shared" si="4"/>
        <v>116804.82579351979</v>
      </c>
      <c r="G8" s="17">
        <f t="shared" si="5"/>
        <v>996.03700000000003</v>
      </c>
      <c r="H8" s="17">
        <f t="shared" si="3"/>
        <v>116341928.26890008</v>
      </c>
      <c r="J8" s="32" t="s">
        <v>39</v>
      </c>
    </row>
    <row r="9" spans="1:11" ht="15" thickBot="1" x14ac:dyDescent="0.35">
      <c r="A9" s="11">
        <v>8</v>
      </c>
      <c r="B9" s="17">
        <f t="shared" si="1"/>
        <v>62.265000000000001</v>
      </c>
      <c r="C9" s="17">
        <f t="shared" si="0"/>
        <v>1.0585050000000002E-3</v>
      </c>
      <c r="D9">
        <f t="shared" si="2"/>
        <v>20.861034005332506</v>
      </c>
      <c r="E9">
        <v>5914.3711317551106</v>
      </c>
      <c r="F9">
        <f t="shared" si="4"/>
        <v>123379.89729970026</v>
      </c>
      <c r="G9" s="17">
        <f t="shared" si="5"/>
        <v>987.73500000000001</v>
      </c>
      <c r="H9" s="17">
        <f t="shared" si="3"/>
        <v>121866642.85931943</v>
      </c>
      <c r="J9" s="32"/>
    </row>
    <row r="10" spans="1:11" ht="15" thickBot="1" x14ac:dyDescent="0.35">
      <c r="A10" s="11">
        <v>9</v>
      </c>
      <c r="B10" s="17">
        <f t="shared" si="1"/>
        <v>70.566999999999993</v>
      </c>
      <c r="C10" s="17">
        <f t="shared" si="0"/>
        <v>1.0335990000000001E-3</v>
      </c>
      <c r="D10">
        <f t="shared" si="2"/>
        <v>20.542663018233302</v>
      </c>
      <c r="E10">
        <v>6283.489751855207</v>
      </c>
      <c r="F10">
        <f t="shared" si="4"/>
        <v>129079.6125508839</v>
      </c>
      <c r="G10" s="17">
        <f t="shared" si="5"/>
        <v>979.43299999999999</v>
      </c>
      <c r="H10" s="17">
        <f t="shared" si="3"/>
        <v>126424832.15954988</v>
      </c>
    </row>
    <row r="11" spans="1:11" ht="15" thickBot="1" x14ac:dyDescent="0.35">
      <c r="A11" s="11">
        <v>10</v>
      </c>
      <c r="B11" s="17">
        <f t="shared" si="1"/>
        <v>78.869</v>
      </c>
      <c r="C11" s="17">
        <f t="shared" si="0"/>
        <v>1.008693E-3</v>
      </c>
      <c r="D11">
        <f t="shared" si="2"/>
        <v>20.215979892731696</v>
      </c>
      <c r="E11">
        <v>6629.230556769282</v>
      </c>
      <c r="F11">
        <f t="shared" si="4"/>
        <v>134016.39163993034</v>
      </c>
      <c r="G11" s="17">
        <f t="shared" si="5"/>
        <v>971.13099999999997</v>
      </c>
      <c r="H11" s="17">
        <f t="shared" si="3"/>
        <v>130147472.42967719</v>
      </c>
      <c r="J11" s="17"/>
    </row>
    <row r="12" spans="1:11" ht="15" thickBot="1" x14ac:dyDescent="0.35">
      <c r="A12" s="11">
        <v>11</v>
      </c>
      <c r="B12" s="17">
        <f t="shared" si="1"/>
        <v>87.170999999999992</v>
      </c>
      <c r="C12" s="17">
        <f t="shared" si="0"/>
        <v>9.8378700000000007E-4</v>
      </c>
      <c r="D12">
        <f t="shared" si="2"/>
        <v>19.880984628827701</v>
      </c>
      <c r="E12">
        <v>6955.0807920210909</v>
      </c>
      <c r="F12">
        <f t="shared" si="4"/>
        <v>138273.85431842611</v>
      </c>
      <c r="G12" s="17">
        <f t="shared" si="5"/>
        <v>962.82899999999995</v>
      </c>
      <c r="H12" s="17">
        <f t="shared" si="3"/>
        <v>133134076.87955588</v>
      </c>
      <c r="J12" s="19">
        <v>3.0000000000000001E-6</v>
      </c>
      <c r="K12" t="s">
        <v>21</v>
      </c>
    </row>
    <row r="13" spans="1:11" ht="15" thickBot="1" x14ac:dyDescent="0.35">
      <c r="A13" s="11">
        <v>12</v>
      </c>
      <c r="B13" s="17">
        <f t="shared" si="1"/>
        <v>95.472999999999999</v>
      </c>
      <c r="C13" s="17">
        <f t="shared" si="0"/>
        <v>9.5888100000000008E-4</v>
      </c>
      <c r="D13">
        <f t="shared" si="2"/>
        <v>19.537677226521303</v>
      </c>
      <c r="E13">
        <v>7263.7178227049017</v>
      </c>
      <c r="F13">
        <f t="shared" si="4"/>
        <v>141916.17428453846</v>
      </c>
      <c r="G13" s="17">
        <f t="shared" si="5"/>
        <v>954.52700000000004</v>
      </c>
      <c r="H13" s="17">
        <f t="shared" si="3"/>
        <v>135462820.09129766</v>
      </c>
      <c r="J13" s="13">
        <v>415.1</v>
      </c>
      <c r="K13" t="s">
        <v>22</v>
      </c>
    </row>
    <row r="14" spans="1:11" ht="15" thickBot="1" x14ac:dyDescent="0.35">
      <c r="A14" s="11">
        <v>13</v>
      </c>
      <c r="B14" s="17">
        <f t="shared" si="1"/>
        <v>103.77499999999999</v>
      </c>
      <c r="C14" s="17">
        <f t="shared" si="0"/>
        <v>9.3397500000000019E-4</v>
      </c>
      <c r="D14">
        <f t="shared" si="2"/>
        <v>19.186057685812504</v>
      </c>
      <c r="E14">
        <v>7557.2508975039318</v>
      </c>
      <c r="F14">
        <f t="shared" si="4"/>
        <v>144993.85166566874</v>
      </c>
      <c r="G14" s="17">
        <f t="shared" si="5"/>
        <v>946.22500000000002</v>
      </c>
      <c r="H14" s="17">
        <f t="shared" si="3"/>
        <v>137196807.2923474</v>
      </c>
      <c r="J14" s="12">
        <f xml:space="preserve"> J13/50</f>
        <v>8.3019999999999996</v>
      </c>
      <c r="K14" t="s">
        <v>26</v>
      </c>
    </row>
    <row r="15" spans="1:11" ht="15" thickBot="1" x14ac:dyDescent="0.35">
      <c r="A15" s="11">
        <v>14</v>
      </c>
      <c r="B15" s="17">
        <f t="shared" si="1"/>
        <v>112.077</v>
      </c>
      <c r="C15" s="17">
        <f t="shared" si="0"/>
        <v>9.0906900000000009E-4</v>
      </c>
      <c r="D15">
        <f t="shared" si="2"/>
        <v>18.826126006701301</v>
      </c>
      <c r="E15">
        <v>7837.3772643257453</v>
      </c>
      <c r="F15">
        <f t="shared" si="4"/>
        <v>147547.45194025242</v>
      </c>
      <c r="G15" s="17">
        <f t="shared" si="5"/>
        <v>937.923</v>
      </c>
      <c r="H15" s="17">
        <f t="shared" si="3"/>
        <v>138388148.76615736</v>
      </c>
    </row>
    <row r="16" spans="1:11" ht="15" thickBot="1" x14ac:dyDescent="0.35">
      <c r="A16" s="11">
        <v>15</v>
      </c>
      <c r="B16" s="17">
        <f t="shared" si="1"/>
        <v>120.37899999999999</v>
      </c>
      <c r="C16" s="17">
        <f t="shared" si="0"/>
        <v>8.8416299999999998E-4</v>
      </c>
      <c r="D16">
        <f t="shared" si="2"/>
        <v>18.4578821891877</v>
      </c>
      <c r="E16">
        <v>8105.4870535038945</v>
      </c>
      <c r="F16">
        <f t="shared" si="4"/>
        <v>149610.12511956101</v>
      </c>
      <c r="G16" s="17">
        <f t="shared" si="5"/>
        <v>929.62099999999998</v>
      </c>
      <c r="H16" s="17">
        <f t="shared" si="3"/>
        <v>139080714.12377143</v>
      </c>
      <c r="J16">
        <v>8.3019999999999996</v>
      </c>
    </row>
    <row r="17" spans="1:8" ht="15" thickBot="1" x14ac:dyDescent="0.35">
      <c r="A17" s="11">
        <v>16</v>
      </c>
      <c r="B17" s="17">
        <f t="shared" si="1"/>
        <v>128.68099999999998</v>
      </c>
      <c r="C17" s="17">
        <f t="shared" si="0"/>
        <v>8.592570000000001E-4</v>
      </c>
      <c r="D17">
        <f t="shared" si="2"/>
        <v>18.081326233271703</v>
      </c>
      <c r="E17">
        <v>8362.736101376835</v>
      </c>
      <c r="F17">
        <f t="shared" si="4"/>
        <v>151209.3596517533</v>
      </c>
      <c r="G17" s="17">
        <f t="shared" si="5"/>
        <v>921.31899999999996</v>
      </c>
      <c r="H17" s="17">
        <f t="shared" si="3"/>
        <v>139312056.02499369</v>
      </c>
    </row>
    <row r="18" spans="1:8" ht="15" thickBot="1" x14ac:dyDescent="0.35">
      <c r="A18" s="11">
        <v>17</v>
      </c>
      <c r="B18" s="17">
        <f t="shared" si="1"/>
        <v>136.983</v>
      </c>
      <c r="C18" s="17">
        <f t="shared" si="0"/>
        <v>8.343510000000001E-4</v>
      </c>
      <c r="D18">
        <f t="shared" si="2"/>
        <v>17.696458138953304</v>
      </c>
      <c r="E18">
        <v>8610.0979415815273</v>
      </c>
      <c r="F18">
        <f t="shared" si="4"/>
        <v>152368.2377954855</v>
      </c>
      <c r="G18" s="17">
        <f t="shared" si="5"/>
        <v>913.01700000000005</v>
      </c>
      <c r="H18" s="17">
        <f t="shared" si="3"/>
        <v>139114791.36732081</v>
      </c>
    </row>
    <row r="19" spans="1:8" ht="15" thickBot="1" x14ac:dyDescent="0.35">
      <c r="A19" s="11">
        <v>18</v>
      </c>
      <c r="B19" s="17">
        <f t="shared" si="1"/>
        <v>145.285</v>
      </c>
      <c r="C19" s="17">
        <f t="shared" si="0"/>
        <v>8.0944500000000022E-4</v>
      </c>
      <c r="D19">
        <f t="shared" si="2"/>
        <v>17.303277906232506</v>
      </c>
      <c r="E19">
        <v>8848.4018196273482</v>
      </c>
      <c r="F19">
        <f t="shared" si="4"/>
        <v>153106.35571102539</v>
      </c>
      <c r="G19" s="17">
        <f t="shared" si="5"/>
        <v>904.71500000000003</v>
      </c>
      <c r="H19" s="17">
        <f t="shared" si="3"/>
        <v>138517616.60710034</v>
      </c>
    </row>
    <row r="20" spans="1:8" ht="15" thickBot="1" x14ac:dyDescent="0.35">
      <c r="A20" s="11">
        <v>19</v>
      </c>
      <c r="B20" s="17">
        <f t="shared" si="1"/>
        <v>153.58699999999999</v>
      </c>
      <c r="C20" s="17">
        <f t="shared" si="0"/>
        <v>7.8453900000000011E-4</v>
      </c>
      <c r="D20">
        <f t="shared" si="2"/>
        <v>16.901785535109301</v>
      </c>
      <c r="E20">
        <v>9078.3610687802975</v>
      </c>
      <c r="F20">
        <f t="shared" si="4"/>
        <v>153440.51179481024</v>
      </c>
      <c r="G20" s="17">
        <f t="shared" si="5"/>
        <v>896.41300000000001</v>
      </c>
      <c r="H20" s="17">
        <f t="shared" si="3"/>
        <v>137546069.49952123</v>
      </c>
    </row>
    <row r="21" spans="1:8" ht="15" thickBot="1" x14ac:dyDescent="0.35">
      <c r="A21" s="11">
        <v>20</v>
      </c>
      <c r="B21" s="17">
        <f t="shared" si="1"/>
        <v>161.88899999999998</v>
      </c>
      <c r="C21" s="17">
        <f t="shared" si="0"/>
        <v>7.5963300000000012E-4</v>
      </c>
      <c r="D21">
        <f t="shared" si="2"/>
        <v>16.491981025583701</v>
      </c>
      <c r="E21">
        <v>9300.5946779929</v>
      </c>
      <c r="F21">
        <f t="shared" si="4"/>
        <v>153385.23095610365</v>
      </c>
      <c r="G21" s="17">
        <f t="shared" si="5"/>
        <v>888.11099999999999</v>
      </c>
      <c r="H21" s="17">
        <f t="shared" si="3"/>
        <v>136223110.84965616</v>
      </c>
    </row>
    <row r="22" spans="1:8" ht="15" thickBot="1" x14ac:dyDescent="0.35">
      <c r="A22" s="11">
        <v>21</v>
      </c>
      <c r="B22" s="17">
        <f t="shared" si="1"/>
        <v>170.191</v>
      </c>
      <c r="C22" s="17">
        <f t="shared" si="0"/>
        <v>7.3472700000000012E-4</v>
      </c>
      <c r="D22">
        <f t="shared" si="2"/>
        <v>16.073864377655703</v>
      </c>
      <c r="E22">
        <v>9515.6439492593963</v>
      </c>
      <c r="F22">
        <f t="shared" si="4"/>
        <v>152953.17030645564</v>
      </c>
      <c r="G22" s="17">
        <f t="shared" si="5"/>
        <v>879.80899999999997</v>
      </c>
      <c r="H22" s="17">
        <f t="shared" si="3"/>
        <v>134569575.81415242</v>
      </c>
    </row>
    <row r="23" spans="1:8" ht="15" thickBot="1" x14ac:dyDescent="0.35">
      <c r="A23" s="11">
        <v>22</v>
      </c>
      <c r="B23" s="17">
        <f t="shared" si="1"/>
        <v>178.49299999999999</v>
      </c>
      <c r="C23" s="17">
        <f t="shared" si="0"/>
        <v>7.0982100000000013E-4</v>
      </c>
      <c r="D23">
        <f t="shared" si="2"/>
        <v>15.647435591325301</v>
      </c>
      <c r="E23">
        <v>9723.9855465465898</v>
      </c>
      <c r="F23">
        <f t="shared" si="4"/>
        <v>152155.43753056592</v>
      </c>
      <c r="G23" s="17">
        <f t="shared" si="5"/>
        <v>871.50700000000006</v>
      </c>
      <c r="H23" s="17">
        <f t="shared" si="3"/>
        <v>132604528.89595093</v>
      </c>
    </row>
    <row r="24" spans="1:8" ht="15" thickBot="1" x14ac:dyDescent="0.35">
      <c r="A24" s="11">
        <v>23</v>
      </c>
      <c r="B24" s="17">
        <f t="shared" si="1"/>
        <v>186.79499999999999</v>
      </c>
      <c r="C24" s="17">
        <f t="shared" si="0"/>
        <v>6.8491500000000013E-4</v>
      </c>
      <c r="D24">
        <f t="shared" si="2"/>
        <v>15.212694666592503</v>
      </c>
      <c r="E24">
        <v>9926.0418488650394</v>
      </c>
      <c r="F24">
        <f t="shared" si="4"/>
        <v>151001.84389460317</v>
      </c>
      <c r="G24" s="17">
        <f t="shared" si="5"/>
        <v>863.20500000000004</v>
      </c>
      <c r="H24" s="17">
        <f t="shared" si="3"/>
        <v>130345546.65904093</v>
      </c>
    </row>
    <row r="25" spans="1:8" ht="15" thickBot="1" x14ac:dyDescent="0.35">
      <c r="A25" s="11">
        <v>24</v>
      </c>
      <c r="B25" s="17">
        <f t="shared" si="1"/>
        <v>195.09699999999998</v>
      </c>
      <c r="C25" s="17">
        <f t="shared" si="0"/>
        <v>6.6000900000000014E-4</v>
      </c>
      <c r="D25">
        <f t="shared" si="2"/>
        <v>14.769641603457304</v>
      </c>
      <c r="E25">
        <v>10122.189259097866</v>
      </c>
      <c r="F25">
        <f t="shared" si="4"/>
        <v>149501.10759924049</v>
      </c>
      <c r="G25" s="17">
        <f t="shared" si="5"/>
        <v>854.90300000000002</v>
      </c>
      <c r="H25" s="17">
        <f t="shared" si="3"/>
        <v>127808945.3899135</v>
      </c>
    </row>
    <row r="26" spans="1:8" ht="15" thickBot="1" x14ac:dyDescent="0.35">
      <c r="A26" s="11">
        <v>25</v>
      </c>
      <c r="B26" s="17">
        <f t="shared" si="1"/>
        <v>203.399</v>
      </c>
      <c r="C26" s="17">
        <f t="shared" si="0"/>
        <v>6.3510300000000003E-4</v>
      </c>
      <c r="D26">
        <f t="shared" si="2"/>
        <v>14.3182764019197</v>
      </c>
      <c r="E26">
        <v>10312.764941768781</v>
      </c>
      <c r="F26">
        <f t="shared" si="4"/>
        <v>147661.01890427273</v>
      </c>
      <c r="G26" s="17">
        <f t="shared" si="5"/>
        <v>846.601</v>
      </c>
      <c r="H26" s="17">
        <f t="shared" si="3"/>
        <v>125009966.2653762</v>
      </c>
    </row>
    <row r="27" spans="1:8" ht="15" thickBot="1" x14ac:dyDescent="0.35">
      <c r="A27" s="11">
        <v>26</v>
      </c>
      <c r="B27" s="17">
        <f t="shared" si="1"/>
        <v>211.70099999999999</v>
      </c>
      <c r="C27" s="17">
        <f t="shared" si="0"/>
        <v>6.1019700000000015E-4</v>
      </c>
      <c r="D27">
        <f t="shared" si="2"/>
        <v>13.858599061979701</v>
      </c>
      <c r="E27">
        <v>10498.072338622809</v>
      </c>
      <c r="F27">
        <f t="shared" si="4"/>
        <v>145488.57546463312</v>
      </c>
      <c r="G27" s="17">
        <f t="shared" si="5"/>
        <v>838.29899999999998</v>
      </c>
      <c r="H27" s="17">
        <f t="shared" si="3"/>
        <v>121962927.32342647</v>
      </c>
    </row>
    <row r="28" spans="1:8" ht="15" thickBot="1" x14ac:dyDescent="0.35">
      <c r="A28" s="11">
        <v>27</v>
      </c>
      <c r="B28" s="17">
        <f t="shared" si="1"/>
        <v>220.00299999999999</v>
      </c>
      <c r="C28" s="17">
        <f t="shared" si="0"/>
        <v>5.8529100000000015E-4</v>
      </c>
      <c r="D28">
        <f t="shared" si="2"/>
        <v>13.390609583637303</v>
      </c>
      <c r="E28">
        <v>10678.385722820767</v>
      </c>
      <c r="F28">
        <f t="shared" si="4"/>
        <v>142990.09419777952</v>
      </c>
      <c r="G28" s="17">
        <f t="shared" si="5"/>
        <v>829.99700000000007</v>
      </c>
      <c r="H28" s="17">
        <f t="shared" si="3"/>
        <v>118681349.21387441</v>
      </c>
    </row>
    <row r="29" spans="1:8" ht="15" thickBot="1" x14ac:dyDescent="0.35">
      <c r="A29" s="11">
        <v>28</v>
      </c>
      <c r="B29" s="17">
        <f t="shared" si="1"/>
        <v>228.30499999999998</v>
      </c>
      <c r="C29" s="17">
        <f t="shared" si="0"/>
        <v>5.6038500000000016E-4</v>
      </c>
      <c r="D29">
        <f t="shared" si="2"/>
        <v>12.914307966892503</v>
      </c>
      <c r="E29">
        <v>10853.953989184332</v>
      </c>
      <c r="F29">
        <f t="shared" si="4"/>
        <v>140171.3044748079</v>
      </c>
      <c r="G29" s="17">
        <f t="shared" si="5"/>
        <v>821.69500000000005</v>
      </c>
      <c r="H29" s="17">
        <f t="shared" si="3"/>
        <v>115178060.03042728</v>
      </c>
    </row>
    <row r="30" spans="1:8" ht="15" thickBot="1" x14ac:dyDescent="0.35">
      <c r="A30" s="11">
        <v>29</v>
      </c>
      <c r="B30" s="17">
        <f t="shared" si="1"/>
        <v>236.607</v>
      </c>
      <c r="C30" s="17">
        <f t="shared" si="0"/>
        <v>5.3547900000000005E-4</v>
      </c>
      <c r="D30">
        <f t="shared" si="2"/>
        <v>12.4296942117453</v>
      </c>
      <c r="E30">
        <v>11025.003831696456</v>
      </c>
      <c r="F30">
        <f t="shared" si="4"/>
        <v>137037.42631130721</v>
      </c>
      <c r="G30" s="17">
        <f t="shared" si="5"/>
        <v>813.39300000000003</v>
      </c>
      <c r="H30" s="17">
        <f t="shared" si="3"/>
        <v>111465283.29963312</v>
      </c>
    </row>
    <row r="31" spans="1:8" ht="15" thickBot="1" x14ac:dyDescent="0.35">
      <c r="A31" s="11">
        <v>30</v>
      </c>
      <c r="B31" s="17">
        <f t="shared" si="1"/>
        <v>244.90899999999999</v>
      </c>
      <c r="C31" s="17">
        <f t="shared" si="0"/>
        <v>5.1057300000000006E-4</v>
      </c>
      <c r="D31">
        <f t="shared" si="2"/>
        <v>11.936768318195702</v>
      </c>
      <c r="E31">
        <v>11191.742425293554</v>
      </c>
      <c r="F31">
        <f t="shared" si="4"/>
        <v>133593.23640765081</v>
      </c>
      <c r="G31" s="17">
        <f t="shared" si="5"/>
        <v>805.09100000000001</v>
      </c>
      <c r="H31" s="17">
        <f t="shared" si="3"/>
        <v>107554712.29267199</v>
      </c>
    </row>
    <row r="32" spans="1:8" ht="15" thickBot="1" x14ac:dyDescent="0.35">
      <c r="A32" s="11">
        <v>31</v>
      </c>
      <c r="B32" s="17">
        <f t="shared" si="1"/>
        <v>253.21099999999998</v>
      </c>
      <c r="C32" s="17">
        <f t="shared" si="0"/>
        <v>4.8566700000000012E-4</v>
      </c>
      <c r="D32">
        <f t="shared" si="2"/>
        <v>11.435530286243701</v>
      </c>
      <c r="E32">
        <v>11354.359703431661</v>
      </c>
      <c r="F32">
        <f t="shared" si="4"/>
        <v>129843.1242694978</v>
      </c>
      <c r="G32" s="17">
        <f t="shared" si="5"/>
        <v>796.78899999999999</v>
      </c>
      <c r="H32" s="17">
        <f t="shared" si="3"/>
        <v>103457573.14356887</v>
      </c>
    </row>
    <row r="33" spans="1:8" ht="15" thickBot="1" x14ac:dyDescent="0.35">
      <c r="A33" s="11">
        <v>32</v>
      </c>
      <c r="B33" s="17">
        <f t="shared" si="1"/>
        <v>261.51299999999998</v>
      </c>
      <c r="C33" s="17">
        <f t="shared" si="0"/>
        <v>4.6076100000000012E-4</v>
      </c>
      <c r="D33">
        <f t="shared" si="2"/>
        <v>10.925980115889303</v>
      </c>
      <c r="E33">
        <v>11513.030303587006</v>
      </c>
      <c r="F33">
        <f t="shared" si="4"/>
        <v>125791.1401706226</v>
      </c>
      <c r="G33" s="17">
        <f t="shared" si="5"/>
        <v>788.48700000000008</v>
      </c>
      <c r="H33" s="17">
        <f t="shared" si="3"/>
        <v>99184678.739713714</v>
      </c>
    </row>
    <row r="34" spans="1:8" ht="15" thickBot="1" x14ac:dyDescent="0.35">
      <c r="A34" s="11">
        <v>33</v>
      </c>
      <c r="B34" s="17">
        <f t="shared" si="1"/>
        <v>269.815</v>
      </c>
      <c r="C34" s="17">
        <f t="shared" ref="C34:C51" si="6">$J$12*($J$13-B34)</f>
        <v>4.3585500000000007E-4</v>
      </c>
      <c r="D34">
        <f t="shared" si="2"/>
        <v>10.4081178071325</v>
      </c>
      <c r="E34">
        <v>11667.915238092697</v>
      </c>
      <c r="F34">
        <f t="shared" si="4"/>
        <v>121441.03636170525</v>
      </c>
      <c r="G34" s="17">
        <f t="shared" si="5"/>
        <v>780.18499999999995</v>
      </c>
      <c r="H34" s="17">
        <f t="shared" si="3"/>
        <v>94746474.953857005</v>
      </c>
    </row>
    <row r="35" spans="1:8" ht="15" thickBot="1" x14ac:dyDescent="0.35">
      <c r="A35" s="11">
        <v>34</v>
      </c>
      <c r="B35" s="17">
        <f t="shared" si="1"/>
        <v>278.11699999999996</v>
      </c>
      <c r="C35" s="17">
        <f t="shared" si="6"/>
        <v>4.1094900000000019E-4</v>
      </c>
      <c r="D35">
        <f t="shared" si="2"/>
        <v>9.8819433599733042</v>
      </c>
      <c r="E35">
        <v>11819.163336333149</v>
      </c>
      <c r="F35">
        <f t="shared" si="4"/>
        <v>116796.30265191729</v>
      </c>
      <c r="G35" s="17">
        <f t="shared" si="5"/>
        <v>771.88300000000004</v>
      </c>
      <c r="H35" s="17">
        <f t="shared" si="3"/>
        <v>90153080.479869872</v>
      </c>
    </row>
    <row r="36" spans="1:8" ht="15" thickBot="1" x14ac:dyDescent="0.35">
      <c r="A36" s="11">
        <v>35</v>
      </c>
      <c r="B36" s="17">
        <f t="shared" si="1"/>
        <v>286.41899999999998</v>
      </c>
      <c r="C36" s="17">
        <f t="shared" si="6"/>
        <v>3.8604300000000014E-4</v>
      </c>
      <c r="D36">
        <f t="shared" si="2"/>
        <v>9.3474567744117039</v>
      </c>
      <c r="E36">
        <v>11966.912495465604</v>
      </c>
      <c r="F36">
        <f t="shared" si="4"/>
        <v>111860.19727453202</v>
      </c>
      <c r="G36" s="17">
        <f t="shared" si="5"/>
        <v>763.58100000000002</v>
      </c>
      <c r="H36" s="17">
        <f t="shared" si="3"/>
        <v>85414321.295084432</v>
      </c>
    </row>
    <row r="37" spans="1:8" ht="15" thickBot="1" x14ac:dyDescent="0.35">
      <c r="A37" s="11">
        <v>36</v>
      </c>
      <c r="B37" s="17">
        <f t="shared" si="1"/>
        <v>294.721</v>
      </c>
      <c r="C37" s="17">
        <f t="shared" si="6"/>
        <v>3.6113700000000009E-4</v>
      </c>
      <c r="D37">
        <f t="shared" si="2"/>
        <v>8.8046580504477028</v>
      </c>
      <c r="E37">
        <v>12111.29076989496</v>
      </c>
      <c r="F37">
        <f t="shared" si="4"/>
        <v>106635.77377846862</v>
      </c>
      <c r="G37" s="17">
        <f t="shared" si="5"/>
        <v>755.279</v>
      </c>
      <c r="H37" s="17">
        <f t="shared" si="3"/>
        <v>80539760.583627999</v>
      </c>
    </row>
    <row r="38" spans="1:8" ht="15" thickBot="1" x14ac:dyDescent="0.35">
      <c r="A38" s="11">
        <v>37</v>
      </c>
      <c r="B38" s="17">
        <f t="shared" si="1"/>
        <v>303.02299999999997</v>
      </c>
      <c r="C38" s="17">
        <f t="shared" si="6"/>
        <v>3.3623100000000015E-4</v>
      </c>
      <c r="D38">
        <f t="shared" si="2"/>
        <v>8.2535471880813045</v>
      </c>
      <c r="E38">
        <v>11201.223519794388</v>
      </c>
      <c r="F38">
        <f t="shared" si="4"/>
        <v>92449.826884869151</v>
      </c>
      <c r="G38" s="17">
        <f t="shared" si="5"/>
        <v>746.97700000000009</v>
      </c>
      <c r="H38" s="17">
        <f t="shared" si="3"/>
        <v>69057894.336978912</v>
      </c>
    </row>
    <row r="39" spans="1:8" ht="15" thickBot="1" x14ac:dyDescent="0.35">
      <c r="A39" s="11">
        <v>38</v>
      </c>
      <c r="B39" s="17">
        <f t="shared" si="1"/>
        <v>311.32499999999999</v>
      </c>
      <c r="C39" s="17">
        <f t="shared" si="6"/>
        <v>3.113250000000001E-4</v>
      </c>
      <c r="D39">
        <f t="shared" si="2"/>
        <v>7.6941241873125019</v>
      </c>
      <c r="E39">
        <v>10234.487558137878</v>
      </c>
      <c r="F39">
        <f t="shared" si="4"/>
        <v>78745.418265817512</v>
      </c>
      <c r="G39" s="17">
        <f t="shared" si="5"/>
        <v>738.67499999999995</v>
      </c>
      <c r="H39" s="17">
        <f t="shared" si="3"/>
        <v>58167271.837502748</v>
      </c>
    </row>
    <row r="40" spans="1:8" ht="15" thickBot="1" x14ac:dyDescent="0.35">
      <c r="A40" s="11">
        <v>39</v>
      </c>
      <c r="B40" s="17">
        <f t="shared" si="1"/>
        <v>319.62700000000001</v>
      </c>
      <c r="C40" s="17">
        <f t="shared" si="6"/>
        <v>2.8641900000000005E-4</v>
      </c>
      <c r="D40">
        <f t="shared" si="2"/>
        <v>7.1263890481413013</v>
      </c>
      <c r="E40">
        <v>9695.0993758572204</v>
      </c>
      <c r="F40">
        <f t="shared" si="4"/>
        <v>69091.050012750464</v>
      </c>
      <c r="G40" s="17">
        <f t="shared" si="5"/>
        <v>730.37300000000005</v>
      </c>
      <c r="H40" s="17">
        <f t="shared" si="3"/>
        <v>50462237.470962599</v>
      </c>
    </row>
    <row r="41" spans="1:8" ht="15" thickBot="1" x14ac:dyDescent="0.35">
      <c r="A41" s="11">
        <v>40</v>
      </c>
      <c r="B41" s="17">
        <f t="shared" si="1"/>
        <v>327.92899999999997</v>
      </c>
      <c r="C41" s="17">
        <f t="shared" si="6"/>
        <v>2.6151300000000016E-4</v>
      </c>
      <c r="D41">
        <f t="shared" si="2"/>
        <v>6.5503417705677043</v>
      </c>
      <c r="E41">
        <v>9290.6589339307629</v>
      </c>
      <c r="F41">
        <f t="shared" si="4"/>
        <v>60856.991291024693</v>
      </c>
      <c r="G41" s="17">
        <f t="shared" si="5"/>
        <v>722.07100000000003</v>
      </c>
      <c r="H41" s="17">
        <f t="shared" si="3"/>
        <v>43943068.558501489</v>
      </c>
    </row>
    <row r="42" spans="1:8" ht="15" thickBot="1" x14ac:dyDescent="0.35">
      <c r="A42" s="11">
        <v>41</v>
      </c>
      <c r="B42" s="17">
        <f t="shared" si="1"/>
        <v>336.23099999999999</v>
      </c>
      <c r="C42" s="17">
        <f t="shared" si="6"/>
        <v>2.3660700000000009E-4</v>
      </c>
      <c r="D42">
        <f t="shared" si="2"/>
        <v>5.9659823545917021</v>
      </c>
      <c r="E42">
        <v>8962.7756077329959</v>
      </c>
      <c r="F42">
        <f t="shared" si="4"/>
        <v>53471.761123899974</v>
      </c>
      <c r="G42" s="17">
        <f t="shared" si="5"/>
        <v>713.76900000000001</v>
      </c>
      <c r="H42" s="17">
        <f t="shared" si="3"/>
        <v>38166485.465644963</v>
      </c>
    </row>
    <row r="43" spans="1:8" ht="15" thickBot="1" x14ac:dyDescent="0.35">
      <c r="A43" s="11">
        <v>42</v>
      </c>
      <c r="B43" s="17">
        <f t="shared" si="1"/>
        <v>344.53299999999996</v>
      </c>
      <c r="C43" s="17">
        <f t="shared" si="6"/>
        <v>2.117010000000002E-4</v>
      </c>
      <c r="D43">
        <f t="shared" si="2"/>
        <v>5.3733108002133045</v>
      </c>
      <c r="E43">
        <v>8685.7000483327301</v>
      </c>
      <c r="F43">
        <f t="shared" si="4"/>
        <v>46670.965877119481</v>
      </c>
      <c r="G43" s="17">
        <f t="shared" si="5"/>
        <v>705.4670000000001</v>
      </c>
      <c r="H43" s="17">
        <f t="shared" si="3"/>
        <v>32924826.284433853</v>
      </c>
    </row>
    <row r="44" spans="1:8" ht="15" thickBot="1" x14ac:dyDescent="0.35">
      <c r="A44" s="11">
        <v>43</v>
      </c>
      <c r="B44" s="17">
        <f t="shared" si="1"/>
        <v>352.83499999999998</v>
      </c>
      <c r="C44" s="17">
        <f t="shared" si="6"/>
        <v>1.8679500000000013E-4</v>
      </c>
      <c r="D44">
        <f t="shared" si="2"/>
        <v>4.7723271074325035</v>
      </c>
      <c r="E44">
        <v>8445.3676589945917</v>
      </c>
      <c r="F44">
        <f t="shared" si="4"/>
        <v>40304.057011253673</v>
      </c>
      <c r="G44" s="17">
        <f t="shared" si="5"/>
        <v>697.16499999999996</v>
      </c>
      <c r="H44" s="17">
        <f t="shared" si="3"/>
        <v>28098577.906250667</v>
      </c>
    </row>
    <row r="45" spans="1:8" ht="15" thickBot="1" x14ac:dyDescent="0.35">
      <c r="A45" s="11">
        <v>44</v>
      </c>
      <c r="B45" s="17">
        <f t="shared" si="1"/>
        <v>361.137</v>
      </c>
      <c r="C45" s="17">
        <f t="shared" si="6"/>
        <v>1.6188900000000008E-4</v>
      </c>
      <c r="D45">
        <f t="shared" si="2"/>
        <v>4.1630312762493018</v>
      </c>
      <c r="E45">
        <v>8233.1028104135785</v>
      </c>
      <c r="F45">
        <f t="shared" si="4"/>
        <v>34274.664500327752</v>
      </c>
      <c r="G45" s="17">
        <f t="shared" si="5"/>
        <v>688.86300000000006</v>
      </c>
      <c r="H45" s="17">
        <f t="shared" si="3"/>
        <v>23610548.211689278</v>
      </c>
    </row>
    <row r="46" spans="1:8" ht="15" thickBot="1" x14ac:dyDescent="0.35">
      <c r="A46" s="11">
        <v>45</v>
      </c>
      <c r="B46" s="17">
        <f t="shared" si="1"/>
        <v>369.43899999999996</v>
      </c>
      <c r="C46" s="17">
        <f t="shared" si="6"/>
        <v>1.3698300000000019E-4</v>
      </c>
      <c r="D46">
        <f t="shared" si="2"/>
        <v>3.5454233066637046</v>
      </c>
      <c r="E46">
        <v>8043.1113289159011</v>
      </c>
      <c r="F46">
        <f t="shared" si="4"/>
        <v>28516.234363629319</v>
      </c>
      <c r="G46" s="17">
        <f t="shared" si="5"/>
        <v>680.56100000000004</v>
      </c>
      <c r="H46" s="17">
        <f t="shared" si="3"/>
        <v>19407036.974745933</v>
      </c>
    </row>
    <row r="47" spans="1:8" ht="15" thickBot="1" x14ac:dyDescent="0.35">
      <c r="A47" s="11">
        <v>46</v>
      </c>
      <c r="B47" s="17">
        <f t="shared" si="1"/>
        <v>377.74099999999999</v>
      </c>
      <c r="C47" s="17">
        <f t="shared" si="6"/>
        <v>1.1207700000000011E-4</v>
      </c>
      <c r="D47">
        <f t="shared" si="2"/>
        <v>2.9195031986757027</v>
      </c>
      <c r="E47">
        <v>7871.2994125710356</v>
      </c>
      <c r="F47">
        <f t="shared" si="4"/>
        <v>22980.283812735317</v>
      </c>
      <c r="G47" s="17">
        <f t="shared" si="5"/>
        <v>672.25900000000001</v>
      </c>
      <c r="H47" s="17">
        <f t="shared" si="3"/>
        <v>15448702.615665631</v>
      </c>
    </row>
    <row r="48" spans="1:8" ht="15" thickBot="1" x14ac:dyDescent="0.35">
      <c r="A48" s="11">
        <v>47</v>
      </c>
      <c r="B48" s="17">
        <f t="shared" si="1"/>
        <v>386.04300000000001</v>
      </c>
      <c r="C48" s="17">
        <f t="shared" si="6"/>
        <v>8.717100000000005E-5</v>
      </c>
      <c r="D48">
        <f t="shared" si="2"/>
        <v>2.2852709522853014</v>
      </c>
      <c r="E48">
        <v>7714.6504363432523</v>
      </c>
      <c r="F48">
        <f t="shared" si="4"/>
        <v>17630.066549210362</v>
      </c>
      <c r="G48" s="17">
        <f t="shared" si="5"/>
        <v>663.95699999999999</v>
      </c>
      <c r="H48" s="17">
        <f t="shared" si="3"/>
        <v>11705606.095814064</v>
      </c>
    </row>
    <row r="49" spans="1:12" ht="15" thickBot="1" x14ac:dyDescent="0.35">
      <c r="A49" s="11">
        <v>48</v>
      </c>
      <c r="B49" s="17">
        <f t="shared" si="1"/>
        <v>394.34499999999997</v>
      </c>
      <c r="C49" s="17">
        <f t="shared" si="6"/>
        <v>6.2265000000000164E-5</v>
      </c>
      <c r="D49">
        <f t="shared" si="2"/>
        <v>1.6427265674925042</v>
      </c>
      <c r="E49">
        <v>7570.8677858944584</v>
      </c>
      <c r="F49">
        <f t="shared" si="4"/>
        <v>12436.865650861979</v>
      </c>
      <c r="G49" s="17">
        <f t="shared" si="5"/>
        <v>655.65499999999997</v>
      </c>
      <c r="H49" s="17">
        <f t="shared" si="3"/>
        <v>8154293.1483159102</v>
      </c>
    </row>
    <row r="50" spans="1:12" ht="15" thickBot="1" x14ac:dyDescent="0.35">
      <c r="A50" s="11">
        <v>49</v>
      </c>
      <c r="B50" s="17">
        <f t="shared" si="1"/>
        <v>402.64699999999999</v>
      </c>
      <c r="C50" s="17">
        <f t="shared" si="6"/>
        <v>3.7359000000000094E-5</v>
      </c>
      <c r="D50">
        <f t="shared" si="2"/>
        <v>0.99187004429730252</v>
      </c>
      <c r="E50">
        <v>7438.1568101555495</v>
      </c>
      <c r="F50">
        <f t="shared" si="4"/>
        <v>7377.684924779267</v>
      </c>
      <c r="G50" s="17">
        <f t="shared" si="5"/>
        <v>647.35300000000007</v>
      </c>
      <c r="H50" s="17">
        <f t="shared" si="3"/>
        <v>4775966.4691106332</v>
      </c>
    </row>
    <row r="51" spans="1:12" ht="15" thickBot="1" x14ac:dyDescent="0.35">
      <c r="A51" s="11">
        <v>50</v>
      </c>
      <c r="B51" s="17">
        <f t="shared" si="1"/>
        <v>410.94899999999996</v>
      </c>
      <c r="C51" s="17">
        <f t="shared" si="6"/>
        <v>1.2453000000000202E-5</v>
      </c>
      <c r="D51">
        <f t="shared" si="2"/>
        <v>0.33270138269970539</v>
      </c>
      <c r="E51">
        <v>7315.0848848519654</v>
      </c>
      <c r="F51">
        <f xml:space="preserve"> D51*E51</f>
        <v>2433.7388557559643</v>
      </c>
      <c r="G51" s="17">
        <f t="shared" si="5"/>
        <v>639.05100000000004</v>
      </c>
      <c r="H51" s="17">
        <f t="shared" si="3"/>
        <v>1555283.2495097048</v>
      </c>
    </row>
    <row r="52" spans="1:12" x14ac:dyDescent="0.3">
      <c r="A52" s="15"/>
      <c r="B52" s="16"/>
      <c r="C52" s="16"/>
      <c r="D52" s="16"/>
      <c r="E52" s="16"/>
      <c r="F52" s="16"/>
      <c r="G52" s="16"/>
      <c r="H52" s="16"/>
      <c r="I52" s="16"/>
    </row>
    <row r="53" spans="1:12" ht="15" thickBot="1" x14ac:dyDescent="0.35">
      <c r="E53" s="6" t="s">
        <v>15</v>
      </c>
      <c r="F53" s="2">
        <f>SUM(F2:F51)</f>
        <v>5193539.2926074881</v>
      </c>
      <c r="G53" s="7"/>
      <c r="H53" s="3">
        <f xml:space="preserve"> SUM(H2:H51)</f>
        <v>4534928420.4530659</v>
      </c>
      <c r="I53" s="6" t="s">
        <v>13</v>
      </c>
    </row>
    <row r="54" spans="1:12" ht="15" thickBot="1" x14ac:dyDescent="0.35">
      <c r="E54" s="6" t="s">
        <v>16</v>
      </c>
      <c r="F54" s="5">
        <f>F53/1000</f>
        <v>5193.5392926074883</v>
      </c>
      <c r="G54" s="7"/>
      <c r="H54" s="4">
        <f xml:space="preserve"> H53/10^6</f>
        <v>4534.9284204530659</v>
      </c>
      <c r="I54" s="6" t="s">
        <v>14</v>
      </c>
      <c r="J54" s="23" t="s">
        <v>27</v>
      </c>
      <c r="K54" s="21">
        <f>F54</f>
        <v>5193.5392926074883</v>
      </c>
      <c r="L54" s="21">
        <f>H54</f>
        <v>4534.9284204530659</v>
      </c>
    </row>
    <row r="55" spans="1:12" ht="15" thickBot="1" x14ac:dyDescent="0.35">
      <c r="G55" s="7"/>
      <c r="J55" s="23" t="s">
        <v>28</v>
      </c>
      <c r="K55" s="21">
        <f>Sheet2Steel!K24</f>
        <v>-3243.0739645465537</v>
      </c>
      <c r="L55" s="21">
        <f xml:space="preserve"> Sheet2Steel!L24</f>
        <v>1939.625265215622</v>
      </c>
    </row>
    <row r="56" spans="1:12" ht="42.6" customHeight="1" thickTop="1" thickBot="1" x14ac:dyDescent="0.35">
      <c r="C56" s="33" t="s">
        <v>40</v>
      </c>
      <c r="D56" s="34"/>
      <c r="E56" s="38" t="s">
        <v>50</v>
      </c>
      <c r="F56" s="39"/>
      <c r="G56" s="14"/>
      <c r="H56" s="37" t="s">
        <v>51</v>
      </c>
      <c r="I56" s="37"/>
      <c r="J56" s="23" t="s">
        <v>29</v>
      </c>
      <c r="K56" s="21">
        <f>K54+K55</f>
        <v>1950.4653280609346</v>
      </c>
      <c r="L56" s="21">
        <f xml:space="preserve"> L54+L55</f>
        <v>6474.5536856686876</v>
      </c>
    </row>
    <row r="57" spans="1:12" ht="43.8" customHeight="1" thickTop="1" thickBot="1" x14ac:dyDescent="0.35">
      <c r="C57" s="35" t="s">
        <v>17</v>
      </c>
      <c r="D57" s="35"/>
      <c r="E57" s="36" t="s">
        <v>47</v>
      </c>
      <c r="F57" s="36"/>
      <c r="G57" s="14"/>
      <c r="H57" s="36" t="s">
        <v>31</v>
      </c>
      <c r="I57" s="36"/>
      <c r="K57">
        <v>1950.465328</v>
      </c>
      <c r="L57">
        <v>6474.5536860000002</v>
      </c>
    </row>
    <row r="58" spans="1:12" ht="15" customHeight="1" thickTop="1" x14ac:dyDescent="0.3"/>
    <row r="75" ht="47.4" customHeight="1" x14ac:dyDescent="0.3"/>
    <row r="76" ht="28.2" customHeight="1" x14ac:dyDescent="0.3"/>
  </sheetData>
  <mergeCells count="8">
    <mergeCell ref="C57:D57"/>
    <mergeCell ref="E57:F57"/>
    <mergeCell ref="H57:I57"/>
    <mergeCell ref="J3:J4"/>
    <mergeCell ref="J8:J9"/>
    <mergeCell ref="C56:D56"/>
    <mergeCell ref="E56:F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0FC2-0120-454A-89B5-1CA9F12596CB}">
  <dimension ref="A1:O29"/>
  <sheetViews>
    <sheetView zoomScale="85" zoomScaleNormal="85" workbookViewId="0">
      <selection activeCell="C28" sqref="C28:D28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20.10937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  <col min="15" max="15" width="8.88671875" customWidth="1"/>
  </cols>
  <sheetData>
    <row r="1" spans="1:15" ht="15" thickBot="1" x14ac:dyDescent="0.35">
      <c r="A1" s="8" t="s">
        <v>7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2</v>
      </c>
      <c r="G1" s="22" t="s">
        <v>18</v>
      </c>
      <c r="H1" s="18" t="s">
        <v>19</v>
      </c>
      <c r="I1" s="20" t="s">
        <v>20</v>
      </c>
      <c r="J1" s="8" t="s">
        <v>3</v>
      </c>
      <c r="K1" s="9" t="s">
        <v>11</v>
      </c>
      <c r="L1" s="10" t="s">
        <v>12</v>
      </c>
    </row>
    <row r="2" spans="1:15" ht="15" thickBot="1" x14ac:dyDescent="0.35">
      <c r="A2" s="11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17">
        <f t="shared" ref="F2:F22" si="0" xml:space="preserve"> $N$11*($N$12-B2)</f>
        <v>1.0713000000000001E-3</v>
      </c>
      <c r="G2" s="23">
        <f xml:space="preserve"> ABS(F2)</f>
        <v>1.0713000000000001E-3</v>
      </c>
      <c r="H2" s="18">
        <f xml:space="preserve"> IF(G2=0,0,F2/G2)</f>
        <v>1</v>
      </c>
      <c r="I2" s="21">
        <f xml:space="preserve">  IF(G2&lt;=0.002,2*10^5*G2,IF(G2&lt;=0.00222,113636.3636*(G2-0.002)+400,IF(G2&lt;=0.00253,80645.16129*(G2-0.00222)+425,IF(G2&lt;=0.00305,46153.84615*(G2-0.00253)+450,IF(G2&lt;=0.00342,35135.13514*(G2-0.00305)+474,IF(G2&lt;0.0045,12037.03704*(G2-0.00342)+487,500))))))</f>
        <v>214.26000000000002</v>
      </c>
      <c r="J2">
        <f xml:space="preserve"> I2*H2</f>
        <v>214.26000000000002</v>
      </c>
      <c r="K2">
        <f t="shared" ref="K2:K22" si="1" xml:space="preserve"> J2*D2</f>
        <v>67338.857142857145</v>
      </c>
      <c r="L2">
        <f t="shared" ref="L2:L22" si="2" xml:space="preserve"> K2*E2</f>
        <v>66800146.285714291</v>
      </c>
      <c r="N2" s="30" t="s">
        <v>37</v>
      </c>
    </row>
    <row r="3" spans="1:15" ht="15" thickBot="1" x14ac:dyDescent="0.35">
      <c r="A3" s="11">
        <v>2</v>
      </c>
      <c r="B3" s="1">
        <v>106.55</v>
      </c>
      <c r="C3" s="1">
        <v>2</v>
      </c>
      <c r="D3">
        <f t="shared" ref="D3:D22" si="3">(22/7)*100*C3</f>
        <v>628.57142857142856</v>
      </c>
      <c r="E3">
        <f t="shared" ref="E3:E22" si="4" xml:space="preserve"> 1050 - B3</f>
        <v>943.45</v>
      </c>
      <c r="F3" s="17">
        <f t="shared" si="0"/>
        <v>9.2565000000000008E-4</v>
      </c>
      <c r="G3" s="23">
        <f t="shared" ref="G3:G22" si="5" xml:space="preserve"> ABS(F3)</f>
        <v>9.2565000000000008E-4</v>
      </c>
      <c r="H3" s="18">
        <f t="shared" ref="H3:H22" si="6" xml:space="preserve"> IF(G3=0,0,F3/G3)</f>
        <v>1</v>
      </c>
      <c r="I3" s="21">
        <f t="shared" ref="I3:I22" si="7" xml:space="preserve">  IF(G3&lt;=0.002,2*10^5*G3,IF(G3&lt;=0.00222,113636.3636*(G3-0.002)+400,IF(G3&lt;=0.00253,80645.16129*(G3-0.00222)+425,IF(G3&lt;=0.00305,46153.84615*(G3-0.00253)+450,IF(G3&lt;=0.00342,35135.13514*(G3-0.00305)+474,IF(G3&lt;0.0045,12037.03704*(G3-0.00342)+487,500))))))</f>
        <v>185.13000000000002</v>
      </c>
      <c r="J3">
        <f t="shared" ref="J3:J22" si="8" xml:space="preserve"> I3*H3</f>
        <v>185.13000000000002</v>
      </c>
      <c r="K3">
        <f t="shared" si="1"/>
        <v>116367.42857142858</v>
      </c>
      <c r="L3">
        <f t="shared" si="2"/>
        <v>109786850.4857143</v>
      </c>
      <c r="N3" s="31"/>
    </row>
    <row r="4" spans="1:15" ht="15" thickBot="1" x14ac:dyDescent="0.35">
      <c r="A4" s="11">
        <v>3</v>
      </c>
      <c r="B4" s="1">
        <v>242</v>
      </c>
      <c r="C4" s="1">
        <v>1</v>
      </c>
      <c r="D4">
        <f t="shared" si="3"/>
        <v>314.28571428571428</v>
      </c>
      <c r="E4">
        <f t="shared" si="4"/>
        <v>808</v>
      </c>
      <c r="F4" s="17">
        <f t="shared" si="0"/>
        <v>5.193000000000001E-4</v>
      </c>
      <c r="G4" s="23">
        <f t="shared" si="5"/>
        <v>5.193000000000001E-4</v>
      </c>
      <c r="H4" s="18">
        <f t="shared" si="6"/>
        <v>1</v>
      </c>
      <c r="I4" s="21">
        <f t="shared" si="7"/>
        <v>103.86000000000001</v>
      </c>
      <c r="J4">
        <f t="shared" si="8"/>
        <v>103.86000000000001</v>
      </c>
      <c r="K4">
        <f t="shared" si="1"/>
        <v>32641.71428571429</v>
      </c>
      <c r="L4">
        <f t="shared" si="2"/>
        <v>26374505.142857146</v>
      </c>
      <c r="N4" s="12" t="s">
        <v>23</v>
      </c>
    </row>
    <row r="5" spans="1:15" ht="15" thickBot="1" x14ac:dyDescent="0.35">
      <c r="A5" s="11">
        <v>4</v>
      </c>
      <c r="B5" s="1">
        <v>247.46</v>
      </c>
      <c r="C5" s="1">
        <v>2</v>
      </c>
      <c r="D5">
        <f t="shared" si="3"/>
        <v>628.57142857142856</v>
      </c>
      <c r="E5">
        <f t="shared" si="4"/>
        <v>802.54</v>
      </c>
      <c r="F5" s="17">
        <f t="shared" si="0"/>
        <v>5.0292000000000002E-4</v>
      </c>
      <c r="G5" s="23">
        <f t="shared" si="5"/>
        <v>5.0292000000000002E-4</v>
      </c>
      <c r="H5" s="18">
        <f t="shared" si="6"/>
        <v>1</v>
      </c>
      <c r="I5" s="21">
        <f t="shared" si="7"/>
        <v>100.584</v>
      </c>
      <c r="J5">
        <f t="shared" si="8"/>
        <v>100.584</v>
      </c>
      <c r="K5">
        <f t="shared" si="1"/>
        <v>63224.228571428575</v>
      </c>
      <c r="L5">
        <f t="shared" si="2"/>
        <v>50739972.397714287</v>
      </c>
      <c r="N5" s="12" t="s">
        <v>24</v>
      </c>
    </row>
    <row r="6" spans="1:15" ht="15" thickBot="1" x14ac:dyDescent="0.35">
      <c r="A6" s="11">
        <v>5</v>
      </c>
      <c r="B6" s="1">
        <v>281.55</v>
      </c>
      <c r="C6" s="1">
        <v>2</v>
      </c>
      <c r="D6">
        <f t="shared" si="3"/>
        <v>628.57142857142856</v>
      </c>
      <c r="E6">
        <f t="shared" si="4"/>
        <v>768.45</v>
      </c>
      <c r="F6" s="17">
        <f t="shared" si="0"/>
        <v>4.0065000000000006E-4</v>
      </c>
      <c r="G6" s="23">
        <f t="shared" si="5"/>
        <v>4.0065000000000006E-4</v>
      </c>
      <c r="H6" s="18">
        <f t="shared" si="6"/>
        <v>1</v>
      </c>
      <c r="I6" s="21">
        <f t="shared" si="7"/>
        <v>80.13000000000001</v>
      </c>
      <c r="J6">
        <f t="shared" si="8"/>
        <v>80.13000000000001</v>
      </c>
      <c r="K6">
        <f t="shared" si="1"/>
        <v>50367.42857142858</v>
      </c>
      <c r="L6">
        <f t="shared" si="2"/>
        <v>38704850.485714294</v>
      </c>
      <c r="N6" s="13" t="s">
        <v>38</v>
      </c>
    </row>
    <row r="7" spans="1:15" ht="15" thickBot="1" x14ac:dyDescent="0.35">
      <c r="A7" s="11">
        <v>6</v>
      </c>
      <c r="B7" s="1">
        <v>396.31</v>
      </c>
      <c r="C7" s="1">
        <v>2</v>
      </c>
      <c r="D7">
        <f t="shared" si="3"/>
        <v>628.57142857142856</v>
      </c>
      <c r="E7">
        <f t="shared" si="4"/>
        <v>653.69000000000005</v>
      </c>
      <c r="F7" s="17">
        <f t="shared" si="0"/>
        <v>5.6370000000000065E-5</v>
      </c>
      <c r="G7" s="23">
        <f t="shared" si="5"/>
        <v>5.6370000000000065E-5</v>
      </c>
      <c r="H7" s="18">
        <f t="shared" si="6"/>
        <v>1</v>
      </c>
      <c r="I7" s="21">
        <f t="shared" si="7"/>
        <v>11.274000000000013</v>
      </c>
      <c r="J7">
        <f t="shared" si="8"/>
        <v>11.274000000000013</v>
      </c>
      <c r="K7">
        <f t="shared" si="1"/>
        <v>7086.5142857142937</v>
      </c>
      <c r="L7">
        <f t="shared" si="2"/>
        <v>4632383.523428577</v>
      </c>
      <c r="N7" s="32" t="s">
        <v>39</v>
      </c>
    </row>
    <row r="8" spans="1:15" ht="15" thickBot="1" x14ac:dyDescent="0.35">
      <c r="A8" s="11">
        <v>7</v>
      </c>
      <c r="B8" s="1">
        <v>466.92</v>
      </c>
      <c r="C8" s="1">
        <v>2</v>
      </c>
      <c r="D8">
        <f t="shared" si="3"/>
        <v>628.57142857142856</v>
      </c>
      <c r="E8">
        <f t="shared" si="4"/>
        <v>583.07999999999993</v>
      </c>
      <c r="F8" s="17">
        <f t="shared" si="0"/>
        <v>-1.5545999999999998E-4</v>
      </c>
      <c r="G8" s="23">
        <f t="shared" si="5"/>
        <v>1.5545999999999998E-4</v>
      </c>
      <c r="H8" s="18">
        <f t="shared" si="6"/>
        <v>-1</v>
      </c>
      <c r="I8" s="21">
        <f t="shared" si="7"/>
        <v>31.091999999999995</v>
      </c>
      <c r="J8">
        <f t="shared" si="8"/>
        <v>-31.091999999999995</v>
      </c>
      <c r="K8">
        <f t="shared" si="1"/>
        <v>-19543.542857142853</v>
      </c>
      <c r="L8">
        <f t="shared" si="2"/>
        <v>-11395448.969142852</v>
      </c>
      <c r="N8" s="32"/>
    </row>
    <row r="9" spans="1:15" ht="15" thickBot="1" x14ac:dyDescent="0.35">
      <c r="A9" s="11">
        <v>8</v>
      </c>
      <c r="B9" s="1">
        <v>575.07000000000005</v>
      </c>
      <c r="C9" s="1">
        <v>2</v>
      </c>
      <c r="D9">
        <f t="shared" si="3"/>
        <v>628.57142857142856</v>
      </c>
      <c r="E9">
        <f t="shared" si="4"/>
        <v>474.92999999999995</v>
      </c>
      <c r="F9" s="17">
        <f t="shared" si="0"/>
        <v>-4.7991000000000011E-4</v>
      </c>
      <c r="G9" s="23">
        <f t="shared" si="5"/>
        <v>4.7991000000000011E-4</v>
      </c>
      <c r="H9" s="18">
        <f t="shared" si="6"/>
        <v>-1</v>
      </c>
      <c r="I9" s="21">
        <f t="shared" si="7"/>
        <v>95.982000000000028</v>
      </c>
      <c r="J9">
        <f t="shared" si="8"/>
        <v>-95.982000000000028</v>
      </c>
      <c r="K9">
        <f t="shared" si="1"/>
        <v>-60331.542857142871</v>
      </c>
      <c r="L9">
        <f t="shared" si="2"/>
        <v>-28653259.649142861</v>
      </c>
    </row>
    <row r="10" spans="1:15" ht="15" thickBot="1" x14ac:dyDescent="0.35">
      <c r="A10" s="11">
        <v>9</v>
      </c>
      <c r="B10" s="1">
        <v>743.46</v>
      </c>
      <c r="C10" s="1">
        <v>2</v>
      </c>
      <c r="D10">
        <f t="shared" si="3"/>
        <v>628.57142857142856</v>
      </c>
      <c r="E10">
        <f t="shared" si="4"/>
        <v>306.53999999999996</v>
      </c>
      <c r="F10" s="17">
        <f t="shared" si="0"/>
        <v>-9.8508000000000016E-4</v>
      </c>
      <c r="G10" s="23">
        <f t="shared" si="5"/>
        <v>9.8508000000000016E-4</v>
      </c>
      <c r="H10" s="18">
        <f t="shared" si="6"/>
        <v>-1</v>
      </c>
      <c r="I10" s="21">
        <f t="shared" si="7"/>
        <v>197.01600000000002</v>
      </c>
      <c r="J10">
        <f t="shared" si="8"/>
        <v>-197.01600000000002</v>
      </c>
      <c r="K10">
        <f t="shared" si="1"/>
        <v>-123838.62857142858</v>
      </c>
      <c r="L10">
        <f t="shared" si="2"/>
        <v>-37961493.202285714</v>
      </c>
      <c r="N10" s="17"/>
    </row>
    <row r="11" spans="1:15" ht="15" thickBot="1" x14ac:dyDescent="0.35">
      <c r="A11" s="11">
        <v>10</v>
      </c>
      <c r="B11" s="1">
        <v>800.31</v>
      </c>
      <c r="C11" s="1">
        <v>2</v>
      </c>
      <c r="D11">
        <f t="shared" si="3"/>
        <v>628.57142857142856</v>
      </c>
      <c r="E11">
        <f t="shared" si="4"/>
        <v>249.69000000000005</v>
      </c>
      <c r="F11" s="17">
        <f t="shared" si="0"/>
        <v>-1.1556299999999997E-3</v>
      </c>
      <c r="G11" s="23">
        <f t="shared" si="5"/>
        <v>1.1556299999999997E-3</v>
      </c>
      <c r="H11" s="18">
        <f t="shared" si="6"/>
        <v>-1</v>
      </c>
      <c r="I11" s="21">
        <f t="shared" si="7"/>
        <v>231.12599999999995</v>
      </c>
      <c r="J11">
        <f t="shared" si="8"/>
        <v>-231.12599999999995</v>
      </c>
      <c r="K11">
        <f t="shared" si="1"/>
        <v>-145279.19999999995</v>
      </c>
      <c r="L11">
        <f t="shared" si="2"/>
        <v>-36274763.447999999</v>
      </c>
      <c r="N11" s="19">
        <v>3.0000000000000001E-6</v>
      </c>
      <c r="O11" t="s">
        <v>21</v>
      </c>
    </row>
    <row r="12" spans="1:15" ht="15" thickBot="1" x14ac:dyDescent="0.35">
      <c r="A12" s="24">
        <v>11</v>
      </c>
      <c r="B12" s="25">
        <v>1050</v>
      </c>
      <c r="C12" s="25">
        <v>4</v>
      </c>
      <c r="D12" s="26">
        <f t="shared" si="3"/>
        <v>1257.1428571428571</v>
      </c>
      <c r="E12" s="26">
        <f t="shared" si="4"/>
        <v>0</v>
      </c>
      <c r="F12" s="27">
        <f t="shared" si="0"/>
        <v>-1.9047000000000001E-3</v>
      </c>
      <c r="G12" s="28">
        <f t="shared" si="5"/>
        <v>1.9047000000000001E-3</v>
      </c>
      <c r="H12" s="29">
        <f t="shared" si="6"/>
        <v>-1</v>
      </c>
      <c r="I12" s="21">
        <f t="shared" si="7"/>
        <v>380.94</v>
      </c>
      <c r="J12" s="26">
        <f t="shared" si="8"/>
        <v>-380.94</v>
      </c>
      <c r="K12" s="26">
        <f t="shared" si="1"/>
        <v>-478896</v>
      </c>
      <c r="L12" s="26">
        <f t="shared" si="2"/>
        <v>0</v>
      </c>
      <c r="N12" s="13">
        <v>415.1</v>
      </c>
      <c r="O12" t="s">
        <v>22</v>
      </c>
    </row>
    <row r="13" spans="1:15" ht="15" thickBot="1" x14ac:dyDescent="0.35">
      <c r="A13" s="11">
        <v>12</v>
      </c>
      <c r="B13" s="1">
        <v>1299.69</v>
      </c>
      <c r="C13" s="1">
        <v>2</v>
      </c>
      <c r="D13">
        <f t="shared" si="3"/>
        <v>628.57142857142856</v>
      </c>
      <c r="E13">
        <f t="shared" si="4"/>
        <v>-249.69000000000005</v>
      </c>
      <c r="F13" s="17">
        <f t="shared" si="0"/>
        <v>-2.6537700000000002E-3</v>
      </c>
      <c r="G13" s="23">
        <f t="shared" si="5"/>
        <v>2.6537700000000002E-3</v>
      </c>
      <c r="H13" s="18">
        <f t="shared" si="6"/>
        <v>-1</v>
      </c>
      <c r="I13" s="21">
        <f t="shared" si="7"/>
        <v>455.71246153798552</v>
      </c>
      <c r="J13">
        <f t="shared" si="8"/>
        <v>-455.71246153798552</v>
      </c>
      <c r="K13">
        <f t="shared" si="1"/>
        <v>-286447.83296673372</v>
      </c>
      <c r="L13">
        <f t="shared" si="2"/>
        <v>71523159.413463756</v>
      </c>
      <c r="N13" s="12">
        <f xml:space="preserve"> N12/50</f>
        <v>8.3019999999999996</v>
      </c>
      <c r="O13" t="s">
        <v>26</v>
      </c>
    </row>
    <row r="14" spans="1:15" ht="15" thickBot="1" x14ac:dyDescent="0.35">
      <c r="A14" s="11">
        <v>13</v>
      </c>
      <c r="B14" s="1">
        <v>1356.54</v>
      </c>
      <c r="C14" s="1">
        <v>2</v>
      </c>
      <c r="D14">
        <f t="shared" si="3"/>
        <v>628.57142857142856</v>
      </c>
      <c r="E14">
        <f t="shared" si="4"/>
        <v>-306.53999999999996</v>
      </c>
      <c r="F14" s="17">
        <f t="shared" si="0"/>
        <v>-2.82432E-3</v>
      </c>
      <c r="G14" s="23">
        <f t="shared" si="5"/>
        <v>2.82432E-3</v>
      </c>
      <c r="H14" s="18">
        <f t="shared" si="6"/>
        <v>-1</v>
      </c>
      <c r="I14" s="21">
        <f t="shared" si="7"/>
        <v>463.58399999886797</v>
      </c>
      <c r="J14">
        <f t="shared" si="8"/>
        <v>-463.58399999886797</v>
      </c>
      <c r="K14">
        <f t="shared" si="1"/>
        <v>-291395.65714214556</v>
      </c>
      <c r="L14">
        <f t="shared" si="2"/>
        <v>89324424.740353286</v>
      </c>
    </row>
    <row r="15" spans="1:15" ht="15" thickBot="1" x14ac:dyDescent="0.35">
      <c r="A15" s="11">
        <v>14</v>
      </c>
      <c r="B15" s="1">
        <v>1524.9299999999998</v>
      </c>
      <c r="C15" s="1">
        <v>2</v>
      </c>
      <c r="D15">
        <f t="shared" si="3"/>
        <v>628.57142857142856</v>
      </c>
      <c r="E15">
        <f t="shared" si="4"/>
        <v>-474.92999999999984</v>
      </c>
      <c r="F15" s="17">
        <f t="shared" si="0"/>
        <v>-3.3294900000000001E-3</v>
      </c>
      <c r="G15" s="23">
        <f t="shared" si="5"/>
        <v>3.3294900000000001E-3</v>
      </c>
      <c r="H15" s="18">
        <f t="shared" si="6"/>
        <v>-1</v>
      </c>
      <c r="I15" s="21">
        <f t="shared" si="7"/>
        <v>483.81991892027861</v>
      </c>
      <c r="J15">
        <f t="shared" si="8"/>
        <v>-483.81991892027861</v>
      </c>
      <c r="K15">
        <f t="shared" si="1"/>
        <v>-304115.37760703225</v>
      </c>
      <c r="L15">
        <f t="shared" si="2"/>
        <v>144433516.28690776</v>
      </c>
      <c r="N15">
        <v>8.3019999999999996</v>
      </c>
    </row>
    <row r="16" spans="1:15" ht="15" thickBot="1" x14ac:dyDescent="0.35">
      <c r="A16" s="11">
        <v>15</v>
      </c>
      <c r="B16" s="1">
        <v>1633.08</v>
      </c>
      <c r="C16" s="1">
        <v>2</v>
      </c>
      <c r="D16">
        <f t="shared" si="3"/>
        <v>628.57142857142856</v>
      </c>
      <c r="E16">
        <f t="shared" si="4"/>
        <v>-583.07999999999993</v>
      </c>
      <c r="F16" s="17">
        <f t="shared" si="0"/>
        <v>-3.6539400000000001E-3</v>
      </c>
      <c r="G16" s="23">
        <f t="shared" si="5"/>
        <v>3.6539400000000001E-3</v>
      </c>
      <c r="H16" s="18">
        <f t="shared" si="6"/>
        <v>-1</v>
      </c>
      <c r="I16" s="21">
        <f t="shared" si="7"/>
        <v>489.81594444513757</v>
      </c>
      <c r="J16">
        <f t="shared" si="8"/>
        <v>-489.81594444513757</v>
      </c>
      <c r="K16">
        <f t="shared" si="1"/>
        <v>-307884.3079369436</v>
      </c>
      <c r="L16">
        <f t="shared" si="2"/>
        <v>179521182.27187306</v>
      </c>
    </row>
    <row r="17" spans="1:13" ht="15" thickBot="1" x14ac:dyDescent="0.35">
      <c r="A17" s="11">
        <v>16</v>
      </c>
      <c r="B17" s="1">
        <v>1703.69</v>
      </c>
      <c r="C17" s="1">
        <v>2</v>
      </c>
      <c r="D17">
        <f t="shared" si="3"/>
        <v>628.57142857142856</v>
      </c>
      <c r="E17">
        <f t="shared" si="4"/>
        <v>-653.69000000000005</v>
      </c>
      <c r="F17" s="17">
        <f t="shared" si="0"/>
        <v>-3.8657700000000006E-3</v>
      </c>
      <c r="G17" s="23">
        <f t="shared" si="5"/>
        <v>3.8657700000000006E-3</v>
      </c>
      <c r="H17" s="18">
        <f t="shared" si="6"/>
        <v>-1</v>
      </c>
      <c r="I17" s="21">
        <f t="shared" si="7"/>
        <v>492.36575000132081</v>
      </c>
      <c r="J17">
        <f t="shared" si="8"/>
        <v>-492.36575000132081</v>
      </c>
      <c r="K17">
        <f t="shared" si="1"/>
        <v>-309487.04285797308</v>
      </c>
      <c r="L17">
        <f t="shared" si="2"/>
        <v>202308585.04582843</v>
      </c>
    </row>
    <row r="18" spans="1:13" ht="15" thickBot="1" x14ac:dyDescent="0.35">
      <c r="A18" s="11">
        <v>17</v>
      </c>
      <c r="B18" s="1">
        <v>1818.45</v>
      </c>
      <c r="C18" s="1">
        <v>2</v>
      </c>
      <c r="D18">
        <f t="shared" si="3"/>
        <v>628.57142857142856</v>
      </c>
      <c r="E18">
        <f t="shared" si="4"/>
        <v>-768.45</v>
      </c>
      <c r="F18" s="17">
        <f t="shared" si="0"/>
        <v>-4.2100499999999999E-3</v>
      </c>
      <c r="G18" s="23">
        <f t="shared" si="5"/>
        <v>4.2100499999999999E-3</v>
      </c>
      <c r="H18" s="18">
        <f t="shared" si="6"/>
        <v>-1</v>
      </c>
      <c r="I18" s="21">
        <f t="shared" si="7"/>
        <v>496.50986111345202</v>
      </c>
      <c r="J18">
        <f t="shared" si="8"/>
        <v>-496.50986111345202</v>
      </c>
      <c r="K18">
        <f t="shared" si="1"/>
        <v>-312091.91269988409</v>
      </c>
      <c r="L18">
        <f t="shared" si="2"/>
        <v>239827030.31422594</v>
      </c>
    </row>
    <row r="19" spans="1:13" ht="15" thickBot="1" x14ac:dyDescent="0.35">
      <c r="A19" s="11">
        <v>18</v>
      </c>
      <c r="B19" s="1">
        <v>1852.54</v>
      </c>
      <c r="C19" s="1">
        <v>2</v>
      </c>
      <c r="D19">
        <f t="shared" si="3"/>
        <v>628.57142857142856</v>
      </c>
      <c r="E19">
        <f t="shared" si="4"/>
        <v>-802.54</v>
      </c>
      <c r="F19" s="17">
        <f t="shared" si="0"/>
        <v>-4.3123200000000006E-3</v>
      </c>
      <c r="G19" s="23">
        <f t="shared" si="5"/>
        <v>4.3123200000000006E-3</v>
      </c>
      <c r="H19" s="18">
        <f t="shared" si="6"/>
        <v>-1</v>
      </c>
      <c r="I19" s="21">
        <f t="shared" si="7"/>
        <v>497.74088889153279</v>
      </c>
      <c r="J19">
        <f t="shared" si="8"/>
        <v>-497.74088889153279</v>
      </c>
      <c r="K19">
        <f t="shared" si="1"/>
        <v>-312865.70158896345</v>
      </c>
      <c r="L19">
        <f t="shared" si="2"/>
        <v>251087240.15320671</v>
      </c>
    </row>
    <row r="20" spans="1:13" ht="15" thickBot="1" x14ac:dyDescent="0.35">
      <c r="A20" s="11">
        <v>19</v>
      </c>
      <c r="B20" s="1">
        <v>1858</v>
      </c>
      <c r="C20" s="1">
        <v>1</v>
      </c>
      <c r="D20">
        <f t="shared" si="3"/>
        <v>314.28571428571428</v>
      </c>
      <c r="E20">
        <f t="shared" si="4"/>
        <v>-808</v>
      </c>
      <c r="F20" s="17">
        <f t="shared" si="0"/>
        <v>-4.3287000000000004E-3</v>
      </c>
      <c r="G20" s="23">
        <f t="shared" si="5"/>
        <v>4.3287000000000004E-3</v>
      </c>
      <c r="H20" s="18">
        <f t="shared" si="6"/>
        <v>-1</v>
      </c>
      <c r="I20" s="21">
        <f t="shared" si="7"/>
        <v>497.93805555824798</v>
      </c>
      <c r="J20">
        <f t="shared" si="8"/>
        <v>-497.93805555824798</v>
      </c>
      <c r="K20">
        <f t="shared" si="1"/>
        <v>-156494.81746116365</v>
      </c>
      <c r="L20">
        <f t="shared" si="2"/>
        <v>126447812.50862023</v>
      </c>
    </row>
    <row r="21" spans="1:13" ht="15" thickBot="1" x14ac:dyDescent="0.35">
      <c r="A21" s="11">
        <v>20</v>
      </c>
      <c r="B21" s="1">
        <v>1993.45</v>
      </c>
      <c r="C21" s="1">
        <v>2</v>
      </c>
      <c r="D21">
        <f t="shared" si="3"/>
        <v>628.57142857142856</v>
      </c>
      <c r="E21">
        <f t="shared" si="4"/>
        <v>-943.45</v>
      </c>
      <c r="F21" s="17">
        <f t="shared" si="0"/>
        <v>-4.7350500000000002E-3</v>
      </c>
      <c r="G21" s="23">
        <f t="shared" si="5"/>
        <v>4.7350500000000002E-3</v>
      </c>
      <c r="H21" s="18">
        <f t="shared" si="6"/>
        <v>-1</v>
      </c>
      <c r="I21" s="21">
        <f t="shared" si="7"/>
        <v>500</v>
      </c>
      <c r="J21">
        <f t="shared" si="8"/>
        <v>-500</v>
      </c>
      <c r="K21">
        <f t="shared" si="1"/>
        <v>-314285.71428571426</v>
      </c>
      <c r="L21">
        <f t="shared" si="2"/>
        <v>296512857.14285713</v>
      </c>
    </row>
    <row r="22" spans="1:13" ht="15" thickBot="1" x14ac:dyDescent="0.35">
      <c r="A22" s="11">
        <v>21</v>
      </c>
      <c r="B22" s="1">
        <v>2042</v>
      </c>
      <c r="C22" s="1">
        <v>1</v>
      </c>
      <c r="D22">
        <f t="shared" si="3"/>
        <v>314.28571428571428</v>
      </c>
      <c r="E22">
        <f t="shared" si="4"/>
        <v>-992</v>
      </c>
      <c r="F22" s="17">
        <f t="shared" si="0"/>
        <v>-4.8807E-3</v>
      </c>
      <c r="G22" s="23">
        <f t="shared" si="5"/>
        <v>4.8807E-3</v>
      </c>
      <c r="H22" s="18">
        <f t="shared" si="6"/>
        <v>-1</v>
      </c>
      <c r="I22" s="21">
        <f t="shared" si="7"/>
        <v>500</v>
      </c>
      <c r="J22">
        <f t="shared" si="8"/>
        <v>-500</v>
      </c>
      <c r="K22">
        <f t="shared" si="1"/>
        <v>-157142.85714285713</v>
      </c>
      <c r="L22">
        <f t="shared" si="2"/>
        <v>155885714.28571427</v>
      </c>
    </row>
    <row r="23" spans="1:13" x14ac:dyDescent="0.3">
      <c r="J23" s="6" t="s">
        <v>15</v>
      </c>
      <c r="K23" s="2">
        <f>SUM(K2:K22)</f>
        <v>-3243073.9645465538</v>
      </c>
      <c r="L23" s="3">
        <f>SUM(L2:L22)</f>
        <v>1939625265.2156219</v>
      </c>
      <c r="M23" s="6" t="s">
        <v>13</v>
      </c>
    </row>
    <row r="24" spans="1:13" x14ac:dyDescent="0.3">
      <c r="J24" s="6" t="s">
        <v>16</v>
      </c>
      <c r="K24" s="5">
        <f xml:space="preserve"> K23/1000</f>
        <v>-3243.0739645465537</v>
      </c>
      <c r="L24" s="4">
        <f xml:space="preserve"> L23/10^6</f>
        <v>1939.625265215622</v>
      </c>
      <c r="M24" s="6" t="s">
        <v>14</v>
      </c>
    </row>
    <row r="27" spans="1:13" ht="15" thickBot="1" x14ac:dyDescent="0.35"/>
    <row r="28" spans="1:13" ht="31.2" customHeight="1" thickTop="1" thickBot="1" x14ac:dyDescent="0.35">
      <c r="C28" s="33" t="s">
        <v>40</v>
      </c>
      <c r="D28" s="34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8946-D54B-409C-BA4F-F65F822D8974}">
  <dimension ref="A1:L76"/>
  <sheetViews>
    <sheetView topLeftCell="B1" workbookViewId="0">
      <selection activeCell="J58" sqref="J58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15.5546875" customWidth="1"/>
    <col min="12" max="12" width="11.88671875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25</v>
      </c>
      <c r="F1" s="9" t="s">
        <v>4</v>
      </c>
      <c r="G1" s="8" t="s">
        <v>6</v>
      </c>
      <c r="H1" s="10" t="s">
        <v>5</v>
      </c>
    </row>
    <row r="2" spans="1:11" ht="15" thickBot="1" x14ac:dyDescent="0.35">
      <c r="A2" s="11">
        <v>1</v>
      </c>
      <c r="B2" s="17">
        <f xml:space="preserve"> (2*A2-1)*($J$14/2)</f>
        <v>3.153</v>
      </c>
      <c r="C2" s="17">
        <f t="shared" ref="C2:C33" si="0">$J$12*($J$13-B2)</f>
        <v>2.8405376999999996E-3</v>
      </c>
      <c r="D2">
        <f xml:space="preserve"> IF(C2&gt;0.002, 26.8, 26.8*(C2/0.002)*(2-(C2/0.002)))</f>
        <v>26.8</v>
      </c>
      <c r="E2">
        <v>1025.4850153857583</v>
      </c>
      <c r="F2">
        <f xml:space="preserve"> D2*E2</f>
        <v>27482.998412338322</v>
      </c>
      <c r="G2" s="17">
        <f xml:space="preserve"> 1050 -B2</f>
        <v>1046.847</v>
      </c>
      <c r="H2" s="17">
        <f>F2*G2</f>
        <v>28770494.438961133</v>
      </c>
    </row>
    <row r="3" spans="1:11" ht="15" thickBot="1" x14ac:dyDescent="0.35">
      <c r="A3" s="11">
        <v>2</v>
      </c>
      <c r="B3" s="17">
        <f t="shared" ref="B3:B51" si="1" xml:space="preserve"> (2*A3-1)*($J$14/2)</f>
        <v>9.4589999999999996</v>
      </c>
      <c r="C3" s="17">
        <f t="shared" si="0"/>
        <v>2.7831531E-3</v>
      </c>
      <c r="D3">
        <f t="shared" ref="D3:D51" si="2" xml:space="preserve"> IF(C3&gt;0.002, 26.8, 26.8*(C3/0.002)*(2-(C3/0.002)))</f>
        <v>26.8</v>
      </c>
      <c r="E3">
        <v>1773.5193022640722</v>
      </c>
      <c r="F3">
        <f xml:space="preserve"> D3*E3</f>
        <v>47530.317300677132</v>
      </c>
      <c r="G3" s="17">
        <f xml:space="preserve"> 1050 -B3</f>
        <v>1040.5409999999999</v>
      </c>
      <c r="H3" s="17">
        <f t="shared" ref="H3:H51" si="3">F3*G3</f>
        <v>49457243.89436388</v>
      </c>
      <c r="J3" s="30" t="s">
        <v>33</v>
      </c>
    </row>
    <row r="4" spans="1:11" ht="15" thickBot="1" x14ac:dyDescent="0.35">
      <c r="A4" s="11">
        <v>3</v>
      </c>
      <c r="B4" s="17">
        <f t="shared" si="1"/>
        <v>15.765000000000001</v>
      </c>
      <c r="C4" s="17">
        <f t="shared" si="0"/>
        <v>2.7257685000000001E-3</v>
      </c>
      <c r="D4">
        <f t="shared" si="2"/>
        <v>26.8</v>
      </c>
      <c r="E4">
        <v>2286.1477353342511</v>
      </c>
      <c r="F4">
        <f t="shared" ref="F4:F51" si="4" xml:space="preserve"> D4*E4</f>
        <v>61268.759306957931</v>
      </c>
      <c r="G4" s="17">
        <f t="shared" ref="G4:G51" si="5" xml:space="preserve"> 1050 -B4</f>
        <v>1034.2349999999999</v>
      </c>
      <c r="H4" s="17">
        <f t="shared" si="3"/>
        <v>63366295.28183163</v>
      </c>
      <c r="J4" s="31"/>
    </row>
    <row r="5" spans="1:11" ht="15" thickBot="1" x14ac:dyDescent="0.35">
      <c r="A5" s="11">
        <v>4</v>
      </c>
      <c r="B5" s="17">
        <f t="shared" si="1"/>
        <v>22.071000000000002</v>
      </c>
      <c r="C5" s="17">
        <f t="shared" si="0"/>
        <v>2.6683838999999997E-3</v>
      </c>
      <c r="D5">
        <f t="shared" si="2"/>
        <v>26.8</v>
      </c>
      <c r="E5">
        <v>2700.9112857686814</v>
      </c>
      <c r="F5">
        <f t="shared" si="4"/>
        <v>72384.42245860066</v>
      </c>
      <c r="G5" s="17">
        <f t="shared" si="5"/>
        <v>1027.9290000000001</v>
      </c>
      <c r="H5" s="17">
        <f t="shared" si="3"/>
        <v>74406046.993446931</v>
      </c>
      <c r="J5" s="12" t="s">
        <v>23</v>
      </c>
    </row>
    <row r="6" spans="1:11" ht="15" thickBot="1" x14ac:dyDescent="0.35">
      <c r="A6" s="11">
        <v>5</v>
      </c>
      <c r="B6" s="17">
        <f t="shared" si="1"/>
        <v>28.376999999999999</v>
      </c>
      <c r="C6" s="17">
        <f t="shared" si="0"/>
        <v>2.6109992999999998E-3</v>
      </c>
      <c r="D6">
        <f t="shared" si="2"/>
        <v>26.8</v>
      </c>
      <c r="E6">
        <v>3057.8949676140851</v>
      </c>
      <c r="F6">
        <f t="shared" si="4"/>
        <v>81951.585132057487</v>
      </c>
      <c r="G6" s="17">
        <f t="shared" si="5"/>
        <v>1021.623</v>
      </c>
      <c r="H6" s="17">
        <f t="shared" si="3"/>
        <v>83723624.257367969</v>
      </c>
      <c r="J6" s="12" t="s">
        <v>24</v>
      </c>
    </row>
    <row r="7" spans="1:11" ht="15" thickBot="1" x14ac:dyDescent="0.35">
      <c r="A7" s="11">
        <v>6</v>
      </c>
      <c r="B7" s="17">
        <f t="shared" si="1"/>
        <v>34.683</v>
      </c>
      <c r="C7" s="17">
        <f t="shared" si="0"/>
        <v>2.5536146999999999E-3</v>
      </c>
      <c r="D7">
        <f t="shared" si="2"/>
        <v>26.8</v>
      </c>
      <c r="E7">
        <v>3375.4808614291651</v>
      </c>
      <c r="F7">
        <f t="shared" si="4"/>
        <v>90462.88708630162</v>
      </c>
      <c r="G7" s="17">
        <f t="shared" si="5"/>
        <v>1015.317</v>
      </c>
      <c r="H7" s="17">
        <f t="shared" si="3"/>
        <v>91848507.127802506</v>
      </c>
      <c r="J7" s="13" t="s">
        <v>35</v>
      </c>
    </row>
    <row r="8" spans="1:11" ht="15" thickBot="1" x14ac:dyDescent="0.35">
      <c r="A8" s="11">
        <v>7</v>
      </c>
      <c r="B8" s="17">
        <f t="shared" si="1"/>
        <v>40.988999999999997</v>
      </c>
      <c r="C8" s="17">
        <f t="shared" si="0"/>
        <v>2.4962300999999999E-3</v>
      </c>
      <c r="D8">
        <f t="shared" si="2"/>
        <v>26.8</v>
      </c>
      <c r="E8">
        <v>3663.9282215045814</v>
      </c>
      <c r="F8">
        <f t="shared" si="4"/>
        <v>98193.276336322786</v>
      </c>
      <c r="G8" s="17">
        <f t="shared" si="5"/>
        <v>1009.011</v>
      </c>
      <c r="H8" s="17">
        <f t="shared" si="3"/>
        <v>99078095.949389383</v>
      </c>
      <c r="J8" s="32" t="s">
        <v>34</v>
      </c>
    </row>
    <row r="9" spans="1:11" ht="15" thickBot="1" x14ac:dyDescent="0.35">
      <c r="A9" s="11">
        <v>8</v>
      </c>
      <c r="B9" s="17">
        <f t="shared" si="1"/>
        <v>47.295000000000002</v>
      </c>
      <c r="C9" s="17">
        <f t="shared" si="0"/>
        <v>2.4388454999999996E-3</v>
      </c>
      <c r="D9">
        <f t="shared" si="2"/>
        <v>26.8</v>
      </c>
      <c r="E9">
        <v>3929.65883154619</v>
      </c>
      <c r="F9">
        <f t="shared" si="4"/>
        <v>105314.85668543789</v>
      </c>
      <c r="G9" s="17">
        <f t="shared" si="5"/>
        <v>1002.705</v>
      </c>
      <c r="H9" s="17">
        <f t="shared" si="3"/>
        <v>105599733.37277201</v>
      </c>
      <c r="J9" s="32"/>
    </row>
    <row r="10" spans="1:11" ht="15" thickBot="1" x14ac:dyDescent="0.35">
      <c r="A10" s="11">
        <v>9</v>
      </c>
      <c r="B10" s="17">
        <f t="shared" si="1"/>
        <v>53.600999999999999</v>
      </c>
      <c r="C10" s="17">
        <f t="shared" si="0"/>
        <v>2.3814609E-3</v>
      </c>
      <c r="D10">
        <f t="shared" si="2"/>
        <v>26.8</v>
      </c>
      <c r="E10">
        <v>4177.0104866888214</v>
      </c>
      <c r="F10">
        <f t="shared" si="4"/>
        <v>111943.88104326042</v>
      </c>
      <c r="G10" s="17">
        <f t="shared" si="5"/>
        <v>996.399</v>
      </c>
      <c r="H10" s="17">
        <f t="shared" si="3"/>
        <v>111540771.12762365</v>
      </c>
    </row>
    <row r="11" spans="1:11" ht="15" thickBot="1" x14ac:dyDescent="0.35">
      <c r="A11" s="11">
        <v>10</v>
      </c>
      <c r="B11" s="17">
        <f t="shared" si="1"/>
        <v>59.907000000000004</v>
      </c>
      <c r="C11" s="17">
        <f t="shared" si="0"/>
        <v>2.3240762999999997E-3</v>
      </c>
      <c r="D11">
        <f t="shared" si="2"/>
        <v>26.8</v>
      </c>
      <c r="E11">
        <v>4409.0774809494906</v>
      </c>
      <c r="F11">
        <f t="shared" si="4"/>
        <v>118163.27648944635</v>
      </c>
      <c r="G11" s="17">
        <f t="shared" si="5"/>
        <v>990.09299999999996</v>
      </c>
      <c r="H11" s="17">
        <f t="shared" si="3"/>
        <v>116992632.9092654</v>
      </c>
      <c r="J11" s="17"/>
    </row>
    <row r="12" spans="1:11" ht="15" thickBot="1" x14ac:dyDescent="0.35">
      <c r="A12" s="11">
        <v>11</v>
      </c>
      <c r="B12" s="17">
        <f t="shared" si="1"/>
        <v>66.212999999999994</v>
      </c>
      <c r="C12" s="17">
        <f t="shared" si="0"/>
        <v>2.2666917000000002E-3</v>
      </c>
      <c r="D12">
        <f t="shared" si="2"/>
        <v>26.8</v>
      </c>
      <c r="E12">
        <v>4628.1596141092123</v>
      </c>
      <c r="F12">
        <f t="shared" si="4"/>
        <v>124034.67765812689</v>
      </c>
      <c r="G12" s="17">
        <f t="shared" si="5"/>
        <v>983.78700000000003</v>
      </c>
      <c r="H12" s="17">
        <f t="shared" si="3"/>
        <v>122023703.42925568</v>
      </c>
      <c r="J12" s="19">
        <v>9.0999999999999993E-6</v>
      </c>
      <c r="K12" t="s">
        <v>21</v>
      </c>
    </row>
    <row r="13" spans="1:11" ht="15" thickBot="1" x14ac:dyDescent="0.35">
      <c r="A13" s="11">
        <v>12</v>
      </c>
      <c r="B13" s="17">
        <f t="shared" si="1"/>
        <v>72.519000000000005</v>
      </c>
      <c r="C13" s="17">
        <f t="shared" si="0"/>
        <v>2.2093070999999998E-3</v>
      </c>
      <c r="D13">
        <f t="shared" si="2"/>
        <v>26.8</v>
      </c>
      <c r="E13">
        <v>4836.0219341805423</v>
      </c>
      <c r="F13">
        <f t="shared" si="4"/>
        <v>129605.38783603854</v>
      </c>
      <c r="G13" s="17">
        <f t="shared" si="5"/>
        <v>977.48099999999999</v>
      </c>
      <c r="H13" s="17">
        <f t="shared" si="3"/>
        <v>126686804.10735878</v>
      </c>
      <c r="J13" s="13">
        <v>315.3</v>
      </c>
      <c r="K13" t="s">
        <v>22</v>
      </c>
    </row>
    <row r="14" spans="1:11" ht="15" thickBot="1" x14ac:dyDescent="0.35">
      <c r="A14" s="11">
        <v>13</v>
      </c>
      <c r="B14" s="17">
        <f t="shared" si="1"/>
        <v>78.825000000000003</v>
      </c>
      <c r="C14" s="17">
        <f t="shared" si="0"/>
        <v>2.1519224999999999E-3</v>
      </c>
      <c r="D14">
        <f t="shared" si="2"/>
        <v>26.8</v>
      </c>
      <c r="E14">
        <v>5034.0544728506084</v>
      </c>
      <c r="F14">
        <f t="shared" si="4"/>
        <v>134912.6598723963</v>
      </c>
      <c r="G14" s="17">
        <f t="shared" si="5"/>
        <v>971.17499999999995</v>
      </c>
      <c r="H14" s="17">
        <f t="shared" si="3"/>
        <v>131023802.45157446</v>
      </c>
      <c r="J14" s="12">
        <f xml:space="preserve"> J13/50</f>
        <v>6.306</v>
      </c>
      <c r="K14" t="s">
        <v>26</v>
      </c>
    </row>
    <row r="15" spans="1:11" ht="15" thickBot="1" x14ac:dyDescent="0.35">
      <c r="A15" s="11">
        <v>14</v>
      </c>
      <c r="B15" s="17">
        <f t="shared" si="1"/>
        <v>85.131</v>
      </c>
      <c r="C15" s="17">
        <f t="shared" si="0"/>
        <v>2.0945378999999999E-3</v>
      </c>
      <c r="D15">
        <f t="shared" si="2"/>
        <v>26.8</v>
      </c>
      <c r="E15">
        <v>5223.3753720106297</v>
      </c>
      <c r="F15">
        <f t="shared" si="4"/>
        <v>139986.45996988489</v>
      </c>
      <c r="G15" s="17">
        <f t="shared" si="5"/>
        <v>964.86900000000003</v>
      </c>
      <c r="H15" s="17">
        <f t="shared" si="3"/>
        <v>135068595.64468285</v>
      </c>
    </row>
    <row r="16" spans="1:11" ht="15" thickBot="1" x14ac:dyDescent="0.35">
      <c r="A16" s="11">
        <v>15</v>
      </c>
      <c r="B16" s="17">
        <f t="shared" si="1"/>
        <v>91.436999999999998</v>
      </c>
      <c r="C16" s="17">
        <f t="shared" si="0"/>
        <v>2.0371533E-3</v>
      </c>
      <c r="D16">
        <f t="shared" si="2"/>
        <v>26.8</v>
      </c>
      <c r="E16">
        <v>5404.9001537285903</v>
      </c>
      <c r="F16">
        <f t="shared" si="4"/>
        <v>144851.32411992623</v>
      </c>
      <c r="G16" s="17">
        <f t="shared" si="5"/>
        <v>958.56299999999999</v>
      </c>
      <c r="H16" s="17">
        <f t="shared" si="3"/>
        <v>138849119.80236885</v>
      </c>
    </row>
    <row r="17" spans="1:10" ht="15" thickBot="1" x14ac:dyDescent="0.35">
      <c r="A17" s="11">
        <v>16</v>
      </c>
      <c r="B17" s="17">
        <f t="shared" si="1"/>
        <v>97.742999999999995</v>
      </c>
      <c r="C17" s="17">
        <f t="shared" si="0"/>
        <v>1.9797687E-3</v>
      </c>
      <c r="D17">
        <f t="shared" si="2"/>
        <v>26.797257653152073</v>
      </c>
      <c r="E17">
        <v>5579.3898071537878</v>
      </c>
      <c r="F17">
        <f t="shared" si="4"/>
        <v>149512.3462096705</v>
      </c>
      <c r="G17" s="17">
        <f t="shared" si="5"/>
        <v>952.25700000000006</v>
      </c>
      <c r="H17" s="17">
        <f t="shared" si="3"/>
        <v>142374178.26458222</v>
      </c>
      <c r="J17">
        <v>6.306</v>
      </c>
    </row>
    <row r="18" spans="1:10" ht="15" thickBot="1" x14ac:dyDescent="0.35">
      <c r="A18" s="11">
        <v>17</v>
      </c>
      <c r="B18" s="17">
        <f t="shared" si="1"/>
        <v>104.04900000000001</v>
      </c>
      <c r="C18" s="17">
        <f t="shared" si="0"/>
        <v>1.9223840999999999E-3</v>
      </c>
      <c r="D18">
        <f t="shared" si="2"/>
        <v>26.759637672850172</v>
      </c>
      <c r="E18">
        <v>5747.4851128224755</v>
      </c>
      <c r="F18">
        <f t="shared" si="4"/>
        <v>153800.61914922984</v>
      </c>
      <c r="G18" s="17">
        <f t="shared" si="5"/>
        <v>945.95100000000002</v>
      </c>
      <c r="H18" s="17">
        <f t="shared" si="3"/>
        <v>145487849.48483312</v>
      </c>
    </row>
    <row r="19" spans="1:10" ht="15" thickBot="1" x14ac:dyDescent="0.35">
      <c r="A19" s="11">
        <v>18</v>
      </c>
      <c r="B19" s="17">
        <f t="shared" si="1"/>
        <v>110.355</v>
      </c>
      <c r="C19" s="17">
        <f t="shared" si="0"/>
        <v>1.8649994999999997E-3</v>
      </c>
      <c r="D19">
        <f t="shared" si="2"/>
        <v>26.677891595498323</v>
      </c>
      <c r="E19">
        <v>5909.731734825913</v>
      </c>
      <c r="F19">
        <f t="shared" si="4"/>
        <v>157659.18258016196</v>
      </c>
      <c r="G19" s="17">
        <f t="shared" si="5"/>
        <v>939.64499999999998</v>
      </c>
      <c r="H19" s="17">
        <f t="shared" si="3"/>
        <v>148143662.61553627</v>
      </c>
    </row>
    <row r="20" spans="1:10" ht="15" thickBot="1" x14ac:dyDescent="0.35">
      <c r="A20" s="11">
        <v>19</v>
      </c>
      <c r="B20" s="17">
        <f t="shared" si="1"/>
        <v>116.661</v>
      </c>
      <c r="C20" s="17">
        <f t="shared" si="0"/>
        <v>1.8076149E-3</v>
      </c>
      <c r="D20">
        <f t="shared" si="2"/>
        <v>26.552019421096535</v>
      </c>
      <c r="E20">
        <v>6066.5989472396432</v>
      </c>
      <c r="F20">
        <f t="shared" si="4"/>
        <v>161080.45306711079</v>
      </c>
      <c r="G20" s="17">
        <f t="shared" si="5"/>
        <v>933.33899999999994</v>
      </c>
      <c r="H20" s="17">
        <f t="shared" si="3"/>
        <v>150342668.9852041</v>
      </c>
    </row>
    <row r="21" spans="1:10" ht="15" thickBot="1" x14ac:dyDescent="0.35">
      <c r="A21" s="11">
        <v>20</v>
      </c>
      <c r="B21" s="17">
        <f t="shared" si="1"/>
        <v>122.967</v>
      </c>
      <c r="C21" s="17">
        <f t="shared" si="0"/>
        <v>1.7502303000000001E-3</v>
      </c>
      <c r="D21">
        <f t="shared" si="2"/>
        <v>26.382021149644796</v>
      </c>
      <c r="E21">
        <v>6218.4938650156982</v>
      </c>
      <c r="F21">
        <f t="shared" si="4"/>
        <v>164056.43666578055</v>
      </c>
      <c r="G21" s="17">
        <f t="shared" si="5"/>
        <v>927.03300000000002</v>
      </c>
      <c r="H21" s="17">
        <f t="shared" si="3"/>
        <v>152085730.65158856</v>
      </c>
    </row>
    <row r="22" spans="1:10" ht="15" thickBot="1" x14ac:dyDescent="0.35">
      <c r="A22" s="11">
        <v>21</v>
      </c>
      <c r="B22" s="17">
        <f t="shared" si="1"/>
        <v>129.273</v>
      </c>
      <c r="C22" s="17">
        <f t="shared" si="0"/>
        <v>1.6928456999999999E-3</v>
      </c>
      <c r="D22">
        <f t="shared" si="2"/>
        <v>26.167896781143117</v>
      </c>
      <c r="E22">
        <v>6365.7724327354626</v>
      </c>
      <c r="F22">
        <f t="shared" si="4"/>
        <v>166578.8759520679</v>
      </c>
      <c r="G22" s="17">
        <f t="shared" si="5"/>
        <v>920.72699999999998</v>
      </c>
      <c r="H22" s="17">
        <f t="shared" si="3"/>
        <v>153373668.71871963</v>
      </c>
    </row>
    <row r="23" spans="1:10" ht="15" thickBot="1" x14ac:dyDescent="0.35">
      <c r="A23" s="11">
        <v>22</v>
      </c>
      <c r="B23" s="17">
        <f t="shared" si="1"/>
        <v>135.57900000000001</v>
      </c>
      <c r="C23" s="17">
        <f t="shared" si="0"/>
        <v>1.6354611E-3</v>
      </c>
      <c r="D23">
        <f t="shared" si="2"/>
        <v>25.909646315591495</v>
      </c>
      <c r="E23">
        <v>6508.7480313083061</v>
      </c>
      <c r="F23">
        <f t="shared" si="4"/>
        <v>168639.35944850065</v>
      </c>
      <c r="G23" s="17">
        <f t="shared" si="5"/>
        <v>914.42100000000005</v>
      </c>
      <c r="H23" s="17">
        <f t="shared" si="3"/>
        <v>154207371.70625743</v>
      </c>
    </row>
    <row r="24" spans="1:10" ht="15" thickBot="1" x14ac:dyDescent="0.35">
      <c r="A24" s="11">
        <v>23</v>
      </c>
      <c r="B24" s="17">
        <f t="shared" si="1"/>
        <v>141.88499999999999</v>
      </c>
      <c r="C24" s="17">
        <f t="shared" si="0"/>
        <v>1.5780765E-3</v>
      </c>
      <c r="D24">
        <f t="shared" si="2"/>
        <v>25.607269752989929</v>
      </c>
      <c r="E24">
        <v>6647.6983053003314</v>
      </c>
      <c r="F24">
        <f t="shared" si="4"/>
        <v>170229.4037403196</v>
      </c>
      <c r="G24" s="17">
        <f t="shared" si="5"/>
        <v>908.11500000000001</v>
      </c>
      <c r="H24" s="17">
        <f t="shared" si="3"/>
        <v>154587874.97764033</v>
      </c>
    </row>
    <row r="25" spans="1:10" ht="15" thickBot="1" x14ac:dyDescent="0.35">
      <c r="A25" s="11">
        <v>24</v>
      </c>
      <c r="B25" s="17">
        <f t="shared" si="1"/>
        <v>148.191</v>
      </c>
      <c r="C25" s="17">
        <f t="shared" si="0"/>
        <v>1.5206918999999999E-3</v>
      </c>
      <c r="D25">
        <f t="shared" si="2"/>
        <v>25.260767093338412</v>
      </c>
      <c r="E25">
        <v>6782.8706411868252</v>
      </c>
      <c r="F25">
        <f t="shared" si="4"/>
        <v>171340.51549126336</v>
      </c>
      <c r="G25" s="17">
        <f t="shared" si="5"/>
        <v>901.80899999999997</v>
      </c>
      <c r="H25" s="17">
        <f t="shared" si="3"/>
        <v>154516418.9346607</v>
      </c>
    </row>
    <row r="26" spans="1:10" ht="15" thickBot="1" x14ac:dyDescent="0.35">
      <c r="A26" s="11">
        <v>25</v>
      </c>
      <c r="B26" s="17">
        <f t="shared" si="1"/>
        <v>154.49700000000001</v>
      </c>
      <c r="C26" s="17">
        <f t="shared" si="0"/>
        <v>1.4633072999999999E-3</v>
      </c>
      <c r="D26">
        <f t="shared" si="2"/>
        <v>24.870138336636959</v>
      </c>
      <c r="E26">
        <v>6914.4866089539537</v>
      </c>
      <c r="F26">
        <f t="shared" si="4"/>
        <v>171964.23849150861</v>
      </c>
      <c r="G26" s="17">
        <f t="shared" si="5"/>
        <v>895.50299999999993</v>
      </c>
      <c r="H26" s="17">
        <f t="shared" si="3"/>
        <v>153994491.46186143</v>
      </c>
    </row>
    <row r="27" spans="1:10" ht="15" thickBot="1" x14ac:dyDescent="0.35">
      <c r="A27" s="11">
        <v>26</v>
      </c>
      <c r="B27" s="17">
        <f t="shared" si="1"/>
        <v>160.803</v>
      </c>
      <c r="C27" s="17">
        <f t="shared" si="0"/>
        <v>1.4059227E-3</v>
      </c>
      <c r="D27">
        <f t="shared" si="2"/>
        <v>24.435383482885555</v>
      </c>
      <c r="E27">
        <v>7042.7455973704618</v>
      </c>
      <c r="F27">
        <f t="shared" si="4"/>
        <v>172092.18944415115</v>
      </c>
      <c r="G27" s="17">
        <f t="shared" si="5"/>
        <v>889.197</v>
      </c>
      <c r="H27" s="17">
        <f t="shared" si="3"/>
        <v>153023858.57717088</v>
      </c>
    </row>
    <row r="28" spans="1:10" ht="15" thickBot="1" x14ac:dyDescent="0.35">
      <c r="A28" s="11">
        <v>27</v>
      </c>
      <c r="B28" s="17">
        <f t="shared" si="1"/>
        <v>167.10900000000001</v>
      </c>
      <c r="C28" s="17">
        <f t="shared" si="0"/>
        <v>1.3485380999999999E-3</v>
      </c>
      <c r="D28">
        <f t="shared" si="2"/>
        <v>23.956502532084212</v>
      </c>
      <c r="E28">
        <v>7167.827815085031</v>
      </c>
      <c r="F28">
        <f t="shared" si="4"/>
        <v>171716.08520162819</v>
      </c>
      <c r="G28" s="17">
        <f t="shared" si="5"/>
        <v>882.89099999999996</v>
      </c>
      <c r="H28" s="17">
        <f t="shared" si="3"/>
        <v>151606586.17975071</v>
      </c>
    </row>
    <row r="29" spans="1:10" ht="15" thickBot="1" x14ac:dyDescent="0.35">
      <c r="A29" s="11">
        <v>28</v>
      </c>
      <c r="B29" s="17">
        <f t="shared" si="1"/>
        <v>173.41499999999999</v>
      </c>
      <c r="C29" s="17">
        <f t="shared" si="0"/>
        <v>1.2911535000000001E-3</v>
      </c>
      <c r="D29">
        <f t="shared" si="2"/>
        <v>23.433495484232928</v>
      </c>
      <c r="E29">
        <v>7289.8967878619787</v>
      </c>
      <c r="F29">
        <f t="shared" si="4"/>
        <v>170827.76345888781</v>
      </c>
      <c r="G29" s="17">
        <f t="shared" si="5"/>
        <v>876.58500000000004</v>
      </c>
      <c r="H29" s="17">
        <f t="shared" si="3"/>
        <v>149745055.03160918</v>
      </c>
    </row>
    <row r="30" spans="1:10" ht="15" thickBot="1" x14ac:dyDescent="0.35">
      <c r="A30" s="11">
        <v>29</v>
      </c>
      <c r="B30" s="17">
        <f t="shared" si="1"/>
        <v>179.721</v>
      </c>
      <c r="C30" s="17">
        <f t="shared" si="0"/>
        <v>1.2337689E-3</v>
      </c>
      <c r="D30">
        <f t="shared" si="2"/>
        <v>22.866362339331694</v>
      </c>
      <c r="E30">
        <v>7409.101451741788</v>
      </c>
      <c r="F30">
        <f t="shared" si="4"/>
        <v>169419.19840439621</v>
      </c>
      <c r="G30" s="17">
        <f t="shared" si="5"/>
        <v>870.279</v>
      </c>
      <c r="H30" s="17">
        <f t="shared" si="3"/>
        <v>147441970.56817952</v>
      </c>
    </row>
    <row r="31" spans="1:10" ht="15" thickBot="1" x14ac:dyDescent="0.35">
      <c r="A31" s="11">
        <v>30</v>
      </c>
      <c r="B31" s="17">
        <f t="shared" si="1"/>
        <v>186.02700000000002</v>
      </c>
      <c r="C31" s="17">
        <f t="shared" si="0"/>
        <v>1.1763842999999998E-3</v>
      </c>
      <c r="D31">
        <f t="shared" si="2"/>
        <v>22.255103097380516</v>
      </c>
      <c r="E31">
        <v>7525.577919354253</v>
      </c>
      <c r="F31">
        <f t="shared" si="4"/>
        <v>167482.51246259926</v>
      </c>
      <c r="G31" s="17">
        <f t="shared" si="5"/>
        <v>863.97299999999996</v>
      </c>
      <c r="H31" s="17">
        <f t="shared" si="3"/>
        <v>144700368.73984927</v>
      </c>
    </row>
    <row r="32" spans="1:10" ht="15" thickBot="1" x14ac:dyDescent="0.35">
      <c r="A32" s="11">
        <v>31</v>
      </c>
      <c r="B32" s="17">
        <f t="shared" si="1"/>
        <v>192.333</v>
      </c>
      <c r="C32" s="17">
        <f t="shared" si="0"/>
        <v>1.1189997000000001E-3</v>
      </c>
      <c r="D32">
        <f t="shared" si="2"/>
        <v>21.599717758379402</v>
      </c>
      <c r="E32">
        <v>7639.4509797426135</v>
      </c>
      <c r="F32">
        <f t="shared" si="4"/>
        <v>165009.98499141546</v>
      </c>
      <c r="G32" s="17">
        <f t="shared" si="5"/>
        <v>857.66700000000003</v>
      </c>
      <c r="H32" s="17">
        <f t="shared" si="3"/>
        <v>141523618.79763234</v>
      </c>
    </row>
    <row r="33" spans="1:8" ht="15" thickBot="1" x14ac:dyDescent="0.35">
      <c r="A33" s="11">
        <v>32</v>
      </c>
      <c r="B33" s="17">
        <f t="shared" si="1"/>
        <v>198.63900000000001</v>
      </c>
      <c r="C33" s="17">
        <f t="shared" si="0"/>
        <v>1.0616150999999999E-3</v>
      </c>
      <c r="D33">
        <f t="shared" si="2"/>
        <v>20.900206322328334</v>
      </c>
      <c r="E33">
        <v>7750.835379303101</v>
      </c>
      <c r="F33">
        <f t="shared" si="4"/>
        <v>161994.05859783679</v>
      </c>
      <c r="G33" s="17">
        <f t="shared" si="5"/>
        <v>851.36099999999999</v>
      </c>
      <c r="H33" s="17">
        <f t="shared" si="3"/>
        <v>137915423.72191292</v>
      </c>
    </row>
    <row r="34" spans="1:8" ht="15" thickBot="1" x14ac:dyDescent="0.35">
      <c r="A34" s="11">
        <v>33</v>
      </c>
      <c r="B34" s="17">
        <f t="shared" si="1"/>
        <v>204.94499999999999</v>
      </c>
      <c r="C34" s="17">
        <f t="shared" ref="C34:C51" si="6">$J$12*($J$13-B34)</f>
        <v>1.0042305E-3</v>
      </c>
      <c r="D34">
        <f t="shared" si="2"/>
        <v>20.156568789227325</v>
      </c>
      <c r="E34">
        <v>7859.8369217033378</v>
      </c>
      <c r="F34">
        <f t="shared" si="4"/>
        <v>158427.34358442208</v>
      </c>
      <c r="G34" s="17">
        <f t="shared" si="5"/>
        <v>845.05500000000006</v>
      </c>
      <c r="H34" s="17">
        <f t="shared" si="3"/>
        <v>133879818.83273381</v>
      </c>
    </row>
    <row r="35" spans="1:8" ht="15" thickBot="1" x14ac:dyDescent="0.35">
      <c r="A35" s="11">
        <v>34</v>
      </c>
      <c r="B35" s="17">
        <f t="shared" si="1"/>
        <v>211.251</v>
      </c>
      <c r="C35" s="17">
        <f t="shared" si="6"/>
        <v>9.4684589999999996E-4</v>
      </c>
      <c r="D35">
        <f t="shared" si="2"/>
        <v>19.368805159076373</v>
      </c>
      <c r="E35">
        <v>7966.5534171330009</v>
      </c>
      <c r="F35">
        <f t="shared" si="4"/>
        <v>154302.62092582317</v>
      </c>
      <c r="G35" s="17">
        <f t="shared" si="5"/>
        <v>838.74900000000002</v>
      </c>
      <c r="H35" s="17">
        <f t="shared" si="3"/>
        <v>129421168.99891326</v>
      </c>
    </row>
    <row r="36" spans="1:8" ht="15" thickBot="1" x14ac:dyDescent="0.35">
      <c r="A36" s="11">
        <v>35</v>
      </c>
      <c r="B36" s="17">
        <f t="shared" si="1"/>
        <v>217.55699999999999</v>
      </c>
      <c r="C36" s="17">
        <f t="shared" si="6"/>
        <v>8.8946130000000013E-4</v>
      </c>
      <c r="D36">
        <f t="shared" si="2"/>
        <v>18.536915431875478</v>
      </c>
      <c r="E36">
        <v>8071.0755053985304</v>
      </c>
      <c r="F36">
        <f t="shared" si="4"/>
        <v>149612.8440878542</v>
      </c>
      <c r="G36" s="17">
        <f t="shared" si="5"/>
        <v>832.44299999999998</v>
      </c>
      <c r="H36" s="17">
        <f t="shared" si="3"/>
        <v>124544164.77102561</v>
      </c>
    </row>
    <row r="37" spans="1:8" ht="15" thickBot="1" x14ac:dyDescent="0.35">
      <c r="A37" s="11">
        <v>36</v>
      </c>
      <c r="B37" s="17">
        <f t="shared" si="1"/>
        <v>223.863</v>
      </c>
      <c r="C37" s="17">
        <f t="shared" si="6"/>
        <v>8.3207670000000008E-4</v>
      </c>
      <c r="D37">
        <f t="shared" si="2"/>
        <v>17.660899607624643</v>
      </c>
      <c r="E37">
        <v>8173.4873727927716</v>
      </c>
      <c r="F37">
        <f t="shared" si="4"/>
        <v>144351.13993508084</v>
      </c>
      <c r="G37" s="17">
        <f t="shared" si="5"/>
        <v>826.13699999999994</v>
      </c>
      <c r="H37" s="17">
        <f t="shared" si="3"/>
        <v>119253817.69254787</v>
      </c>
    </row>
    <row r="38" spans="1:8" ht="15" thickBot="1" x14ac:dyDescent="0.35">
      <c r="A38" s="11">
        <v>37</v>
      </c>
      <c r="B38" s="17">
        <f t="shared" si="1"/>
        <v>230.16900000000001</v>
      </c>
      <c r="C38" s="17">
        <f t="shared" si="6"/>
        <v>7.7469209999999993E-4</v>
      </c>
      <c r="D38">
        <f t="shared" si="2"/>
        <v>16.740757686323853</v>
      </c>
      <c r="E38">
        <v>8273.8673790501216</v>
      </c>
      <c r="F38">
        <f t="shared" si="4"/>
        <v>138510.80892145753</v>
      </c>
      <c r="G38" s="17">
        <f t="shared" si="5"/>
        <v>819.83100000000002</v>
      </c>
      <c r="H38" s="17">
        <f t="shared" si="3"/>
        <v>113555454.98888744</v>
      </c>
    </row>
    <row r="39" spans="1:8" ht="15" thickBot="1" x14ac:dyDescent="0.35">
      <c r="A39" s="11">
        <v>38</v>
      </c>
      <c r="B39" s="17">
        <f t="shared" si="1"/>
        <v>236.47499999999999</v>
      </c>
      <c r="C39" s="17">
        <f t="shared" si="6"/>
        <v>7.173075000000001E-4</v>
      </c>
      <c r="D39">
        <f t="shared" si="2"/>
        <v>15.776489667973127</v>
      </c>
      <c r="E39">
        <v>8372.2886078159499</v>
      </c>
      <c r="F39">
        <f t="shared" si="4"/>
        <v>132085.32471849746</v>
      </c>
      <c r="G39" s="17">
        <f t="shared" si="5"/>
        <v>813.52499999999998</v>
      </c>
      <c r="H39" s="17">
        <f t="shared" si="3"/>
        <v>107454713.79161565</v>
      </c>
    </row>
    <row r="40" spans="1:8" ht="15" thickBot="1" x14ac:dyDescent="0.35">
      <c r="A40" s="11">
        <v>39</v>
      </c>
      <c r="B40" s="17">
        <f t="shared" si="1"/>
        <v>242.78100000000001</v>
      </c>
      <c r="C40" s="17">
        <f t="shared" si="6"/>
        <v>6.5992289999999994E-4</v>
      </c>
      <c r="D40">
        <f t="shared" si="2"/>
        <v>14.768095552572456</v>
      </c>
      <c r="E40">
        <v>8468.8193517495583</v>
      </c>
      <c r="F40">
        <f t="shared" si="4"/>
        <v>125068.3334041122</v>
      </c>
      <c r="G40" s="17">
        <f t="shared" si="5"/>
        <v>807.21900000000005</v>
      </c>
      <c r="H40" s="17">
        <f t="shared" si="3"/>
        <v>100957535.02213405</v>
      </c>
    </row>
    <row r="41" spans="1:8" ht="15" thickBot="1" x14ac:dyDescent="0.35">
      <c r="A41" s="11">
        <v>40</v>
      </c>
      <c r="B41" s="17">
        <f t="shared" si="1"/>
        <v>249.08699999999999</v>
      </c>
      <c r="C41" s="17">
        <f t="shared" si="6"/>
        <v>6.0253830000000011E-4</v>
      </c>
      <c r="D41">
        <f t="shared" si="2"/>
        <v>13.715575340121839</v>
      </c>
      <c r="E41">
        <v>8563.5235415171865</v>
      </c>
      <c r="F41">
        <f t="shared" si="4"/>
        <v>117453.65231058597</v>
      </c>
      <c r="G41" s="17">
        <f t="shared" si="5"/>
        <v>800.91300000000001</v>
      </c>
      <c r="H41" s="17">
        <f t="shared" si="3"/>
        <v>94070157.033028334</v>
      </c>
    </row>
    <row r="42" spans="1:8" ht="15" thickBot="1" x14ac:dyDescent="0.35">
      <c r="A42" s="11">
        <v>41</v>
      </c>
      <c r="B42" s="17">
        <f t="shared" si="1"/>
        <v>255.393</v>
      </c>
      <c r="C42" s="17">
        <f t="shared" si="6"/>
        <v>5.4515370000000007E-4</v>
      </c>
      <c r="D42">
        <f t="shared" si="2"/>
        <v>12.618929030621278</v>
      </c>
      <c r="E42">
        <v>8656.4611264198738</v>
      </c>
      <c r="F42">
        <f t="shared" si="4"/>
        <v>109235.26861062431</v>
      </c>
      <c r="G42" s="17">
        <f t="shared" si="5"/>
        <v>794.60699999999997</v>
      </c>
      <c r="H42" s="17">
        <f t="shared" si="3"/>
        <v>86799109.084882349</v>
      </c>
    </row>
    <row r="43" spans="1:8" ht="15" thickBot="1" x14ac:dyDescent="0.35">
      <c r="A43" s="11">
        <v>42</v>
      </c>
      <c r="B43" s="17">
        <f t="shared" si="1"/>
        <v>261.69900000000001</v>
      </c>
      <c r="C43" s="17">
        <f t="shared" si="6"/>
        <v>4.8776909999999996E-4</v>
      </c>
      <c r="D43">
        <f t="shared" si="2"/>
        <v>11.478156624070772</v>
      </c>
      <c r="E43">
        <v>8747.6884131675561</v>
      </c>
      <c r="F43">
        <f t="shared" si="4"/>
        <v>100407.33770490633</v>
      </c>
      <c r="G43" s="17">
        <f t="shared" si="5"/>
        <v>788.30099999999993</v>
      </c>
      <c r="H43" s="17">
        <f t="shared" si="3"/>
        <v>79151204.720115349</v>
      </c>
    </row>
    <row r="44" spans="1:8" ht="15" thickBot="1" x14ac:dyDescent="0.35">
      <c r="A44" s="11">
        <v>43</v>
      </c>
      <c r="B44" s="17">
        <f t="shared" si="1"/>
        <v>268.005</v>
      </c>
      <c r="C44" s="17">
        <f t="shared" si="6"/>
        <v>4.3038450000000013E-4</v>
      </c>
      <c r="D44">
        <f t="shared" si="2"/>
        <v>10.293258120470329</v>
      </c>
      <c r="E44">
        <v>8837.2583682984805</v>
      </c>
      <c r="F44">
        <f t="shared" si="4"/>
        <v>90964.181462182707</v>
      </c>
      <c r="G44" s="17">
        <f t="shared" si="5"/>
        <v>781.995</v>
      </c>
      <c r="H44" s="17">
        <f t="shared" si="3"/>
        <v>71133535.082519561</v>
      </c>
    </row>
    <row r="45" spans="1:8" ht="15" thickBot="1" x14ac:dyDescent="0.35">
      <c r="A45" s="11">
        <v>44</v>
      </c>
      <c r="B45" s="17">
        <f t="shared" si="1"/>
        <v>274.31099999999998</v>
      </c>
      <c r="C45" s="17">
        <f t="shared" si="6"/>
        <v>3.7299990000000025E-4</v>
      </c>
      <c r="D45">
        <f t="shared" si="2"/>
        <v>9.064233519819938</v>
      </c>
      <c r="E45">
        <v>8925.2208889083086</v>
      </c>
      <c r="F45">
        <f t="shared" si="4"/>
        <v>80900.286353039788</v>
      </c>
      <c r="G45" s="17">
        <f t="shared" si="5"/>
        <v>775.68900000000008</v>
      </c>
      <c r="H45" s="17">
        <f t="shared" si="3"/>
        <v>62753462.220903084</v>
      </c>
    </row>
    <row r="46" spans="1:8" ht="15" thickBot="1" x14ac:dyDescent="0.35">
      <c r="A46" s="11">
        <v>45</v>
      </c>
      <c r="B46" s="17">
        <f t="shared" si="1"/>
        <v>280.61700000000002</v>
      </c>
      <c r="C46" s="17">
        <f t="shared" si="6"/>
        <v>3.1561529999999993E-4</v>
      </c>
      <c r="D46">
        <f t="shared" si="2"/>
        <v>7.7910828221195958</v>
      </c>
      <c r="E46">
        <v>9011.6230456614812</v>
      </c>
      <c r="F46">
        <f t="shared" si="4"/>
        <v>70210.301510470235</v>
      </c>
      <c r="G46" s="17">
        <f t="shared" si="5"/>
        <v>769.38300000000004</v>
      </c>
      <c r="H46" s="17">
        <f t="shared" si="3"/>
        <v>54018612.40703012</v>
      </c>
    </row>
    <row r="47" spans="1:8" ht="15" thickBot="1" x14ac:dyDescent="0.35">
      <c r="A47" s="11">
        <v>46</v>
      </c>
      <c r="B47" s="17">
        <f t="shared" si="1"/>
        <v>286.923</v>
      </c>
      <c r="C47" s="17">
        <f t="shared" si="6"/>
        <v>2.5823070000000005E-4</v>
      </c>
      <c r="D47">
        <f t="shared" si="2"/>
        <v>6.4738060273693181</v>
      </c>
      <c r="E47">
        <v>9096.5093014813701</v>
      </c>
      <c r="F47">
        <f t="shared" si="4"/>
        <v>58889.036743951161</v>
      </c>
      <c r="G47" s="17">
        <f t="shared" si="5"/>
        <v>763.077</v>
      </c>
      <c r="H47" s="17">
        <f t="shared" si="3"/>
        <v>44936869.491464019</v>
      </c>
    </row>
    <row r="48" spans="1:8" ht="15" thickBot="1" x14ac:dyDescent="0.35">
      <c r="A48" s="11">
        <v>47</v>
      </c>
      <c r="B48" s="17">
        <f t="shared" si="1"/>
        <v>293.22899999999998</v>
      </c>
      <c r="C48" s="17">
        <f t="shared" si="6"/>
        <v>2.0084610000000022E-4</v>
      </c>
      <c r="D48">
        <f t="shared" si="2"/>
        <v>5.1124031355690986</v>
      </c>
      <c r="E48">
        <v>9179.9217088341884</v>
      </c>
      <c r="F48">
        <f t="shared" si="4"/>
        <v>46931.460528522744</v>
      </c>
      <c r="G48" s="17">
        <f t="shared" si="5"/>
        <v>756.77099999999996</v>
      </c>
      <c r="H48" s="17">
        <f t="shared" si="3"/>
        <v>35516368.315630682</v>
      </c>
    </row>
    <row r="49" spans="1:12" ht="15" thickBot="1" x14ac:dyDescent="0.35">
      <c r="A49" s="11">
        <v>48</v>
      </c>
      <c r="B49" s="17">
        <f t="shared" si="1"/>
        <v>299.53500000000003</v>
      </c>
      <c r="C49" s="17">
        <f t="shared" si="6"/>
        <v>1.4346149999999987E-4</v>
      </c>
      <c r="D49">
        <f t="shared" si="2"/>
        <v>3.7068741467189219</v>
      </c>
      <c r="E49">
        <v>9020.6264500624293</v>
      </c>
      <c r="F49">
        <f t="shared" si="4"/>
        <v>33438.326974945303</v>
      </c>
      <c r="G49" s="17">
        <f t="shared" si="5"/>
        <v>750.46499999999992</v>
      </c>
      <c r="H49" s="17">
        <f t="shared" si="3"/>
        <v>25094294.053252324</v>
      </c>
    </row>
    <row r="50" spans="1:12" ht="15" thickBot="1" x14ac:dyDescent="0.35">
      <c r="A50" s="11">
        <v>49</v>
      </c>
      <c r="B50" s="17">
        <f t="shared" si="1"/>
        <v>305.84100000000001</v>
      </c>
      <c r="C50" s="17">
        <f t="shared" si="6"/>
        <v>8.6076900000000016E-5</v>
      </c>
      <c r="D50">
        <f t="shared" si="2"/>
        <v>2.2572190608188136</v>
      </c>
      <c r="E50">
        <v>8164.2633226624739</v>
      </c>
      <c r="F50">
        <f t="shared" si="4"/>
        <v>18428.530789457676</v>
      </c>
      <c r="G50" s="17">
        <f t="shared" si="5"/>
        <v>744.15899999999999</v>
      </c>
      <c r="H50" s="17">
        <f t="shared" si="3"/>
        <v>13713757.043752035</v>
      </c>
    </row>
    <row r="51" spans="1:12" ht="15" thickBot="1" x14ac:dyDescent="0.35">
      <c r="A51" s="11">
        <v>50</v>
      </c>
      <c r="B51" s="17">
        <f t="shared" si="1"/>
        <v>312.14699999999999</v>
      </c>
      <c r="C51" s="17">
        <f t="shared" si="6"/>
        <v>2.8692300000000179E-5</v>
      </c>
      <c r="D51">
        <f t="shared" si="2"/>
        <v>0.76343787786876172</v>
      </c>
      <c r="E51">
        <v>7726.2011208284994</v>
      </c>
      <c r="F51">
        <f t="shared" si="4"/>
        <v>5898.4745876725574</v>
      </c>
      <c r="G51" s="17">
        <f t="shared" si="5"/>
        <v>737.85300000000007</v>
      </c>
      <c r="H51" s="17">
        <f t="shared" si="3"/>
        <v>4352207.1699379599</v>
      </c>
    </row>
    <row r="52" spans="1:12" x14ac:dyDescent="0.3">
      <c r="A52" s="15"/>
      <c r="B52" s="16"/>
      <c r="C52" s="16"/>
      <c r="D52" s="16"/>
      <c r="E52" s="16"/>
      <c r="F52" s="16"/>
      <c r="G52" s="16"/>
      <c r="H52" s="16"/>
      <c r="I52" s="16"/>
    </row>
    <row r="53" spans="1:12" ht="15" thickBot="1" x14ac:dyDescent="0.35">
      <c r="E53" s="6" t="s">
        <v>15</v>
      </c>
      <c r="F53" s="2">
        <f>SUM(F2:F51)</f>
        <v>6036605.266217907</v>
      </c>
      <c r="G53" s="7"/>
      <c r="H53" s="3">
        <f xml:space="preserve"> SUM(H2:H51)</f>
        <v>5414112518.9254274</v>
      </c>
      <c r="I53" s="6" t="s">
        <v>13</v>
      </c>
    </row>
    <row r="54" spans="1:12" ht="15" thickBot="1" x14ac:dyDescent="0.35">
      <c r="E54" s="6" t="s">
        <v>16</v>
      </c>
      <c r="F54" s="5">
        <f>F53/1000</f>
        <v>6036.6052662179072</v>
      </c>
      <c r="G54" s="7"/>
      <c r="H54" s="4">
        <f xml:space="preserve"> H53/10^6</f>
        <v>5414.1125189254271</v>
      </c>
      <c r="I54" s="6" t="s">
        <v>14</v>
      </c>
      <c r="J54" s="23" t="s">
        <v>27</v>
      </c>
      <c r="K54" s="21">
        <f>F54</f>
        <v>6036.6052662179072</v>
      </c>
      <c r="L54" s="21">
        <f>H54</f>
        <v>5414.1125189254271</v>
      </c>
    </row>
    <row r="55" spans="1:12" ht="15" thickBot="1" x14ac:dyDescent="0.35">
      <c r="G55" s="7"/>
      <c r="J55" s="23" t="s">
        <v>28</v>
      </c>
      <c r="K55" s="21">
        <f>Sheet3Steel!K24</f>
        <v>-4087.4531877395348</v>
      </c>
      <c r="L55" s="21">
        <f>Sheet3Steel!L24</f>
        <v>1807.2721558273186</v>
      </c>
    </row>
    <row r="56" spans="1:12" ht="42.6" customHeight="1" thickTop="1" thickBot="1" x14ac:dyDescent="0.35">
      <c r="C56" s="33" t="s">
        <v>36</v>
      </c>
      <c r="D56" s="34"/>
      <c r="E56" s="38" t="s">
        <v>52</v>
      </c>
      <c r="F56" s="39"/>
      <c r="G56" s="14"/>
      <c r="H56" s="37" t="s">
        <v>53</v>
      </c>
      <c r="I56" s="37"/>
      <c r="J56" s="23" t="s">
        <v>29</v>
      </c>
      <c r="K56" s="21">
        <f>K54+K55</f>
        <v>1949.1520784783725</v>
      </c>
      <c r="L56" s="21">
        <f xml:space="preserve"> L54+L55</f>
        <v>7221.3846747527459</v>
      </c>
    </row>
    <row r="57" spans="1:12" ht="43.8" customHeight="1" thickTop="1" thickBot="1" x14ac:dyDescent="0.35">
      <c r="C57" s="35" t="s">
        <v>17</v>
      </c>
      <c r="D57" s="35"/>
      <c r="E57" s="36" t="s">
        <v>46</v>
      </c>
      <c r="F57" s="36"/>
      <c r="G57" s="14"/>
      <c r="H57" s="36" t="s">
        <v>32</v>
      </c>
      <c r="I57" s="36"/>
      <c r="K57">
        <v>1949.1521</v>
      </c>
      <c r="L57">
        <v>7221.3850000000002</v>
      </c>
    </row>
    <row r="58" spans="1:12" ht="15" customHeight="1" thickTop="1" x14ac:dyDescent="0.3"/>
    <row r="75" ht="47.4" customHeight="1" x14ac:dyDescent="0.3"/>
    <row r="76" ht="28.2" customHeight="1" x14ac:dyDescent="0.3"/>
  </sheetData>
  <mergeCells count="8">
    <mergeCell ref="C57:D57"/>
    <mergeCell ref="E57:F57"/>
    <mergeCell ref="H57:I57"/>
    <mergeCell ref="J3:J4"/>
    <mergeCell ref="J8:J9"/>
    <mergeCell ref="C56:D56"/>
    <mergeCell ref="E56:F56"/>
    <mergeCell ref="H56:I5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6368-1939-44BA-AADD-5CA116F4DD69}">
  <dimension ref="A1:O29"/>
  <sheetViews>
    <sheetView tabSelected="1" topLeftCell="C10" workbookViewId="0">
      <selection activeCell="N20" sqref="N20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</cols>
  <sheetData>
    <row r="1" spans="1:15" ht="15" thickBot="1" x14ac:dyDescent="0.35">
      <c r="A1" s="8" t="s">
        <v>7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2</v>
      </c>
      <c r="G1" s="22" t="s">
        <v>18</v>
      </c>
      <c r="H1" s="18" t="s">
        <v>19</v>
      </c>
      <c r="I1" s="20" t="s">
        <v>20</v>
      </c>
      <c r="J1" s="8" t="s">
        <v>3</v>
      </c>
      <c r="K1" s="9" t="s">
        <v>11</v>
      </c>
      <c r="L1" s="10" t="s">
        <v>12</v>
      </c>
    </row>
    <row r="2" spans="1:15" ht="15" thickBot="1" x14ac:dyDescent="0.35">
      <c r="A2" s="11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17">
        <f t="shared" ref="F2:F22" si="0" xml:space="preserve"> $N$11*($N$12-B2)</f>
        <v>2.3414299999999998E-3</v>
      </c>
      <c r="G2" s="23">
        <f xml:space="preserve"> ABS(F2)</f>
        <v>2.3414299999999998E-3</v>
      </c>
      <c r="H2" s="18">
        <f xml:space="preserve"> IF(G2=0,0,F2/G2)</f>
        <v>1</v>
      </c>
      <c r="I2" s="21">
        <f xml:space="preserve">  IF(G2&lt;=0.002,2*10^5*G2,IF(G2&lt;=0.00222,113636.3636*(G2-0.002)+400,IF(G2&lt;=0.00253,80645.16129*(G2-0.00222)+425,IF(G2&lt;=0.00305,46153.84615*(G2-0.00253)+450,IF(G2&lt;=0.00342,35135.13514*(G2-0.00305)+474,IF(G2&lt;0.0045,12037.03704*(G2-0.00342)+487,500))))))</f>
        <v>434.79274193544467</v>
      </c>
      <c r="J2">
        <f xml:space="preserve"> I2*H2</f>
        <v>434.79274193544467</v>
      </c>
      <c r="K2">
        <f t="shared" ref="K2:K22" si="1" xml:space="preserve"> J2*D2</f>
        <v>136649.14746542546</v>
      </c>
      <c r="L2">
        <f t="shared" ref="L2:L22" si="2" xml:space="preserve"> K2*E2</f>
        <v>135555954.28570205</v>
      </c>
      <c r="N2" s="30" t="s">
        <v>33</v>
      </c>
    </row>
    <row r="3" spans="1:15" ht="15" thickBot="1" x14ac:dyDescent="0.35">
      <c r="A3" s="11">
        <v>2</v>
      </c>
      <c r="B3" s="1">
        <v>106.55</v>
      </c>
      <c r="C3" s="1">
        <v>2</v>
      </c>
      <c r="D3">
        <f t="shared" ref="D3:D22" si="3">(22/7)*100*C3</f>
        <v>628.57142857142856</v>
      </c>
      <c r="E3">
        <f t="shared" ref="E3:E22" si="4" xml:space="preserve"> 1050 - B3</f>
        <v>943.45</v>
      </c>
      <c r="F3" s="17">
        <f t="shared" si="0"/>
        <v>1.8996249999999998E-3</v>
      </c>
      <c r="G3" s="23">
        <f t="shared" ref="G3:G22" si="5" xml:space="preserve"> ABS(F3)</f>
        <v>1.8996249999999998E-3</v>
      </c>
      <c r="H3" s="18">
        <f t="shared" ref="H3:H22" si="6" xml:space="preserve"> IF(G3=0,0,F3/G3)</f>
        <v>1</v>
      </c>
      <c r="I3" s="21">
        <f t="shared" ref="I3:I22" si="7" xml:space="preserve">  IF(G3&lt;=0.002,2*10^5*G3,IF(G3&lt;=0.00222,113636.3636*(G3-0.002)+400,IF(G3&lt;=0.00253,80645.16129*(G3-0.00222)+425,IF(G3&lt;=0.00305,46153.84615*(G3-0.00253)+450,IF(G3&lt;=0.00342,35135.13514*(G3-0.00305)+474,IF(G3&lt;0.0045,12037.03704*(G3-0.00342)+487,500))))))</f>
        <v>379.92499999999995</v>
      </c>
      <c r="J3">
        <f t="shared" ref="J3:J22" si="8" xml:space="preserve"> I3*H3</f>
        <v>379.92499999999995</v>
      </c>
      <c r="K3">
        <f t="shared" si="1"/>
        <v>238809.99999999997</v>
      </c>
      <c r="L3">
        <f t="shared" si="2"/>
        <v>225305294.49999997</v>
      </c>
      <c r="N3" s="31"/>
    </row>
    <row r="4" spans="1:15" ht="15" thickBot="1" x14ac:dyDescent="0.35">
      <c r="A4" s="11">
        <v>3</v>
      </c>
      <c r="B4" s="1">
        <v>242</v>
      </c>
      <c r="C4" s="1">
        <v>1</v>
      </c>
      <c r="D4">
        <f t="shared" si="3"/>
        <v>314.28571428571428</v>
      </c>
      <c r="E4">
        <f t="shared" si="4"/>
        <v>808</v>
      </c>
      <c r="F4" s="17">
        <f t="shared" si="0"/>
        <v>6.670300000000001E-4</v>
      </c>
      <c r="G4" s="23">
        <f t="shared" si="5"/>
        <v>6.670300000000001E-4</v>
      </c>
      <c r="H4" s="18">
        <f t="shared" si="6"/>
        <v>1</v>
      </c>
      <c r="I4" s="21">
        <f t="shared" si="7"/>
        <v>133.40600000000001</v>
      </c>
      <c r="J4">
        <f t="shared" si="8"/>
        <v>133.40600000000001</v>
      </c>
      <c r="K4">
        <f t="shared" si="1"/>
        <v>41927.599999999999</v>
      </c>
      <c r="L4">
        <f t="shared" si="2"/>
        <v>33877500.799999997</v>
      </c>
      <c r="N4" s="12" t="s">
        <v>23</v>
      </c>
    </row>
    <row r="5" spans="1:15" ht="15" thickBot="1" x14ac:dyDescent="0.35">
      <c r="A5" s="11">
        <v>4</v>
      </c>
      <c r="B5" s="1">
        <v>247.46</v>
      </c>
      <c r="C5" s="1">
        <v>2</v>
      </c>
      <c r="D5">
        <f t="shared" si="3"/>
        <v>628.57142857142856</v>
      </c>
      <c r="E5">
        <f t="shared" si="4"/>
        <v>802.54</v>
      </c>
      <c r="F5" s="17">
        <f t="shared" si="0"/>
        <v>6.1734400000000003E-4</v>
      </c>
      <c r="G5" s="23">
        <f t="shared" si="5"/>
        <v>6.1734400000000003E-4</v>
      </c>
      <c r="H5" s="18">
        <f t="shared" si="6"/>
        <v>1</v>
      </c>
      <c r="I5" s="21">
        <f t="shared" si="7"/>
        <v>123.4688</v>
      </c>
      <c r="J5">
        <f t="shared" si="8"/>
        <v>123.4688</v>
      </c>
      <c r="K5">
        <f t="shared" si="1"/>
        <v>77608.959999999992</v>
      </c>
      <c r="L5">
        <f t="shared" si="2"/>
        <v>62284294.758399993</v>
      </c>
      <c r="N5" s="12" t="s">
        <v>24</v>
      </c>
    </row>
    <row r="6" spans="1:15" ht="15" thickBot="1" x14ac:dyDescent="0.35">
      <c r="A6" s="11">
        <v>5</v>
      </c>
      <c r="B6" s="1">
        <v>281.55</v>
      </c>
      <c r="C6" s="1">
        <v>2</v>
      </c>
      <c r="D6">
        <f t="shared" si="3"/>
        <v>628.57142857142856</v>
      </c>
      <c r="E6">
        <f t="shared" si="4"/>
        <v>768.45</v>
      </c>
      <c r="F6" s="17">
        <f t="shared" si="0"/>
        <v>3.07125E-4</v>
      </c>
      <c r="G6" s="23">
        <f t="shared" si="5"/>
        <v>3.07125E-4</v>
      </c>
      <c r="H6" s="18">
        <f t="shared" si="6"/>
        <v>1</v>
      </c>
      <c r="I6" s="21">
        <f t="shared" si="7"/>
        <v>61.424999999999997</v>
      </c>
      <c r="J6">
        <f t="shared" si="8"/>
        <v>61.424999999999997</v>
      </c>
      <c r="K6">
        <f t="shared" si="1"/>
        <v>38610</v>
      </c>
      <c r="L6">
        <f t="shared" si="2"/>
        <v>29669854.5</v>
      </c>
      <c r="N6" s="13" t="s">
        <v>35</v>
      </c>
    </row>
    <row r="7" spans="1:15" ht="15" thickBot="1" x14ac:dyDescent="0.35">
      <c r="A7" s="11">
        <v>6</v>
      </c>
      <c r="B7" s="1">
        <v>396.31</v>
      </c>
      <c r="C7" s="1">
        <v>2</v>
      </c>
      <c r="D7">
        <f t="shared" si="3"/>
        <v>628.57142857142856</v>
      </c>
      <c r="E7">
        <f t="shared" si="4"/>
        <v>653.69000000000005</v>
      </c>
      <c r="F7" s="17">
        <f t="shared" si="0"/>
        <v>-7.3719099999999989E-4</v>
      </c>
      <c r="G7" s="23">
        <f t="shared" si="5"/>
        <v>7.3719099999999989E-4</v>
      </c>
      <c r="H7" s="18">
        <f t="shared" si="6"/>
        <v>-1</v>
      </c>
      <c r="I7" s="21">
        <f t="shared" si="7"/>
        <v>147.43819999999997</v>
      </c>
      <c r="J7">
        <f t="shared" si="8"/>
        <v>-147.43819999999997</v>
      </c>
      <c r="K7">
        <f t="shared" si="1"/>
        <v>-92675.439999999973</v>
      </c>
      <c r="L7">
        <f t="shared" si="2"/>
        <v>-60581008.373599991</v>
      </c>
      <c r="N7" s="32" t="s">
        <v>34</v>
      </c>
    </row>
    <row r="8" spans="1:15" ht="15" thickBot="1" x14ac:dyDescent="0.35">
      <c r="A8" s="11">
        <v>7</v>
      </c>
      <c r="B8" s="1">
        <v>466.92</v>
      </c>
      <c r="C8" s="1">
        <v>2</v>
      </c>
      <c r="D8">
        <f t="shared" si="3"/>
        <v>628.57142857142856</v>
      </c>
      <c r="E8">
        <f t="shared" si="4"/>
        <v>583.07999999999993</v>
      </c>
      <c r="F8" s="17">
        <f t="shared" si="0"/>
        <v>-1.379742E-3</v>
      </c>
      <c r="G8" s="23">
        <f t="shared" si="5"/>
        <v>1.379742E-3</v>
      </c>
      <c r="H8" s="18">
        <f t="shared" si="6"/>
        <v>-1</v>
      </c>
      <c r="I8" s="21">
        <f t="shared" si="7"/>
        <v>275.94839999999999</v>
      </c>
      <c r="J8">
        <f t="shared" si="8"/>
        <v>-275.94839999999999</v>
      </c>
      <c r="K8">
        <f t="shared" si="1"/>
        <v>-173453.28</v>
      </c>
      <c r="L8">
        <f t="shared" si="2"/>
        <v>-101137138.50239998</v>
      </c>
      <c r="N8" s="32"/>
    </row>
    <row r="9" spans="1:15" ht="15" thickBot="1" x14ac:dyDescent="0.35">
      <c r="A9" s="11">
        <v>8</v>
      </c>
      <c r="B9" s="1">
        <v>575.07000000000005</v>
      </c>
      <c r="C9" s="1">
        <v>2</v>
      </c>
      <c r="D9">
        <f t="shared" si="3"/>
        <v>628.57142857142856</v>
      </c>
      <c r="E9">
        <f t="shared" si="4"/>
        <v>474.92999999999995</v>
      </c>
      <c r="F9" s="17">
        <f t="shared" si="0"/>
        <v>-2.3639070000000002E-3</v>
      </c>
      <c r="G9" s="23">
        <f t="shared" si="5"/>
        <v>2.3639070000000002E-3</v>
      </c>
      <c r="H9" s="18">
        <f t="shared" si="6"/>
        <v>-1</v>
      </c>
      <c r="I9" s="21">
        <f t="shared" si="7"/>
        <v>436.60540322576003</v>
      </c>
      <c r="J9">
        <f t="shared" si="8"/>
        <v>-436.60540322576003</v>
      </c>
      <c r="K9">
        <f t="shared" si="1"/>
        <v>-274437.68202762055</v>
      </c>
      <c r="L9">
        <f t="shared" si="2"/>
        <v>-130338688.32537782</v>
      </c>
    </row>
    <row r="10" spans="1:15" ht="15" thickBot="1" x14ac:dyDescent="0.35">
      <c r="A10" s="11">
        <v>9</v>
      </c>
      <c r="B10" s="1">
        <v>743.46</v>
      </c>
      <c r="C10" s="1">
        <v>2</v>
      </c>
      <c r="D10">
        <f t="shared" si="3"/>
        <v>628.57142857142856</v>
      </c>
      <c r="E10">
        <f t="shared" si="4"/>
        <v>306.53999999999996</v>
      </c>
      <c r="F10" s="17">
        <f t="shared" si="0"/>
        <v>-3.8962559999999999E-3</v>
      </c>
      <c r="G10" s="23">
        <f t="shared" si="5"/>
        <v>3.8962559999999999E-3</v>
      </c>
      <c r="H10" s="18">
        <f t="shared" si="6"/>
        <v>-1</v>
      </c>
      <c r="I10" s="21">
        <f t="shared" si="7"/>
        <v>492.73271111252222</v>
      </c>
      <c r="J10">
        <f t="shared" si="8"/>
        <v>-492.73271111252222</v>
      </c>
      <c r="K10">
        <f t="shared" si="1"/>
        <v>-309717.70412787108</v>
      </c>
      <c r="L10">
        <f t="shared" si="2"/>
        <v>-94940865.023357585</v>
      </c>
      <c r="N10" s="17"/>
    </row>
    <row r="11" spans="1:15" ht="15" thickBot="1" x14ac:dyDescent="0.35">
      <c r="A11" s="11">
        <v>10</v>
      </c>
      <c r="B11" s="1">
        <v>800.31</v>
      </c>
      <c r="C11" s="1">
        <v>2</v>
      </c>
      <c r="D11">
        <f t="shared" si="3"/>
        <v>628.57142857142856</v>
      </c>
      <c r="E11">
        <f t="shared" si="4"/>
        <v>249.69000000000005</v>
      </c>
      <c r="F11" s="17">
        <f t="shared" si="0"/>
        <v>-4.4135909999999988E-3</v>
      </c>
      <c r="G11" s="23">
        <f t="shared" si="5"/>
        <v>4.4135909999999988E-3</v>
      </c>
      <c r="H11" s="18">
        <f t="shared" si="6"/>
        <v>-1</v>
      </c>
      <c r="I11" s="21">
        <f t="shared" si="7"/>
        <v>498.95989166961061</v>
      </c>
      <c r="J11">
        <f t="shared" si="8"/>
        <v>-498.95989166961061</v>
      </c>
      <c r="K11">
        <f t="shared" si="1"/>
        <v>-313631.93190661236</v>
      </c>
      <c r="L11">
        <f t="shared" si="2"/>
        <v>-78310757.077762052</v>
      </c>
      <c r="N11" s="19">
        <v>9.0999999999999993E-6</v>
      </c>
      <c r="O11" t="s">
        <v>21</v>
      </c>
    </row>
    <row r="12" spans="1:15" ht="15" thickBot="1" x14ac:dyDescent="0.35">
      <c r="A12" s="24">
        <v>11</v>
      </c>
      <c r="B12" s="25">
        <v>1050</v>
      </c>
      <c r="C12" s="25">
        <v>4</v>
      </c>
      <c r="D12" s="26">
        <f t="shared" si="3"/>
        <v>1257.1428571428571</v>
      </c>
      <c r="E12" s="26">
        <f t="shared" si="4"/>
        <v>0</v>
      </c>
      <c r="F12" s="27">
        <f t="shared" si="0"/>
        <v>-6.6857699999999997E-3</v>
      </c>
      <c r="G12" s="28">
        <f t="shared" si="5"/>
        <v>6.6857699999999997E-3</v>
      </c>
      <c r="H12" s="29">
        <f t="shared" si="6"/>
        <v>-1</v>
      </c>
      <c r="I12" s="21">
        <f t="shared" si="7"/>
        <v>500</v>
      </c>
      <c r="J12" s="26">
        <f t="shared" si="8"/>
        <v>-500</v>
      </c>
      <c r="K12" s="26">
        <f t="shared" si="1"/>
        <v>-628571.42857142852</v>
      </c>
      <c r="L12" s="26">
        <f t="shared" si="2"/>
        <v>0</v>
      </c>
      <c r="N12" s="13">
        <v>315.3</v>
      </c>
      <c r="O12" t="s">
        <v>22</v>
      </c>
    </row>
    <row r="13" spans="1:15" ht="15" thickBot="1" x14ac:dyDescent="0.35">
      <c r="A13" s="11">
        <v>12</v>
      </c>
      <c r="B13" s="1">
        <v>1299.69</v>
      </c>
      <c r="C13" s="1">
        <v>2</v>
      </c>
      <c r="D13">
        <f t="shared" si="3"/>
        <v>628.57142857142856</v>
      </c>
      <c r="E13">
        <f t="shared" si="4"/>
        <v>-249.69000000000005</v>
      </c>
      <c r="F13" s="17">
        <f t="shared" si="0"/>
        <v>-8.9579489999999998E-3</v>
      </c>
      <c r="G13" s="23">
        <f t="shared" si="5"/>
        <v>8.9579489999999998E-3</v>
      </c>
      <c r="H13" s="18">
        <f t="shared" si="6"/>
        <v>-1</v>
      </c>
      <c r="I13" s="21">
        <f t="shared" si="7"/>
        <v>500</v>
      </c>
      <c r="J13">
        <f t="shared" si="8"/>
        <v>-500</v>
      </c>
      <c r="K13">
        <f t="shared" si="1"/>
        <v>-314285.71428571426</v>
      </c>
      <c r="L13">
        <f t="shared" si="2"/>
        <v>78474000.000000015</v>
      </c>
      <c r="N13" s="12">
        <f xml:space="preserve"> N12/50</f>
        <v>6.306</v>
      </c>
      <c r="O13" t="s">
        <v>26</v>
      </c>
    </row>
    <row r="14" spans="1:15" ht="15" thickBot="1" x14ac:dyDescent="0.35">
      <c r="A14" s="11">
        <v>13</v>
      </c>
      <c r="B14" s="1">
        <v>1356.54</v>
      </c>
      <c r="C14" s="1">
        <v>2</v>
      </c>
      <c r="D14">
        <f t="shared" si="3"/>
        <v>628.57142857142856</v>
      </c>
      <c r="E14">
        <f t="shared" si="4"/>
        <v>-306.53999999999996</v>
      </c>
      <c r="F14" s="17">
        <f t="shared" si="0"/>
        <v>-9.4752839999999987E-3</v>
      </c>
      <c r="G14" s="23">
        <f t="shared" si="5"/>
        <v>9.4752839999999987E-3</v>
      </c>
      <c r="H14" s="18">
        <f t="shared" si="6"/>
        <v>-1</v>
      </c>
      <c r="I14" s="21">
        <f t="shared" si="7"/>
        <v>500</v>
      </c>
      <c r="J14">
        <f t="shared" si="8"/>
        <v>-500</v>
      </c>
      <c r="K14">
        <f t="shared" si="1"/>
        <v>-314285.71428571426</v>
      </c>
      <c r="L14">
        <f t="shared" si="2"/>
        <v>96341142.857142836</v>
      </c>
    </row>
    <row r="15" spans="1:15" ht="15" thickBot="1" x14ac:dyDescent="0.35">
      <c r="A15" s="11">
        <v>14</v>
      </c>
      <c r="B15" s="1">
        <v>1524.9299999999998</v>
      </c>
      <c r="C15" s="1">
        <v>2</v>
      </c>
      <c r="D15">
        <f t="shared" si="3"/>
        <v>628.57142857142856</v>
      </c>
      <c r="E15">
        <f t="shared" si="4"/>
        <v>-474.92999999999984</v>
      </c>
      <c r="F15" s="17">
        <f t="shared" si="0"/>
        <v>-1.1007632999999998E-2</v>
      </c>
      <c r="G15" s="23">
        <f t="shared" si="5"/>
        <v>1.1007632999999998E-2</v>
      </c>
      <c r="H15" s="18">
        <f t="shared" si="6"/>
        <v>-1</v>
      </c>
      <c r="I15" s="21">
        <f t="shared" si="7"/>
        <v>500</v>
      </c>
      <c r="J15">
        <f t="shared" si="8"/>
        <v>-500</v>
      </c>
      <c r="K15">
        <f t="shared" si="1"/>
        <v>-314285.71428571426</v>
      </c>
      <c r="L15">
        <f t="shared" si="2"/>
        <v>149263714.28571421</v>
      </c>
    </row>
    <row r="16" spans="1:15" ht="15" thickBot="1" x14ac:dyDescent="0.35">
      <c r="A16" s="11">
        <v>15</v>
      </c>
      <c r="B16" s="1">
        <v>1633.08</v>
      </c>
      <c r="C16" s="1">
        <v>2</v>
      </c>
      <c r="D16">
        <f t="shared" si="3"/>
        <v>628.57142857142856</v>
      </c>
      <c r="E16">
        <f t="shared" si="4"/>
        <v>-583.07999999999993</v>
      </c>
      <c r="F16" s="17">
        <f t="shared" si="0"/>
        <v>-1.1991797999999998E-2</v>
      </c>
      <c r="G16" s="23">
        <f t="shared" si="5"/>
        <v>1.1991797999999998E-2</v>
      </c>
      <c r="H16" s="18">
        <f t="shared" si="6"/>
        <v>-1</v>
      </c>
      <c r="I16" s="21">
        <f t="shared" si="7"/>
        <v>500</v>
      </c>
      <c r="J16">
        <f t="shared" si="8"/>
        <v>-500</v>
      </c>
      <c r="K16">
        <f t="shared" si="1"/>
        <v>-314285.71428571426</v>
      </c>
      <c r="L16">
        <f t="shared" si="2"/>
        <v>183253714.28571424</v>
      </c>
      <c r="N16">
        <v>6.306</v>
      </c>
    </row>
    <row r="17" spans="1:13" ht="15" thickBot="1" x14ac:dyDescent="0.35">
      <c r="A17" s="11">
        <v>16</v>
      </c>
      <c r="B17" s="1">
        <v>1703.69</v>
      </c>
      <c r="C17" s="1">
        <v>2</v>
      </c>
      <c r="D17">
        <f t="shared" si="3"/>
        <v>628.57142857142856</v>
      </c>
      <c r="E17">
        <f t="shared" si="4"/>
        <v>-653.69000000000005</v>
      </c>
      <c r="F17" s="17">
        <f t="shared" si="0"/>
        <v>-1.2634349E-2</v>
      </c>
      <c r="G17" s="23">
        <f t="shared" si="5"/>
        <v>1.2634349E-2</v>
      </c>
      <c r="H17" s="18">
        <f t="shared" si="6"/>
        <v>-1</v>
      </c>
      <c r="I17" s="21">
        <f t="shared" si="7"/>
        <v>500</v>
      </c>
      <c r="J17">
        <f t="shared" si="8"/>
        <v>-500</v>
      </c>
      <c r="K17">
        <f t="shared" si="1"/>
        <v>-314285.71428571426</v>
      </c>
      <c r="L17">
        <f t="shared" si="2"/>
        <v>205445428.57142857</v>
      </c>
    </row>
    <row r="18" spans="1:13" ht="15" thickBot="1" x14ac:dyDescent="0.35">
      <c r="A18" s="11">
        <v>17</v>
      </c>
      <c r="B18" s="1">
        <v>1818.45</v>
      </c>
      <c r="C18" s="1">
        <v>2</v>
      </c>
      <c r="D18">
        <f t="shared" si="3"/>
        <v>628.57142857142856</v>
      </c>
      <c r="E18">
        <f t="shared" si="4"/>
        <v>-768.45</v>
      </c>
      <c r="F18" s="17">
        <f t="shared" si="0"/>
        <v>-1.3678665E-2</v>
      </c>
      <c r="G18" s="23">
        <f t="shared" si="5"/>
        <v>1.3678665E-2</v>
      </c>
      <c r="H18" s="18">
        <f t="shared" si="6"/>
        <v>-1</v>
      </c>
      <c r="I18" s="21">
        <f t="shared" si="7"/>
        <v>500</v>
      </c>
      <c r="J18">
        <f t="shared" si="8"/>
        <v>-500</v>
      </c>
      <c r="K18">
        <f t="shared" si="1"/>
        <v>-314285.71428571426</v>
      </c>
      <c r="L18">
        <f t="shared" si="2"/>
        <v>241512857.14285713</v>
      </c>
    </row>
    <row r="19" spans="1:13" ht="15" thickBot="1" x14ac:dyDescent="0.35">
      <c r="A19" s="11">
        <v>18</v>
      </c>
      <c r="B19" s="1">
        <v>1852.54</v>
      </c>
      <c r="C19" s="1">
        <v>2</v>
      </c>
      <c r="D19">
        <f t="shared" si="3"/>
        <v>628.57142857142856</v>
      </c>
      <c r="E19">
        <f t="shared" si="4"/>
        <v>-802.54</v>
      </c>
      <c r="F19" s="17">
        <f t="shared" si="0"/>
        <v>-1.3988883999999998E-2</v>
      </c>
      <c r="G19" s="23">
        <f t="shared" si="5"/>
        <v>1.3988883999999998E-2</v>
      </c>
      <c r="H19" s="18">
        <f t="shared" si="6"/>
        <v>-1</v>
      </c>
      <c r="I19" s="21">
        <f t="shared" si="7"/>
        <v>500</v>
      </c>
      <c r="J19">
        <f t="shared" si="8"/>
        <v>-500</v>
      </c>
      <c r="K19">
        <f t="shared" si="1"/>
        <v>-314285.71428571426</v>
      </c>
      <c r="L19">
        <f t="shared" si="2"/>
        <v>252226857.1428571</v>
      </c>
    </row>
    <row r="20" spans="1:13" ht="15" thickBot="1" x14ac:dyDescent="0.35">
      <c r="A20" s="11">
        <v>19</v>
      </c>
      <c r="B20" s="1">
        <v>1858</v>
      </c>
      <c r="C20" s="1">
        <v>1</v>
      </c>
      <c r="D20">
        <f t="shared" si="3"/>
        <v>314.28571428571428</v>
      </c>
      <c r="E20">
        <f t="shared" si="4"/>
        <v>-808</v>
      </c>
      <c r="F20" s="17">
        <f t="shared" si="0"/>
        <v>-1.4038569999999998E-2</v>
      </c>
      <c r="G20" s="23">
        <f t="shared" si="5"/>
        <v>1.4038569999999998E-2</v>
      </c>
      <c r="H20" s="18">
        <f t="shared" si="6"/>
        <v>-1</v>
      </c>
      <c r="I20" s="21">
        <f t="shared" si="7"/>
        <v>500</v>
      </c>
      <c r="J20">
        <f t="shared" si="8"/>
        <v>-500</v>
      </c>
      <c r="K20">
        <f t="shared" si="1"/>
        <v>-157142.85714285713</v>
      </c>
      <c r="L20">
        <f t="shared" si="2"/>
        <v>126971428.57142857</v>
      </c>
    </row>
    <row r="21" spans="1:13" ht="15" thickBot="1" x14ac:dyDescent="0.35">
      <c r="A21" s="11">
        <v>20</v>
      </c>
      <c r="B21" s="1">
        <v>1993.45</v>
      </c>
      <c r="C21" s="1">
        <v>2</v>
      </c>
      <c r="D21">
        <f t="shared" si="3"/>
        <v>628.57142857142856</v>
      </c>
      <c r="E21">
        <f t="shared" si="4"/>
        <v>-943.45</v>
      </c>
      <c r="F21" s="17">
        <f t="shared" si="0"/>
        <v>-1.5271165E-2</v>
      </c>
      <c r="G21" s="23">
        <f t="shared" si="5"/>
        <v>1.5271165E-2</v>
      </c>
      <c r="H21" s="18">
        <f t="shared" si="6"/>
        <v>-1</v>
      </c>
      <c r="I21" s="21">
        <f t="shared" si="7"/>
        <v>500</v>
      </c>
      <c r="J21">
        <f t="shared" si="8"/>
        <v>-500</v>
      </c>
      <c r="K21">
        <f t="shared" si="1"/>
        <v>-314285.71428571426</v>
      </c>
      <c r="L21">
        <f t="shared" si="2"/>
        <v>296512857.14285713</v>
      </c>
    </row>
    <row r="22" spans="1:13" ht="15" thickBot="1" x14ac:dyDescent="0.35">
      <c r="A22" s="11">
        <v>21</v>
      </c>
      <c r="B22" s="1">
        <v>2042</v>
      </c>
      <c r="C22" s="1">
        <v>1</v>
      </c>
      <c r="D22">
        <f t="shared" si="3"/>
        <v>314.28571428571428</v>
      </c>
      <c r="E22">
        <f t="shared" si="4"/>
        <v>-992</v>
      </c>
      <c r="F22" s="17">
        <f t="shared" si="0"/>
        <v>-1.571297E-2</v>
      </c>
      <c r="G22" s="23">
        <f t="shared" si="5"/>
        <v>1.571297E-2</v>
      </c>
      <c r="H22" s="18">
        <f t="shared" si="6"/>
        <v>-1</v>
      </c>
      <c r="I22" s="21">
        <f t="shared" si="7"/>
        <v>500</v>
      </c>
      <c r="J22">
        <f t="shared" si="8"/>
        <v>-500</v>
      </c>
      <c r="K22">
        <f t="shared" si="1"/>
        <v>-157142.85714285713</v>
      </c>
      <c r="L22">
        <f t="shared" si="2"/>
        <v>155885714.28571427</v>
      </c>
    </row>
    <row r="23" spans="1:13" x14ac:dyDescent="0.3">
      <c r="J23" s="6" t="s">
        <v>15</v>
      </c>
      <c r="K23" s="2">
        <f>SUM(K2:K22)</f>
        <v>-4087453.1877395348</v>
      </c>
      <c r="L23" s="3">
        <f>SUM(L2:L22)</f>
        <v>1807272155.8273187</v>
      </c>
      <c r="M23" s="6" t="s">
        <v>13</v>
      </c>
    </row>
    <row r="24" spans="1:13" x14ac:dyDescent="0.3">
      <c r="J24" s="6" t="s">
        <v>16</v>
      </c>
      <c r="K24" s="5">
        <f xml:space="preserve"> K23/1000</f>
        <v>-4087.4531877395348</v>
      </c>
      <c r="L24" s="4">
        <f xml:space="preserve"> L23/10^6</f>
        <v>1807.2721558273186</v>
      </c>
      <c r="M24" s="6" t="s">
        <v>14</v>
      </c>
    </row>
    <row r="27" spans="1:13" ht="15" thickBot="1" x14ac:dyDescent="0.35"/>
    <row r="28" spans="1:13" ht="19.2" thickTop="1" thickBot="1" x14ac:dyDescent="0.35">
      <c r="C28" s="33" t="s">
        <v>33</v>
      </c>
      <c r="D28" s="34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Sheet1Concrete</vt:lpstr>
      <vt:lpstr>Sheet1Steel</vt:lpstr>
      <vt:lpstr>Sheet2Concrete</vt:lpstr>
      <vt:lpstr>Sheet2Steel</vt:lpstr>
      <vt:lpstr>Sheet3Concrete</vt:lpstr>
      <vt:lpstr>Sheet3Steel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zaid.ali12696@gmail.com</dc:creator>
  <cp:lastModifiedBy>zaid.ali12696@gmail.com</cp:lastModifiedBy>
  <cp:lastPrinted>2023-03-21T17:48:01Z</cp:lastPrinted>
  <dcterms:created xsi:type="dcterms:W3CDTF">2023-03-18T13:35:12Z</dcterms:created>
  <dcterms:modified xsi:type="dcterms:W3CDTF">2023-03-25T21:40:31Z</dcterms:modified>
</cp:coreProperties>
</file>