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orgiodiscala/Desktop/SCHOOL LAPTOP/Year 11 Physics PowerPoints/"/>
    </mc:Choice>
  </mc:AlternateContent>
  <xr:revisionPtr revIDLastSave="0" documentId="13_ncr:1_{D3859DDF-38BB-9146-BC41-5BAE7CCF08D3}" xr6:coauthVersionLast="47" xr6:coauthVersionMax="47" xr10:uidLastSave="{00000000-0000-0000-0000-000000000000}"/>
  <bookViews>
    <workbookView xWindow="0" yWindow="0" windowWidth="28800" windowHeight="18000" xr2:uid="{CF098504-A5AF-5B49-814B-3E98E7A95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97" i="1" l="1"/>
  <c r="AB97" i="1" s="1"/>
  <c r="AB96" i="1"/>
  <c r="AA65" i="1"/>
  <c r="Z65" i="1"/>
  <c r="AA67" i="1"/>
  <c r="Z67" i="1"/>
  <c r="S67" i="1"/>
  <c r="R67" i="1"/>
  <c r="S65" i="1"/>
  <c r="R65" i="1"/>
  <c r="AA96" i="1"/>
  <c r="Z73" i="1"/>
  <c r="Z81" i="1"/>
  <c r="AB73" i="1" a="1"/>
  <c r="AB73" i="1" s="1"/>
  <c r="Z80" i="1"/>
  <c r="C47" i="1"/>
  <c r="B55" i="1" a="1"/>
  <c r="B55" i="1" s="1"/>
  <c r="Z76" i="1"/>
  <c r="Y76" i="1"/>
  <c r="Y73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2" i="1"/>
  <c r="C50" i="1"/>
  <c r="C46" i="1"/>
  <c r="B5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2" i="1"/>
  <c r="D14" i="1"/>
  <c r="C10" i="1"/>
  <c r="G10" i="1" s="1"/>
  <c r="D10" i="1"/>
  <c r="E10" i="1" s="1"/>
  <c r="F14" i="1" l="1"/>
  <c r="D17" i="1" s="1"/>
  <c r="D19" i="1" s="1"/>
  <c r="H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<sst xmlns="http://schemas.openxmlformats.org/spreadsheetml/2006/main" count="44" uniqueCount="33">
  <si>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Speed of remote control car</t>
  </si>
  <si>
    <t>Times</t>
  </si>
  <si>
    <t>Average Time</t>
  </si>
  <si>
    <t>standard deviation</t>
  </si>
  <si>
    <t>speed</t>
  </si>
  <si>
    <t>standard error</t>
  </si>
  <si>
    <t>km/h</t>
  </si>
  <si>
    <t>%error in distance</t>
  </si>
  <si>
    <t>%error in time</t>
  </si>
  <si>
    <t>%Error in speed = Sum of percentage errors</t>
  </si>
  <si>
    <t>error in speed</t>
  </si>
  <si>
    <t>final speed = (31.1+/-0.1)km/h</t>
  </si>
  <si>
    <t>This is a two way average speed (average of North and South motion)</t>
  </si>
  <si>
    <t>VideoAnalysis: Time (s)</t>
  </si>
  <si>
    <t>VideoAnalysis: X (m)</t>
  </si>
  <si>
    <t>VideoAnalysis: Y (m)</t>
  </si>
  <si>
    <t>VideoAnalysis: X Velocity (m/s)</t>
  </si>
  <si>
    <t>VideoAnalysis: Y Velocity (m/s)</t>
  </si>
  <si>
    <t>overall speed</t>
  </si>
  <si>
    <t>Horizontal only</t>
  </si>
  <si>
    <t>Both X and Y</t>
  </si>
  <si>
    <t>average speed</t>
  </si>
  <si>
    <t>Horizontal speed</t>
  </si>
  <si>
    <t>Horizontal speed at the start of the video</t>
  </si>
  <si>
    <t>Horizontal speed at the end of the video</t>
  </si>
  <si>
    <t>uncertainty</t>
  </si>
  <si>
    <t>Horizontal speed at the midpoint in time (graph)</t>
  </si>
  <si>
    <t>Horizontal speed at the end of the video (equation)</t>
  </si>
  <si>
    <t>Horizontal speed at midpoint (graph)</t>
  </si>
  <si>
    <t>Horizontal video speeds</t>
  </si>
  <si>
    <t>average video speed</t>
  </si>
  <si>
    <t>Stopwatch Results</t>
  </si>
  <si>
    <t>uncertainty (SE)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</si>
</sst>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8"/>
      <color rgb="FF000000"/>
      <name val="Gill Sans MT"/>
      <family val="2"/>
    </font>
    <font>
      <sz val="18"/>
      <color theme="1"/>
      <name val="Aptos Narrow"/>
      <family val="2"/>
      <scheme val="minor"/>
    </font>
    <font>
      <sz val="11"/>
      <color rgb="FF000000"/>
      <name val="Calibri"/>
      <family val="2"/>
    </font>
    <font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VideoAnalysis: X (m)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602390837508948"/>
                  <c:y val="-9.389122871268998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-9.1908x + 83.808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0.9999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Sheet1!$O$2:$O$63</c:f>
              <c:numCache>
                <c:formatCode>General</c:formatCode>
                <c:ptCount val="62"/>
                <c:pt idx="0">
                  <c:v>9.1341249999999992</c:v>
                </c:pt>
                <c:pt idx="1">
                  <c:v>9.1549790000000009</c:v>
                </c:pt>
                <c:pt idx="2">
                  <c:v>9.1758330000000008</c:v>
                </c:pt>
                <c:pt idx="3">
                  <c:v>9.196688</c:v>
                </c:pt>
                <c:pt idx="4">
                  <c:v>9.2175419999999999</c:v>
                </c:pt>
                <c:pt idx="5">
                  <c:v>9.2383959999999998</c:v>
                </c:pt>
                <c:pt idx="6">
                  <c:v>9.2592499999999998</c:v>
                </c:pt>
                <c:pt idx="7">
                  <c:v>9.2801039999999997</c:v>
                </c:pt>
                <c:pt idx="8">
                  <c:v>9.3009579999999996</c:v>
                </c:pt>
                <c:pt idx="9">
                  <c:v>9.3218119999999995</c:v>
                </c:pt>
                <c:pt idx="10">
                  <c:v>9.3426670000000005</c:v>
                </c:pt>
                <c:pt idx="11">
                  <c:v>9.3635210000000004</c:v>
                </c:pt>
                <c:pt idx="12">
                  <c:v>9.3843750000000004</c:v>
                </c:pt>
                <c:pt idx="13">
                  <c:v>9.4052290000000003</c:v>
                </c:pt>
                <c:pt idx="14">
                  <c:v>9.4260830000000002</c:v>
                </c:pt>
                <c:pt idx="15">
                  <c:v>9.4469379999999994</c:v>
                </c:pt>
                <c:pt idx="16">
                  <c:v>9.4677919999999993</c:v>
                </c:pt>
                <c:pt idx="17">
                  <c:v>9.4886459999999992</c:v>
                </c:pt>
                <c:pt idx="18">
                  <c:v>9.5094999999999992</c:v>
                </c:pt>
                <c:pt idx="19">
                  <c:v>9.5303540000000009</c:v>
                </c:pt>
                <c:pt idx="20">
                  <c:v>9.5512080000000008</c:v>
                </c:pt>
                <c:pt idx="21">
                  <c:v>9.5720620000000007</c:v>
                </c:pt>
                <c:pt idx="22">
                  <c:v>9.5929169999999999</c:v>
                </c:pt>
                <c:pt idx="23">
                  <c:v>9.6137709999999998</c:v>
                </c:pt>
                <c:pt idx="24">
                  <c:v>9.6346249999999998</c:v>
                </c:pt>
                <c:pt idx="25">
                  <c:v>9.6554789999999997</c:v>
                </c:pt>
                <c:pt idx="26">
                  <c:v>9.6763329999999996</c:v>
                </c:pt>
                <c:pt idx="27">
                  <c:v>9.6971880000000006</c:v>
                </c:pt>
                <c:pt idx="28">
                  <c:v>9.7180420000000005</c:v>
                </c:pt>
                <c:pt idx="29">
                  <c:v>9.7388960000000004</c:v>
                </c:pt>
                <c:pt idx="30">
                  <c:v>9.7597500000000004</c:v>
                </c:pt>
                <c:pt idx="31">
                  <c:v>9.7806040000000003</c:v>
                </c:pt>
                <c:pt idx="32">
                  <c:v>9.8014580000000002</c:v>
                </c:pt>
                <c:pt idx="33">
                  <c:v>9.8223120000000002</c:v>
                </c:pt>
                <c:pt idx="34">
                  <c:v>9.8431669999999993</c:v>
                </c:pt>
                <c:pt idx="35">
                  <c:v>9.8640209999999993</c:v>
                </c:pt>
                <c:pt idx="36">
                  <c:v>9.8848749999999992</c:v>
                </c:pt>
                <c:pt idx="37">
                  <c:v>9.9057289999999991</c:v>
                </c:pt>
                <c:pt idx="38">
                  <c:v>9.9265830000000008</c:v>
                </c:pt>
                <c:pt idx="39">
                  <c:v>9.947438</c:v>
                </c:pt>
                <c:pt idx="40">
                  <c:v>9.9682919999999999</c:v>
                </c:pt>
                <c:pt idx="41">
                  <c:v>9.9891459999999999</c:v>
                </c:pt>
                <c:pt idx="42">
                  <c:v>10.01</c:v>
                </c:pt>
                <c:pt idx="43">
                  <c:v>10.030854</c:v>
                </c:pt>
                <c:pt idx="44">
                  <c:v>10.051708</c:v>
                </c:pt>
                <c:pt idx="45">
                  <c:v>10.072562</c:v>
                </c:pt>
                <c:pt idx="46">
                  <c:v>10.093417000000001</c:v>
                </c:pt>
                <c:pt idx="47">
                  <c:v>10.114271</c:v>
                </c:pt>
                <c:pt idx="48">
                  <c:v>10.135125</c:v>
                </c:pt>
                <c:pt idx="49">
                  <c:v>10.155979</c:v>
                </c:pt>
                <c:pt idx="50">
                  <c:v>10.176833</c:v>
                </c:pt>
                <c:pt idx="51">
                  <c:v>10.197687999999999</c:v>
                </c:pt>
                <c:pt idx="52">
                  <c:v>10.218541999999999</c:v>
                </c:pt>
                <c:pt idx="53">
                  <c:v>10.239395999999999</c:v>
                </c:pt>
                <c:pt idx="54">
                  <c:v>10.260249999999999</c:v>
                </c:pt>
                <c:pt idx="55">
                  <c:v>10.281103999999999</c:v>
                </c:pt>
                <c:pt idx="56">
                  <c:v>10.301958000000001</c:v>
                </c:pt>
                <c:pt idx="57">
                  <c:v>10.322812000000001</c:v>
                </c:pt>
                <c:pt idx="58">
                  <c:v>10.343667</c:v>
                </c:pt>
                <c:pt idx="59">
                  <c:v>10.364521</c:v>
                </c:pt>
                <c:pt idx="60">
                  <c:v>10.385375</c:v>
                </c:pt>
                <c:pt idx="61">
                  <c:v>10.406229</c:v>
                </c:pt>
              </c:numCache>
            </c:numRef>
          </c:xVal>
          <c:yVal>
            <c:numRef>
              <c:f>Sheet1!$P$2:$P$63</c:f>
              <c:numCache>
                <c:formatCode>General</c:formatCode>
                <c:ptCount val="62"/>
                <c:pt idx="0">
                  <c:v>-0.185859</c:v>
                </c:pt>
                <c:pt idx="1">
                  <c:v>-0.37687100000000001</c:v>
                </c:pt>
                <c:pt idx="2">
                  <c:v>-0.56167299999999998</c:v>
                </c:pt>
                <c:pt idx="3">
                  <c:v>-0.74955099999999997</c:v>
                </c:pt>
                <c:pt idx="4">
                  <c:v>-0.93748699999999996</c:v>
                </c:pt>
                <c:pt idx="5">
                  <c:v>-1.1221719999999999</c:v>
                </c:pt>
                <c:pt idx="6">
                  <c:v>-1.310109</c:v>
                </c:pt>
                <c:pt idx="7">
                  <c:v>-1.4979279999999999</c:v>
                </c:pt>
                <c:pt idx="8">
                  <c:v>-1.6984600000000001</c:v>
                </c:pt>
                <c:pt idx="9">
                  <c:v>-1.8863369999999999</c:v>
                </c:pt>
                <c:pt idx="10">
                  <c:v>-2.0711400000000002</c:v>
                </c:pt>
                <c:pt idx="11">
                  <c:v>-2.2590759999999999</c:v>
                </c:pt>
                <c:pt idx="12">
                  <c:v>-2.453281</c:v>
                </c:pt>
                <c:pt idx="13">
                  <c:v>-2.641276</c:v>
                </c:pt>
                <c:pt idx="14">
                  <c:v>-2.8292130000000002</c:v>
                </c:pt>
                <c:pt idx="15">
                  <c:v>-3.0202830000000001</c:v>
                </c:pt>
                <c:pt idx="16">
                  <c:v>-3.208161</c:v>
                </c:pt>
                <c:pt idx="17">
                  <c:v>-3.399349</c:v>
                </c:pt>
                <c:pt idx="18">
                  <c:v>-3.5872860000000002</c:v>
                </c:pt>
                <c:pt idx="19">
                  <c:v>-3.7816079999999999</c:v>
                </c:pt>
                <c:pt idx="20">
                  <c:v>-3.9726789999999998</c:v>
                </c:pt>
                <c:pt idx="21">
                  <c:v>-4.1607320000000003</c:v>
                </c:pt>
                <c:pt idx="22">
                  <c:v>-4.351979</c:v>
                </c:pt>
                <c:pt idx="23">
                  <c:v>-4.5462429999999996</c:v>
                </c:pt>
                <c:pt idx="24">
                  <c:v>-4.7342969999999998</c:v>
                </c:pt>
                <c:pt idx="25">
                  <c:v>-4.916023</c:v>
                </c:pt>
                <c:pt idx="26">
                  <c:v>-5.1072699999999998</c:v>
                </c:pt>
                <c:pt idx="27">
                  <c:v>-5.2953239999999999</c:v>
                </c:pt>
                <c:pt idx="28">
                  <c:v>-5.480302</c:v>
                </c:pt>
                <c:pt idx="29">
                  <c:v>-5.6682980000000001</c:v>
                </c:pt>
                <c:pt idx="30">
                  <c:v>-5.8627960000000003</c:v>
                </c:pt>
                <c:pt idx="31">
                  <c:v>-6.0478329999999998</c:v>
                </c:pt>
                <c:pt idx="32">
                  <c:v>-6.2391389999999998</c:v>
                </c:pt>
                <c:pt idx="33">
                  <c:v>-6.427251</c:v>
                </c:pt>
                <c:pt idx="34">
                  <c:v>-6.6217499999999996</c:v>
                </c:pt>
                <c:pt idx="35">
                  <c:v>-6.8067279999999997</c:v>
                </c:pt>
                <c:pt idx="36">
                  <c:v>-6.9948990000000002</c:v>
                </c:pt>
                <c:pt idx="37">
                  <c:v>-7.1893979999999997</c:v>
                </c:pt>
                <c:pt idx="38">
                  <c:v>-7.3807619999999998</c:v>
                </c:pt>
                <c:pt idx="39">
                  <c:v>-7.5688740000000001</c:v>
                </c:pt>
                <c:pt idx="40">
                  <c:v>-7.7633729999999996</c:v>
                </c:pt>
                <c:pt idx="41">
                  <c:v>-7.9611229999999997</c:v>
                </c:pt>
                <c:pt idx="42">
                  <c:v>-8.1555630000000008</c:v>
                </c:pt>
                <c:pt idx="43">
                  <c:v>-8.3468680000000006</c:v>
                </c:pt>
                <c:pt idx="44">
                  <c:v>-8.5475180000000002</c:v>
                </c:pt>
                <c:pt idx="45">
                  <c:v>-8.7388820000000003</c:v>
                </c:pt>
                <c:pt idx="46">
                  <c:v>-8.9395310000000006</c:v>
                </c:pt>
                <c:pt idx="47">
                  <c:v>-9.1308959999999999</c:v>
                </c:pt>
                <c:pt idx="48">
                  <c:v>-9.3284109999999991</c:v>
                </c:pt>
                <c:pt idx="49">
                  <c:v>-9.5197749999999992</c:v>
                </c:pt>
                <c:pt idx="50">
                  <c:v>-9.7236180000000001</c:v>
                </c:pt>
                <c:pt idx="51">
                  <c:v>-9.9242670000000004</c:v>
                </c:pt>
                <c:pt idx="52">
                  <c:v>-10.118648</c:v>
                </c:pt>
                <c:pt idx="53">
                  <c:v>-10.319239</c:v>
                </c:pt>
                <c:pt idx="54">
                  <c:v>-10.519888</c:v>
                </c:pt>
                <c:pt idx="55">
                  <c:v>-10.720537999999999</c:v>
                </c:pt>
                <c:pt idx="56">
                  <c:v>-10.921187</c:v>
                </c:pt>
                <c:pt idx="57">
                  <c:v>-11.121661</c:v>
                </c:pt>
                <c:pt idx="58">
                  <c:v>-11.322252000000001</c:v>
                </c:pt>
                <c:pt idx="59">
                  <c:v>-11.516456</c:v>
                </c:pt>
                <c:pt idx="60">
                  <c:v>-11.713796</c:v>
                </c:pt>
                <c:pt idx="61">
                  <c:v>-11.914269000000001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95-354E-A4E1-78E98F3E9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299648"/>
        <c:axId val="345308927"/>
      </c:scatterChart>
      <c:valAx>
        <c:axId val="177229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308927"/>
        <c:crosses val="autoZero"/>
        <c:crossBetween val="midCat"/>
      </c:valAx>
      <c:valAx>
        <c:axId val="34530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Horizontal Displacement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29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VideoAnalysis: X Velocity (m/s)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6875342505263766E-2"/>
                  <c:y val="-0.316825969670457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-0.4673x - 4.6555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0.7204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Sheet1!$O$2:$O$63</c:f>
              <c:numCache>
                <c:formatCode>General</c:formatCode>
                <c:ptCount val="62"/>
                <c:pt idx="0">
                  <c:v>9.1341249999999992</c:v>
                </c:pt>
                <c:pt idx="1">
                  <c:v>9.1549790000000009</c:v>
                </c:pt>
                <c:pt idx="2">
                  <c:v>9.1758330000000008</c:v>
                </c:pt>
                <c:pt idx="3">
                  <c:v>9.196688</c:v>
                </c:pt>
                <c:pt idx="4">
                  <c:v>9.2175419999999999</c:v>
                </c:pt>
                <c:pt idx="5">
                  <c:v>9.2383959999999998</c:v>
                </c:pt>
                <c:pt idx="6">
                  <c:v>9.2592499999999998</c:v>
                </c:pt>
                <c:pt idx="7">
                  <c:v>9.2801039999999997</c:v>
                </c:pt>
                <c:pt idx="8">
                  <c:v>9.3009579999999996</c:v>
                </c:pt>
                <c:pt idx="9">
                  <c:v>9.3218119999999995</c:v>
                </c:pt>
                <c:pt idx="10">
                  <c:v>9.3426670000000005</c:v>
                </c:pt>
                <c:pt idx="11">
                  <c:v>9.3635210000000004</c:v>
                </c:pt>
                <c:pt idx="12">
                  <c:v>9.3843750000000004</c:v>
                </c:pt>
                <c:pt idx="13">
                  <c:v>9.4052290000000003</c:v>
                </c:pt>
                <c:pt idx="14">
                  <c:v>9.4260830000000002</c:v>
                </c:pt>
                <c:pt idx="15">
                  <c:v>9.4469379999999994</c:v>
                </c:pt>
                <c:pt idx="16">
                  <c:v>9.4677919999999993</c:v>
                </c:pt>
                <c:pt idx="17">
                  <c:v>9.4886459999999992</c:v>
                </c:pt>
                <c:pt idx="18">
                  <c:v>9.5094999999999992</c:v>
                </c:pt>
                <c:pt idx="19">
                  <c:v>9.5303540000000009</c:v>
                </c:pt>
                <c:pt idx="20">
                  <c:v>9.5512080000000008</c:v>
                </c:pt>
                <c:pt idx="21">
                  <c:v>9.5720620000000007</c:v>
                </c:pt>
                <c:pt idx="22">
                  <c:v>9.5929169999999999</c:v>
                </c:pt>
                <c:pt idx="23">
                  <c:v>9.6137709999999998</c:v>
                </c:pt>
                <c:pt idx="24">
                  <c:v>9.6346249999999998</c:v>
                </c:pt>
                <c:pt idx="25">
                  <c:v>9.6554789999999997</c:v>
                </c:pt>
                <c:pt idx="26">
                  <c:v>9.6763329999999996</c:v>
                </c:pt>
                <c:pt idx="27">
                  <c:v>9.6971880000000006</c:v>
                </c:pt>
                <c:pt idx="28">
                  <c:v>9.7180420000000005</c:v>
                </c:pt>
                <c:pt idx="29">
                  <c:v>9.7388960000000004</c:v>
                </c:pt>
                <c:pt idx="30">
                  <c:v>9.7597500000000004</c:v>
                </c:pt>
                <c:pt idx="31">
                  <c:v>9.7806040000000003</c:v>
                </c:pt>
                <c:pt idx="32">
                  <c:v>9.8014580000000002</c:v>
                </c:pt>
                <c:pt idx="33">
                  <c:v>9.8223120000000002</c:v>
                </c:pt>
                <c:pt idx="34">
                  <c:v>9.8431669999999993</c:v>
                </c:pt>
                <c:pt idx="35">
                  <c:v>9.8640209999999993</c:v>
                </c:pt>
                <c:pt idx="36">
                  <c:v>9.8848749999999992</c:v>
                </c:pt>
                <c:pt idx="37">
                  <c:v>9.9057289999999991</c:v>
                </c:pt>
                <c:pt idx="38">
                  <c:v>9.9265830000000008</c:v>
                </c:pt>
                <c:pt idx="39">
                  <c:v>9.947438</c:v>
                </c:pt>
                <c:pt idx="40">
                  <c:v>9.9682919999999999</c:v>
                </c:pt>
                <c:pt idx="41">
                  <c:v>9.9891459999999999</c:v>
                </c:pt>
                <c:pt idx="42">
                  <c:v>10.01</c:v>
                </c:pt>
                <c:pt idx="43">
                  <c:v>10.030854</c:v>
                </c:pt>
                <c:pt idx="44">
                  <c:v>10.051708</c:v>
                </c:pt>
                <c:pt idx="45">
                  <c:v>10.072562</c:v>
                </c:pt>
                <c:pt idx="46">
                  <c:v>10.093417000000001</c:v>
                </c:pt>
                <c:pt idx="47">
                  <c:v>10.114271</c:v>
                </c:pt>
                <c:pt idx="48">
                  <c:v>10.135125</c:v>
                </c:pt>
                <c:pt idx="49">
                  <c:v>10.155979</c:v>
                </c:pt>
                <c:pt idx="50">
                  <c:v>10.176833</c:v>
                </c:pt>
                <c:pt idx="51">
                  <c:v>10.197687999999999</c:v>
                </c:pt>
                <c:pt idx="52">
                  <c:v>10.218541999999999</c:v>
                </c:pt>
                <c:pt idx="53">
                  <c:v>10.239395999999999</c:v>
                </c:pt>
                <c:pt idx="54">
                  <c:v>10.260249999999999</c:v>
                </c:pt>
                <c:pt idx="55">
                  <c:v>10.281103999999999</c:v>
                </c:pt>
                <c:pt idx="56">
                  <c:v>10.301958000000001</c:v>
                </c:pt>
                <c:pt idx="57">
                  <c:v>10.322812000000001</c:v>
                </c:pt>
                <c:pt idx="58">
                  <c:v>10.343667</c:v>
                </c:pt>
                <c:pt idx="59">
                  <c:v>10.364521</c:v>
                </c:pt>
                <c:pt idx="60">
                  <c:v>10.385375</c:v>
                </c:pt>
                <c:pt idx="61">
                  <c:v>10.406229</c:v>
                </c:pt>
              </c:numCache>
            </c:numRef>
          </c:xVal>
          <c:yVal>
            <c:numRef>
              <c:f>Sheet1!$R$2:$R$63</c:f>
              <c:numCache>
                <c:formatCode>General</c:formatCode>
                <c:ptCount val="62"/>
                <c:pt idx="0">
                  <c:v>-9.0848949999999995</c:v>
                </c:pt>
                <c:pt idx="1">
                  <c:v>-9.0103740000000005</c:v>
                </c:pt>
                <c:pt idx="2">
                  <c:v>-8.9678059999999995</c:v>
                </c:pt>
                <c:pt idx="3">
                  <c:v>-8.9809940000000008</c:v>
                </c:pt>
                <c:pt idx="4">
                  <c:v>-8.9509880000000006</c:v>
                </c:pt>
                <c:pt idx="5">
                  <c:v>-8.9717059999999993</c:v>
                </c:pt>
                <c:pt idx="6">
                  <c:v>-9.0596110000000003</c:v>
                </c:pt>
                <c:pt idx="7">
                  <c:v>-9.2191919999999996</c:v>
                </c:pt>
                <c:pt idx="8">
                  <c:v>-9.2117020000000007</c:v>
                </c:pt>
                <c:pt idx="9">
                  <c:v>-9.0319509999999994</c:v>
                </c:pt>
                <c:pt idx="10">
                  <c:v>-9.0076059999999991</c:v>
                </c:pt>
                <c:pt idx="11">
                  <c:v>-9.1040179999999999</c:v>
                </c:pt>
                <c:pt idx="12">
                  <c:v>-9.121499</c:v>
                </c:pt>
                <c:pt idx="13">
                  <c:v>-9.0629740000000005</c:v>
                </c:pt>
                <c:pt idx="14">
                  <c:v>-9.0788910000000005</c:v>
                </c:pt>
                <c:pt idx="15">
                  <c:v>-9.0825960000000006</c:v>
                </c:pt>
                <c:pt idx="16">
                  <c:v>-9.0924320000000005</c:v>
                </c:pt>
                <c:pt idx="17">
                  <c:v>-9.1103039999999993</c:v>
                </c:pt>
                <c:pt idx="18">
                  <c:v>-9.1566179999999999</c:v>
                </c:pt>
                <c:pt idx="19">
                  <c:v>-9.1861540000000002</c:v>
                </c:pt>
                <c:pt idx="20">
                  <c:v>-9.1283329999999996</c:v>
                </c:pt>
                <c:pt idx="21">
                  <c:v>-9.1303660000000004</c:v>
                </c:pt>
                <c:pt idx="22">
                  <c:v>-9.1759760000000004</c:v>
                </c:pt>
                <c:pt idx="23">
                  <c:v>-9.1126500000000004</c:v>
                </c:pt>
                <c:pt idx="24">
                  <c:v>-8.9623570000000008</c:v>
                </c:pt>
                <c:pt idx="25">
                  <c:v>-8.9674700000000005</c:v>
                </c:pt>
                <c:pt idx="26">
                  <c:v>-9.0226810000000004</c:v>
                </c:pt>
                <c:pt idx="27">
                  <c:v>-8.9811680000000003</c:v>
                </c:pt>
                <c:pt idx="28">
                  <c:v>-8.9978669999999994</c:v>
                </c:pt>
                <c:pt idx="29">
                  <c:v>-9.1000169999999994</c:v>
                </c:pt>
                <c:pt idx="30">
                  <c:v>-9.0899169999999998</c:v>
                </c:pt>
                <c:pt idx="31">
                  <c:v>-9.0647900000000003</c:v>
                </c:pt>
                <c:pt idx="32">
                  <c:v>-9.0976409999999994</c:v>
                </c:pt>
                <c:pt idx="33">
                  <c:v>-9.1272549999999999</c:v>
                </c:pt>
                <c:pt idx="34">
                  <c:v>-9.0897600000000001</c:v>
                </c:pt>
                <c:pt idx="35">
                  <c:v>-9.0395059999999994</c:v>
                </c:pt>
                <c:pt idx="36">
                  <c:v>-9.1411090000000002</c:v>
                </c:pt>
                <c:pt idx="37">
                  <c:v>-9.1919109999999993</c:v>
                </c:pt>
                <c:pt idx="38">
                  <c:v>-9.1576520000000006</c:v>
                </c:pt>
                <c:pt idx="39">
                  <c:v>-9.2165680000000005</c:v>
                </c:pt>
                <c:pt idx="40">
                  <c:v>-9.3401399999999999</c:v>
                </c:pt>
                <c:pt idx="41">
                  <c:v>-9.3645630000000004</c:v>
                </c:pt>
                <c:pt idx="42">
                  <c:v>-9.3162160000000007</c:v>
                </c:pt>
                <c:pt idx="43">
                  <c:v>-9.3733339999999998</c:v>
                </c:pt>
                <c:pt idx="44">
                  <c:v>-9.3903459999999992</c:v>
                </c:pt>
                <c:pt idx="45">
                  <c:v>-9.3946769999999997</c:v>
                </c:pt>
                <c:pt idx="46">
                  <c:v>-9.3822310000000009</c:v>
                </c:pt>
                <c:pt idx="47">
                  <c:v>-9.3489109999999993</c:v>
                </c:pt>
                <c:pt idx="48">
                  <c:v>-9.3740380000000005</c:v>
                </c:pt>
                <c:pt idx="49">
                  <c:v>-9.4786420000000007</c:v>
                </c:pt>
                <c:pt idx="50">
                  <c:v>-9.5897199999999998</c:v>
                </c:pt>
                <c:pt idx="51">
                  <c:v>-9.5173410000000001</c:v>
                </c:pt>
                <c:pt idx="52">
                  <c:v>-9.5162460000000006</c:v>
                </c:pt>
                <c:pt idx="53">
                  <c:v>-9.5871390000000005</c:v>
                </c:pt>
                <c:pt idx="54">
                  <c:v>-9.6126570000000005</c:v>
                </c:pt>
                <c:pt idx="55">
                  <c:v>-9.6204590000000003</c:v>
                </c:pt>
                <c:pt idx="56">
                  <c:v>-9.6096079999999997</c:v>
                </c:pt>
                <c:pt idx="57">
                  <c:v>-9.5787420000000001</c:v>
                </c:pt>
                <c:pt idx="58">
                  <c:v>-9.4901330000000002</c:v>
                </c:pt>
                <c:pt idx="59">
                  <c:v>-9.4484440000000003</c:v>
                </c:pt>
                <c:pt idx="60">
                  <c:v>-9.5068859999999997</c:v>
                </c:pt>
                <c:pt idx="61">
                  <c:v>-9.5630109999999995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22-2343-A1E1-8B974FBD44F7}"/>
            </c:ext>
          </c:extLst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overall speed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Sheet1!$O$2:$O$63</c:f>
              <c:numCache>
                <c:formatCode>General</c:formatCode>
                <c:ptCount val="62"/>
                <c:pt idx="0">
                  <c:v>9.1341249999999992</c:v>
                </c:pt>
                <c:pt idx="1">
                  <c:v>9.1549790000000009</c:v>
                </c:pt>
                <c:pt idx="2">
                  <c:v>9.1758330000000008</c:v>
                </c:pt>
                <c:pt idx="3">
                  <c:v>9.196688</c:v>
                </c:pt>
                <c:pt idx="4">
                  <c:v>9.2175419999999999</c:v>
                </c:pt>
                <c:pt idx="5">
                  <c:v>9.2383959999999998</c:v>
                </c:pt>
                <c:pt idx="6">
                  <c:v>9.2592499999999998</c:v>
                </c:pt>
                <c:pt idx="7">
                  <c:v>9.2801039999999997</c:v>
                </c:pt>
                <c:pt idx="8">
                  <c:v>9.3009579999999996</c:v>
                </c:pt>
                <c:pt idx="9">
                  <c:v>9.3218119999999995</c:v>
                </c:pt>
                <c:pt idx="10">
                  <c:v>9.3426670000000005</c:v>
                </c:pt>
                <c:pt idx="11">
                  <c:v>9.3635210000000004</c:v>
                </c:pt>
                <c:pt idx="12">
                  <c:v>9.3843750000000004</c:v>
                </c:pt>
                <c:pt idx="13">
                  <c:v>9.4052290000000003</c:v>
                </c:pt>
                <c:pt idx="14">
                  <c:v>9.4260830000000002</c:v>
                </c:pt>
                <c:pt idx="15">
                  <c:v>9.4469379999999994</c:v>
                </c:pt>
                <c:pt idx="16">
                  <c:v>9.4677919999999993</c:v>
                </c:pt>
                <c:pt idx="17">
                  <c:v>9.4886459999999992</c:v>
                </c:pt>
                <c:pt idx="18">
                  <c:v>9.5094999999999992</c:v>
                </c:pt>
                <c:pt idx="19">
                  <c:v>9.5303540000000009</c:v>
                </c:pt>
                <c:pt idx="20">
                  <c:v>9.5512080000000008</c:v>
                </c:pt>
                <c:pt idx="21">
                  <c:v>9.5720620000000007</c:v>
                </c:pt>
                <c:pt idx="22">
                  <c:v>9.5929169999999999</c:v>
                </c:pt>
                <c:pt idx="23">
                  <c:v>9.6137709999999998</c:v>
                </c:pt>
                <c:pt idx="24">
                  <c:v>9.6346249999999998</c:v>
                </c:pt>
                <c:pt idx="25">
                  <c:v>9.6554789999999997</c:v>
                </c:pt>
                <c:pt idx="26">
                  <c:v>9.6763329999999996</c:v>
                </c:pt>
                <c:pt idx="27">
                  <c:v>9.6971880000000006</c:v>
                </c:pt>
                <c:pt idx="28">
                  <c:v>9.7180420000000005</c:v>
                </c:pt>
                <c:pt idx="29">
                  <c:v>9.7388960000000004</c:v>
                </c:pt>
                <c:pt idx="30">
                  <c:v>9.7597500000000004</c:v>
                </c:pt>
                <c:pt idx="31">
                  <c:v>9.7806040000000003</c:v>
                </c:pt>
                <c:pt idx="32">
                  <c:v>9.8014580000000002</c:v>
                </c:pt>
                <c:pt idx="33">
                  <c:v>9.8223120000000002</c:v>
                </c:pt>
                <c:pt idx="34">
                  <c:v>9.8431669999999993</c:v>
                </c:pt>
                <c:pt idx="35">
                  <c:v>9.8640209999999993</c:v>
                </c:pt>
                <c:pt idx="36">
                  <c:v>9.8848749999999992</c:v>
                </c:pt>
                <c:pt idx="37">
                  <c:v>9.9057289999999991</c:v>
                </c:pt>
                <c:pt idx="38">
                  <c:v>9.9265830000000008</c:v>
                </c:pt>
                <c:pt idx="39">
                  <c:v>9.947438</c:v>
                </c:pt>
                <c:pt idx="40">
                  <c:v>9.9682919999999999</c:v>
                </c:pt>
                <c:pt idx="41">
                  <c:v>9.9891459999999999</c:v>
                </c:pt>
                <c:pt idx="42">
                  <c:v>10.01</c:v>
                </c:pt>
                <c:pt idx="43">
                  <c:v>10.030854</c:v>
                </c:pt>
                <c:pt idx="44">
                  <c:v>10.051708</c:v>
                </c:pt>
                <c:pt idx="45">
                  <c:v>10.072562</c:v>
                </c:pt>
                <c:pt idx="46">
                  <c:v>10.093417000000001</c:v>
                </c:pt>
                <c:pt idx="47">
                  <c:v>10.114271</c:v>
                </c:pt>
                <c:pt idx="48">
                  <c:v>10.135125</c:v>
                </c:pt>
                <c:pt idx="49">
                  <c:v>10.155979</c:v>
                </c:pt>
                <c:pt idx="50">
                  <c:v>10.176833</c:v>
                </c:pt>
                <c:pt idx="51">
                  <c:v>10.197687999999999</c:v>
                </c:pt>
                <c:pt idx="52">
                  <c:v>10.218541999999999</c:v>
                </c:pt>
                <c:pt idx="53">
                  <c:v>10.239395999999999</c:v>
                </c:pt>
                <c:pt idx="54">
                  <c:v>10.260249999999999</c:v>
                </c:pt>
                <c:pt idx="55">
                  <c:v>10.281103999999999</c:v>
                </c:pt>
                <c:pt idx="56">
                  <c:v>10.301958000000001</c:v>
                </c:pt>
                <c:pt idx="57">
                  <c:v>10.322812000000001</c:v>
                </c:pt>
                <c:pt idx="58">
                  <c:v>10.343667</c:v>
                </c:pt>
                <c:pt idx="59">
                  <c:v>10.364521</c:v>
                </c:pt>
                <c:pt idx="60">
                  <c:v>10.385375</c:v>
                </c:pt>
                <c:pt idx="61">
                  <c:v>10.406229</c:v>
                </c:pt>
              </c:numCache>
            </c:numRef>
          </c:xVal>
          <c:yVal>
            <c:numRef>
              <c:f>Sheet1!$S$2:$S$63</c:f>
              <c:numCache>
                <c:formatCode>General</c:formatCode>
                <c:ptCount val="62"/>
                <c:pt idx="0">
                  <c:v>-9.1038903839539937</c:v>
                </c:pt>
                <c:pt idx="1">
                  <c:v>-9.027327204327813</c:v>
                </c:pt>
                <c:pt idx="2">
                  <c:v>-8.9847392279957123</c:v>
                </c:pt>
                <c:pt idx="3">
                  <c:v>-8.9984854155417189</c:v>
                </c:pt>
                <c:pt idx="4">
                  <c:v>-8.9712084216234782</c:v>
                </c:pt>
                <c:pt idx="5">
                  <c:v>-8.992469257535717</c:v>
                </c:pt>
                <c:pt idx="6">
                  <c:v>-9.079447752689644</c:v>
                </c:pt>
                <c:pt idx="7">
                  <c:v>-9.2357460420390503</c:v>
                </c:pt>
                <c:pt idx="8">
                  <c:v>-9.2256242549124554</c:v>
                </c:pt>
                <c:pt idx="9">
                  <c:v>-9.0466676587376629</c:v>
                </c:pt>
                <c:pt idx="10">
                  <c:v>-9.0202674708935859</c:v>
                </c:pt>
                <c:pt idx="11">
                  <c:v>-9.115565771966379</c:v>
                </c:pt>
                <c:pt idx="12">
                  <c:v>-9.1310374496831948</c:v>
                </c:pt>
                <c:pt idx="13">
                  <c:v>-9.0727161531832348</c:v>
                </c:pt>
                <c:pt idx="14">
                  <c:v>-9.0906584429240329</c:v>
                </c:pt>
                <c:pt idx="15">
                  <c:v>-9.0956708273606743</c:v>
                </c:pt>
                <c:pt idx="16">
                  <c:v>-9.1015973935388406</c:v>
                </c:pt>
                <c:pt idx="17">
                  <c:v>-9.1168738167597763</c:v>
                </c:pt>
                <c:pt idx="18">
                  <c:v>-9.1624206063179621</c:v>
                </c:pt>
                <c:pt idx="19">
                  <c:v>-9.1913792308684563</c:v>
                </c:pt>
                <c:pt idx="20">
                  <c:v>-9.132486105120007</c:v>
                </c:pt>
                <c:pt idx="21">
                  <c:v>-9.1318902870266694</c:v>
                </c:pt>
                <c:pt idx="22">
                  <c:v>-9.1778287202902735</c:v>
                </c:pt>
                <c:pt idx="23">
                  <c:v>-9.1153247023304669</c:v>
                </c:pt>
                <c:pt idx="24">
                  <c:v>-8.9650076519526749</c:v>
                </c:pt>
                <c:pt idx="25">
                  <c:v>-8.9690429693396503</c:v>
                </c:pt>
                <c:pt idx="26">
                  <c:v>-9.0234642341123621</c:v>
                </c:pt>
                <c:pt idx="27">
                  <c:v>-8.9817885859637112</c:v>
                </c:pt>
                <c:pt idx="28">
                  <c:v>-8.998490112275169</c:v>
                </c:pt>
                <c:pt idx="29">
                  <c:v>-9.1000176355373075</c:v>
                </c:pt>
                <c:pt idx="30">
                  <c:v>-9.090793729614207</c:v>
                </c:pt>
                <c:pt idx="31">
                  <c:v>-9.0656183057867601</c:v>
                </c:pt>
                <c:pt idx="32">
                  <c:v>-9.0981132383967385</c:v>
                </c:pt>
                <c:pt idx="33">
                  <c:v>-9.1279547687091984</c:v>
                </c:pt>
                <c:pt idx="34">
                  <c:v>-9.0905246129804862</c:v>
                </c:pt>
                <c:pt idx="35">
                  <c:v>-9.0401812473598664</c:v>
                </c:pt>
                <c:pt idx="36">
                  <c:v>-9.1429558598410612</c:v>
                </c:pt>
                <c:pt idx="37">
                  <c:v>-9.1945528563784418</c:v>
                </c:pt>
                <c:pt idx="38">
                  <c:v>-9.1593258383412159</c:v>
                </c:pt>
                <c:pt idx="39">
                  <c:v>-9.2187172532534589</c:v>
                </c:pt>
                <c:pt idx="40">
                  <c:v>-9.345981213467315</c:v>
                </c:pt>
                <c:pt idx="41">
                  <c:v>-9.3692560512609546</c:v>
                </c:pt>
                <c:pt idx="42">
                  <c:v>-9.3177297896515547</c:v>
                </c:pt>
                <c:pt idx="43">
                  <c:v>-9.3738244276576879</c:v>
                </c:pt>
                <c:pt idx="44">
                  <c:v>-9.3910171441489751</c:v>
                </c:pt>
                <c:pt idx="45">
                  <c:v>-9.3954503239740994</c:v>
                </c:pt>
                <c:pt idx="46">
                  <c:v>-9.38306302811454</c:v>
                </c:pt>
                <c:pt idx="47">
                  <c:v>-9.3498113738689934</c:v>
                </c:pt>
                <c:pt idx="48">
                  <c:v>-9.3749879855989686</c:v>
                </c:pt>
                <c:pt idx="49">
                  <c:v>-9.4797361898392509</c:v>
                </c:pt>
                <c:pt idx="50">
                  <c:v>-9.5898734249684434</c:v>
                </c:pt>
                <c:pt idx="51">
                  <c:v>-9.5173611224079337</c:v>
                </c:pt>
                <c:pt idx="52">
                  <c:v>-9.516565806047895</c:v>
                </c:pt>
                <c:pt idx="53">
                  <c:v>-9.5875028098981545</c:v>
                </c:pt>
                <c:pt idx="54">
                  <c:v>-9.6128377058500796</c:v>
                </c:pt>
                <c:pt idx="55">
                  <c:v>-9.6208644178350742</c:v>
                </c:pt>
                <c:pt idx="56">
                  <c:v>-9.6121664265275797</c:v>
                </c:pt>
                <c:pt idx="57">
                  <c:v>-9.5837209376240189</c:v>
                </c:pt>
                <c:pt idx="58">
                  <c:v>-9.4968581919817048</c:v>
                </c:pt>
                <c:pt idx="59">
                  <c:v>-9.4588043136570388</c:v>
                </c:pt>
                <c:pt idx="60">
                  <c:v>-9.5183116408437147</c:v>
                </c:pt>
                <c:pt idx="61">
                  <c:v>-9.5750405649451942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22-2343-A1E1-8B974FBD4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562703"/>
        <c:axId val="1591649359"/>
      </c:scatterChart>
      <c:valAx>
        <c:axId val="1591562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649359"/>
        <c:crosses val="autoZero"/>
        <c:crossBetween val="midCat"/>
      </c:valAx>
      <c:valAx>
        <c:axId val="159164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Horizontal and total speed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562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VideoAnalysis: Y Velocity (m/s)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014839491217444"/>
                  <c:y val="-0.3522488334791484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-0.4417x + 4.4893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0.3465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Sheet1!$O$2:$O$63</c:f>
              <c:numCache>
                <c:formatCode>General</c:formatCode>
                <c:ptCount val="62"/>
                <c:pt idx="0">
                  <c:v>9.1341249999999992</c:v>
                </c:pt>
                <c:pt idx="1">
                  <c:v>9.1549790000000009</c:v>
                </c:pt>
                <c:pt idx="2">
                  <c:v>9.1758330000000008</c:v>
                </c:pt>
                <c:pt idx="3">
                  <c:v>9.196688</c:v>
                </c:pt>
                <c:pt idx="4">
                  <c:v>9.2175419999999999</c:v>
                </c:pt>
                <c:pt idx="5">
                  <c:v>9.2383959999999998</c:v>
                </c:pt>
                <c:pt idx="6">
                  <c:v>9.2592499999999998</c:v>
                </c:pt>
                <c:pt idx="7">
                  <c:v>9.2801039999999997</c:v>
                </c:pt>
                <c:pt idx="8">
                  <c:v>9.3009579999999996</c:v>
                </c:pt>
                <c:pt idx="9">
                  <c:v>9.3218119999999995</c:v>
                </c:pt>
                <c:pt idx="10">
                  <c:v>9.3426670000000005</c:v>
                </c:pt>
                <c:pt idx="11">
                  <c:v>9.3635210000000004</c:v>
                </c:pt>
                <c:pt idx="12">
                  <c:v>9.3843750000000004</c:v>
                </c:pt>
                <c:pt idx="13">
                  <c:v>9.4052290000000003</c:v>
                </c:pt>
                <c:pt idx="14">
                  <c:v>9.4260830000000002</c:v>
                </c:pt>
                <c:pt idx="15">
                  <c:v>9.4469379999999994</c:v>
                </c:pt>
                <c:pt idx="16">
                  <c:v>9.4677919999999993</c:v>
                </c:pt>
                <c:pt idx="17">
                  <c:v>9.4886459999999992</c:v>
                </c:pt>
                <c:pt idx="18">
                  <c:v>9.5094999999999992</c:v>
                </c:pt>
                <c:pt idx="19">
                  <c:v>9.5303540000000009</c:v>
                </c:pt>
                <c:pt idx="20">
                  <c:v>9.5512080000000008</c:v>
                </c:pt>
                <c:pt idx="21">
                  <c:v>9.5720620000000007</c:v>
                </c:pt>
                <c:pt idx="22">
                  <c:v>9.5929169999999999</c:v>
                </c:pt>
                <c:pt idx="23">
                  <c:v>9.6137709999999998</c:v>
                </c:pt>
                <c:pt idx="24">
                  <c:v>9.6346249999999998</c:v>
                </c:pt>
                <c:pt idx="25">
                  <c:v>9.6554789999999997</c:v>
                </c:pt>
                <c:pt idx="26">
                  <c:v>9.6763329999999996</c:v>
                </c:pt>
                <c:pt idx="27">
                  <c:v>9.6971880000000006</c:v>
                </c:pt>
                <c:pt idx="28">
                  <c:v>9.7180420000000005</c:v>
                </c:pt>
                <c:pt idx="29">
                  <c:v>9.7388960000000004</c:v>
                </c:pt>
                <c:pt idx="30">
                  <c:v>9.7597500000000004</c:v>
                </c:pt>
                <c:pt idx="31">
                  <c:v>9.7806040000000003</c:v>
                </c:pt>
                <c:pt idx="32">
                  <c:v>9.8014580000000002</c:v>
                </c:pt>
                <c:pt idx="33">
                  <c:v>9.8223120000000002</c:v>
                </c:pt>
                <c:pt idx="34">
                  <c:v>9.8431669999999993</c:v>
                </c:pt>
                <c:pt idx="35">
                  <c:v>9.8640209999999993</c:v>
                </c:pt>
                <c:pt idx="36">
                  <c:v>9.8848749999999992</c:v>
                </c:pt>
                <c:pt idx="37">
                  <c:v>9.9057289999999991</c:v>
                </c:pt>
                <c:pt idx="38">
                  <c:v>9.9265830000000008</c:v>
                </c:pt>
                <c:pt idx="39">
                  <c:v>9.947438</c:v>
                </c:pt>
                <c:pt idx="40">
                  <c:v>9.9682919999999999</c:v>
                </c:pt>
                <c:pt idx="41">
                  <c:v>9.9891459999999999</c:v>
                </c:pt>
                <c:pt idx="42">
                  <c:v>10.01</c:v>
                </c:pt>
                <c:pt idx="43">
                  <c:v>10.030854</c:v>
                </c:pt>
                <c:pt idx="44">
                  <c:v>10.051708</c:v>
                </c:pt>
                <c:pt idx="45">
                  <c:v>10.072562</c:v>
                </c:pt>
                <c:pt idx="46">
                  <c:v>10.093417000000001</c:v>
                </c:pt>
                <c:pt idx="47">
                  <c:v>10.114271</c:v>
                </c:pt>
                <c:pt idx="48">
                  <c:v>10.135125</c:v>
                </c:pt>
                <c:pt idx="49">
                  <c:v>10.155979</c:v>
                </c:pt>
                <c:pt idx="50">
                  <c:v>10.176833</c:v>
                </c:pt>
                <c:pt idx="51">
                  <c:v>10.197687999999999</c:v>
                </c:pt>
                <c:pt idx="52">
                  <c:v>10.218541999999999</c:v>
                </c:pt>
                <c:pt idx="53">
                  <c:v>10.239395999999999</c:v>
                </c:pt>
                <c:pt idx="54">
                  <c:v>10.260249999999999</c:v>
                </c:pt>
                <c:pt idx="55">
                  <c:v>10.281103999999999</c:v>
                </c:pt>
                <c:pt idx="56">
                  <c:v>10.301958000000001</c:v>
                </c:pt>
                <c:pt idx="57">
                  <c:v>10.322812000000001</c:v>
                </c:pt>
                <c:pt idx="58">
                  <c:v>10.343667</c:v>
                </c:pt>
                <c:pt idx="59">
                  <c:v>10.364521</c:v>
                </c:pt>
                <c:pt idx="60">
                  <c:v>10.385375</c:v>
                </c:pt>
                <c:pt idx="61">
                  <c:v>10.406229</c:v>
                </c:pt>
              </c:numCache>
            </c:numRef>
          </c:xVal>
          <c:yVal>
            <c:numRef>
              <c:f>Sheet1!$T$2:$T$63</c:f>
              <c:numCache>
                <c:formatCode>General</c:formatCode>
                <c:ptCount val="62"/>
                <c:pt idx="0">
                  <c:v>0.58779499999999996</c:v>
                </c:pt>
                <c:pt idx="1">
                  <c:v>0.55298899999999995</c:v>
                </c:pt>
                <c:pt idx="2">
                  <c:v>0.55135699999999999</c:v>
                </c:pt>
                <c:pt idx="3">
                  <c:v>0.56079100000000004</c:v>
                </c:pt>
                <c:pt idx="4">
                  <c:v>0.60199199999999997</c:v>
                </c:pt>
                <c:pt idx="5">
                  <c:v>0.61073299999999997</c:v>
                </c:pt>
                <c:pt idx="6">
                  <c:v>0.59984999999999999</c:v>
                </c:pt>
                <c:pt idx="7">
                  <c:v>0.55272399999999999</c:v>
                </c:pt>
                <c:pt idx="8">
                  <c:v>0.50664500000000001</c:v>
                </c:pt>
                <c:pt idx="9">
                  <c:v>0.51580700000000002</c:v>
                </c:pt>
                <c:pt idx="10">
                  <c:v>0.477765</c:v>
                </c:pt>
                <c:pt idx="11">
                  <c:v>0.45868900000000001</c:v>
                </c:pt>
                <c:pt idx="12">
                  <c:v>0.41725400000000001</c:v>
                </c:pt>
                <c:pt idx="13">
                  <c:v>0.42033399999999999</c:v>
                </c:pt>
                <c:pt idx="14">
                  <c:v>0.462395</c:v>
                </c:pt>
                <c:pt idx="15">
                  <c:v>0.48752200000000001</c:v>
                </c:pt>
                <c:pt idx="16">
                  <c:v>0.40835700000000003</c:v>
                </c:pt>
                <c:pt idx="17">
                  <c:v>0.34604800000000002</c:v>
                </c:pt>
                <c:pt idx="18">
                  <c:v>0.32603399999999999</c:v>
                </c:pt>
                <c:pt idx="19">
                  <c:v>0.30988199999999999</c:v>
                </c:pt>
                <c:pt idx="20">
                  <c:v>0.27538899999999999</c:v>
                </c:pt>
                <c:pt idx="21">
                  <c:v>0.16684399999999999</c:v>
                </c:pt>
                <c:pt idx="22">
                  <c:v>0.18440300000000001</c:v>
                </c:pt>
                <c:pt idx="23">
                  <c:v>0.220804</c:v>
                </c:pt>
                <c:pt idx="24">
                  <c:v>0.21798899999999999</c:v>
                </c:pt>
                <c:pt idx="25">
                  <c:v>0.16796900000000001</c:v>
                </c:pt>
                <c:pt idx="26">
                  <c:v>0.11888799999999999</c:v>
                </c:pt>
                <c:pt idx="27">
                  <c:v>0.105582</c:v>
                </c:pt>
                <c:pt idx="28">
                  <c:v>0.105895</c:v>
                </c:pt>
                <c:pt idx="29">
                  <c:v>3.4009999999999999E-3</c:v>
                </c:pt>
                <c:pt idx="30">
                  <c:v>-0.126252</c:v>
                </c:pt>
                <c:pt idx="31">
                  <c:v>-0.122546</c:v>
                </c:pt>
                <c:pt idx="32">
                  <c:v>-9.2697000000000002E-2</c:v>
                </c:pt>
                <c:pt idx="33">
                  <c:v>-0.113024</c:v>
                </c:pt>
                <c:pt idx="34">
                  <c:v>-0.11790200000000001</c:v>
                </c:pt>
                <c:pt idx="35">
                  <c:v>-0.11049100000000001</c:v>
                </c:pt>
                <c:pt idx="36">
                  <c:v>-0.18376100000000001</c:v>
                </c:pt>
                <c:pt idx="37">
                  <c:v>-0.22039600000000001</c:v>
                </c:pt>
                <c:pt idx="38">
                  <c:v>-0.175099</c:v>
                </c:pt>
                <c:pt idx="39">
                  <c:v>-0.19905300000000001</c:v>
                </c:pt>
                <c:pt idx="40">
                  <c:v>-0.330378</c:v>
                </c:pt>
                <c:pt idx="41">
                  <c:v>-0.29651100000000002</c:v>
                </c:pt>
                <c:pt idx="42">
                  <c:v>-0.16795199999999999</c:v>
                </c:pt>
                <c:pt idx="43">
                  <c:v>-9.5885999999999999E-2</c:v>
                </c:pt>
                <c:pt idx="44">
                  <c:v>-0.112272</c:v>
                </c:pt>
                <c:pt idx="45">
                  <c:v>-0.120544</c:v>
                </c:pt>
                <c:pt idx="46">
                  <c:v>-0.12495299999999999</c:v>
                </c:pt>
                <c:pt idx="47">
                  <c:v>-0.12975300000000001</c:v>
                </c:pt>
                <c:pt idx="48">
                  <c:v>-0.13345899999999999</c:v>
                </c:pt>
                <c:pt idx="49">
                  <c:v>-0.14402799999999999</c:v>
                </c:pt>
                <c:pt idx="50">
                  <c:v>-5.4246000000000003E-2</c:v>
                </c:pt>
                <c:pt idx="51">
                  <c:v>1.9571000000000002E-2</c:v>
                </c:pt>
                <c:pt idx="52">
                  <c:v>7.8018000000000004E-2</c:v>
                </c:pt>
                <c:pt idx="53">
                  <c:v>8.3521999999999999E-2</c:v>
                </c:pt>
                <c:pt idx="54">
                  <c:v>5.8942000000000001E-2</c:v>
                </c:pt>
                <c:pt idx="55">
                  <c:v>8.8321999999999998E-2</c:v>
                </c:pt>
                <c:pt idx="56">
                  <c:v>0.22176000000000001</c:v>
                </c:pt>
                <c:pt idx="57">
                  <c:v>0.30888300000000002</c:v>
                </c:pt>
                <c:pt idx="58">
                  <c:v>0.35733900000000002</c:v>
                </c:pt>
                <c:pt idx="59">
                  <c:v>0.44258900000000001</c:v>
                </c:pt>
                <c:pt idx="60">
                  <c:v>0.46623500000000001</c:v>
                </c:pt>
                <c:pt idx="61">
                  <c:v>0.47981499999999999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65-304E-93AA-CDB7D4580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92639"/>
        <c:axId val="645965951"/>
      </c:scatterChart>
      <c:valAx>
        <c:axId val="4519263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5951"/>
        <c:crosses val="autoZero"/>
        <c:crossBetween val="midCat"/>
      </c:valAx>
      <c:valAx>
        <c:axId val="64596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92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Sheet1!$X$1</c:f>
              <c:strCache>
                <c:ptCount val="1"/>
                <c:pt idx="0">
                  <c:v>VideoAnalysis: X (m)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324561340660442"/>
                  <c:y val="6.4521061080957112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9.1376x - 30.739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1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Sheet1!$W$2:$W$66</c:f>
              <c:numCache>
                <c:formatCode>General</c:formatCode>
                <c:ptCount val="65"/>
                <c:pt idx="0">
                  <c:v>3.3783750000000001</c:v>
                </c:pt>
                <c:pt idx="1">
                  <c:v>3.3992290000000001</c:v>
                </c:pt>
                <c:pt idx="2">
                  <c:v>3.420083</c:v>
                </c:pt>
                <c:pt idx="3">
                  <c:v>3.4409380000000001</c:v>
                </c:pt>
                <c:pt idx="4">
                  <c:v>3.461792</c:v>
                </c:pt>
                <c:pt idx="5">
                  <c:v>3.4826459999999999</c:v>
                </c:pt>
                <c:pt idx="6">
                  <c:v>3.5034999999999998</c:v>
                </c:pt>
                <c:pt idx="7">
                  <c:v>3.5243540000000002</c:v>
                </c:pt>
                <c:pt idx="8">
                  <c:v>3.5452080000000001</c:v>
                </c:pt>
                <c:pt idx="9">
                  <c:v>3.5660620000000001</c:v>
                </c:pt>
                <c:pt idx="10">
                  <c:v>3.5869170000000001</c:v>
                </c:pt>
                <c:pt idx="11">
                  <c:v>3.6077710000000001</c:v>
                </c:pt>
                <c:pt idx="12">
                  <c:v>3.628625</c:v>
                </c:pt>
                <c:pt idx="13">
                  <c:v>3.6494789999999999</c:v>
                </c:pt>
                <c:pt idx="14">
                  <c:v>3.6703329999999998</c:v>
                </c:pt>
                <c:pt idx="15">
                  <c:v>3.6911879999999999</c:v>
                </c:pt>
                <c:pt idx="16">
                  <c:v>3.7120419999999998</c:v>
                </c:pt>
                <c:pt idx="17">
                  <c:v>3.7328960000000002</c:v>
                </c:pt>
                <c:pt idx="18">
                  <c:v>3.7537500000000001</c:v>
                </c:pt>
                <c:pt idx="19">
                  <c:v>3.7746040000000001</c:v>
                </c:pt>
                <c:pt idx="20">
                  <c:v>3.795458</c:v>
                </c:pt>
                <c:pt idx="21">
                  <c:v>3.8163119999999999</c:v>
                </c:pt>
                <c:pt idx="22">
                  <c:v>3.837167</c:v>
                </c:pt>
                <c:pt idx="23">
                  <c:v>3.8580209999999999</c:v>
                </c:pt>
                <c:pt idx="24">
                  <c:v>3.8788749999999999</c:v>
                </c:pt>
                <c:pt idx="25">
                  <c:v>3.8997289999999998</c:v>
                </c:pt>
                <c:pt idx="26">
                  <c:v>3.9205830000000002</c:v>
                </c:pt>
                <c:pt idx="27">
                  <c:v>3.9414380000000002</c:v>
                </c:pt>
                <c:pt idx="28">
                  <c:v>3.9622920000000001</c:v>
                </c:pt>
                <c:pt idx="29">
                  <c:v>3.9831460000000001</c:v>
                </c:pt>
                <c:pt idx="30">
                  <c:v>4.0039999999999996</c:v>
                </c:pt>
                <c:pt idx="31">
                  <c:v>4.0248540000000004</c:v>
                </c:pt>
                <c:pt idx="32">
                  <c:v>4.0457080000000003</c:v>
                </c:pt>
                <c:pt idx="33">
                  <c:v>4.0665620000000002</c:v>
                </c:pt>
                <c:pt idx="34">
                  <c:v>4.0874170000000003</c:v>
                </c:pt>
                <c:pt idx="35">
                  <c:v>4.1082710000000002</c:v>
                </c:pt>
                <c:pt idx="36">
                  <c:v>4.1291250000000002</c:v>
                </c:pt>
                <c:pt idx="37">
                  <c:v>4.1499790000000001</c:v>
                </c:pt>
                <c:pt idx="38">
                  <c:v>4.170833</c:v>
                </c:pt>
                <c:pt idx="39">
                  <c:v>4.1916880000000001</c:v>
                </c:pt>
                <c:pt idx="40">
                  <c:v>4.212542</c:v>
                </c:pt>
                <c:pt idx="41">
                  <c:v>4.2333959999999999</c:v>
                </c:pt>
                <c:pt idx="42">
                  <c:v>4.2542499999999999</c:v>
                </c:pt>
                <c:pt idx="43">
                  <c:v>4.2751039999999998</c:v>
                </c:pt>
                <c:pt idx="44">
                  <c:v>4.2959579999999997</c:v>
                </c:pt>
                <c:pt idx="45">
                  <c:v>4.3168119999999996</c:v>
                </c:pt>
                <c:pt idx="46">
                  <c:v>4.3376669999999997</c:v>
                </c:pt>
                <c:pt idx="47">
                  <c:v>4.3585209999999996</c:v>
                </c:pt>
                <c:pt idx="48">
                  <c:v>4.3793749999999996</c:v>
                </c:pt>
                <c:pt idx="49">
                  <c:v>4.4002290000000004</c:v>
                </c:pt>
                <c:pt idx="50">
                  <c:v>4.4210830000000003</c:v>
                </c:pt>
                <c:pt idx="51">
                  <c:v>4.4419380000000004</c:v>
                </c:pt>
                <c:pt idx="52">
                  <c:v>4.4627920000000003</c:v>
                </c:pt>
                <c:pt idx="53">
                  <c:v>4.4836460000000002</c:v>
                </c:pt>
                <c:pt idx="54">
                  <c:v>4.5045000000000002</c:v>
                </c:pt>
                <c:pt idx="55">
                  <c:v>4.5253540000000001</c:v>
                </c:pt>
                <c:pt idx="56">
                  <c:v>4.546208</c:v>
                </c:pt>
                <c:pt idx="57">
                  <c:v>4.567062</c:v>
                </c:pt>
                <c:pt idx="58">
                  <c:v>4.587917</c:v>
                </c:pt>
                <c:pt idx="59">
                  <c:v>4.608771</c:v>
                </c:pt>
                <c:pt idx="60">
                  <c:v>4.6296249999999999</c:v>
                </c:pt>
                <c:pt idx="61">
                  <c:v>4.6504789999999998</c:v>
                </c:pt>
              </c:numCache>
            </c:numRef>
          </c:xVal>
          <c:yVal>
            <c:numRef>
              <c:f>Sheet1!$X$2:$X$66</c:f>
              <c:numCache>
                <c:formatCode>General</c:formatCode>
                <c:ptCount val="65"/>
                <c:pt idx="0">
                  <c:v>0.12506700000000001</c:v>
                </c:pt>
                <c:pt idx="1">
                  <c:v>0.30633100000000002</c:v>
                </c:pt>
                <c:pt idx="2">
                  <c:v>0.49698700000000001</c:v>
                </c:pt>
                <c:pt idx="3">
                  <c:v>0.69698400000000005</c:v>
                </c:pt>
                <c:pt idx="4">
                  <c:v>0.89699799999999996</c:v>
                </c:pt>
                <c:pt idx="5">
                  <c:v>1.0844609999999999</c:v>
                </c:pt>
                <c:pt idx="6">
                  <c:v>1.2781739999999999</c:v>
                </c:pt>
                <c:pt idx="7">
                  <c:v>1.468796</c:v>
                </c:pt>
                <c:pt idx="8">
                  <c:v>1.659419</c:v>
                </c:pt>
                <c:pt idx="9">
                  <c:v>1.8531489999999999</c:v>
                </c:pt>
                <c:pt idx="10">
                  <c:v>2.0500720000000001</c:v>
                </c:pt>
                <c:pt idx="11">
                  <c:v>2.2313019999999999</c:v>
                </c:pt>
                <c:pt idx="12">
                  <c:v>2.4187820000000002</c:v>
                </c:pt>
                <c:pt idx="13">
                  <c:v>2.615688</c:v>
                </c:pt>
                <c:pt idx="14">
                  <c:v>2.8094359999999998</c:v>
                </c:pt>
                <c:pt idx="15">
                  <c:v>3.000041</c:v>
                </c:pt>
                <c:pt idx="16">
                  <c:v>3.1875040000000001</c:v>
                </c:pt>
                <c:pt idx="17">
                  <c:v>3.3844099999999999</c:v>
                </c:pt>
                <c:pt idx="18">
                  <c:v>3.5719069999999999</c:v>
                </c:pt>
                <c:pt idx="19">
                  <c:v>3.7656540000000001</c:v>
                </c:pt>
                <c:pt idx="20">
                  <c:v>3.9562930000000001</c:v>
                </c:pt>
                <c:pt idx="21">
                  <c:v>4.1469329999999998</c:v>
                </c:pt>
                <c:pt idx="22">
                  <c:v>4.3344129999999996</c:v>
                </c:pt>
                <c:pt idx="23">
                  <c:v>4.5281599999999997</c:v>
                </c:pt>
                <c:pt idx="24">
                  <c:v>4.718782</c:v>
                </c:pt>
                <c:pt idx="25">
                  <c:v>4.9062960000000002</c:v>
                </c:pt>
                <c:pt idx="26">
                  <c:v>5.0969009999999999</c:v>
                </c:pt>
                <c:pt idx="27">
                  <c:v>5.2844499999999996</c:v>
                </c:pt>
                <c:pt idx="28">
                  <c:v>5.4718960000000001</c:v>
                </c:pt>
                <c:pt idx="29">
                  <c:v>5.659376</c:v>
                </c:pt>
                <c:pt idx="30">
                  <c:v>5.843782</c:v>
                </c:pt>
                <c:pt idx="31">
                  <c:v>6.0343869999999997</c:v>
                </c:pt>
                <c:pt idx="32">
                  <c:v>6.2156349999999998</c:v>
                </c:pt>
                <c:pt idx="33">
                  <c:v>6.4093819999999999</c:v>
                </c:pt>
                <c:pt idx="34">
                  <c:v>6.6000040000000002</c:v>
                </c:pt>
                <c:pt idx="35">
                  <c:v>6.7843590000000003</c:v>
                </c:pt>
                <c:pt idx="36">
                  <c:v>6.9749809999999997</c:v>
                </c:pt>
                <c:pt idx="37">
                  <c:v>7.1656199999999997</c:v>
                </c:pt>
                <c:pt idx="38">
                  <c:v>7.3531519999999997</c:v>
                </c:pt>
                <c:pt idx="39">
                  <c:v>7.5406319999999996</c:v>
                </c:pt>
                <c:pt idx="40">
                  <c:v>7.72818</c:v>
                </c:pt>
                <c:pt idx="41">
                  <c:v>7.9188200000000002</c:v>
                </c:pt>
                <c:pt idx="42">
                  <c:v>8.1187819999999995</c:v>
                </c:pt>
                <c:pt idx="43">
                  <c:v>8.2999949999999991</c:v>
                </c:pt>
                <c:pt idx="44">
                  <c:v>8.4999920000000007</c:v>
                </c:pt>
                <c:pt idx="45">
                  <c:v>8.6874900000000004</c:v>
                </c:pt>
                <c:pt idx="46">
                  <c:v>8.8906120000000008</c:v>
                </c:pt>
                <c:pt idx="47">
                  <c:v>9.0781430000000007</c:v>
                </c:pt>
                <c:pt idx="48">
                  <c:v>9.2656229999999997</c:v>
                </c:pt>
                <c:pt idx="49">
                  <c:v>9.4594210000000007</c:v>
                </c:pt>
                <c:pt idx="50">
                  <c:v>9.6500269999999997</c:v>
                </c:pt>
                <c:pt idx="51">
                  <c:v>9.8500580000000006</c:v>
                </c:pt>
                <c:pt idx="52">
                  <c:v>10.037554999999999</c:v>
                </c:pt>
                <c:pt idx="53">
                  <c:v>10.231301999999999</c:v>
                </c:pt>
                <c:pt idx="54">
                  <c:v>10.421906999999999</c:v>
                </c:pt>
                <c:pt idx="55">
                  <c:v>10.621972</c:v>
                </c:pt>
                <c:pt idx="56">
                  <c:v>10.821952</c:v>
                </c:pt>
                <c:pt idx="57">
                  <c:v>11.012556999999999</c:v>
                </c:pt>
                <c:pt idx="58">
                  <c:v>11.203196999999999</c:v>
                </c:pt>
                <c:pt idx="59">
                  <c:v>11.390727999999999</c:v>
                </c:pt>
                <c:pt idx="60">
                  <c:v>11.596975</c:v>
                </c:pt>
                <c:pt idx="61">
                  <c:v>11.793847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0F-064E-9536-39A8F3A65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424784"/>
        <c:axId val="1362426496"/>
      </c:scatterChart>
      <c:valAx>
        <c:axId val="1362424784"/>
        <c:scaling>
          <c:orientation val="minMax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426496"/>
        <c:crosses val="autoZero"/>
        <c:crossBetween val="midCat"/>
      </c:valAx>
      <c:valAx>
        <c:axId val="136242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Horizontal Displacement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24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VideoAnalysis: X Velocity (m/s)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62275784351022"/>
                  <c:y val="-0.1480670665653446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0.1313x + 8.6467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0.1214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Sheet1!$W$2:$W$63</c:f>
              <c:numCache>
                <c:formatCode>General</c:formatCode>
                <c:ptCount val="62"/>
                <c:pt idx="0">
                  <c:v>3.3783750000000001</c:v>
                </c:pt>
                <c:pt idx="1">
                  <c:v>3.3992290000000001</c:v>
                </c:pt>
                <c:pt idx="2">
                  <c:v>3.420083</c:v>
                </c:pt>
                <c:pt idx="3">
                  <c:v>3.4409380000000001</c:v>
                </c:pt>
                <c:pt idx="4">
                  <c:v>3.461792</c:v>
                </c:pt>
                <c:pt idx="5">
                  <c:v>3.4826459999999999</c:v>
                </c:pt>
                <c:pt idx="6">
                  <c:v>3.5034999999999998</c:v>
                </c:pt>
                <c:pt idx="7">
                  <c:v>3.5243540000000002</c:v>
                </c:pt>
                <c:pt idx="8">
                  <c:v>3.5452080000000001</c:v>
                </c:pt>
                <c:pt idx="9">
                  <c:v>3.5660620000000001</c:v>
                </c:pt>
                <c:pt idx="10">
                  <c:v>3.5869170000000001</c:v>
                </c:pt>
                <c:pt idx="11">
                  <c:v>3.6077710000000001</c:v>
                </c:pt>
                <c:pt idx="12">
                  <c:v>3.628625</c:v>
                </c:pt>
                <c:pt idx="13">
                  <c:v>3.6494789999999999</c:v>
                </c:pt>
                <c:pt idx="14">
                  <c:v>3.6703329999999998</c:v>
                </c:pt>
                <c:pt idx="15">
                  <c:v>3.6911879999999999</c:v>
                </c:pt>
                <c:pt idx="16">
                  <c:v>3.7120419999999998</c:v>
                </c:pt>
                <c:pt idx="17">
                  <c:v>3.7328960000000002</c:v>
                </c:pt>
                <c:pt idx="18">
                  <c:v>3.7537500000000001</c:v>
                </c:pt>
                <c:pt idx="19">
                  <c:v>3.7746040000000001</c:v>
                </c:pt>
                <c:pt idx="20">
                  <c:v>3.795458</c:v>
                </c:pt>
                <c:pt idx="21">
                  <c:v>3.8163119999999999</c:v>
                </c:pt>
                <c:pt idx="22">
                  <c:v>3.837167</c:v>
                </c:pt>
                <c:pt idx="23">
                  <c:v>3.8580209999999999</c:v>
                </c:pt>
                <c:pt idx="24">
                  <c:v>3.8788749999999999</c:v>
                </c:pt>
                <c:pt idx="25">
                  <c:v>3.8997289999999998</c:v>
                </c:pt>
                <c:pt idx="26">
                  <c:v>3.9205830000000002</c:v>
                </c:pt>
                <c:pt idx="27">
                  <c:v>3.9414380000000002</c:v>
                </c:pt>
                <c:pt idx="28">
                  <c:v>3.9622920000000001</c:v>
                </c:pt>
                <c:pt idx="29">
                  <c:v>3.9831460000000001</c:v>
                </c:pt>
                <c:pt idx="30">
                  <c:v>4.0039999999999996</c:v>
                </c:pt>
                <c:pt idx="31">
                  <c:v>4.0248540000000004</c:v>
                </c:pt>
                <c:pt idx="32">
                  <c:v>4.0457080000000003</c:v>
                </c:pt>
                <c:pt idx="33">
                  <c:v>4.0665620000000002</c:v>
                </c:pt>
                <c:pt idx="34">
                  <c:v>4.0874170000000003</c:v>
                </c:pt>
                <c:pt idx="35">
                  <c:v>4.1082710000000002</c:v>
                </c:pt>
                <c:pt idx="36">
                  <c:v>4.1291250000000002</c:v>
                </c:pt>
                <c:pt idx="37">
                  <c:v>4.1499790000000001</c:v>
                </c:pt>
                <c:pt idx="38">
                  <c:v>4.170833</c:v>
                </c:pt>
                <c:pt idx="39">
                  <c:v>4.1916880000000001</c:v>
                </c:pt>
                <c:pt idx="40">
                  <c:v>4.212542</c:v>
                </c:pt>
                <c:pt idx="41">
                  <c:v>4.2333959999999999</c:v>
                </c:pt>
                <c:pt idx="42">
                  <c:v>4.2542499999999999</c:v>
                </c:pt>
                <c:pt idx="43">
                  <c:v>4.2751039999999998</c:v>
                </c:pt>
                <c:pt idx="44">
                  <c:v>4.2959579999999997</c:v>
                </c:pt>
                <c:pt idx="45">
                  <c:v>4.3168119999999996</c:v>
                </c:pt>
                <c:pt idx="46">
                  <c:v>4.3376669999999997</c:v>
                </c:pt>
                <c:pt idx="47">
                  <c:v>4.3585209999999996</c:v>
                </c:pt>
                <c:pt idx="48">
                  <c:v>4.3793749999999996</c:v>
                </c:pt>
                <c:pt idx="49">
                  <c:v>4.4002290000000004</c:v>
                </c:pt>
                <c:pt idx="50">
                  <c:v>4.4210830000000003</c:v>
                </c:pt>
                <c:pt idx="51">
                  <c:v>4.4419380000000004</c:v>
                </c:pt>
                <c:pt idx="52">
                  <c:v>4.4627920000000003</c:v>
                </c:pt>
                <c:pt idx="53">
                  <c:v>4.4836460000000002</c:v>
                </c:pt>
                <c:pt idx="54">
                  <c:v>4.5045000000000002</c:v>
                </c:pt>
                <c:pt idx="55">
                  <c:v>4.5253540000000001</c:v>
                </c:pt>
                <c:pt idx="56">
                  <c:v>4.546208</c:v>
                </c:pt>
                <c:pt idx="57">
                  <c:v>4.567062</c:v>
                </c:pt>
                <c:pt idx="58">
                  <c:v>4.587917</c:v>
                </c:pt>
                <c:pt idx="59">
                  <c:v>4.608771</c:v>
                </c:pt>
                <c:pt idx="60">
                  <c:v>4.6296249999999999</c:v>
                </c:pt>
                <c:pt idx="61">
                  <c:v>4.6504789999999998</c:v>
                </c:pt>
              </c:numCache>
            </c:numRef>
          </c:xVal>
          <c:yVal>
            <c:numRef>
              <c:f>Sheet1!$Z$2:$Z$63</c:f>
              <c:numCache>
                <c:formatCode>General</c:formatCode>
                <c:ptCount val="62"/>
                <c:pt idx="0">
                  <c:v>8.8419830000000008</c:v>
                </c:pt>
                <c:pt idx="1">
                  <c:v>9.0480920000000005</c:v>
                </c:pt>
                <c:pt idx="2">
                  <c:v>9.3012979999999992</c:v>
                </c:pt>
                <c:pt idx="3">
                  <c:v>9.4406909999999993</c:v>
                </c:pt>
                <c:pt idx="4">
                  <c:v>9.3151119999999992</c:v>
                </c:pt>
                <c:pt idx="5">
                  <c:v>9.2020660000000003</c:v>
                </c:pt>
                <c:pt idx="6">
                  <c:v>9.1940600000000003</c:v>
                </c:pt>
                <c:pt idx="7">
                  <c:v>9.1779340000000005</c:v>
                </c:pt>
                <c:pt idx="8">
                  <c:v>9.2197180000000003</c:v>
                </c:pt>
                <c:pt idx="9">
                  <c:v>9.2494239999999994</c:v>
                </c:pt>
                <c:pt idx="10">
                  <c:v>9.0953909999999993</c:v>
                </c:pt>
                <c:pt idx="11">
                  <c:v>8.9990400000000008</c:v>
                </c:pt>
                <c:pt idx="12">
                  <c:v>9.1701099999999993</c:v>
                </c:pt>
                <c:pt idx="13">
                  <c:v>9.2700999999999993</c:v>
                </c:pt>
                <c:pt idx="14">
                  <c:v>9.2153729999999996</c:v>
                </c:pt>
                <c:pt idx="15">
                  <c:v>9.1400620000000004</c:v>
                </c:pt>
                <c:pt idx="16">
                  <c:v>9.1864179999999998</c:v>
                </c:pt>
                <c:pt idx="17">
                  <c:v>9.1952440000000006</c:v>
                </c:pt>
                <c:pt idx="18">
                  <c:v>9.1701099999999993</c:v>
                </c:pt>
                <c:pt idx="19">
                  <c:v>9.1827570000000005</c:v>
                </c:pt>
                <c:pt idx="20">
                  <c:v>9.1412230000000001</c:v>
                </c:pt>
                <c:pt idx="21">
                  <c:v>9.1075140000000001</c:v>
                </c:pt>
                <c:pt idx="22">
                  <c:v>9.1364000000000001</c:v>
                </c:pt>
                <c:pt idx="23">
                  <c:v>9.1615350000000007</c:v>
                </c:pt>
                <c:pt idx="24">
                  <c:v>9.095186</c:v>
                </c:pt>
                <c:pt idx="25">
                  <c:v>9.0701660000000004</c:v>
                </c:pt>
                <c:pt idx="26">
                  <c:v>9.0495359999999998</c:v>
                </c:pt>
                <c:pt idx="27">
                  <c:v>9.0032479999999993</c:v>
                </c:pt>
                <c:pt idx="28">
                  <c:v>8.9817750000000007</c:v>
                </c:pt>
                <c:pt idx="29">
                  <c:v>8.9450880000000002</c:v>
                </c:pt>
                <c:pt idx="30">
                  <c:v>8.9660360000000008</c:v>
                </c:pt>
                <c:pt idx="31">
                  <c:v>8.9574379999999998</c:v>
                </c:pt>
                <c:pt idx="32">
                  <c:v>9.0157810000000005</c:v>
                </c:pt>
                <c:pt idx="33">
                  <c:v>9.1114709999999999</c:v>
                </c:pt>
                <c:pt idx="34">
                  <c:v>9.0363880000000005</c:v>
                </c:pt>
                <c:pt idx="35">
                  <c:v>9.0323390000000003</c:v>
                </c:pt>
                <c:pt idx="36">
                  <c:v>9.0869750000000007</c:v>
                </c:pt>
                <c:pt idx="37">
                  <c:v>9.0583159999999996</c:v>
                </c:pt>
                <c:pt idx="38">
                  <c:v>9.0165319999999998</c:v>
                </c:pt>
                <c:pt idx="39">
                  <c:v>9.0291789999999992</c:v>
                </c:pt>
                <c:pt idx="40">
                  <c:v>9.1041709999999991</c:v>
                </c:pt>
                <c:pt idx="41">
                  <c:v>9.2445559999999993</c:v>
                </c:pt>
                <c:pt idx="42">
                  <c:v>9.1813219999999998</c:v>
                </c:pt>
                <c:pt idx="43">
                  <c:v>9.1899200000000008</c:v>
                </c:pt>
                <c:pt idx="44">
                  <c:v>9.2737379999999998</c:v>
                </c:pt>
                <c:pt idx="45">
                  <c:v>9.3198209999999992</c:v>
                </c:pt>
                <c:pt idx="46">
                  <c:v>9.2869770000000003</c:v>
                </c:pt>
                <c:pt idx="47">
                  <c:v>9.1121320000000008</c:v>
                </c:pt>
                <c:pt idx="48">
                  <c:v>9.1539380000000001</c:v>
                </c:pt>
                <c:pt idx="49">
                  <c:v>9.2205370000000002</c:v>
                </c:pt>
                <c:pt idx="50">
                  <c:v>9.303604</c:v>
                </c:pt>
                <c:pt idx="51">
                  <c:v>9.2703050000000005</c:v>
                </c:pt>
                <c:pt idx="52">
                  <c:v>9.2033179999999994</c:v>
                </c:pt>
                <c:pt idx="53">
                  <c:v>9.2531990000000004</c:v>
                </c:pt>
                <c:pt idx="54">
                  <c:v>9.3662679999999998</c:v>
                </c:pt>
                <c:pt idx="55">
                  <c:v>9.4702839999999995</c:v>
                </c:pt>
                <c:pt idx="56">
                  <c:v>9.3487310000000008</c:v>
                </c:pt>
                <c:pt idx="57">
                  <c:v>9.2075040000000001</c:v>
                </c:pt>
                <c:pt idx="58">
                  <c:v>9.1914459999999991</c:v>
                </c:pt>
                <c:pt idx="59">
                  <c:v>9.3961330000000007</c:v>
                </c:pt>
                <c:pt idx="60">
                  <c:v>9.5406010000000006</c:v>
                </c:pt>
                <c:pt idx="61">
                  <c:v>9.5154329999999998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6-0F47-9CAC-BF0914861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170959"/>
        <c:axId val="1747361391"/>
      </c:scatterChart>
      <c:valAx>
        <c:axId val="440170959"/>
        <c:scaling>
          <c:orientation val="minMax"/>
          <c:min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361391"/>
        <c:crosses val="autoZero"/>
        <c:crossBetween val="midCat"/>
      </c:valAx>
      <c:valAx>
        <c:axId val="174736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Horizontal 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7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22</xdr:row>
      <xdr:rowOff>133350</xdr:rowOff>
    </xdr:from>
    <xdr:to>
      <xdr:col>13</xdr:col>
      <xdr:colOff>787400</xdr:colOff>
      <xdr:row>40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DE6BA1-2808-BBF6-52D4-BCF82D77FA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317500</xdr:colOff>
      <xdr:row>43</xdr:row>
      <xdr:rowOff>19050</xdr:rowOff>
    </xdr:from>
    <xdr:to>
      <xdr:col>13</xdr:col>
      <xdr:colOff>723900</xdr:colOff>
      <xdr:row>56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DC71AF-8FE4-8500-B27B-A86D20669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317500</xdr:colOff>
      <xdr:row>58</xdr:row>
      <xdr:rowOff>184150</xdr:rowOff>
    </xdr:from>
    <xdr:to>
      <xdr:col>13</xdr:col>
      <xdr:colOff>723900</xdr:colOff>
      <xdr:row>72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CF70B2-F2EF-D67C-FFBF-6E9511961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1333500</xdr:colOff>
      <xdr:row>67</xdr:row>
      <xdr:rowOff>69850</xdr:rowOff>
    </xdr:from>
    <xdr:to>
      <xdr:col>23</xdr:col>
      <xdr:colOff>1123950</xdr:colOff>
      <xdr:row>83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B6FF74-0FF6-FA64-1EC0-DE85A33529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1339850</xdr:colOff>
      <xdr:row>85</xdr:row>
      <xdr:rowOff>44450</xdr:rowOff>
    </xdr:from>
    <xdr:to>
      <xdr:col>23</xdr:col>
      <xdr:colOff>1117600</xdr:colOff>
      <xdr:row>100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633CE1-CAF0-77E2-C423-5F78B421A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05DF-21EE-AB41-87DE-501CDDFBCCD9}">
  <dimension ref="A1:AC97"/>
  <sheetViews>
    <sheetView tabSelected="1" topLeftCell="A5" zoomScale="150" workbookViewId="0">
      <selection activeCell="AA88" sqref="AA88:AA93"/>
    </sheetView>
  </sheetViews>
  <sheetFormatPr baseColWidth="10" defaultRowHeight="16" x14ac:dyDescent="0.2"/>
  <cols>
    <col min="8" max="8" width="9.83203125" customWidth="1"/>
    <col min="15" max="15" width="20" customWidth="1"/>
    <col min="16" max="16" width="17.1640625" customWidth="1"/>
    <col min="17" max="17" width="19.83203125" customWidth="1"/>
    <col min="18" max="18" width="16.1640625" customWidth="1"/>
    <col min="23" max="23" width="15" customWidth="1"/>
    <col min="24" max="24" width="16.33203125" customWidth="1"/>
    <col min="25" max="25" width="15" customWidth="1"/>
    <col min="26" max="27" width="15.83203125" customWidth="1"/>
    <col min="28" max="28" width="16.33203125" customWidth="1"/>
  </cols>
  <sheetData>
    <row r="1" spans="1:28" x14ac:dyDescent="0.2">
      <c r="A1" t="s">
        <v>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18</v>
      </c>
      <c r="T1" s="2" t="s">
        <v>17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18</v>
      </c>
      <c r="AB1" s="2" t="s">
        <v>17</v>
      </c>
    </row>
    <row r="2" spans="1:28" x14ac:dyDescent="0.2">
      <c r="O2" s="2">
        <v>9.1341249999999992</v>
      </c>
      <c r="P2" s="2">
        <v>-0.185859</v>
      </c>
      <c r="Q2" s="2">
        <v>-4.6684000000000003E-2</v>
      </c>
      <c r="R2" s="2">
        <v>-9.0848949999999995</v>
      </c>
      <c r="S2">
        <f>SQRT(R2^2+T2^2)*-1</f>
        <v>-9.1038903839539937</v>
      </c>
      <c r="T2" s="2">
        <v>0.58779499999999996</v>
      </c>
      <c r="W2" s="2">
        <v>3.3783750000000001</v>
      </c>
      <c r="X2" s="2">
        <v>0.12506700000000001</v>
      </c>
      <c r="Y2" s="2">
        <v>-1.1816E-2</v>
      </c>
      <c r="Z2" s="2">
        <v>8.8419830000000008</v>
      </c>
      <c r="AA2" s="2">
        <f>SQRT(Z2^2+AB2^2)</f>
        <v>8.8428871974262471</v>
      </c>
      <c r="AB2" s="2">
        <v>-0.12645400000000001</v>
      </c>
    </row>
    <row r="3" spans="1:28" x14ac:dyDescent="0.2">
      <c r="A3" t="s">
        <v>1</v>
      </c>
      <c r="O3" s="2">
        <v>9.1549790000000009</v>
      </c>
      <c r="P3" s="2">
        <v>-0.37687100000000001</v>
      </c>
      <c r="Q3" s="2">
        <v>-3.3700000000000001E-2</v>
      </c>
      <c r="R3" s="2">
        <v>-9.0103740000000005</v>
      </c>
      <c r="S3">
        <f t="shared" ref="S3:S63" si="0">SQRT(R3^2+T3^2)*-1</f>
        <v>-9.027327204327813</v>
      </c>
      <c r="T3" s="2">
        <v>0.55298899999999995</v>
      </c>
      <c r="W3" s="2">
        <v>3.3992290000000001</v>
      </c>
      <c r="X3" s="2">
        <v>0.30633100000000002</v>
      </c>
      <c r="Y3" s="2">
        <v>-1.3949E-2</v>
      </c>
      <c r="Z3" s="2">
        <v>9.0480920000000005</v>
      </c>
      <c r="AA3" s="2">
        <f t="shared" ref="AA3:AA63" si="1">SQRT(Z3^2+AB3^2)</f>
        <v>9.0491414807737414</v>
      </c>
      <c r="AB3" s="2">
        <v>-0.13781399999999999</v>
      </c>
    </row>
    <row r="4" spans="1:28" x14ac:dyDescent="0.2">
      <c r="A4">
        <v>2.7</v>
      </c>
      <c r="O4" s="2">
        <v>9.1758330000000008</v>
      </c>
      <c r="P4" s="2">
        <v>-0.56167299999999998</v>
      </c>
      <c r="Q4" s="2">
        <v>-2.3968E-2</v>
      </c>
      <c r="R4" s="2">
        <v>-8.9678059999999995</v>
      </c>
      <c r="S4">
        <f t="shared" si="0"/>
        <v>-8.9847392279957123</v>
      </c>
      <c r="T4" s="2">
        <v>0.55135699999999999</v>
      </c>
      <c r="W4" s="2">
        <v>3.420083</v>
      </c>
      <c r="X4" s="2">
        <v>0.49698700000000001</v>
      </c>
      <c r="Y4" s="2">
        <v>-1.9155999999999999E-2</v>
      </c>
      <c r="Z4" s="2">
        <v>9.3012979999999992</v>
      </c>
      <c r="AA4" s="2">
        <f t="shared" si="1"/>
        <v>9.3016771226034809</v>
      </c>
      <c r="AB4" s="2">
        <v>-8.3981E-2</v>
      </c>
    </row>
    <row r="5" spans="1:28" ht="23" x14ac:dyDescent="0.25">
      <c r="A5">
        <v>2.94</v>
      </c>
      <c r="C5" s="1"/>
      <c r="H5" s="1"/>
      <c r="O5" s="2">
        <v>9.196688</v>
      </c>
      <c r="P5" s="2">
        <v>-0.74955099999999997</v>
      </c>
      <c r="Q5" s="2">
        <v>-1.1043000000000001E-2</v>
      </c>
      <c r="R5" s="2">
        <v>-8.9809940000000008</v>
      </c>
      <c r="S5">
        <f t="shared" si="0"/>
        <v>-8.9984854155417189</v>
      </c>
      <c r="T5" s="2">
        <v>0.56079100000000004</v>
      </c>
      <c r="W5" s="2">
        <v>3.4409380000000001</v>
      </c>
      <c r="X5" s="2">
        <v>0.69698400000000005</v>
      </c>
      <c r="Y5" s="2">
        <v>-1.8062000000000002E-2</v>
      </c>
      <c r="Z5" s="2">
        <v>9.4406909999999993</v>
      </c>
      <c r="AA5" s="2">
        <f t="shared" si="1"/>
        <v>9.4406911527008965</v>
      </c>
      <c r="AB5" s="2">
        <v>1.6980000000000001E-3</v>
      </c>
    </row>
    <row r="6" spans="1:28" ht="23" x14ac:dyDescent="0.25">
      <c r="A6">
        <v>2.75</v>
      </c>
      <c r="H6" s="1"/>
      <c r="O6" s="2">
        <v>9.2175419999999999</v>
      </c>
      <c r="P6" s="2">
        <v>-0.93748699999999996</v>
      </c>
      <c r="Q6" s="2">
        <v>-1.2520000000000001E-3</v>
      </c>
      <c r="R6" s="2">
        <v>-8.9509880000000006</v>
      </c>
      <c r="S6">
        <f t="shared" si="0"/>
        <v>-8.9712084216234782</v>
      </c>
      <c r="T6" s="2">
        <v>0.60199199999999997</v>
      </c>
      <c r="W6" s="2">
        <v>3.461792</v>
      </c>
      <c r="X6" s="2">
        <v>0.89699799999999996</v>
      </c>
      <c r="Y6" s="2">
        <v>-2.0093E-2</v>
      </c>
      <c r="Z6" s="2">
        <v>9.3151119999999992</v>
      </c>
      <c r="AA6" s="2">
        <f t="shared" si="1"/>
        <v>9.3160197957682005</v>
      </c>
      <c r="AB6" s="2">
        <v>0.130051</v>
      </c>
    </row>
    <row r="7" spans="1:28" ht="23" x14ac:dyDescent="0.25">
      <c r="A7">
        <v>2.69</v>
      </c>
      <c r="H7" s="1"/>
      <c r="O7" s="2">
        <v>9.2383959999999998</v>
      </c>
      <c r="P7" s="2">
        <v>-1.1221719999999999</v>
      </c>
      <c r="Q7" s="2">
        <v>1.4749E-2</v>
      </c>
      <c r="R7" s="2">
        <v>-8.9717059999999993</v>
      </c>
      <c r="S7">
        <f t="shared" si="0"/>
        <v>-8.992469257535717</v>
      </c>
      <c r="T7" s="2">
        <v>0.61073299999999997</v>
      </c>
      <c r="W7" s="2">
        <v>3.4826459999999999</v>
      </c>
      <c r="X7" s="2">
        <v>1.0844609999999999</v>
      </c>
      <c r="Y7" s="2">
        <v>-1.2817E-2</v>
      </c>
      <c r="Z7" s="2">
        <v>9.2020660000000003</v>
      </c>
      <c r="AA7" s="2">
        <f t="shared" si="1"/>
        <v>9.2054653434774814</v>
      </c>
      <c r="AB7" s="2">
        <v>0.25014700000000001</v>
      </c>
    </row>
    <row r="8" spans="1:28" ht="24" x14ac:dyDescent="0.3">
      <c r="A8">
        <v>2.5299999999999998</v>
      </c>
      <c r="C8" s="8" t="s">
        <v>31</v>
      </c>
      <c r="D8" s="8"/>
      <c r="E8" s="8"/>
      <c r="F8" s="8"/>
      <c r="G8" s="8"/>
      <c r="H8" s="7"/>
      <c r="I8" s="8"/>
      <c r="J8" s="8"/>
      <c r="K8" s="8"/>
      <c r="L8" s="8"/>
      <c r="M8" s="6"/>
      <c r="N8" s="6"/>
      <c r="O8" s="2">
        <v>9.2592499999999998</v>
      </c>
      <c r="P8" s="2">
        <v>-1.310109</v>
      </c>
      <c r="Q8" s="2">
        <v>2.4539999999999999E-2</v>
      </c>
      <c r="R8" s="2">
        <v>-9.0596110000000003</v>
      </c>
      <c r="S8">
        <f t="shared" si="0"/>
        <v>-9.079447752689644</v>
      </c>
      <c r="T8" s="2">
        <v>0.59984999999999999</v>
      </c>
      <c r="W8" s="2">
        <v>3.5034999999999998</v>
      </c>
      <c r="X8" s="2">
        <v>1.2781739999999999</v>
      </c>
      <c r="Y8" s="2">
        <v>-5.5069999999999997E-3</v>
      </c>
      <c r="Z8" s="2">
        <v>9.1940600000000003</v>
      </c>
      <c r="AA8" s="2">
        <f t="shared" si="1"/>
        <v>9.1960609437698384</v>
      </c>
      <c r="AB8" s="2">
        <v>0.191827</v>
      </c>
    </row>
    <row r="9" spans="1:28" ht="24" x14ac:dyDescent="0.3">
      <c r="A9">
        <v>2.71</v>
      </c>
      <c r="C9" s="8" t="s">
        <v>2</v>
      </c>
      <c r="D9" s="8" t="s">
        <v>3</v>
      </c>
      <c r="E9" s="8" t="s">
        <v>5</v>
      </c>
      <c r="F9" s="8"/>
      <c r="G9" s="8" t="s">
        <v>4</v>
      </c>
      <c r="H9" s="7" t="s">
        <v>6</v>
      </c>
      <c r="I9" s="8"/>
      <c r="J9" s="8"/>
      <c r="K9" s="8"/>
      <c r="L9" s="8"/>
      <c r="M9" s="6"/>
      <c r="N9" s="6"/>
      <c r="O9" s="2">
        <v>9.2801039999999997</v>
      </c>
      <c r="P9" s="2">
        <v>-1.4979279999999999</v>
      </c>
      <c r="Q9" s="2">
        <v>4.0599000000000003E-2</v>
      </c>
      <c r="R9" s="2">
        <v>-9.2191919999999996</v>
      </c>
      <c r="S9">
        <f t="shared" si="0"/>
        <v>-9.2357460420390503</v>
      </c>
      <c r="T9" s="2">
        <v>0.55272399999999999</v>
      </c>
      <c r="W9" s="2">
        <v>3.5243540000000002</v>
      </c>
      <c r="X9" s="2">
        <v>1.468796</v>
      </c>
      <c r="Y9" s="2">
        <v>-4.4650000000000002E-3</v>
      </c>
      <c r="Z9" s="2">
        <v>9.1779340000000005</v>
      </c>
      <c r="AA9" s="2">
        <f t="shared" si="1"/>
        <v>9.1784360600461774</v>
      </c>
      <c r="AB9" s="2">
        <v>9.6000000000000002E-2</v>
      </c>
    </row>
    <row r="10" spans="1:28" ht="24" x14ac:dyDescent="0.3">
      <c r="A10">
        <v>2.85</v>
      </c>
      <c r="C10" s="8">
        <f>ROUND(AVERAGE(A4:A37),2)</f>
        <v>2.76</v>
      </c>
      <c r="D10" s="8">
        <f>ROUND(_xlfn.STDEV.S(A4:A37),2)</f>
        <v>0.09</v>
      </c>
      <c r="E10" s="8">
        <f>ROUND(D10/SQRT(COUNT(A4:A37)),2)</f>
        <v>0.02</v>
      </c>
      <c r="F10" s="8"/>
      <c r="G10" s="8">
        <f>ROUND(23.83/C10,1)</f>
        <v>8.6</v>
      </c>
      <c r="H10" s="7">
        <f>ROUND((G10*3.6),1)</f>
        <v>31</v>
      </c>
      <c r="I10" s="8"/>
      <c r="J10" s="8"/>
      <c r="K10" s="8"/>
      <c r="L10" s="8"/>
      <c r="M10" s="6"/>
      <c r="N10" s="6"/>
      <c r="O10" s="2">
        <v>9.3009579999999996</v>
      </c>
      <c r="P10" s="2">
        <v>-1.6984600000000001</v>
      </c>
      <c r="Q10" s="2">
        <v>4.7489999999999997E-2</v>
      </c>
      <c r="R10" s="2">
        <v>-9.2117020000000007</v>
      </c>
      <c r="S10">
        <f t="shared" si="0"/>
        <v>-9.2256242549124554</v>
      </c>
      <c r="T10" s="2">
        <v>0.50664500000000001</v>
      </c>
      <c r="W10" s="2">
        <v>3.5452080000000001</v>
      </c>
      <c r="X10" s="2">
        <v>1.659419</v>
      </c>
      <c r="Y10" s="2">
        <v>-3.4220000000000001E-3</v>
      </c>
      <c r="Z10" s="2">
        <v>9.2197180000000003</v>
      </c>
      <c r="AA10" s="2">
        <f t="shared" si="1"/>
        <v>9.2199621041414819</v>
      </c>
      <c r="AB10" s="2">
        <v>6.7090999999999998E-2</v>
      </c>
    </row>
    <row r="11" spans="1:28" ht="24" x14ac:dyDescent="0.3">
      <c r="A11">
        <v>2.78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6"/>
      <c r="N11" s="6"/>
      <c r="O11" s="2">
        <v>9.3218119999999995</v>
      </c>
      <c r="P11" s="2">
        <v>-1.8863369999999999</v>
      </c>
      <c r="Q11" s="2">
        <v>6.0415999999999997E-2</v>
      </c>
      <c r="R11" s="2">
        <v>-9.0319509999999994</v>
      </c>
      <c r="S11">
        <f t="shared" si="0"/>
        <v>-9.0466676587376629</v>
      </c>
      <c r="T11" s="2">
        <v>0.51580700000000002</v>
      </c>
      <c r="W11" s="2">
        <v>3.5660620000000001</v>
      </c>
      <c r="X11" s="2">
        <v>1.8531489999999999</v>
      </c>
      <c r="Y11" s="2">
        <v>7.6300000000000001E-4</v>
      </c>
      <c r="Z11" s="2">
        <v>9.2494239999999994</v>
      </c>
      <c r="AA11" s="2">
        <f t="shared" si="1"/>
        <v>9.2494972502021433</v>
      </c>
      <c r="AB11" s="2">
        <v>-3.6811000000000003E-2</v>
      </c>
    </row>
    <row r="12" spans="1:28" ht="24" x14ac:dyDescent="0.3">
      <c r="A12">
        <v>2.77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6"/>
      <c r="N12" s="6"/>
      <c r="O12" s="2">
        <v>9.3426670000000005</v>
      </c>
      <c r="P12" s="2">
        <v>-2.0711400000000002</v>
      </c>
      <c r="Q12" s="2">
        <v>7.0148000000000002E-2</v>
      </c>
      <c r="R12" s="2">
        <v>-9.0076059999999991</v>
      </c>
      <c r="S12">
        <f t="shared" si="0"/>
        <v>-9.0202674708935859</v>
      </c>
      <c r="T12" s="2">
        <v>0.477765</v>
      </c>
      <c r="W12" s="2">
        <v>3.5869170000000001</v>
      </c>
      <c r="X12" s="2">
        <v>2.0500720000000001</v>
      </c>
      <c r="Y12" s="2">
        <v>-7.535E-3</v>
      </c>
      <c r="Z12" s="2">
        <v>9.0953909999999993</v>
      </c>
      <c r="AA12" s="2">
        <f t="shared" si="1"/>
        <v>9.0954526599813601</v>
      </c>
      <c r="AB12" s="2">
        <v>-3.3491E-2</v>
      </c>
    </row>
    <row r="13" spans="1:28" ht="24" x14ac:dyDescent="0.3">
      <c r="A13">
        <v>2.69</v>
      </c>
      <c r="C13" s="8"/>
      <c r="D13" s="8" t="s">
        <v>7</v>
      </c>
      <c r="E13" s="8"/>
      <c r="F13" s="8" t="s">
        <v>8</v>
      </c>
      <c r="G13" s="8"/>
      <c r="H13" s="8"/>
      <c r="I13" s="8"/>
      <c r="J13" s="8"/>
      <c r="K13" s="8"/>
      <c r="L13" s="8"/>
      <c r="M13" s="6"/>
      <c r="N13" s="6"/>
      <c r="O13" s="2">
        <v>9.3635210000000004</v>
      </c>
      <c r="P13" s="2">
        <v>-2.2590759999999999</v>
      </c>
      <c r="Q13" s="2">
        <v>7.9938999999999996E-2</v>
      </c>
      <c r="R13" s="2">
        <v>-9.1040179999999999</v>
      </c>
      <c r="S13">
        <f t="shared" si="0"/>
        <v>-9.115565771966379</v>
      </c>
      <c r="T13" s="2">
        <v>0.45868900000000001</v>
      </c>
      <c r="W13" s="2">
        <v>3.6077710000000001</v>
      </c>
      <c r="X13" s="2">
        <v>2.2313019999999999</v>
      </c>
      <c r="Y13" s="2">
        <v>-3.418E-3</v>
      </c>
      <c r="Z13" s="2">
        <v>8.9990400000000008</v>
      </c>
      <c r="AA13" s="2">
        <f t="shared" si="1"/>
        <v>8.9993812529107249</v>
      </c>
      <c r="AB13" s="2">
        <v>7.8370999999999996E-2</v>
      </c>
    </row>
    <row r="14" spans="1:28" ht="24" x14ac:dyDescent="0.3">
      <c r="A14">
        <v>2.82</v>
      </c>
      <c r="C14" s="8"/>
      <c r="D14" s="8">
        <f>ROUND(100*(0.05/23.83),2)</f>
        <v>0.21</v>
      </c>
      <c r="E14" s="8"/>
      <c r="F14" s="8">
        <f>ROUND(100*(E10/C10),2)</f>
        <v>0.72</v>
      </c>
      <c r="G14" s="8"/>
      <c r="H14" s="8"/>
      <c r="I14" s="8"/>
      <c r="J14" s="8"/>
      <c r="K14" s="8"/>
      <c r="L14" s="8"/>
      <c r="M14" s="6"/>
      <c r="N14" s="6"/>
      <c r="O14" s="2">
        <v>9.3843750000000004</v>
      </c>
      <c r="P14" s="2">
        <v>-2.453281</v>
      </c>
      <c r="Q14" s="2">
        <v>8.9846999999999996E-2</v>
      </c>
      <c r="R14" s="2">
        <v>-9.121499</v>
      </c>
      <c r="S14">
        <f t="shared" si="0"/>
        <v>-9.1310374496831948</v>
      </c>
      <c r="T14" s="2">
        <v>0.41725400000000001</v>
      </c>
      <c r="W14" s="2">
        <v>3.628625</v>
      </c>
      <c r="X14" s="2">
        <v>2.4187820000000002</v>
      </c>
      <c r="Y14" s="2">
        <v>7.3300000000000004E-4</v>
      </c>
      <c r="Z14" s="2">
        <v>9.1701099999999993</v>
      </c>
      <c r="AA14" s="2">
        <f t="shared" si="1"/>
        <v>9.1701110465065234</v>
      </c>
      <c r="AB14" s="2">
        <v>4.3810000000000003E-3</v>
      </c>
    </row>
    <row r="15" spans="1:28" ht="24" x14ac:dyDescent="0.3">
      <c r="A15">
        <v>2.72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6"/>
      <c r="N15" s="6"/>
      <c r="O15" s="2">
        <v>9.4052290000000003</v>
      </c>
      <c r="P15" s="2">
        <v>-2.641276</v>
      </c>
      <c r="Q15" s="2">
        <v>9.6504000000000006E-2</v>
      </c>
      <c r="R15" s="2">
        <v>-9.0629740000000005</v>
      </c>
      <c r="S15">
        <f t="shared" si="0"/>
        <v>-9.0727161531832348</v>
      </c>
      <c r="T15" s="2">
        <v>0.42033399999999999</v>
      </c>
      <c r="W15" s="2">
        <v>3.6494789999999999</v>
      </c>
      <c r="X15" s="2">
        <v>2.615688</v>
      </c>
      <c r="Y15" s="2">
        <v>-4.4400000000000004E-3</v>
      </c>
      <c r="Z15" s="2">
        <v>9.2700999999999993</v>
      </c>
      <c r="AA15" s="2">
        <f t="shared" si="1"/>
        <v>9.2701074124698799</v>
      </c>
      <c r="AB15" s="2">
        <v>-1.1723000000000001E-2</v>
      </c>
    </row>
    <row r="16" spans="1:28" ht="24" x14ac:dyDescent="0.3">
      <c r="A16">
        <v>2.69</v>
      </c>
      <c r="C16" s="8"/>
      <c r="D16" s="8" t="s">
        <v>9</v>
      </c>
      <c r="E16" s="8"/>
      <c r="F16" s="8"/>
      <c r="G16" s="8"/>
      <c r="H16" s="8"/>
      <c r="I16" s="8"/>
      <c r="J16" s="8"/>
      <c r="K16" s="8"/>
      <c r="L16" s="8"/>
      <c r="M16" s="6"/>
      <c r="N16" s="6"/>
      <c r="O16" s="2">
        <v>9.4260830000000002</v>
      </c>
      <c r="P16" s="2">
        <v>-2.8292130000000002</v>
      </c>
      <c r="Q16" s="2">
        <v>0.106294</v>
      </c>
      <c r="R16" s="2">
        <v>-9.0788910000000005</v>
      </c>
      <c r="S16">
        <f t="shared" si="0"/>
        <v>-9.0906584429240329</v>
      </c>
      <c r="T16" s="2">
        <v>0.462395</v>
      </c>
      <c r="W16" s="2">
        <v>3.6703329999999998</v>
      </c>
      <c r="X16" s="2">
        <v>2.8094359999999998</v>
      </c>
      <c r="Y16" s="2">
        <v>-3.3800000000000002E-3</v>
      </c>
      <c r="Z16" s="2">
        <v>9.2153729999999996</v>
      </c>
      <c r="AA16" s="2">
        <f t="shared" si="1"/>
        <v>9.215919545211861</v>
      </c>
      <c r="AB16" s="2">
        <v>0.100367</v>
      </c>
    </row>
    <row r="17" spans="1:28" ht="24" x14ac:dyDescent="0.3">
      <c r="A17">
        <v>2.84</v>
      </c>
      <c r="C17" s="8"/>
      <c r="D17" s="8">
        <f>SUM(D14,F14)</f>
        <v>0.92999999999999994</v>
      </c>
      <c r="E17" s="8"/>
      <c r="F17" s="8"/>
      <c r="G17" s="8"/>
      <c r="H17" s="8"/>
      <c r="I17" s="8"/>
      <c r="J17" s="8"/>
      <c r="K17" s="8"/>
      <c r="L17" s="8"/>
      <c r="M17" s="6"/>
      <c r="N17" s="6"/>
      <c r="O17" s="2">
        <v>9.4469379999999994</v>
      </c>
      <c r="P17" s="2">
        <v>-3.0202830000000001</v>
      </c>
      <c r="Q17" s="2">
        <v>0.116144</v>
      </c>
      <c r="R17" s="2">
        <v>-9.0825960000000006</v>
      </c>
      <c r="S17">
        <f t="shared" si="0"/>
        <v>-9.0956708273606743</v>
      </c>
      <c r="T17" s="2">
        <v>0.48752200000000001</v>
      </c>
      <c r="W17" s="2">
        <v>3.6911879999999999</v>
      </c>
      <c r="X17" s="2">
        <v>3.000041</v>
      </c>
      <c r="Y17" s="2">
        <v>7.8799999999999996E-4</v>
      </c>
      <c r="Z17" s="2">
        <v>9.1400620000000004</v>
      </c>
      <c r="AA17" s="2">
        <f t="shared" si="1"/>
        <v>9.1416562143194273</v>
      </c>
      <c r="AB17" s="2">
        <v>0.17071900000000001</v>
      </c>
    </row>
    <row r="18" spans="1:28" ht="24" x14ac:dyDescent="0.3">
      <c r="A18">
        <v>2.88</v>
      </c>
      <c r="C18" s="8"/>
      <c r="D18" s="8" t="s">
        <v>10</v>
      </c>
      <c r="E18" s="8"/>
      <c r="F18" s="8"/>
      <c r="G18" s="8"/>
      <c r="H18" s="8"/>
      <c r="I18" s="8"/>
      <c r="J18" s="8"/>
      <c r="K18" s="8"/>
      <c r="L18" s="8"/>
      <c r="M18" s="6"/>
      <c r="N18" s="6"/>
      <c r="O18" s="2">
        <v>9.4677919999999993</v>
      </c>
      <c r="P18" s="2">
        <v>-3.208161</v>
      </c>
      <c r="Q18" s="2">
        <v>0.12906899999999999</v>
      </c>
      <c r="R18" s="2">
        <v>-9.0924320000000005</v>
      </c>
      <c r="S18">
        <f t="shared" si="0"/>
        <v>-9.1015973935388406</v>
      </c>
      <c r="T18" s="2">
        <v>0.40835700000000003</v>
      </c>
      <c r="W18" s="2">
        <v>3.7120419999999998</v>
      </c>
      <c r="X18" s="2">
        <v>3.1875040000000001</v>
      </c>
      <c r="Y18" s="2">
        <v>8.0630000000000007E-3</v>
      </c>
      <c r="Z18" s="2">
        <v>9.1864179999999998</v>
      </c>
      <c r="AA18" s="2">
        <f t="shared" si="1"/>
        <v>9.186661654332763</v>
      </c>
      <c r="AB18" s="2">
        <v>6.6907999999999995E-2</v>
      </c>
    </row>
    <row r="19" spans="1:28" ht="24" x14ac:dyDescent="0.3">
      <c r="A19">
        <v>2.78</v>
      </c>
      <c r="C19" s="8"/>
      <c r="D19" s="8">
        <f>ROUND(G10*D17/100,1)</f>
        <v>0.1</v>
      </c>
      <c r="E19" s="8"/>
      <c r="F19" s="8"/>
      <c r="G19" s="8"/>
      <c r="H19" s="8"/>
      <c r="I19" s="8"/>
      <c r="J19" s="8"/>
      <c r="K19" s="8"/>
      <c r="L19" s="8"/>
      <c r="M19" s="6"/>
      <c r="N19" s="6"/>
      <c r="O19" s="2">
        <v>9.4886459999999992</v>
      </c>
      <c r="P19" s="2">
        <v>-3.399349</v>
      </c>
      <c r="Q19" s="2">
        <v>0.13264999999999999</v>
      </c>
      <c r="R19" s="2">
        <v>-9.1103039999999993</v>
      </c>
      <c r="S19">
        <f t="shared" si="0"/>
        <v>-9.1168738167597763</v>
      </c>
      <c r="T19" s="2">
        <v>0.34604800000000002</v>
      </c>
      <c r="W19" s="2">
        <v>3.7328960000000002</v>
      </c>
      <c r="X19" s="2">
        <v>3.3844099999999999</v>
      </c>
      <c r="Y19" s="2">
        <v>2.8909999999999999E-3</v>
      </c>
      <c r="Z19" s="2">
        <v>9.1952440000000006</v>
      </c>
      <c r="AA19" s="2">
        <f t="shared" si="1"/>
        <v>9.1952769596100801</v>
      </c>
      <c r="AB19" s="2">
        <v>-2.462E-2</v>
      </c>
    </row>
    <row r="20" spans="1:28" ht="24" x14ac:dyDescent="0.3">
      <c r="A20">
        <v>2.85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6"/>
      <c r="N20" s="6"/>
      <c r="O20" s="2">
        <v>9.5094999999999992</v>
      </c>
      <c r="P20" s="2">
        <v>-3.5872860000000002</v>
      </c>
      <c r="Q20" s="2">
        <v>0.14244100000000001</v>
      </c>
      <c r="R20" s="2">
        <v>-9.1566179999999999</v>
      </c>
      <c r="S20">
        <f t="shared" si="0"/>
        <v>-9.1624206063179621</v>
      </c>
      <c r="T20" s="2">
        <v>0.32603399999999999</v>
      </c>
      <c r="W20" s="2">
        <v>3.7537500000000001</v>
      </c>
      <c r="X20" s="2">
        <v>3.5719069999999999</v>
      </c>
      <c r="Y20" s="2">
        <v>3.9160000000000002E-3</v>
      </c>
      <c r="Z20" s="2">
        <v>9.1701099999999993</v>
      </c>
      <c r="AA20" s="2">
        <f t="shared" si="1"/>
        <v>9.1701110465065234</v>
      </c>
      <c r="AB20" s="2">
        <v>4.3810000000000003E-3</v>
      </c>
    </row>
    <row r="21" spans="1:28" ht="24" x14ac:dyDescent="0.3">
      <c r="A21">
        <v>2.75</v>
      </c>
      <c r="C21" s="8"/>
      <c r="D21" s="8" t="s">
        <v>11</v>
      </c>
      <c r="E21" s="8"/>
      <c r="F21" s="8"/>
      <c r="G21" s="8" t="s">
        <v>12</v>
      </c>
      <c r="H21" s="8"/>
      <c r="I21" s="8"/>
      <c r="J21" s="8"/>
      <c r="K21" s="8"/>
      <c r="L21" s="8"/>
      <c r="M21" s="6"/>
      <c r="N21" s="6"/>
      <c r="O21" s="2">
        <v>9.5303540000000009</v>
      </c>
      <c r="P21" s="2">
        <v>-3.7816079999999999</v>
      </c>
      <c r="Q21" s="2">
        <v>0.14608099999999999</v>
      </c>
      <c r="R21" s="2">
        <v>-9.1861540000000002</v>
      </c>
      <c r="S21">
        <f t="shared" si="0"/>
        <v>-9.1913792308684563</v>
      </c>
      <c r="T21" s="2">
        <v>0.30988199999999999</v>
      </c>
      <c r="W21" s="2">
        <v>3.7746040000000001</v>
      </c>
      <c r="X21" s="2">
        <v>3.7656540000000001</v>
      </c>
      <c r="Y21" s="2">
        <v>4.9760000000000004E-3</v>
      </c>
      <c r="Z21" s="2">
        <v>9.1827570000000005</v>
      </c>
      <c r="AA21" s="2">
        <f t="shared" si="1"/>
        <v>9.1827901869961615</v>
      </c>
      <c r="AB21" s="2">
        <v>-2.4688000000000002E-2</v>
      </c>
    </row>
    <row r="22" spans="1:28" x14ac:dyDescent="0.2">
      <c r="A22">
        <v>2.81</v>
      </c>
      <c r="O22" s="2">
        <v>9.5512080000000008</v>
      </c>
      <c r="P22" s="2">
        <v>-3.9726789999999998</v>
      </c>
      <c r="Q22" s="2">
        <v>0.15593099999999999</v>
      </c>
      <c r="R22" s="2">
        <v>-9.1283329999999996</v>
      </c>
      <c r="S22">
        <f t="shared" si="0"/>
        <v>-9.132486105120007</v>
      </c>
      <c r="T22" s="2">
        <v>0.27538899999999999</v>
      </c>
      <c r="W22" s="2">
        <v>3.795458</v>
      </c>
      <c r="X22" s="2">
        <v>3.9562930000000001</v>
      </c>
      <c r="Y22" s="2">
        <v>2.8939999999999999E-3</v>
      </c>
      <c r="Z22" s="2">
        <v>9.1412230000000001</v>
      </c>
      <c r="AA22" s="2">
        <f t="shared" si="1"/>
        <v>9.1413175017655419</v>
      </c>
      <c r="AB22" s="2">
        <v>-4.1565999999999999E-2</v>
      </c>
    </row>
    <row r="23" spans="1:28" x14ac:dyDescent="0.2">
      <c r="A23">
        <v>2.78</v>
      </c>
      <c r="O23" s="2">
        <v>9.5720620000000007</v>
      </c>
      <c r="P23" s="2">
        <v>-4.1607320000000003</v>
      </c>
      <c r="Q23" s="2">
        <v>0.15945300000000001</v>
      </c>
      <c r="R23" s="2">
        <v>-9.1303660000000004</v>
      </c>
      <c r="S23">
        <f t="shared" si="0"/>
        <v>-9.1318902870266694</v>
      </c>
      <c r="T23" s="2">
        <v>0.16684399999999999</v>
      </c>
      <c r="W23" s="2">
        <v>3.8163119999999999</v>
      </c>
      <c r="X23" s="2">
        <v>4.1469329999999998</v>
      </c>
      <c r="Y23" s="2">
        <v>8.12E-4</v>
      </c>
      <c r="Z23" s="2">
        <v>9.1075140000000001</v>
      </c>
      <c r="AA23" s="2">
        <f t="shared" si="1"/>
        <v>9.1075744250141604</v>
      </c>
      <c r="AB23" s="2">
        <v>3.3175999999999997E-2</v>
      </c>
    </row>
    <row r="24" spans="1:28" x14ac:dyDescent="0.2">
      <c r="A24">
        <v>2.75</v>
      </c>
      <c r="O24" s="2">
        <v>9.5929169999999999</v>
      </c>
      <c r="P24" s="2">
        <v>-4.351979</v>
      </c>
      <c r="Q24" s="2">
        <v>0.15989999999999999</v>
      </c>
      <c r="R24" s="2">
        <v>-9.1759760000000004</v>
      </c>
      <c r="S24">
        <f t="shared" si="0"/>
        <v>-9.1778287202902735</v>
      </c>
      <c r="T24" s="2">
        <v>0.18440300000000001</v>
      </c>
      <c r="W24" s="2">
        <v>3.837167</v>
      </c>
      <c r="X24" s="2">
        <v>4.3344129999999996</v>
      </c>
      <c r="Y24" s="2">
        <v>4.9630000000000004E-3</v>
      </c>
      <c r="Z24" s="2">
        <v>9.1364000000000001</v>
      </c>
      <c r="AA24" s="2">
        <f t="shared" si="1"/>
        <v>9.1367425951968233</v>
      </c>
      <c r="AB24" s="2">
        <v>7.9121999999999998E-2</v>
      </c>
    </row>
    <row r="25" spans="1:28" x14ac:dyDescent="0.2">
      <c r="A25">
        <v>2.9</v>
      </c>
      <c r="O25" s="2">
        <v>9.6137709999999998</v>
      </c>
      <c r="P25" s="2">
        <v>-4.5462429999999996</v>
      </c>
      <c r="Q25" s="2">
        <v>0.16667399999999999</v>
      </c>
      <c r="R25" s="2">
        <v>-9.1126500000000004</v>
      </c>
      <c r="S25">
        <f t="shared" si="0"/>
        <v>-9.1153247023304669</v>
      </c>
      <c r="T25" s="2">
        <v>0.220804</v>
      </c>
      <c r="W25" s="2">
        <v>3.8580209999999999</v>
      </c>
      <c r="X25" s="2">
        <v>4.5281599999999997</v>
      </c>
      <c r="Y25" s="2">
        <v>6.0229999999999997E-3</v>
      </c>
      <c r="Z25" s="2">
        <v>9.1615350000000007</v>
      </c>
      <c r="AA25" s="2">
        <f t="shared" si="1"/>
        <v>9.1616721056316468</v>
      </c>
      <c r="AB25" s="2">
        <v>5.0122E-2</v>
      </c>
    </row>
    <row r="26" spans="1:28" x14ac:dyDescent="0.2">
      <c r="A26">
        <v>2.65</v>
      </c>
      <c r="O26" s="2">
        <v>9.6346249999999998</v>
      </c>
      <c r="P26" s="2">
        <v>-4.7342969999999998</v>
      </c>
      <c r="Q26" s="2">
        <v>0.17019599999999999</v>
      </c>
      <c r="R26" s="2">
        <v>-8.9623570000000008</v>
      </c>
      <c r="S26">
        <f t="shared" si="0"/>
        <v>-8.9650076519526749</v>
      </c>
      <c r="T26" s="2">
        <v>0.21798899999999999</v>
      </c>
      <c r="W26" s="2">
        <v>3.8788749999999999</v>
      </c>
      <c r="X26" s="2">
        <v>4.718782</v>
      </c>
      <c r="Y26" s="2">
        <v>7.0660000000000002E-3</v>
      </c>
      <c r="Z26" s="2">
        <v>9.095186</v>
      </c>
      <c r="AA26" s="2">
        <f t="shared" si="1"/>
        <v>9.0951868668783824</v>
      </c>
      <c r="AB26" s="2">
        <v>3.9709999999999997E-3</v>
      </c>
    </row>
    <row r="27" spans="1:28" x14ac:dyDescent="0.2">
      <c r="A27">
        <v>2.81</v>
      </c>
      <c r="O27" s="2">
        <v>9.6554789999999997</v>
      </c>
      <c r="P27" s="2">
        <v>-4.916023</v>
      </c>
      <c r="Q27" s="2">
        <v>0.176736</v>
      </c>
      <c r="R27" s="2">
        <v>-8.9674700000000005</v>
      </c>
      <c r="S27">
        <f t="shared" si="0"/>
        <v>-8.9690429693396503</v>
      </c>
      <c r="T27" s="2">
        <v>0.16796900000000001</v>
      </c>
      <c r="W27" s="2">
        <v>3.8997289999999998</v>
      </c>
      <c r="X27" s="2">
        <v>4.9062960000000002</v>
      </c>
      <c r="Y27" s="2">
        <v>4.9670000000000001E-3</v>
      </c>
      <c r="Z27" s="2">
        <v>9.0701660000000004</v>
      </c>
      <c r="AA27" s="2">
        <f t="shared" si="1"/>
        <v>9.0701741498626696</v>
      </c>
      <c r="AB27" s="2">
        <v>1.2159E-2</v>
      </c>
    </row>
    <row r="28" spans="1:28" x14ac:dyDescent="0.2">
      <c r="A28">
        <v>2.87</v>
      </c>
      <c r="O28" s="2">
        <v>9.6763329999999996</v>
      </c>
      <c r="P28" s="2">
        <v>-5.1072699999999998</v>
      </c>
      <c r="Q28" s="2">
        <v>0.17718300000000001</v>
      </c>
      <c r="R28" s="2">
        <v>-9.0226810000000004</v>
      </c>
      <c r="S28">
        <f t="shared" si="0"/>
        <v>-9.0234642341123621</v>
      </c>
      <c r="T28" s="2">
        <v>0.11888799999999999</v>
      </c>
      <c r="W28" s="2">
        <v>3.9205830000000002</v>
      </c>
      <c r="X28" s="2">
        <v>5.0969009999999999</v>
      </c>
      <c r="Y28" s="2">
        <v>9.1339999999999998E-3</v>
      </c>
      <c r="Z28" s="2">
        <v>9.0495359999999998</v>
      </c>
      <c r="AA28" s="2">
        <f t="shared" si="1"/>
        <v>9.0495609588428092</v>
      </c>
      <c r="AB28" s="2">
        <v>-2.1253999999999999E-2</v>
      </c>
    </row>
    <row r="29" spans="1:28" x14ac:dyDescent="0.2">
      <c r="A29">
        <v>2.72</v>
      </c>
      <c r="O29" s="2">
        <v>9.6971880000000006</v>
      </c>
      <c r="P29" s="2">
        <v>-5.2953239999999999</v>
      </c>
      <c r="Q29" s="2">
        <v>0.180705</v>
      </c>
      <c r="R29" s="2">
        <v>-8.9811680000000003</v>
      </c>
      <c r="S29">
        <f t="shared" si="0"/>
        <v>-8.9817885859637112</v>
      </c>
      <c r="T29" s="2">
        <v>0.105582</v>
      </c>
      <c r="W29" s="2">
        <v>3.9414380000000002</v>
      </c>
      <c r="X29" s="2">
        <v>5.2844499999999996</v>
      </c>
      <c r="Y29" s="2">
        <v>7.85E-4</v>
      </c>
      <c r="Z29" s="2">
        <v>9.0032479999999993</v>
      </c>
      <c r="AA29" s="2">
        <f t="shared" si="1"/>
        <v>9.0035206566245503</v>
      </c>
      <c r="AB29" s="2">
        <v>7.0069000000000006E-2</v>
      </c>
    </row>
    <row r="30" spans="1:28" x14ac:dyDescent="0.2">
      <c r="A30">
        <v>2.69</v>
      </c>
      <c r="O30" s="2">
        <v>9.7180420000000005</v>
      </c>
      <c r="P30" s="2">
        <v>-5.480302</v>
      </c>
      <c r="Q30" s="2">
        <v>0.181035</v>
      </c>
      <c r="R30" s="2">
        <v>-8.9978669999999994</v>
      </c>
      <c r="S30">
        <f t="shared" si="0"/>
        <v>-8.998490112275169</v>
      </c>
      <c r="T30" s="2">
        <v>0.105895</v>
      </c>
      <c r="W30" s="2">
        <v>3.9622920000000001</v>
      </c>
      <c r="X30" s="2">
        <v>5.4718960000000001</v>
      </c>
      <c r="Y30" s="2">
        <v>1.1186E-2</v>
      </c>
      <c r="Z30" s="2">
        <v>8.9817750000000007</v>
      </c>
      <c r="AA30" s="2">
        <f t="shared" si="1"/>
        <v>8.9837985103285245</v>
      </c>
      <c r="AB30" s="2">
        <v>0.190666</v>
      </c>
    </row>
    <row r="31" spans="1:28" x14ac:dyDescent="0.2">
      <c r="A31">
        <v>2.54</v>
      </c>
      <c r="O31" s="2">
        <v>9.7388960000000004</v>
      </c>
      <c r="P31" s="2">
        <v>-5.6682980000000001</v>
      </c>
      <c r="Q31" s="2">
        <v>0.187691</v>
      </c>
      <c r="R31" s="2">
        <v>-9.1000169999999994</v>
      </c>
      <c r="S31">
        <f t="shared" si="0"/>
        <v>-9.1000176355373075</v>
      </c>
      <c r="T31" s="2">
        <v>3.4009999999999999E-3</v>
      </c>
      <c r="W31" s="2">
        <v>3.9831460000000001</v>
      </c>
      <c r="X31" s="2">
        <v>5.659376</v>
      </c>
      <c r="Y31" s="2">
        <v>1.5337E-2</v>
      </c>
      <c r="Z31" s="2">
        <v>8.9450880000000002</v>
      </c>
      <c r="AA31" s="2">
        <f t="shared" si="1"/>
        <v>8.945221867320452</v>
      </c>
      <c r="AB31" s="2">
        <v>4.8938000000000002E-2</v>
      </c>
    </row>
    <row r="32" spans="1:28" x14ac:dyDescent="0.2">
      <c r="A32">
        <v>2.79</v>
      </c>
      <c r="O32" s="2">
        <v>9.7597500000000004</v>
      </c>
      <c r="P32" s="2">
        <v>-5.8627960000000003</v>
      </c>
      <c r="Q32" s="2">
        <v>0.18192800000000001</v>
      </c>
      <c r="R32" s="2">
        <v>-9.0899169999999998</v>
      </c>
      <c r="S32">
        <f t="shared" si="0"/>
        <v>-9.090793729614207</v>
      </c>
      <c r="T32" s="2">
        <v>-0.126252</v>
      </c>
      <c r="W32" s="2">
        <v>4.0039999999999996</v>
      </c>
      <c r="X32" s="2">
        <v>5.843782</v>
      </c>
      <c r="Y32" s="2">
        <v>1.0095E-2</v>
      </c>
      <c r="Z32" s="2">
        <v>8.9660360000000008</v>
      </c>
      <c r="AA32" s="2">
        <f t="shared" si="1"/>
        <v>8.9660683276018478</v>
      </c>
      <c r="AB32" s="2">
        <v>2.4077000000000001E-2</v>
      </c>
    </row>
    <row r="33" spans="1:28" x14ac:dyDescent="0.2">
      <c r="A33">
        <v>2.71</v>
      </c>
      <c r="O33" s="2">
        <v>9.7806040000000003</v>
      </c>
      <c r="P33" s="2">
        <v>-6.0478329999999998</v>
      </c>
      <c r="Q33" s="2">
        <v>0.17912400000000001</v>
      </c>
      <c r="R33" s="2">
        <v>-9.0647900000000003</v>
      </c>
      <c r="S33">
        <f t="shared" si="0"/>
        <v>-9.0656183057867601</v>
      </c>
      <c r="T33" s="2">
        <v>-0.122546</v>
      </c>
      <c r="W33" s="2">
        <v>4.0248540000000004</v>
      </c>
      <c r="X33" s="2">
        <v>6.0343869999999997</v>
      </c>
      <c r="Y33" s="2">
        <v>1.4263E-2</v>
      </c>
      <c r="Z33" s="2">
        <v>8.9574379999999998</v>
      </c>
      <c r="AA33" s="2">
        <f t="shared" si="1"/>
        <v>8.9577435056048014</v>
      </c>
      <c r="AB33" s="2">
        <v>7.3981000000000005E-2</v>
      </c>
    </row>
    <row r="34" spans="1:28" x14ac:dyDescent="0.2">
      <c r="A34">
        <v>2.75</v>
      </c>
      <c r="O34" s="2">
        <v>9.8014580000000002</v>
      </c>
      <c r="P34" s="2">
        <v>-6.2391389999999998</v>
      </c>
      <c r="Q34" s="2">
        <v>0.17643600000000001</v>
      </c>
      <c r="R34" s="2">
        <v>-9.0976409999999994</v>
      </c>
      <c r="S34">
        <f t="shared" si="0"/>
        <v>-9.0981132383967385</v>
      </c>
      <c r="T34" s="2">
        <v>-9.2697000000000002E-2</v>
      </c>
      <c r="W34" s="2">
        <v>4.0457080000000003</v>
      </c>
      <c r="X34" s="2">
        <v>6.2156349999999998</v>
      </c>
      <c r="Y34" s="2">
        <v>1.5254999999999999E-2</v>
      </c>
      <c r="Z34" s="2">
        <v>9.0157810000000005</v>
      </c>
      <c r="AA34" s="2">
        <f t="shared" si="1"/>
        <v>9.0159928883792393</v>
      </c>
      <c r="AB34" s="2">
        <v>6.1811999999999999E-2</v>
      </c>
    </row>
    <row r="35" spans="1:28" x14ac:dyDescent="0.2">
      <c r="A35">
        <v>2.72</v>
      </c>
      <c r="O35" s="2">
        <v>9.8223120000000002</v>
      </c>
      <c r="P35" s="2">
        <v>-6.427251</v>
      </c>
      <c r="Q35" s="2">
        <v>0.17682400000000001</v>
      </c>
      <c r="R35" s="2">
        <v>-9.1272549999999999</v>
      </c>
      <c r="S35">
        <f t="shared" si="0"/>
        <v>-9.1279547687091984</v>
      </c>
      <c r="T35" s="2">
        <v>-0.113024</v>
      </c>
      <c r="W35" s="2">
        <v>4.0665620000000002</v>
      </c>
      <c r="X35" s="2">
        <v>6.4093819999999999</v>
      </c>
      <c r="Y35" s="2">
        <v>1.6315E-2</v>
      </c>
      <c r="Z35" s="2">
        <v>9.1114709999999999</v>
      </c>
      <c r="AA35" s="2">
        <f t="shared" si="1"/>
        <v>9.1117449898887095</v>
      </c>
      <c r="AB35" s="2">
        <v>7.0661000000000002E-2</v>
      </c>
    </row>
    <row r="36" spans="1:28" x14ac:dyDescent="0.2">
      <c r="A36">
        <v>2.75</v>
      </c>
      <c r="O36" s="2">
        <v>9.8431669999999993</v>
      </c>
      <c r="P36" s="2">
        <v>-6.6217499999999996</v>
      </c>
      <c r="Q36" s="2">
        <v>0.17106199999999999</v>
      </c>
      <c r="R36" s="2">
        <v>-9.0897600000000001</v>
      </c>
      <c r="S36">
        <f t="shared" si="0"/>
        <v>-9.0905246129804862</v>
      </c>
      <c r="T36" s="2">
        <v>-0.11790200000000001</v>
      </c>
      <c r="W36" s="2">
        <v>4.0874170000000003</v>
      </c>
      <c r="X36" s="2">
        <v>6.6000040000000002</v>
      </c>
      <c r="Y36" s="2">
        <v>1.7357999999999998E-2</v>
      </c>
      <c r="Z36" s="2">
        <v>9.0363880000000005</v>
      </c>
      <c r="AA36" s="2">
        <f t="shared" si="1"/>
        <v>9.0369345500057712</v>
      </c>
      <c r="AB36" s="2">
        <v>9.9388000000000004E-2</v>
      </c>
    </row>
    <row r="37" spans="1:28" x14ac:dyDescent="0.2">
      <c r="A37">
        <v>2.69</v>
      </c>
      <c r="O37" s="2">
        <v>9.8640209999999993</v>
      </c>
      <c r="P37" s="2">
        <v>-6.8067279999999997</v>
      </c>
      <c r="Q37" s="2">
        <v>0.17139099999999999</v>
      </c>
      <c r="R37" s="2">
        <v>-9.0395059999999994</v>
      </c>
      <c r="S37">
        <f t="shared" si="0"/>
        <v>-9.0401812473598664</v>
      </c>
      <c r="T37" s="2">
        <v>-0.11049100000000001</v>
      </c>
      <c r="W37" s="2">
        <v>4.1082710000000002</v>
      </c>
      <c r="X37" s="2">
        <v>6.7843590000000003</v>
      </c>
      <c r="Y37" s="2">
        <v>2.1491E-2</v>
      </c>
      <c r="Z37" s="2">
        <v>9.0323390000000003</v>
      </c>
      <c r="AA37" s="2">
        <f t="shared" si="1"/>
        <v>9.0326805758163502</v>
      </c>
      <c r="AB37" s="2">
        <v>7.8552999999999998E-2</v>
      </c>
    </row>
    <row r="38" spans="1:28" x14ac:dyDescent="0.2">
      <c r="O38" s="2">
        <v>9.8848749999999992</v>
      </c>
      <c r="P38" s="2">
        <v>-6.9948990000000002</v>
      </c>
      <c r="Q38" s="2">
        <v>0.16864499999999999</v>
      </c>
      <c r="R38" s="2">
        <v>-9.1411090000000002</v>
      </c>
      <c r="S38">
        <f t="shared" si="0"/>
        <v>-9.1429558598410612</v>
      </c>
      <c r="T38" s="2">
        <v>-0.18376100000000001</v>
      </c>
      <c r="W38" s="2">
        <v>4.1291250000000002</v>
      </c>
      <c r="X38" s="2">
        <v>6.9749809999999997</v>
      </c>
      <c r="Y38" s="2">
        <v>2.2533999999999998E-2</v>
      </c>
      <c r="Z38" s="2">
        <v>9.0869750000000007</v>
      </c>
      <c r="AA38" s="2">
        <f t="shared" si="1"/>
        <v>9.0869906911691078</v>
      </c>
      <c r="AB38" s="2">
        <v>-1.6886999999999999E-2</v>
      </c>
    </row>
    <row r="39" spans="1:28" x14ac:dyDescent="0.2">
      <c r="O39" s="2">
        <v>9.9057289999999991</v>
      </c>
      <c r="P39" s="2">
        <v>-7.1893979999999997</v>
      </c>
      <c r="Q39" s="2">
        <v>0.162882</v>
      </c>
      <c r="R39" s="2">
        <v>-9.1919109999999993</v>
      </c>
      <c r="S39">
        <f t="shared" si="0"/>
        <v>-9.1945528563784418</v>
      </c>
      <c r="T39" s="2">
        <v>-0.22039600000000001</v>
      </c>
      <c r="W39" s="2">
        <v>4.1499790000000001</v>
      </c>
      <c r="X39" s="2">
        <v>7.1656199999999997</v>
      </c>
      <c r="Y39" s="2">
        <v>2.0452000000000001E-2</v>
      </c>
      <c r="Z39" s="2">
        <v>9.0583159999999996</v>
      </c>
      <c r="AA39" s="2">
        <f t="shared" si="1"/>
        <v>9.0589182703907856</v>
      </c>
      <c r="AB39" s="2">
        <v>-0.104458</v>
      </c>
    </row>
    <row r="40" spans="1:28" x14ac:dyDescent="0.2">
      <c r="O40" s="2">
        <v>9.9265830000000008</v>
      </c>
      <c r="P40" s="2">
        <v>-7.3807619999999998</v>
      </c>
      <c r="Q40" s="2">
        <v>0.15706100000000001</v>
      </c>
      <c r="R40" s="2">
        <v>-9.1576520000000006</v>
      </c>
      <c r="S40">
        <f t="shared" si="0"/>
        <v>-9.1593258383412159</v>
      </c>
      <c r="T40" s="2">
        <v>-0.175099</v>
      </c>
      <c r="W40" s="2">
        <v>4.170833</v>
      </c>
      <c r="X40" s="2">
        <v>7.3531519999999997</v>
      </c>
      <c r="Y40" s="2">
        <v>1.5228E-2</v>
      </c>
      <c r="Z40" s="2">
        <v>9.0165319999999998</v>
      </c>
      <c r="AA40" s="2">
        <f t="shared" si="1"/>
        <v>9.0168484964164719</v>
      </c>
      <c r="AB40" s="2">
        <v>-7.5548000000000004E-2</v>
      </c>
    </row>
    <row r="41" spans="1:28" x14ac:dyDescent="0.2">
      <c r="O41" s="2">
        <v>9.947438</v>
      </c>
      <c r="P41" s="2">
        <v>-7.5688740000000001</v>
      </c>
      <c r="Q41" s="2">
        <v>0.15744900000000001</v>
      </c>
      <c r="R41" s="2">
        <v>-9.2165680000000005</v>
      </c>
      <c r="S41">
        <f t="shared" si="0"/>
        <v>-9.2187172532534589</v>
      </c>
      <c r="T41" s="2">
        <v>-0.19905300000000001</v>
      </c>
      <c r="W41" s="2">
        <v>4.1916880000000001</v>
      </c>
      <c r="X41" s="2">
        <v>7.5406319999999996</v>
      </c>
      <c r="Y41" s="2">
        <v>1.9379E-2</v>
      </c>
      <c r="Z41" s="2">
        <v>9.0291789999999992</v>
      </c>
      <c r="AA41" s="2">
        <f t="shared" si="1"/>
        <v>9.0297850545143081</v>
      </c>
      <c r="AB41" s="2">
        <v>-0.104617</v>
      </c>
    </row>
    <row r="42" spans="1:28" x14ac:dyDescent="0.2">
      <c r="O42" s="2">
        <v>9.9682919999999999</v>
      </c>
      <c r="P42" s="2">
        <v>-7.7633729999999996</v>
      </c>
      <c r="Q42" s="2">
        <v>0.15168599999999999</v>
      </c>
      <c r="R42" s="2">
        <v>-9.3401399999999999</v>
      </c>
      <c r="S42">
        <f t="shared" si="0"/>
        <v>-9.345981213467315</v>
      </c>
      <c r="T42" s="2">
        <v>-0.330378</v>
      </c>
      <c r="W42" s="2">
        <v>4.212542</v>
      </c>
      <c r="X42" s="2">
        <v>7.72818</v>
      </c>
      <c r="Y42" s="2">
        <v>1.103E-2</v>
      </c>
      <c r="Z42" s="2">
        <v>9.1041709999999991</v>
      </c>
      <c r="AA42" s="2">
        <f t="shared" si="1"/>
        <v>9.1049188530302665</v>
      </c>
      <c r="AB42" s="2">
        <v>-0.11669499999999999</v>
      </c>
    </row>
    <row r="43" spans="1:28" x14ac:dyDescent="0.2">
      <c r="O43" s="2">
        <v>9.9891459999999999</v>
      </c>
      <c r="P43" s="2">
        <v>-7.9611229999999997</v>
      </c>
      <c r="Q43" s="2">
        <v>0.139713</v>
      </c>
      <c r="R43" s="2">
        <v>-9.3645630000000004</v>
      </c>
      <c r="S43">
        <f t="shared" si="0"/>
        <v>-9.3692560512609546</v>
      </c>
      <c r="T43" s="2">
        <v>-0.29651100000000002</v>
      </c>
      <c r="W43" s="2">
        <v>4.2333959999999999</v>
      </c>
      <c r="X43" s="2">
        <v>7.9188200000000002</v>
      </c>
      <c r="Y43" s="2">
        <v>8.9479999999999994E-3</v>
      </c>
      <c r="Z43" s="2">
        <v>9.2445559999999993</v>
      </c>
      <c r="AA43" s="2">
        <f t="shared" si="1"/>
        <v>9.2450157839746279</v>
      </c>
      <c r="AB43" s="2">
        <v>9.2202000000000006E-2</v>
      </c>
    </row>
    <row r="44" spans="1:28" x14ac:dyDescent="0.2">
      <c r="O44" s="2">
        <v>10.01</v>
      </c>
      <c r="P44" s="2">
        <v>-8.1555630000000008</v>
      </c>
      <c r="Q44" s="2">
        <v>0.13708500000000001</v>
      </c>
      <c r="R44" s="2">
        <v>-9.3162160000000007</v>
      </c>
      <c r="S44">
        <f t="shared" si="0"/>
        <v>-9.3177297896515547</v>
      </c>
      <c r="T44" s="2">
        <v>-0.16795199999999999</v>
      </c>
      <c r="W44" s="2">
        <v>4.2542499999999999</v>
      </c>
      <c r="X44" s="2">
        <v>8.1187819999999995</v>
      </c>
      <c r="Y44" s="2">
        <v>1.6292000000000001E-2</v>
      </c>
      <c r="Z44" s="2">
        <v>9.1813219999999998</v>
      </c>
      <c r="AA44" s="2">
        <f t="shared" si="1"/>
        <v>9.1843944694138653</v>
      </c>
      <c r="AB44" s="2">
        <v>0.23754600000000001</v>
      </c>
    </row>
    <row r="45" spans="1:28" ht="19" x14ac:dyDescent="0.25">
      <c r="B45" s="5" t="s">
        <v>26</v>
      </c>
      <c r="C45" s="5"/>
      <c r="D45" s="5"/>
      <c r="E45" s="4"/>
      <c r="O45" s="2">
        <v>10.030854</v>
      </c>
      <c r="P45" s="2">
        <v>-8.3468680000000006</v>
      </c>
      <c r="Q45" s="2">
        <v>0.13439699999999999</v>
      </c>
      <c r="R45" s="2">
        <v>-9.3733339999999998</v>
      </c>
      <c r="S45">
        <f t="shared" si="0"/>
        <v>-9.3738244276576879</v>
      </c>
      <c r="T45" s="2">
        <v>-9.5885999999999999E-2</v>
      </c>
      <c r="W45" s="2">
        <v>4.2751039999999998</v>
      </c>
      <c r="X45" s="2">
        <v>8.2999949999999991</v>
      </c>
      <c r="Y45" s="2">
        <v>2.3532999999999998E-2</v>
      </c>
      <c r="Z45" s="2">
        <v>9.1899200000000008</v>
      </c>
      <c r="AA45" s="2">
        <f t="shared" si="1"/>
        <v>9.1918354601550618</v>
      </c>
      <c r="AB45" s="2">
        <v>0.187642</v>
      </c>
    </row>
    <row r="46" spans="1:28" ht="19" x14ac:dyDescent="0.25">
      <c r="B46" s="5">
        <v>9.19</v>
      </c>
      <c r="C46" s="5">
        <f>ROUND(B46*3.6,1)</f>
        <v>33.1</v>
      </c>
      <c r="D46" s="5"/>
      <c r="E46" s="4"/>
      <c r="O46" s="2">
        <v>10.051708</v>
      </c>
      <c r="P46" s="2">
        <v>-8.5475180000000002</v>
      </c>
      <c r="Q46" s="2">
        <v>0.13502</v>
      </c>
      <c r="R46" s="2">
        <v>-9.3903459999999992</v>
      </c>
      <c r="S46">
        <f t="shared" si="0"/>
        <v>-9.3910171441489751</v>
      </c>
      <c r="T46" s="2">
        <v>-0.112272</v>
      </c>
      <c r="W46" s="2">
        <v>4.2959579999999997</v>
      </c>
      <c r="X46" s="2">
        <v>8.4999920000000007</v>
      </c>
      <c r="Y46" s="2">
        <v>2.4627E-2</v>
      </c>
      <c r="Z46" s="2">
        <v>9.2737379999999998</v>
      </c>
      <c r="AA46" s="2">
        <f t="shared" si="1"/>
        <v>9.2741187474573561</v>
      </c>
      <c r="AB46" s="2">
        <v>8.4036E-2</v>
      </c>
    </row>
    <row r="47" spans="1:28" ht="19" x14ac:dyDescent="0.25">
      <c r="A47" t="s">
        <v>25</v>
      </c>
      <c r="B47" s="5">
        <v>0.01</v>
      </c>
      <c r="C47" s="5">
        <f>ROUND(B56*3.6,2)</f>
        <v>0.04</v>
      </c>
      <c r="D47" s="5"/>
      <c r="E47" s="4"/>
      <c r="O47" s="2">
        <v>10.072562</v>
      </c>
      <c r="P47" s="2">
        <v>-8.7388820000000003</v>
      </c>
      <c r="Q47" s="2">
        <v>0.12919900000000001</v>
      </c>
      <c r="R47" s="2">
        <v>-9.3946769999999997</v>
      </c>
      <c r="S47">
        <f t="shared" si="0"/>
        <v>-9.3954503239740994</v>
      </c>
      <c r="T47" s="2">
        <v>-0.120544</v>
      </c>
      <c r="W47" s="2">
        <v>4.3168119999999996</v>
      </c>
      <c r="X47" s="2">
        <v>8.6874900000000004</v>
      </c>
      <c r="Y47" s="2">
        <v>2.5652999999999999E-2</v>
      </c>
      <c r="Z47" s="2">
        <v>9.3198209999999992</v>
      </c>
      <c r="AA47" s="2">
        <f t="shared" si="1"/>
        <v>9.319869849019673</v>
      </c>
      <c r="AB47" s="2">
        <v>3.0175E-2</v>
      </c>
    </row>
    <row r="48" spans="1:28" ht="19" x14ac:dyDescent="0.25">
      <c r="B48" s="5"/>
      <c r="C48" s="5"/>
      <c r="D48" s="5"/>
      <c r="E48" s="4"/>
      <c r="O48" s="2">
        <v>10.093417000000001</v>
      </c>
      <c r="P48" s="2">
        <v>-8.9395310000000006</v>
      </c>
      <c r="Q48" s="2">
        <v>0.12982199999999999</v>
      </c>
      <c r="R48" s="2">
        <v>-9.3822310000000009</v>
      </c>
      <c r="S48">
        <f t="shared" si="0"/>
        <v>-9.38306302811454</v>
      </c>
      <c r="T48" s="2">
        <v>-0.12495299999999999</v>
      </c>
      <c r="W48" s="2">
        <v>4.3376669999999997</v>
      </c>
      <c r="X48" s="2">
        <v>8.8906120000000008</v>
      </c>
      <c r="Y48" s="2">
        <v>2.6764E-2</v>
      </c>
      <c r="Z48" s="2">
        <v>9.2869770000000003</v>
      </c>
      <c r="AA48" s="2">
        <f t="shared" si="1"/>
        <v>9.2871296965243779</v>
      </c>
      <c r="AB48" s="2">
        <v>-5.3255999999999998E-2</v>
      </c>
    </row>
    <row r="49" spans="2:28" ht="19" x14ac:dyDescent="0.25">
      <c r="B49" s="5" t="s">
        <v>27</v>
      </c>
      <c r="C49" s="5"/>
      <c r="D49" s="5"/>
      <c r="E49" s="4"/>
      <c r="O49" s="2">
        <v>10.114271</v>
      </c>
      <c r="P49" s="2">
        <v>-9.1308959999999999</v>
      </c>
      <c r="Q49" s="2">
        <v>0.124</v>
      </c>
      <c r="R49" s="2">
        <v>-9.3489109999999993</v>
      </c>
      <c r="S49">
        <f t="shared" si="0"/>
        <v>-9.3498113738689934</v>
      </c>
      <c r="T49" s="2">
        <v>-0.12975300000000001</v>
      </c>
      <c r="W49" s="2">
        <v>4.3585209999999996</v>
      </c>
      <c r="X49" s="2">
        <v>9.0781430000000007</v>
      </c>
      <c r="Y49" s="2">
        <v>2.154E-2</v>
      </c>
      <c r="Z49" s="2">
        <v>9.1121320000000008</v>
      </c>
      <c r="AA49" s="2">
        <f t="shared" si="1"/>
        <v>9.1122694532110948</v>
      </c>
      <c r="AB49" s="2">
        <v>-5.0049999999999997E-2</v>
      </c>
    </row>
    <row r="50" spans="2:28" ht="19" x14ac:dyDescent="0.25">
      <c r="B50" s="5">
        <f>ROUND(-1*(-0.4673*10.4-4.6555),2)</f>
        <v>9.52</v>
      </c>
      <c r="C50" s="5">
        <f>ROUND(B50*3.6,1)</f>
        <v>34.299999999999997</v>
      </c>
      <c r="D50" s="5"/>
      <c r="E50" s="4"/>
      <c r="O50" s="2">
        <v>10.135125</v>
      </c>
      <c r="P50" s="2">
        <v>-9.3284109999999991</v>
      </c>
      <c r="Q50" s="2">
        <v>0.124565</v>
      </c>
      <c r="R50" s="2">
        <v>-9.3740380000000005</v>
      </c>
      <c r="S50">
        <f t="shared" si="0"/>
        <v>-9.3749879855989686</v>
      </c>
      <c r="T50" s="2">
        <v>-0.13345899999999999</v>
      </c>
      <c r="W50" s="2">
        <v>4.3793749999999996</v>
      </c>
      <c r="X50" s="2">
        <v>9.2656229999999997</v>
      </c>
      <c r="Y50" s="2">
        <v>2.5690999999999999E-2</v>
      </c>
      <c r="Z50" s="2">
        <v>9.1539380000000001</v>
      </c>
      <c r="AA50" s="2">
        <f t="shared" si="1"/>
        <v>9.1543153853648711</v>
      </c>
      <c r="AB50" s="2">
        <v>-8.3122000000000001E-2</v>
      </c>
    </row>
    <row r="51" spans="2:28" x14ac:dyDescent="0.2">
      <c r="O51" s="2">
        <v>10.155979</v>
      </c>
      <c r="P51" s="2">
        <v>-9.5197749999999992</v>
      </c>
      <c r="Q51" s="2">
        <v>0.118743</v>
      </c>
      <c r="R51" s="2">
        <v>-9.4786420000000007</v>
      </c>
      <c r="S51">
        <f t="shared" si="0"/>
        <v>-9.4797361898392509</v>
      </c>
      <c r="T51" s="2">
        <v>-0.14402799999999999</v>
      </c>
      <c r="W51" s="2">
        <v>4.4002290000000004</v>
      </c>
      <c r="X51" s="2">
        <v>9.4594210000000007</v>
      </c>
      <c r="Y51" s="2">
        <v>1.7375999999999999E-2</v>
      </c>
      <c r="Z51" s="2">
        <v>9.2205370000000002</v>
      </c>
      <c r="AA51" s="2">
        <f t="shared" si="1"/>
        <v>9.2209083765873086</v>
      </c>
      <c r="AB51" s="2">
        <v>-8.2756999999999997E-2</v>
      </c>
    </row>
    <row r="52" spans="2:28" x14ac:dyDescent="0.2">
      <c r="O52" s="2">
        <v>10.176833</v>
      </c>
      <c r="P52" s="2">
        <v>-9.7236180000000001</v>
      </c>
      <c r="Q52" s="2">
        <v>0.11629100000000001</v>
      </c>
      <c r="R52" s="2">
        <v>-9.5897199999999998</v>
      </c>
      <c r="S52">
        <f t="shared" si="0"/>
        <v>-9.5898734249684434</v>
      </c>
      <c r="T52" s="2">
        <v>-5.4246000000000003E-2</v>
      </c>
      <c r="W52" s="2">
        <v>4.4210830000000003</v>
      </c>
      <c r="X52" s="2">
        <v>9.6500269999999997</v>
      </c>
      <c r="Y52" s="2">
        <v>2.1544000000000001E-2</v>
      </c>
      <c r="Z52" s="2">
        <v>9.303604</v>
      </c>
      <c r="AA52" s="2">
        <f t="shared" si="1"/>
        <v>9.3037330456553846</v>
      </c>
      <c r="AB52" s="2">
        <v>-4.9001999999999997E-2</v>
      </c>
    </row>
    <row r="53" spans="2:28" x14ac:dyDescent="0.2">
      <c r="O53" s="2">
        <v>10.197687999999999</v>
      </c>
      <c r="P53" s="2">
        <v>-9.9242670000000004</v>
      </c>
      <c r="Q53" s="2">
        <v>0.116914</v>
      </c>
      <c r="R53" s="2">
        <v>-9.5173410000000001</v>
      </c>
      <c r="S53">
        <f t="shared" si="0"/>
        <v>-9.5173611224079337</v>
      </c>
      <c r="T53" s="2">
        <v>1.9571000000000002E-2</v>
      </c>
      <c r="W53" s="2">
        <v>4.4419380000000004</v>
      </c>
      <c r="X53" s="2">
        <v>9.8500580000000006</v>
      </c>
      <c r="Y53" s="2">
        <v>1.6388E-2</v>
      </c>
      <c r="Z53" s="2">
        <v>9.2703050000000005</v>
      </c>
      <c r="AA53" s="2">
        <f t="shared" si="1"/>
        <v>9.2704354782960436</v>
      </c>
      <c r="AB53" s="2">
        <v>-4.9185E-2</v>
      </c>
    </row>
    <row r="54" spans="2:28" x14ac:dyDescent="0.2">
      <c r="O54" s="2">
        <v>10.218541999999999</v>
      </c>
      <c r="P54" s="2">
        <v>-10.118648</v>
      </c>
      <c r="Q54" s="2">
        <v>0.117419</v>
      </c>
      <c r="R54" s="2">
        <v>-9.5162460000000006</v>
      </c>
      <c r="S54">
        <f t="shared" si="0"/>
        <v>-9.516565806047895</v>
      </c>
      <c r="T54" s="2">
        <v>7.8018000000000004E-2</v>
      </c>
      <c r="W54" s="2">
        <v>4.4627920000000003</v>
      </c>
      <c r="X54" s="2">
        <v>10.037554999999999</v>
      </c>
      <c r="Y54" s="2">
        <v>1.7413999999999999E-2</v>
      </c>
      <c r="Z54" s="2">
        <v>9.2033179999999994</v>
      </c>
      <c r="AA54" s="2">
        <f t="shared" si="1"/>
        <v>9.2033424472032426</v>
      </c>
      <c r="AB54" s="2">
        <v>2.1212999999999999E-2</v>
      </c>
    </row>
    <row r="55" spans="2:28" x14ac:dyDescent="0.2">
      <c r="B55" cm="1">
        <f t="array" ref="B55:C59">LINEST(P2:P63,O2:O63,,TRUE)</f>
        <v>-9.1907909232299261</v>
      </c>
      <c r="C55">
        <v>83.808276508561974</v>
      </c>
      <c r="O55" s="2">
        <v>10.239395999999999</v>
      </c>
      <c r="P55" s="2">
        <v>-10.319239</v>
      </c>
      <c r="Q55" s="2">
        <v>0.12117600000000001</v>
      </c>
      <c r="R55" s="2">
        <v>-9.5871390000000005</v>
      </c>
      <c r="S55">
        <f t="shared" si="0"/>
        <v>-9.5875028098981545</v>
      </c>
      <c r="T55" s="2">
        <v>8.3521999999999999E-2</v>
      </c>
      <c r="W55" s="2">
        <v>4.4836460000000002</v>
      </c>
      <c r="X55" s="2">
        <v>10.231301999999999</v>
      </c>
      <c r="Y55" s="2">
        <v>1.8474000000000001E-2</v>
      </c>
      <c r="Z55" s="2">
        <v>9.2531990000000004</v>
      </c>
      <c r="AA55" s="2">
        <f t="shared" si="1"/>
        <v>9.2532613655040574</v>
      </c>
      <c r="AB55" s="2">
        <v>3.3973000000000003E-2</v>
      </c>
    </row>
    <row r="56" spans="2:28" x14ac:dyDescent="0.2">
      <c r="B56">
        <v>1.1288103949471519E-2</v>
      </c>
      <c r="C56">
        <v>0.1103672020793431</v>
      </c>
      <c r="O56" s="2">
        <v>10.260249999999999</v>
      </c>
      <c r="P56" s="2">
        <v>-10.519888</v>
      </c>
      <c r="Q56" s="2">
        <v>0.12180000000000001</v>
      </c>
      <c r="R56" s="2">
        <v>-9.6126570000000005</v>
      </c>
      <c r="S56">
        <f t="shared" si="0"/>
        <v>-9.6128377058500796</v>
      </c>
      <c r="T56" s="2">
        <v>5.8942000000000001E-2</v>
      </c>
      <c r="W56" s="2">
        <v>4.5045000000000002</v>
      </c>
      <c r="X56" s="2">
        <v>10.421906999999999</v>
      </c>
      <c r="Y56" s="2">
        <v>2.2641999999999999E-2</v>
      </c>
      <c r="Z56" s="2">
        <v>9.3662679999999998</v>
      </c>
      <c r="AA56" s="2">
        <f t="shared" si="1"/>
        <v>9.366703135524741</v>
      </c>
      <c r="AB56" s="2">
        <v>-9.0285000000000004E-2</v>
      </c>
    </row>
    <row r="57" spans="2:28" x14ac:dyDescent="0.2">
      <c r="B57">
        <v>0.99990950008489243</v>
      </c>
      <c r="C57">
        <v>3.317067025410806E-2</v>
      </c>
      <c r="O57" s="2">
        <v>10.281103999999999</v>
      </c>
      <c r="P57" s="2">
        <v>-10.720537999999999</v>
      </c>
      <c r="Q57" s="2">
        <v>0.122423</v>
      </c>
      <c r="R57" s="2">
        <v>-9.6204590000000003</v>
      </c>
      <c r="S57">
        <f t="shared" si="0"/>
        <v>-9.6208644178350742</v>
      </c>
      <c r="T57" s="2">
        <v>8.8321999999999998E-2</v>
      </c>
      <c r="W57" s="2">
        <v>4.5253540000000001</v>
      </c>
      <c r="X57" s="2">
        <v>10.621972</v>
      </c>
      <c r="Y57" s="2">
        <v>1.1235999999999999E-2</v>
      </c>
      <c r="Z57" s="2">
        <v>9.4702839999999995</v>
      </c>
      <c r="AA57" s="2">
        <f t="shared" si="1"/>
        <v>9.4706337451902858</v>
      </c>
      <c r="AB57" s="2">
        <v>-8.1391000000000005E-2</v>
      </c>
    </row>
    <row r="58" spans="2:28" x14ac:dyDescent="0.2">
      <c r="B58">
        <v>662924.04731872515</v>
      </c>
      <c r="C58">
        <v>60</v>
      </c>
      <c r="O58" s="2">
        <v>10.301958000000001</v>
      </c>
      <c r="P58" s="2">
        <v>-10.921187</v>
      </c>
      <c r="Q58" s="2">
        <v>0.123046</v>
      </c>
      <c r="R58" s="2">
        <v>-9.6096079999999997</v>
      </c>
      <c r="S58">
        <f t="shared" si="0"/>
        <v>-9.6121664265275797</v>
      </c>
      <c r="T58" s="2">
        <v>0.22176000000000001</v>
      </c>
      <c r="W58" s="2">
        <v>4.546208</v>
      </c>
      <c r="X58" s="2">
        <v>10.821952</v>
      </c>
      <c r="Y58" s="2">
        <v>1.5455E-2</v>
      </c>
      <c r="Z58" s="2">
        <v>9.3487310000000008</v>
      </c>
      <c r="AA58" s="2">
        <f t="shared" si="1"/>
        <v>9.3490079371044494</v>
      </c>
      <c r="AB58" s="2">
        <v>7.1958999999999995E-2</v>
      </c>
    </row>
    <row r="59" spans="2:28" x14ac:dyDescent="0.2">
      <c r="B59">
        <v>729.41093083451926</v>
      </c>
      <c r="C59">
        <v>6.6017601906406154E-2</v>
      </c>
      <c r="O59" s="2">
        <v>10.322812000000001</v>
      </c>
      <c r="P59" s="2">
        <v>-11.121661</v>
      </c>
      <c r="Q59" s="2">
        <v>0.13307099999999999</v>
      </c>
      <c r="R59" s="2">
        <v>-9.5787420000000001</v>
      </c>
      <c r="S59">
        <f t="shared" si="0"/>
        <v>-9.5837209376240189</v>
      </c>
      <c r="T59" s="2">
        <v>0.30888300000000002</v>
      </c>
      <c r="W59" s="2">
        <v>4.567062</v>
      </c>
      <c r="X59" s="2">
        <v>11.012556999999999</v>
      </c>
      <c r="Y59" s="2">
        <v>1.9623000000000002E-2</v>
      </c>
      <c r="Z59" s="2">
        <v>9.2075040000000001</v>
      </c>
      <c r="AA59" s="2">
        <f t="shared" si="1"/>
        <v>9.2075198287782687</v>
      </c>
      <c r="AB59" s="2">
        <v>1.7073000000000001E-2</v>
      </c>
    </row>
    <row r="60" spans="2:28" x14ac:dyDescent="0.2">
      <c r="O60" s="2">
        <v>10.343667</v>
      </c>
      <c r="P60" s="2">
        <v>-11.322252000000001</v>
      </c>
      <c r="Q60" s="2">
        <v>0.13682900000000001</v>
      </c>
      <c r="R60" s="2">
        <v>-9.4901330000000002</v>
      </c>
      <c r="S60">
        <f t="shared" si="0"/>
        <v>-9.4968581919817048</v>
      </c>
      <c r="T60" s="2">
        <v>0.35733900000000002</v>
      </c>
      <c r="W60" s="2">
        <v>4.587917</v>
      </c>
      <c r="X60" s="2">
        <v>11.203196999999999</v>
      </c>
      <c r="Y60" s="2">
        <v>1.7541000000000001E-2</v>
      </c>
      <c r="Z60" s="2">
        <v>9.1914459999999991</v>
      </c>
      <c r="AA60" s="2">
        <f t="shared" si="1"/>
        <v>9.1918988611428905</v>
      </c>
      <c r="AB60" s="2">
        <v>-9.1242000000000004E-2</v>
      </c>
    </row>
    <row r="61" spans="2:28" x14ac:dyDescent="0.2">
      <c r="O61" s="2">
        <v>10.364521</v>
      </c>
      <c r="P61" s="2">
        <v>-11.516456</v>
      </c>
      <c r="Q61" s="2">
        <v>0.14673700000000001</v>
      </c>
      <c r="R61" s="2">
        <v>-9.4484440000000003</v>
      </c>
      <c r="S61">
        <f t="shared" si="0"/>
        <v>-9.4588043136570388</v>
      </c>
      <c r="T61" s="2">
        <v>0.44258900000000001</v>
      </c>
      <c r="W61" s="2">
        <v>4.608771</v>
      </c>
      <c r="X61" s="2">
        <v>11.390727999999999</v>
      </c>
      <c r="Y61" s="2">
        <v>1.2317E-2</v>
      </c>
      <c r="Z61" s="2">
        <v>9.3961330000000007</v>
      </c>
      <c r="AA61" s="2">
        <f t="shared" si="1"/>
        <v>9.3964010483995946</v>
      </c>
      <c r="AB61" s="2">
        <v>-7.0973999999999995E-2</v>
      </c>
    </row>
    <row r="62" spans="2:28" x14ac:dyDescent="0.2">
      <c r="O62" s="2">
        <v>10.385375</v>
      </c>
      <c r="P62" s="2">
        <v>-11.713796</v>
      </c>
      <c r="Q62" s="2">
        <v>0.15670400000000001</v>
      </c>
      <c r="R62" s="2">
        <v>-9.5068859999999997</v>
      </c>
      <c r="S62">
        <f t="shared" si="0"/>
        <v>-9.5183116408437147</v>
      </c>
      <c r="T62" s="2">
        <v>0.46623500000000001</v>
      </c>
      <c r="W62" s="2">
        <v>4.6296249999999999</v>
      </c>
      <c r="X62" s="2">
        <v>11.596975</v>
      </c>
      <c r="Y62" s="2">
        <v>1.3445E-2</v>
      </c>
      <c r="Z62" s="2">
        <v>9.5406010000000006</v>
      </c>
      <c r="AA62" s="2">
        <f t="shared" si="1"/>
        <v>9.5406010014095557</v>
      </c>
      <c r="AB62" s="2">
        <v>1.64E-4</v>
      </c>
    </row>
    <row r="63" spans="2:28" x14ac:dyDescent="0.2">
      <c r="O63" s="2">
        <v>10.406229</v>
      </c>
      <c r="P63" s="2">
        <v>-11.914269000000001</v>
      </c>
      <c r="Q63" s="2">
        <v>0.16672999999999999</v>
      </c>
      <c r="R63" s="2">
        <v>-9.5630109999999995</v>
      </c>
      <c r="S63">
        <f t="shared" si="0"/>
        <v>-9.5750405649451942</v>
      </c>
      <c r="T63" s="2">
        <v>0.47981499999999999</v>
      </c>
      <c r="W63" s="2">
        <v>4.6504789999999998</v>
      </c>
      <c r="X63" s="2">
        <v>11.793847</v>
      </c>
      <c r="Y63" s="2">
        <v>1.4522E-2</v>
      </c>
      <c r="Z63" s="2">
        <v>9.5154329999999998</v>
      </c>
      <c r="AA63" s="2">
        <f t="shared" si="1"/>
        <v>9.5154988783538297</v>
      </c>
      <c r="AB63" s="2">
        <v>3.5408000000000002E-2</v>
      </c>
    </row>
    <row r="65" spans="17:29" ht="22" x14ac:dyDescent="0.3">
      <c r="Q65" s="3" t="s">
        <v>21</v>
      </c>
      <c r="R65" s="3">
        <f>ROUND(-1*AVERAGE(R2:R63),2)</f>
        <v>9.2200000000000006</v>
      </c>
      <c r="S65" s="3">
        <f>ROUND(-1*AVERAGE(S2:S63),2)</f>
        <v>9.23</v>
      </c>
      <c r="Y65" s="3" t="s">
        <v>21</v>
      </c>
      <c r="Z65" s="3">
        <f>ROUND(AVERAGE(Z2:Z63),2)</f>
        <v>9.17</v>
      </c>
      <c r="AA65" s="3">
        <f>ROUND(AVERAGE(AA2:AA63),2)</f>
        <v>9.17</v>
      </c>
    </row>
    <row r="66" spans="17:29" ht="22" x14ac:dyDescent="0.3">
      <c r="Q66" s="3"/>
      <c r="R66" s="3" t="s">
        <v>19</v>
      </c>
      <c r="S66" s="3" t="s">
        <v>20</v>
      </c>
      <c r="Y66" s="3"/>
      <c r="Z66" s="3" t="s">
        <v>22</v>
      </c>
      <c r="AA66" s="3" t="s">
        <v>20</v>
      </c>
    </row>
    <row r="67" spans="17:29" ht="22" x14ac:dyDescent="0.3">
      <c r="Q67" s="3" t="s">
        <v>3</v>
      </c>
      <c r="R67" s="3">
        <f>ROUND(STDEV(R2:R63),2)</f>
        <v>0.21</v>
      </c>
      <c r="S67" s="3">
        <f>ROUND(STDEV(S2:S63),2)</f>
        <v>0.2</v>
      </c>
      <c r="Y67" s="3" t="s">
        <v>3</v>
      </c>
      <c r="Z67" s="3">
        <f>ROUND(STDEV(Z2:Z63),2)</f>
        <v>0.14000000000000001</v>
      </c>
      <c r="AA67" s="3">
        <f>ROUND(STDEV(AA2:AA63),2)</f>
        <v>0.14000000000000001</v>
      </c>
    </row>
    <row r="72" spans="17:29" ht="19" x14ac:dyDescent="0.25">
      <c r="Y72" s="5" t="s">
        <v>23</v>
      </c>
      <c r="Z72" s="5"/>
      <c r="AA72" s="5"/>
    </row>
    <row r="73" spans="17:29" ht="19" x14ac:dyDescent="0.25">
      <c r="Y73" s="5">
        <f>ROUND(0.1313*3.4+8.6467,2)</f>
        <v>9.09</v>
      </c>
      <c r="Z73" s="5">
        <f>ROUND(Y73*3.6,2)</f>
        <v>32.72</v>
      </c>
      <c r="AA73" s="5"/>
      <c r="AB73" cm="1">
        <f t="array" ref="AB73:AC77">LINEST(X2:X63,W2:W63,,TRUE)</f>
        <v>9.1376080148172854</v>
      </c>
      <c r="AC73">
        <v>-30.73862024442214</v>
      </c>
    </row>
    <row r="74" spans="17:29" ht="19" x14ac:dyDescent="0.25">
      <c r="Y74" s="5"/>
      <c r="Z74" s="4"/>
      <c r="AA74" s="5"/>
      <c r="AB74">
        <v>4.8672426102361922E-3</v>
      </c>
      <c r="AC74">
        <v>1.9623440353322044E-2</v>
      </c>
    </row>
    <row r="75" spans="17:29" ht="19" x14ac:dyDescent="0.25">
      <c r="Y75" s="5" t="s">
        <v>24</v>
      </c>
      <c r="Z75" s="5"/>
      <c r="AA75" s="5"/>
      <c r="AB75">
        <v>0.99998297665900837</v>
      </c>
      <c r="AC75">
        <v>1.4302641116132494E-2</v>
      </c>
    </row>
    <row r="76" spans="17:29" ht="19" x14ac:dyDescent="0.25">
      <c r="Y76" s="5">
        <f>ROUND(0.1313*4.52+8.6467,2)</f>
        <v>9.24</v>
      </c>
      <c r="Z76" s="5">
        <f>ROUND(Y76*3.6,1)</f>
        <v>33.299999999999997</v>
      </c>
      <c r="AA76" s="5"/>
      <c r="AB76">
        <v>3524512.5283796499</v>
      </c>
      <c r="AC76">
        <v>60</v>
      </c>
    </row>
    <row r="77" spans="17:29" ht="19" x14ac:dyDescent="0.25">
      <c r="Y77" s="5"/>
      <c r="Z77" s="5"/>
      <c r="AA77" s="5"/>
      <c r="AB77">
        <v>720.99381881485135</v>
      </c>
      <c r="AC77">
        <v>1.2273932573813024E-2</v>
      </c>
    </row>
    <row r="78" spans="17:29" ht="19" x14ac:dyDescent="0.25">
      <c r="Y78" s="5"/>
      <c r="Z78" s="5"/>
      <c r="AA78" s="5"/>
    </row>
    <row r="79" spans="17:29" ht="19" x14ac:dyDescent="0.25">
      <c r="Y79" s="5" t="s">
        <v>28</v>
      </c>
      <c r="Z79" s="5"/>
      <c r="AA79" s="5"/>
    </row>
    <row r="80" spans="17:29" ht="19" x14ac:dyDescent="0.25">
      <c r="Y80" s="5">
        <v>9.14</v>
      </c>
      <c r="Z80" s="5">
        <f>ROUND(Y80*3.6,1)</f>
        <v>32.9</v>
      </c>
      <c r="AA80" s="5"/>
    </row>
    <row r="81" spans="25:28" ht="19" x14ac:dyDescent="0.25">
      <c r="Y81" s="4" t="s">
        <v>25</v>
      </c>
      <c r="Z81" s="5">
        <f>ROUND(AB74*3.6,2)</f>
        <v>0.02</v>
      </c>
      <c r="AA81" s="4"/>
    </row>
    <row r="87" spans="25:28" x14ac:dyDescent="0.2">
      <c r="AA87" t="s">
        <v>29</v>
      </c>
    </row>
    <row r="88" spans="25:28" x14ac:dyDescent="0.2">
      <c r="AA88">
        <v>9.14</v>
      </c>
    </row>
    <row r="89" spans="25:28" x14ac:dyDescent="0.2">
      <c r="AA89">
        <v>9.19</v>
      </c>
    </row>
    <row r="90" spans="25:28" x14ac:dyDescent="0.2">
      <c r="AA90">
        <v>9.2200000000000006</v>
      </c>
    </row>
    <row r="91" spans="25:28" x14ac:dyDescent="0.2">
      <c r="AA91">
        <v>9.1300000000000008</v>
      </c>
    </row>
    <row r="92" spans="25:28" x14ac:dyDescent="0.2">
      <c r="AA92">
        <v>9.15</v>
      </c>
    </row>
    <row r="93" spans="25:28" x14ac:dyDescent="0.2">
      <c r="AA93">
        <v>9.25</v>
      </c>
    </row>
    <row r="96" spans="25:28" ht="27" x14ac:dyDescent="0.35">
      <c r="Y96" s="9" t="s">
        <v>30</v>
      </c>
      <c r="Z96" s="9"/>
      <c r="AA96" s="9">
        <f>AVERAGE(AA88:AA93)</f>
        <v>9.18</v>
      </c>
      <c r="AB96" s="9">
        <f>ROUND(AA96*3.6,2)</f>
        <v>33.049999999999997</v>
      </c>
    </row>
    <row r="97" spans="25:28" ht="27" x14ac:dyDescent="0.35">
      <c r="Y97" s="9" t="s">
        <v>32</v>
      </c>
      <c r="Z97" s="4"/>
      <c r="AA97" s="9">
        <f>ROUND(STDEV(AA88:AA93)/SQRT(5),2)</f>
        <v>0.02</v>
      </c>
      <c r="AB97" s="9">
        <f>ROUND(AA97*3.6,2)</f>
        <v>7.0000000000000007E-2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Di Scala</dc:creator>
  <cp:lastModifiedBy>Giorgio Di Scala</cp:lastModifiedBy>
  <dcterms:created xsi:type="dcterms:W3CDTF">2025-03-06T22:47:27Z</dcterms:created>
  <dcterms:modified xsi:type="dcterms:W3CDTF">2025-03-09T06:30:22Z</dcterms:modified>
</cp:coreProperties>
</file>