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omments6.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homas\Google Drive\200s (Projects)\227 (Nitrate Report to Leg and FREP)\Subgroups\FREP 2012-2014\GNLM-CV\Input_Data\"/>
    </mc:Choice>
  </mc:AlternateContent>
  <bookViews>
    <workbookView xWindow="-10" yWindow="-10" windowWidth="16330" windowHeight="16390" tabRatio="708" firstSheet="1" activeTab="5"/>
  </bookViews>
  <sheets>
    <sheet name="TimeSeriesTable_Ratios" sheetId="6" r:id="rId1"/>
    <sheet name="TimeSeriesTableCrops" sheetId="3" r:id="rId2"/>
    <sheet name="People_ratio" sheetId="1" r:id="rId3"/>
    <sheet name="N_deposition_ratio" sheetId="4" r:id="rId4"/>
    <sheet name="NASS_Livestock" sheetId="2" r:id="rId5"/>
    <sheet name="NASS_Milk_Production" sheetId="5" r:id="rId6"/>
  </sheets>
  <externalReferences>
    <externalReference r:id="rId7"/>
  </externalReferences>
  <definedNames>
    <definedName name="_xlnm._FilterDatabase" localSheetId="1" hidden="1">TimeSeriesTableCrops!$A$1:$V$297</definedName>
  </definedNames>
  <calcPr calcId="162913"/>
</workbook>
</file>

<file path=xl/calcChain.xml><?xml version="1.0" encoding="utf-8"?>
<calcChain xmlns="http://schemas.openxmlformats.org/spreadsheetml/2006/main">
  <c r="L30" i="5" l="1"/>
  <c r="L29" i="5"/>
  <c r="L28" i="5"/>
  <c r="L27" i="5"/>
  <c r="L26" i="5"/>
  <c r="L25" i="5"/>
  <c r="H15" i="5"/>
  <c r="J15" i="5" s="1"/>
  <c r="K15" i="5" s="1"/>
  <c r="E231" i="2" l="1"/>
  <c r="E227" i="2"/>
  <c r="E223" i="2"/>
  <c r="E219" i="2"/>
  <c r="E215" i="2"/>
  <c r="D231" i="2"/>
  <c r="D227" i="2"/>
  <c r="D223" i="2"/>
  <c r="D219" i="2"/>
  <c r="D215" i="2"/>
  <c r="C231" i="2"/>
  <c r="C227" i="2"/>
  <c r="C223" i="2"/>
  <c r="C219" i="2"/>
  <c r="C215" i="2"/>
  <c r="B190" i="2"/>
  <c r="C190" i="2"/>
  <c r="E213" i="2" s="1"/>
  <c r="D190" i="2"/>
  <c r="E190" i="2"/>
  <c r="F213" i="2" s="1"/>
  <c r="F190" i="2"/>
  <c r="B191" i="2"/>
  <c r="C191" i="2"/>
  <c r="E214" i="2" s="1"/>
  <c r="D191" i="2"/>
  <c r="E191" i="2"/>
  <c r="F214" i="2" s="1"/>
  <c r="F191" i="2"/>
  <c r="B192" i="2"/>
  <c r="C192" i="2"/>
  <c r="D192" i="2"/>
  <c r="E192" i="2"/>
  <c r="F215" i="2" s="1"/>
  <c r="F192" i="2"/>
  <c r="B193" i="2"/>
  <c r="C193" i="2"/>
  <c r="E216" i="2" s="1"/>
  <c r="D193" i="2"/>
  <c r="E193" i="2"/>
  <c r="F216" i="2" s="1"/>
  <c r="F193" i="2"/>
  <c r="B194" i="2"/>
  <c r="C194" i="2"/>
  <c r="E217" i="2" s="1"/>
  <c r="D194" i="2"/>
  <c r="E194" i="2"/>
  <c r="F217" i="2" s="1"/>
  <c r="F194" i="2"/>
  <c r="B195" i="2"/>
  <c r="C195" i="2"/>
  <c r="E218" i="2" s="1"/>
  <c r="D195" i="2"/>
  <c r="E195" i="2"/>
  <c r="F218" i="2" s="1"/>
  <c r="F195" i="2"/>
  <c r="B196" i="2"/>
  <c r="C196" i="2"/>
  <c r="D196" i="2"/>
  <c r="E196" i="2"/>
  <c r="F219" i="2" s="1"/>
  <c r="F196" i="2"/>
  <c r="B197" i="2"/>
  <c r="C197" i="2"/>
  <c r="E220" i="2" s="1"/>
  <c r="D197" i="2"/>
  <c r="E197" i="2"/>
  <c r="F220" i="2" s="1"/>
  <c r="F197" i="2"/>
  <c r="B198" i="2"/>
  <c r="C198" i="2"/>
  <c r="E221" i="2" s="1"/>
  <c r="D198" i="2"/>
  <c r="E198" i="2"/>
  <c r="F221" i="2" s="1"/>
  <c r="F198" i="2"/>
  <c r="B199" i="2"/>
  <c r="C199" i="2"/>
  <c r="E222" i="2" s="1"/>
  <c r="D199" i="2"/>
  <c r="E199" i="2"/>
  <c r="F222" i="2" s="1"/>
  <c r="F199" i="2"/>
  <c r="B200" i="2"/>
  <c r="C200" i="2"/>
  <c r="D200" i="2"/>
  <c r="E200" i="2"/>
  <c r="F223" i="2" s="1"/>
  <c r="F200" i="2"/>
  <c r="B201" i="2"/>
  <c r="C201" i="2"/>
  <c r="E224" i="2" s="1"/>
  <c r="D201" i="2"/>
  <c r="E201" i="2"/>
  <c r="F224" i="2" s="1"/>
  <c r="F201" i="2"/>
  <c r="B202" i="2"/>
  <c r="C202" i="2"/>
  <c r="E225" i="2" s="1"/>
  <c r="D202" i="2"/>
  <c r="E202" i="2"/>
  <c r="F225" i="2" s="1"/>
  <c r="F202" i="2"/>
  <c r="B203" i="2"/>
  <c r="C203" i="2"/>
  <c r="E226" i="2" s="1"/>
  <c r="D203" i="2"/>
  <c r="E203" i="2"/>
  <c r="F226" i="2" s="1"/>
  <c r="F203" i="2"/>
  <c r="B204" i="2"/>
  <c r="C204" i="2"/>
  <c r="D204" i="2"/>
  <c r="E204" i="2"/>
  <c r="F227" i="2" s="1"/>
  <c r="F204" i="2"/>
  <c r="B205" i="2"/>
  <c r="C205" i="2"/>
  <c r="E228" i="2" s="1"/>
  <c r="D205" i="2"/>
  <c r="E205" i="2"/>
  <c r="F228" i="2" s="1"/>
  <c r="F205" i="2"/>
  <c r="B206" i="2"/>
  <c r="C206" i="2"/>
  <c r="E229" i="2" s="1"/>
  <c r="D206" i="2"/>
  <c r="E206" i="2"/>
  <c r="F229" i="2" s="1"/>
  <c r="F206" i="2"/>
  <c r="B207" i="2"/>
  <c r="C207" i="2"/>
  <c r="E230" i="2" s="1"/>
  <c r="D207" i="2"/>
  <c r="E207" i="2"/>
  <c r="F230" i="2" s="1"/>
  <c r="F207" i="2"/>
  <c r="B208" i="2"/>
  <c r="C208" i="2"/>
  <c r="D208" i="2"/>
  <c r="E208" i="2"/>
  <c r="F231" i="2" s="1"/>
  <c r="F208" i="2"/>
  <c r="B209" i="2"/>
  <c r="C209" i="2"/>
  <c r="E232" i="2" s="1"/>
  <c r="D209" i="2"/>
  <c r="E209" i="2"/>
  <c r="F232" i="2" s="1"/>
  <c r="F209" i="2"/>
  <c r="C216" i="2" l="1"/>
  <c r="C220" i="2"/>
  <c r="C224" i="2"/>
  <c r="C228" i="2"/>
  <c r="C232" i="2"/>
  <c r="D216" i="2"/>
  <c r="D220" i="2"/>
  <c r="D224" i="2"/>
  <c r="D228" i="2"/>
  <c r="D232" i="2"/>
  <c r="C213" i="2"/>
  <c r="C217" i="2"/>
  <c r="C221" i="2"/>
  <c r="C225" i="2"/>
  <c r="C229" i="2"/>
  <c r="D213" i="2"/>
  <c r="D217" i="2"/>
  <c r="D221" i="2"/>
  <c r="D225" i="2"/>
  <c r="D229" i="2"/>
  <c r="C214" i="2"/>
  <c r="C218" i="2"/>
  <c r="C222" i="2"/>
  <c r="C226" i="2"/>
  <c r="C230" i="2"/>
  <c r="D214" i="2"/>
  <c r="D218" i="2"/>
  <c r="D222" i="2"/>
  <c r="D226" i="2"/>
  <c r="D230" i="2"/>
  <c r="E216" i="3"/>
  <c r="E215" i="3"/>
  <c r="C216" i="3"/>
  <c r="C215" i="3"/>
  <c r="E291" i="3"/>
  <c r="C291" i="3"/>
  <c r="D291" i="3" s="1"/>
  <c r="E290" i="3"/>
  <c r="C290" i="3"/>
  <c r="D290" i="3" s="1"/>
  <c r="O136" i="3" l="1"/>
  <c r="R136" i="3" s="1"/>
  <c r="N136" i="3"/>
  <c r="Q136" i="3" s="1"/>
  <c r="O135" i="3"/>
  <c r="R135" i="3" s="1"/>
  <c r="N135" i="3"/>
  <c r="O131" i="3"/>
  <c r="R131" i="3" s="1"/>
  <c r="N131" i="3"/>
  <c r="O130" i="3"/>
  <c r="N130" i="3"/>
  <c r="O121" i="3"/>
  <c r="R121" i="3" s="1"/>
  <c r="O120" i="3"/>
  <c r="N121" i="3"/>
  <c r="Q121" i="3" s="1"/>
  <c r="N120" i="3"/>
  <c r="Q135" i="3"/>
  <c r="Q131" i="3"/>
  <c r="R130" i="3"/>
  <c r="Q130" i="3"/>
  <c r="R120" i="3"/>
  <c r="Q120" i="3"/>
  <c r="E220" i="3" l="1"/>
  <c r="E286" i="3"/>
  <c r="E285" i="3"/>
  <c r="C286" i="3"/>
  <c r="C285" i="3"/>
  <c r="E281" i="3"/>
  <c r="E280" i="3"/>
  <c r="C281" i="3"/>
  <c r="C280" i="3"/>
  <c r="E276" i="3"/>
  <c r="E275" i="3"/>
  <c r="C276" i="3"/>
  <c r="C275" i="3"/>
  <c r="E251" i="3"/>
  <c r="E250" i="3"/>
  <c r="C251" i="3"/>
  <c r="C250" i="3"/>
  <c r="C220" i="3"/>
  <c r="C221" i="3"/>
  <c r="E221" i="3"/>
  <c r="B213" i="2"/>
  <c r="B214" i="2"/>
  <c r="B215" i="2"/>
  <c r="B216" i="2"/>
  <c r="B217" i="2"/>
  <c r="B218" i="2"/>
  <c r="B219" i="2"/>
  <c r="B220" i="2"/>
  <c r="B221" i="2"/>
  <c r="B222" i="2"/>
  <c r="B223" i="2"/>
  <c r="B224" i="2"/>
  <c r="B225" i="2"/>
  <c r="B226" i="2"/>
  <c r="B227" i="2"/>
  <c r="B228" i="2"/>
  <c r="B229" i="2"/>
  <c r="B230" i="2"/>
  <c r="B231" i="2"/>
  <c r="B232" i="2"/>
  <c r="D147" i="2"/>
  <c r="D155" i="2" s="1"/>
  <c r="D148" i="2"/>
  <c r="D149" i="2"/>
  <c r="D150" i="2"/>
  <c r="D161" i="2" s="1"/>
  <c r="C15" i="6" s="1"/>
  <c r="C146" i="2"/>
  <c r="C155" i="2" s="1"/>
  <c r="C149" i="2"/>
  <c r="C159" i="2" s="1"/>
  <c r="C150" i="2"/>
  <c r="C160" i="2" s="1"/>
  <c r="E146" i="2"/>
  <c r="F146" i="2"/>
  <c r="N146" i="2"/>
  <c r="O146" i="2"/>
  <c r="P146" i="2"/>
  <c r="Q146" i="2"/>
  <c r="E147" i="2"/>
  <c r="F147" i="2"/>
  <c r="N147" i="2"/>
  <c r="O147" i="2"/>
  <c r="P147" i="2"/>
  <c r="Q147" i="2"/>
  <c r="E148" i="2"/>
  <c r="F148" i="2"/>
  <c r="N148" i="2"/>
  <c r="O148" i="2"/>
  <c r="P148" i="2"/>
  <c r="Q148" i="2"/>
  <c r="E149" i="2"/>
  <c r="F149" i="2"/>
  <c r="N149" i="2"/>
  <c r="O149" i="2"/>
  <c r="P149" i="2"/>
  <c r="Q149" i="2"/>
  <c r="E150" i="2"/>
  <c r="F150" i="2"/>
  <c r="N150" i="2"/>
  <c r="O150" i="2"/>
  <c r="P150" i="2"/>
  <c r="Q150" i="2"/>
  <c r="B146" i="2"/>
  <c r="B147" i="2"/>
  <c r="B148" i="2"/>
  <c r="B149" i="2"/>
  <c r="B150" i="2"/>
  <c r="D146" i="2"/>
  <c r="C147" i="2"/>
  <c r="C148" i="2"/>
  <c r="F155" i="2"/>
  <c r="G155" i="2"/>
  <c r="G159" i="2"/>
  <c r="H159" i="2" s="1"/>
  <c r="F156" i="2"/>
  <c r="G156" i="2"/>
  <c r="H156" i="2"/>
  <c r="F157" i="2"/>
  <c r="G157" i="2"/>
  <c r="H157" i="2" s="1"/>
  <c r="F158" i="2"/>
  <c r="G158" i="2"/>
  <c r="D159" i="2"/>
  <c r="F159" i="2"/>
  <c r="F160" i="2"/>
  <c r="C161" i="2"/>
  <c r="F161" i="2"/>
  <c r="D162" i="2"/>
  <c r="C16" i="6" s="1"/>
  <c r="F162" i="2"/>
  <c r="C32" i="6"/>
  <c r="C30" i="6" s="1"/>
  <c r="C31" i="6"/>
  <c r="C40" i="6"/>
  <c r="C39" i="6" s="1"/>
  <c r="C24" i="6"/>
  <c r="C23" i="6" s="1"/>
  <c r="C34" i="6"/>
  <c r="C35" i="6"/>
  <c r="C36" i="6"/>
  <c r="C37" i="6"/>
  <c r="C33" i="6"/>
  <c r="C26" i="6"/>
  <c r="C27" i="6"/>
  <c r="C28" i="6"/>
  <c r="C29" i="6"/>
  <c r="C25" i="6"/>
  <c r="C18" i="6"/>
  <c r="C19" i="6"/>
  <c r="C20" i="6"/>
  <c r="C21" i="6"/>
  <c r="C17" i="6"/>
  <c r="D22" i="1"/>
  <c r="E22" i="1"/>
  <c r="E25" i="1" s="1"/>
  <c r="C2" i="6" s="1"/>
  <c r="F22" i="1"/>
  <c r="G22" i="1"/>
  <c r="H22" i="1"/>
  <c r="H25" i="1"/>
  <c r="C5" i="6" s="1"/>
  <c r="I22" i="1"/>
  <c r="I25" i="1" s="1"/>
  <c r="C6" i="6" s="1"/>
  <c r="J22" i="1"/>
  <c r="J25" i="1"/>
  <c r="K22" i="1"/>
  <c r="K25" i="1" s="1"/>
  <c r="C7" i="6" s="1"/>
  <c r="L22" i="1"/>
  <c r="L25" i="1" s="1"/>
  <c r="C8" i="6" s="1"/>
  <c r="C22" i="1"/>
  <c r="B22" i="1"/>
  <c r="B25" i="1"/>
  <c r="C1" i="6" s="1"/>
  <c r="G25" i="1"/>
  <c r="C4" i="6" s="1"/>
  <c r="C25" i="1"/>
  <c r="F25" i="1"/>
  <c r="C3" i="6" s="1"/>
  <c r="D25" i="1"/>
  <c r="C156" i="2" l="1"/>
  <c r="H155" i="2"/>
  <c r="B234" i="2"/>
  <c r="F234" i="2"/>
  <c r="F235" i="2" s="1"/>
  <c r="C13" i="6" s="1"/>
  <c r="D234" i="2"/>
  <c r="C162" i="2"/>
  <c r="D157" i="2"/>
  <c r="D156" i="2"/>
  <c r="D158" i="2"/>
  <c r="C22" i="6"/>
  <c r="C38" i="6"/>
  <c r="D160" i="2"/>
  <c r="C14" i="6" s="1"/>
  <c r="H158" i="2"/>
  <c r="C158" i="2"/>
  <c r="C157" i="2"/>
  <c r="D235" i="2" l="1"/>
  <c r="C11" i="6" s="1"/>
  <c r="C234" i="2"/>
  <c r="C235" i="2" s="1"/>
  <c r="C10" i="6" s="1"/>
  <c r="E234" i="2"/>
  <c r="E235" i="2" s="1"/>
  <c r="C12" i="6" s="1"/>
  <c r="B235" i="2"/>
  <c r="C9" i="6" s="1"/>
</calcChain>
</file>

<file path=xl/comments1.xml><?xml version="1.0" encoding="utf-8"?>
<comments xmlns="http://schemas.openxmlformats.org/spreadsheetml/2006/main">
  <authors>
    <author>Kristin Dzurella</author>
  </authors>
  <commentList>
    <comment ref="A1" authorId="0" shapeId="0">
      <text>
        <r>
          <rPr>
            <b/>
            <sz val="9"/>
            <color indexed="81"/>
            <rFont val="Tahoma"/>
            <family val="2"/>
          </rPr>
          <t>Kristin Dzurella:</t>
        </r>
        <r>
          <rPr>
            <sz val="9"/>
            <color indexed="81"/>
            <rFont val="Tahoma"/>
            <family val="2"/>
          </rPr>
          <t xml:space="preserve">
This sheet modeled after ThH 2012-01-05 workbook sheet final timeseries.  The irrigation and animal ratios need review, the people ratios are based on whole county population census--consider updating based on estimates of large cities not within the study area?  Review N deposition ratios for accuracy--currently direct from TR2 workbook</t>
        </r>
      </text>
    </comment>
    <comment ref="C1" authorId="0" shapeId="0">
      <text>
        <r>
          <rPr>
            <b/>
            <sz val="9"/>
            <color indexed="81"/>
            <rFont val="Tahoma"/>
            <family val="2"/>
          </rPr>
          <t>Kristin Dzurella:</t>
        </r>
        <r>
          <rPr>
            <sz val="9"/>
            <color indexed="81"/>
            <rFont val="Tahoma"/>
            <family val="2"/>
          </rPr>
          <t xml:space="preserve">
as per formula used in ThH TimeSeriesLanduseTable-2012-01-05
</t>
        </r>
      </text>
    </comment>
    <comment ref="C7" authorId="0" shapeId="0">
      <text>
        <r>
          <rPr>
            <b/>
            <sz val="9"/>
            <color indexed="81"/>
            <rFont val="Tahoma"/>
            <family val="2"/>
          </rPr>
          <t>Kristin Dzurella:</t>
        </r>
        <r>
          <rPr>
            <sz val="9"/>
            <color indexed="81"/>
            <rFont val="Tahoma"/>
            <family val="2"/>
          </rPr>
          <t xml:space="preserve">
as per formula used in ThH TimeSeriesLanduseTable-2012-01-05</t>
        </r>
      </text>
    </comment>
    <comment ref="A17" authorId="0" shapeId="0">
      <text>
        <r>
          <rPr>
            <b/>
            <sz val="9"/>
            <color indexed="81"/>
            <rFont val="Tahoma"/>
            <family val="2"/>
          </rPr>
          <t>Kristin Dzurella:</t>
        </r>
        <r>
          <rPr>
            <sz val="9"/>
            <color indexed="81"/>
            <rFont val="Tahoma"/>
            <family val="2"/>
          </rPr>
          <t xml:space="preserve">
assuming NH3 doubles by 2050</t>
        </r>
      </text>
    </comment>
    <comment ref="C22" authorId="0" shapeId="0">
      <text>
        <r>
          <rPr>
            <b/>
            <sz val="9"/>
            <color indexed="81"/>
            <rFont val="Tahoma"/>
            <family val="2"/>
          </rPr>
          <t>Kristin Dzurella:</t>
        </r>
        <r>
          <rPr>
            <sz val="9"/>
            <color indexed="81"/>
            <rFont val="Tahoma"/>
            <family val="2"/>
          </rPr>
          <t xml:space="preserve">
per formula in ThH 2012-01-05 workbook</t>
        </r>
      </text>
    </comment>
    <comment ref="C23" authorId="0" shapeId="0">
      <text>
        <r>
          <rPr>
            <b/>
            <sz val="9"/>
            <color indexed="81"/>
            <rFont val="Tahoma"/>
            <family val="2"/>
          </rPr>
          <t>Kristin Dzurella:</t>
        </r>
        <r>
          <rPr>
            <sz val="9"/>
            <color indexed="81"/>
            <rFont val="Tahoma"/>
            <family val="2"/>
          </rPr>
          <t xml:space="preserve">
per formula in ThH 2012-01-05 workbook</t>
        </r>
      </text>
    </comment>
    <comment ref="A25" authorId="0" shapeId="0">
      <text>
        <r>
          <rPr>
            <b/>
            <sz val="9"/>
            <color indexed="81"/>
            <rFont val="Tahoma"/>
            <family val="2"/>
          </rPr>
          <t>Kristin Dzurella:</t>
        </r>
        <r>
          <rPr>
            <sz val="9"/>
            <color indexed="81"/>
            <rFont val="Tahoma"/>
            <family val="2"/>
          </rPr>
          <t xml:space="preserve">
Assuming NH3 stays the same</t>
        </r>
      </text>
    </comment>
    <comment ref="C30" authorId="0" shapeId="0">
      <text>
        <r>
          <rPr>
            <b/>
            <sz val="9"/>
            <color indexed="81"/>
            <rFont val="Tahoma"/>
            <family val="2"/>
          </rPr>
          <t>Kristin Dzurella:</t>
        </r>
        <r>
          <rPr>
            <sz val="9"/>
            <color indexed="81"/>
            <rFont val="Tahoma"/>
            <family val="2"/>
          </rPr>
          <t xml:space="preserve">
per formula in ThH 2012-01-05 workbook</t>
        </r>
      </text>
    </comment>
    <comment ref="C31" authorId="0" shapeId="0">
      <text>
        <r>
          <rPr>
            <b/>
            <sz val="9"/>
            <color indexed="81"/>
            <rFont val="Tahoma"/>
            <family val="2"/>
          </rPr>
          <t>Kristin Dzurella:</t>
        </r>
        <r>
          <rPr>
            <sz val="9"/>
            <color indexed="81"/>
            <rFont val="Tahoma"/>
            <family val="2"/>
          </rPr>
          <t xml:space="preserve">
per formula in ThH 2012-01-05 workbook</t>
        </r>
      </text>
    </comment>
    <comment ref="A33" authorId="0" shapeId="0">
      <text>
        <r>
          <rPr>
            <b/>
            <sz val="9"/>
            <color indexed="81"/>
            <rFont val="Tahoma"/>
            <family val="2"/>
          </rPr>
          <t>Kristin Dzurella:</t>
        </r>
        <r>
          <rPr>
            <sz val="9"/>
            <color indexed="81"/>
            <rFont val="Tahoma"/>
            <family val="2"/>
          </rPr>
          <t xml:space="preserve">
assuming NH3 cut by half</t>
        </r>
      </text>
    </comment>
    <comment ref="C38" authorId="0" shapeId="0">
      <text>
        <r>
          <rPr>
            <b/>
            <sz val="9"/>
            <color indexed="81"/>
            <rFont val="Tahoma"/>
            <family val="2"/>
          </rPr>
          <t>Kristin Dzurella:</t>
        </r>
        <r>
          <rPr>
            <sz val="9"/>
            <color indexed="81"/>
            <rFont val="Tahoma"/>
            <family val="2"/>
          </rPr>
          <t xml:space="preserve">
per formula in ThH 2012-01-05 workbook</t>
        </r>
      </text>
    </comment>
    <comment ref="C39" authorId="0" shapeId="0">
      <text>
        <r>
          <rPr>
            <b/>
            <sz val="9"/>
            <color indexed="81"/>
            <rFont val="Tahoma"/>
            <family val="2"/>
          </rPr>
          <t>Kristin Dzurella:</t>
        </r>
        <r>
          <rPr>
            <sz val="9"/>
            <color indexed="81"/>
            <rFont val="Tahoma"/>
            <family val="2"/>
          </rPr>
          <t xml:space="preserve">
per formula in ThH 2012-01-05 workbook</t>
        </r>
      </text>
    </comment>
  </commentList>
</comments>
</file>

<file path=xl/comments2.xml><?xml version="1.0" encoding="utf-8"?>
<comments xmlns="http://schemas.openxmlformats.org/spreadsheetml/2006/main">
  <authors>
    <author>Kristin Dzurella</author>
  </authors>
  <commentList>
    <comment ref="C1" authorId="0" shapeId="0">
      <text>
        <r>
          <rPr>
            <b/>
            <sz val="9"/>
            <color indexed="81"/>
            <rFont val="Tahoma"/>
            <family val="2"/>
          </rPr>
          <t>Kristin Dzurella:</t>
        </r>
        <r>
          <rPr>
            <sz val="9"/>
            <color indexed="81"/>
            <rFont val="Tahoma"/>
            <family val="2"/>
          </rPr>
          <t xml:space="preserve">
From Todd's Updated Cal historical fertilizer database--Mixed crop classes are based on area weighting for the ENTIRE state over 6 years in period 2005.  These values should be updated to weight by CV area for 5 year period.  1990 and 2005 rates updated to reflect expert opinion for walnuts, almonds, oranges, potatoes, and wheat (italicized).  </t>
        </r>
      </text>
    </comment>
    <comment ref="D1" authorId="0" shapeId="0">
      <text>
        <r>
          <rPr>
            <b/>
            <sz val="9"/>
            <color indexed="81"/>
            <rFont val="Tahoma"/>
            <family val="2"/>
          </rPr>
          <t xml:space="preserve">Kristin Dzurella:
</t>
        </r>
        <r>
          <rPr>
            <sz val="9"/>
            <color indexed="81"/>
            <rFont val="Tahoma"/>
            <family val="2"/>
          </rPr>
          <t>Todd's figures--1975 rates are BOGUS and pending updates from our surveys for a couple 2005 crops...</t>
        </r>
      </text>
    </comment>
    <comment ref="E1" authorId="0" shapeId="0">
      <text>
        <r>
          <rPr>
            <b/>
            <sz val="9"/>
            <color indexed="81"/>
            <rFont val="Tahoma"/>
            <family val="2"/>
          </rPr>
          <t>Kristin Dzurella:</t>
        </r>
        <r>
          <rPr>
            <sz val="9"/>
            <color indexed="81"/>
            <rFont val="Tahoma"/>
            <family val="2"/>
          </rPr>
          <t xml:space="preserve">
Copied from CV_MB_01.06.14 sheet "Subbasin rate comparisons" includes updates to almond, walnut, pistachio, Glenn Co. Corn and 1945 Sac Co. crops.</t>
        </r>
      </text>
    </comment>
    <comment ref="L281" authorId="0" shapeId="0">
      <text>
        <r>
          <rPr>
            <b/>
            <sz val="9"/>
            <color indexed="81"/>
            <rFont val="Tahoma"/>
            <family val="2"/>
          </rPr>
          <t>Kristin Dzurella:</t>
        </r>
        <r>
          <rPr>
            <sz val="9"/>
            <color indexed="81"/>
            <rFont val="Tahoma"/>
            <family val="2"/>
          </rPr>
          <t xml:space="preserve">
Assumed same harvest rate as 1990 period</t>
        </r>
      </text>
    </comment>
  </commentList>
</comments>
</file>

<file path=xl/comments3.xml><?xml version="1.0" encoding="utf-8"?>
<comments xmlns="http://schemas.openxmlformats.org/spreadsheetml/2006/main">
  <authors>
    <author>Kristin Dzurella</author>
  </authors>
  <commentList>
    <comment ref="B1" authorId="0" shapeId="0">
      <text>
        <r>
          <rPr>
            <b/>
            <sz val="9"/>
            <color indexed="81"/>
            <rFont val="Tahoma"/>
            <family val="2"/>
          </rPr>
          <t>Kristin Dzurella:</t>
        </r>
        <r>
          <rPr>
            <sz val="9"/>
            <color indexed="81"/>
            <rFont val="Tahoma"/>
            <family val="2"/>
          </rPr>
          <t xml:space="preserve">
From Ca Dept of Finance E-6 spreadsheet which says that 1940, 1950 and 1960 are Census data, assuming US Census--Regardless, note that the numbers are pulled from the DoF not direct from the US Census for these years</t>
        </r>
      </text>
    </comment>
    <comment ref="F1" authorId="0" shapeId="0">
      <text>
        <r>
          <rPr>
            <b/>
            <sz val="9"/>
            <color indexed="81"/>
            <rFont val="Tahoma"/>
            <family val="2"/>
          </rPr>
          <t>Kristin Dzurella:</t>
        </r>
        <r>
          <rPr>
            <sz val="9"/>
            <color indexed="81"/>
            <rFont val="Tahoma"/>
            <family val="2"/>
          </rPr>
          <t xml:space="preserve">
Dept of Finance estimates http://www.dof.ca.gov/research/demographic/reports/estimates/e-4/1971-80/counties-cities/</t>
        </r>
      </text>
    </comment>
    <comment ref="G1" authorId="0" shapeId="0">
      <text>
        <r>
          <rPr>
            <b/>
            <sz val="9"/>
            <color indexed="81"/>
            <rFont val="Tahoma"/>
            <family val="2"/>
          </rPr>
          <t>Kristin Dzurella:</t>
        </r>
        <r>
          <rPr>
            <sz val="9"/>
            <color indexed="81"/>
            <rFont val="Tahoma"/>
            <family val="2"/>
          </rPr>
          <t xml:space="preserve">
US Census Survey, see link below--note that these numbers are quite different from the DoF figures shown in columns X and Y--not sure which we should use….</t>
        </r>
      </text>
    </comment>
    <comment ref="H1" authorId="0" shapeId="0">
      <text>
        <r>
          <rPr>
            <b/>
            <sz val="9"/>
            <color indexed="81"/>
            <rFont val="Tahoma"/>
            <family val="2"/>
          </rPr>
          <t>Kristin Dzurella:</t>
        </r>
        <r>
          <rPr>
            <sz val="9"/>
            <color indexed="81"/>
            <rFont val="Tahoma"/>
            <family val="2"/>
          </rPr>
          <t xml:space="preserve">
 Ca Dept Finance E-2. California County Population Estimates and Percent Change. Table 12  Revised July 1, 2000 through Revised July 1, 2010</t>
        </r>
      </text>
    </comment>
    <comment ref="I1" authorId="0" shapeId="0">
      <text>
        <r>
          <rPr>
            <b/>
            <sz val="9"/>
            <color indexed="81"/>
            <rFont val="Tahoma"/>
            <family val="2"/>
          </rPr>
          <t>Kristin Dzurella:</t>
        </r>
        <r>
          <rPr>
            <sz val="9"/>
            <color indexed="81"/>
            <rFont val="Tahoma"/>
            <family val="2"/>
          </rPr>
          <t xml:space="preserve">
projections from Ca Dept Finance report P-1 (County).  Note issue with TLB counties--not sure where TR2 data for these counties was pulled from if not where I got these figures:   http://www.dof.ca.gov/research/demographic/reports/projections/p-1/</t>
        </r>
      </text>
    </comment>
    <comment ref="Y1" authorId="0" shapeId="0">
      <text>
        <r>
          <rPr>
            <b/>
            <sz val="9"/>
            <color indexed="81"/>
            <rFont val="Tahoma"/>
            <family val="2"/>
          </rPr>
          <t>Kristin Dzurella:</t>
        </r>
        <r>
          <rPr>
            <sz val="9"/>
            <color indexed="81"/>
            <rFont val="Tahoma"/>
            <family val="2"/>
          </rPr>
          <t xml:space="preserve">
Dept of Finanace 1990 numbers--way different than US Census numbers…  Shouldn't we use estimates from the same source? </t>
        </r>
      </text>
    </comment>
    <comment ref="AC1" authorId="0" shapeId="0">
      <text>
        <r>
          <rPr>
            <b/>
            <sz val="9"/>
            <color indexed="81"/>
            <rFont val="Tahoma"/>
            <family val="2"/>
          </rPr>
          <t>Kristin Dzurella:</t>
        </r>
        <r>
          <rPr>
            <sz val="9"/>
            <color indexed="81"/>
            <rFont val="Tahoma"/>
            <family val="2"/>
          </rPr>
          <t xml:space="preserve">
From Ca Dept of Finance E-6 spreadsheet--notes that 1940, 1950 and 1960 are Census data--not sure if this is US Census then?  Regardless, the numbers are pulled from the DoF not direct from the US Census for these years
</t>
        </r>
      </text>
    </comment>
    <comment ref="G18" authorId="0" shapeId="0">
      <text>
        <r>
          <rPr>
            <b/>
            <sz val="9"/>
            <color indexed="81"/>
            <rFont val="Tahoma"/>
            <family val="2"/>
          </rPr>
          <t>Kristin Dzurella:</t>
        </r>
        <r>
          <rPr>
            <sz val="9"/>
            <color indexed="81"/>
            <rFont val="Tahoma"/>
            <family val="2"/>
          </rPr>
          <t xml:space="preserve">
4/1/90 revised base indicates pop=667479</t>
        </r>
      </text>
    </comment>
    <comment ref="G19" authorId="0" shapeId="0">
      <text>
        <r>
          <rPr>
            <b/>
            <sz val="9"/>
            <color indexed="81"/>
            <rFont val="Tahoma"/>
            <family val="2"/>
          </rPr>
          <t>Kristin Dzurella:</t>
        </r>
        <r>
          <rPr>
            <sz val="9"/>
            <color indexed="81"/>
            <rFont val="Tahoma"/>
            <family val="2"/>
          </rPr>
          <t xml:space="preserve">
544981</t>
        </r>
      </text>
    </comment>
    <comment ref="G21" authorId="0" shapeId="0">
      <text>
        <r>
          <rPr>
            <b/>
            <sz val="9"/>
            <color indexed="81"/>
            <rFont val="Tahoma"/>
            <family val="2"/>
          </rPr>
          <t>Kristin Dzurella:</t>
        </r>
        <r>
          <rPr>
            <sz val="9"/>
            <color indexed="81"/>
            <rFont val="Tahoma"/>
            <family val="2"/>
          </rPr>
          <t xml:space="preserve">
311932</t>
        </r>
      </text>
    </comment>
  </commentList>
</comments>
</file>

<file path=xl/comments4.xml><?xml version="1.0" encoding="utf-8"?>
<comments xmlns="http://schemas.openxmlformats.org/spreadsheetml/2006/main">
  <authors>
    <author>Kristin Dzurella</author>
  </authors>
  <commentList>
    <comment ref="A1" authorId="0" shapeId="0">
      <text>
        <r>
          <rPr>
            <b/>
            <sz val="9"/>
            <color indexed="81"/>
            <rFont val="Tahoma"/>
            <family val="2"/>
          </rPr>
          <t>Kristin Dzurella:</t>
        </r>
        <r>
          <rPr>
            <sz val="9"/>
            <color indexed="81"/>
            <rFont val="Tahoma"/>
            <family val="2"/>
          </rPr>
          <t xml:space="preserve">
cut and paste from ThH file "TimeSeriesLanduseTable-2012-01-05" N depo sheet.
</t>
        </r>
      </text>
    </comment>
  </commentList>
</comments>
</file>

<file path=xl/comments5.xml><?xml version="1.0" encoding="utf-8"?>
<comments xmlns="http://schemas.openxmlformats.org/spreadsheetml/2006/main">
  <authors>
    <author>Kristin Dzurella</author>
    <author>Thomas Harter</author>
  </authors>
  <commentList>
    <comment ref="A2" authorId="0" shapeId="0">
      <text>
        <r>
          <rPr>
            <b/>
            <sz val="9"/>
            <color indexed="81"/>
            <rFont val="Tahoma"/>
            <family val="2"/>
          </rPr>
          <t>Kristin Dzurella:</t>
        </r>
        <r>
          <rPr>
            <sz val="9"/>
            <color indexed="81"/>
            <rFont val="Tahoma"/>
            <family val="2"/>
          </rPr>
          <t xml:space="preserve">
The base of this spreadsheet was copied directly from the NASS livestock worksheet in "TimeSeriesLanduseTable2012_01_05"  Data for the NSJV and SCV were then pulled from the link indicated, Tables 11,12, and 13.  </t>
        </r>
      </text>
    </comment>
    <comment ref="D153" authorId="0" shapeId="0">
      <text>
        <r>
          <rPr>
            <b/>
            <sz val="9"/>
            <color indexed="81"/>
            <rFont val="Tahoma"/>
            <family val="2"/>
          </rPr>
          <t>Kristin Dzurella:</t>
        </r>
        <r>
          <rPr>
            <sz val="9"/>
            <color indexed="81"/>
            <rFont val="Tahoma"/>
            <family val="2"/>
          </rPr>
          <t xml:space="preserve">
These formulas are copied from TR2 workbook.  Review for accuracy!!</t>
        </r>
      </text>
    </comment>
    <comment ref="G153" authorId="1" shapeId="0">
      <text>
        <r>
          <rPr>
            <b/>
            <sz val="9"/>
            <color indexed="81"/>
            <rFont val="Tahoma"/>
            <family val="2"/>
          </rPr>
          <t>Thomas Harter:</t>
        </r>
        <r>
          <rPr>
            <sz val="9"/>
            <color indexed="81"/>
            <rFont val="Tahoma"/>
            <family val="2"/>
          </rPr>
          <t xml:space="preserve">
http://cetulare.ucdavis.edu/files/31137.pdf</t>
        </r>
      </text>
    </comment>
    <comment ref="D155" authorId="1" shapeId="0">
      <text>
        <r>
          <rPr>
            <b/>
            <sz val="9"/>
            <color indexed="81"/>
            <rFont val="Tahoma"/>
            <family val="2"/>
          </rPr>
          <t>Thomas Harter:</t>
        </r>
        <r>
          <rPr>
            <sz val="9"/>
            <color indexed="81"/>
            <rFont val="Tahoma"/>
            <family val="2"/>
          </rPr>
          <t xml:space="preserve">
assuming that animal numbers changed insignificantly between 1945 and 1950
</t>
        </r>
      </text>
    </comment>
    <comment ref="B212" authorId="0" shapeId="0">
      <text>
        <r>
          <rPr>
            <b/>
            <sz val="9"/>
            <color indexed="81"/>
            <rFont val="Tahoma"/>
            <family val="2"/>
          </rPr>
          <t>Kristin Dzurella:</t>
        </r>
        <r>
          <rPr>
            <sz val="9"/>
            <color indexed="81"/>
            <rFont val="Tahoma"/>
            <family val="2"/>
          </rPr>
          <t xml:space="preserve">
Assume 1945=1950 Census numbers</t>
        </r>
      </text>
    </comment>
    <comment ref="C212" authorId="0" shapeId="0">
      <text>
        <r>
          <rPr>
            <b/>
            <sz val="9"/>
            <color indexed="81"/>
            <rFont val="Tahoma"/>
            <family val="2"/>
          </rPr>
          <t>Kristin Dzurella:</t>
        </r>
        <r>
          <rPr>
            <sz val="9"/>
            <color indexed="81"/>
            <rFont val="Tahoma"/>
            <family val="2"/>
          </rPr>
          <t xml:space="preserve">
Formula per Thomas' in TR2 input file</t>
        </r>
      </text>
    </comment>
    <comment ref="D212" authorId="0" shapeId="0">
      <text>
        <r>
          <rPr>
            <b/>
            <sz val="9"/>
            <color indexed="81"/>
            <rFont val="Tahoma"/>
            <family val="2"/>
          </rPr>
          <t>Kristin Dzurella:</t>
        </r>
        <r>
          <rPr>
            <sz val="9"/>
            <color indexed="81"/>
            <rFont val="Tahoma"/>
            <family val="2"/>
          </rPr>
          <t xml:space="preserve">
Formula per Thomas' in TR2 input file</t>
        </r>
      </text>
    </comment>
    <comment ref="E212" authorId="0" shapeId="0">
      <text>
        <r>
          <rPr>
            <b/>
            <sz val="9"/>
            <color indexed="81"/>
            <rFont val="Tahoma"/>
            <family val="2"/>
          </rPr>
          <t>Kristin Dzurella:</t>
        </r>
        <r>
          <rPr>
            <sz val="9"/>
            <color indexed="81"/>
            <rFont val="Tahoma"/>
            <family val="2"/>
          </rPr>
          <t xml:space="preserve">
Formula per Thomas' in TR2 input file--assumed zero if no reporting from 1992 to 2007 AND fewer than 5000 head in 1950.  Not sure best option for Yolo and Placer Co.s?</t>
        </r>
      </text>
    </comment>
    <comment ref="F212" authorId="0" shapeId="0">
      <text>
        <r>
          <rPr>
            <b/>
            <sz val="9"/>
            <color indexed="81"/>
            <rFont val="Tahoma"/>
            <family val="2"/>
          </rPr>
          <t>Kristin Dzurella:</t>
        </r>
        <r>
          <rPr>
            <sz val="9"/>
            <color indexed="81"/>
            <rFont val="Tahoma"/>
            <family val="2"/>
          </rPr>
          <t xml:space="preserve">
Formula per Thomas' in TR2 input file.  Assumed zero in cases of no reporting for either 2002 or 2007, assumed either 2002 or 2005 number for counties reporting only one year for the period
</t>
        </r>
      </text>
    </comment>
    <comment ref="C234" authorId="0" shapeId="0">
      <text>
        <r>
          <rPr>
            <b/>
            <sz val="9"/>
            <color indexed="81"/>
            <rFont val="Tahoma"/>
            <family val="2"/>
          </rPr>
          <t>Kristin Dzurella:</t>
        </r>
        <r>
          <rPr>
            <sz val="9"/>
            <color indexed="81"/>
            <rFont val="Tahoma"/>
            <family val="2"/>
          </rPr>
          <t xml:space="preserve">
excludes highlighted counties (missing census reporting of milk cows)</t>
        </r>
      </text>
    </comment>
    <comment ref="D234" authorId="0" shapeId="0">
      <text>
        <r>
          <rPr>
            <b/>
            <sz val="9"/>
            <color indexed="81"/>
            <rFont val="Tahoma"/>
            <family val="2"/>
          </rPr>
          <t>Kristin Dzurella:</t>
        </r>
        <r>
          <rPr>
            <sz val="9"/>
            <color indexed="81"/>
            <rFont val="Tahoma"/>
            <family val="2"/>
          </rPr>
          <t xml:space="preserve">
excludes highlighted counties (missing census reporting of milk cows)</t>
        </r>
      </text>
    </comment>
    <comment ref="E234" authorId="0" shapeId="0">
      <text>
        <r>
          <rPr>
            <b/>
            <sz val="9"/>
            <color indexed="81"/>
            <rFont val="Tahoma"/>
            <family val="2"/>
          </rPr>
          <t>Kristin Dzurella:</t>
        </r>
        <r>
          <rPr>
            <sz val="9"/>
            <color indexed="81"/>
            <rFont val="Tahoma"/>
            <family val="2"/>
          </rPr>
          <t xml:space="preserve">
excludes highlighted counties (missing census reporting of milk cows)</t>
        </r>
      </text>
    </comment>
    <comment ref="F234" authorId="0" shapeId="0">
      <text>
        <r>
          <rPr>
            <b/>
            <sz val="9"/>
            <color indexed="81"/>
            <rFont val="Tahoma"/>
            <family val="2"/>
          </rPr>
          <t>Kristin Dzurella:</t>
        </r>
        <r>
          <rPr>
            <sz val="9"/>
            <color indexed="81"/>
            <rFont val="Tahoma"/>
            <family val="2"/>
          </rPr>
          <t xml:space="preserve">
assumes zero milk cows for highlighted counties  even though milk was produced (see note in year)</t>
        </r>
      </text>
    </comment>
  </commentList>
</comments>
</file>

<file path=xl/comments6.xml><?xml version="1.0" encoding="utf-8"?>
<comments xmlns="http://schemas.openxmlformats.org/spreadsheetml/2006/main">
  <authors>
    <author>Kristin Dzurella</author>
    <author>Thomas</author>
  </authors>
  <commentList>
    <comment ref="A1" authorId="0" shapeId="0">
      <text>
        <r>
          <rPr>
            <b/>
            <sz val="9"/>
            <color indexed="81"/>
            <rFont val="Tahoma"/>
            <family val="2"/>
          </rPr>
          <t>Kristin Dzurella:</t>
        </r>
        <r>
          <rPr>
            <sz val="9"/>
            <color indexed="81"/>
            <rFont val="Tahoma"/>
            <family val="2"/>
          </rPr>
          <t xml:space="preserve">
This sheet copied directly from ThH workbook "TimeSeriesLanduseTable-2012-01-05" sheet NASS Milk Production.  See this original worksheet for the source of all numbers (comments would not copy).</t>
        </r>
      </text>
    </comment>
    <comment ref="A15" authorId="1" shapeId="0">
      <text>
        <r>
          <rPr>
            <b/>
            <sz val="9"/>
            <color indexed="81"/>
            <rFont val="Tahoma"/>
            <charset val="1"/>
          </rPr>
          <t>Thomas:</t>
        </r>
        <r>
          <rPr>
            <sz val="9"/>
            <color indexed="81"/>
            <rFont val="Tahoma"/>
            <charset val="1"/>
          </rPr>
          <t xml:space="preserve">
this row is newly added here, with information from:
http://www.ers.usda.gov/data-products/dairy-data.aspx
</t>
        </r>
      </text>
    </comment>
    <comment ref="B15" authorId="1" shapeId="0">
      <text>
        <r>
          <rPr>
            <b/>
            <sz val="9"/>
            <color indexed="81"/>
            <rFont val="Tahoma"/>
            <charset val="1"/>
          </rPr>
          <t>Thomas:</t>
        </r>
        <r>
          <rPr>
            <sz val="9"/>
            <color indexed="81"/>
            <rFont val="Tahoma"/>
            <charset val="1"/>
          </rPr>
          <t xml:space="preserve">
from "Milk cows and production by state and regoin (annual)", data are for 2014</t>
        </r>
      </text>
    </comment>
    <comment ref="C15" authorId="1" shapeId="0">
      <text>
        <r>
          <rPr>
            <b/>
            <sz val="9"/>
            <color indexed="81"/>
            <rFont val="Tahoma"/>
            <charset val="1"/>
          </rPr>
          <t>Thomas:</t>
        </r>
        <r>
          <rPr>
            <sz val="9"/>
            <color indexed="81"/>
            <rFont val="Tahoma"/>
            <charset val="1"/>
          </rPr>
          <t xml:space="preserve">
from "Milk cows and production by state and regoin (annual)", data are for 2014</t>
        </r>
      </text>
    </comment>
    <comment ref="D15" authorId="1" shapeId="0">
      <text>
        <r>
          <rPr>
            <b/>
            <sz val="9"/>
            <color indexed="81"/>
            <rFont val="Tahoma"/>
            <charset val="1"/>
          </rPr>
          <t>Thomas:</t>
        </r>
        <r>
          <rPr>
            <sz val="9"/>
            <color indexed="81"/>
            <rFont val="Tahoma"/>
            <charset val="1"/>
          </rPr>
          <t xml:space="preserve">
from "U.S. dairy sitation at a glance (monthly)" updated 4/13/2016</t>
        </r>
      </text>
    </comment>
    <comment ref="G15" authorId="1" shapeId="0">
      <text>
        <r>
          <rPr>
            <b/>
            <sz val="9"/>
            <color indexed="81"/>
            <rFont val="Tahoma"/>
            <charset val="1"/>
          </rPr>
          <t>Thomas:</t>
        </r>
        <r>
          <rPr>
            <sz val="9"/>
            <color indexed="81"/>
            <rFont val="Tahoma"/>
            <charset val="1"/>
          </rPr>
          <t xml:space="preserve">
from "Milk cows and production by state and regoin (annual)", data are for 2014</t>
        </r>
      </text>
    </comment>
  </commentList>
</comments>
</file>

<file path=xl/sharedStrings.xml><?xml version="1.0" encoding="utf-8"?>
<sst xmlns="http://schemas.openxmlformats.org/spreadsheetml/2006/main" count="1582" uniqueCount="216">
  <si>
    <t>Ratio</t>
  </si>
  <si>
    <t>1940, 1950, 1960, 1970, 1980, 1990, 2000 from US Census Bureau</t>
  </si>
  <si>
    <t>1947, 1975, 2005, 2020, 2030, 2040, 2050 from CA Dept. of Finance</t>
  </si>
  <si>
    <t>Contra Costa</t>
  </si>
  <si>
    <t>Madera</t>
  </si>
  <si>
    <t>Merced</t>
  </si>
  <si>
    <t>San Joaquin</t>
  </si>
  <si>
    <t>Stanislaus</t>
  </si>
  <si>
    <t xml:space="preserve">Butte </t>
  </si>
  <si>
    <t>Colusa</t>
  </si>
  <si>
    <t>Glenn</t>
  </si>
  <si>
    <t>Placer</t>
  </si>
  <si>
    <t>Sacramento</t>
  </si>
  <si>
    <t>Shasta</t>
  </si>
  <si>
    <t>Solano</t>
  </si>
  <si>
    <t>Sutter</t>
  </si>
  <si>
    <t>Tehama</t>
  </si>
  <si>
    <t>Yolo</t>
  </si>
  <si>
    <t>Yuba</t>
  </si>
  <si>
    <t>Fresno</t>
  </si>
  <si>
    <t>Kern</t>
  </si>
  <si>
    <t xml:space="preserve">Kings </t>
  </si>
  <si>
    <t>Tulare</t>
  </si>
  <si>
    <t>http://www.census.gov/popest/data/counties/totals/1990s/tables/co-99-02/99C2_06.txt</t>
  </si>
  <si>
    <t>Butte County</t>
  </si>
  <si>
    <t>Contra Costa County</t>
  </si>
  <si>
    <t>Fresno County</t>
  </si>
  <si>
    <t>Glenn County</t>
  </si>
  <si>
    <t>Kern County</t>
  </si>
  <si>
    <t>Kings County</t>
  </si>
  <si>
    <t>Madera County</t>
  </si>
  <si>
    <t>Merced County</t>
  </si>
  <si>
    <t>Placer County</t>
  </si>
  <si>
    <t>Sacramento County</t>
  </si>
  <si>
    <t>San Joaquin County</t>
  </si>
  <si>
    <t>Solano County</t>
  </si>
  <si>
    <t>Stanislaus County</t>
  </si>
  <si>
    <t>Sutter County</t>
  </si>
  <si>
    <t>Tehama County</t>
  </si>
  <si>
    <t>Tulare County</t>
  </si>
  <si>
    <t>Yolo County</t>
  </si>
  <si>
    <t>Yuba County</t>
  </si>
  <si>
    <t>2020</t>
  </si>
  <si>
    <t>2030</t>
  </si>
  <si>
    <t>2040</t>
  </si>
  <si>
    <t>2050</t>
  </si>
  <si>
    <t>Colusa County</t>
  </si>
  <si>
    <t>Shasta County</t>
  </si>
  <si>
    <t>http://www.dof.ca.gov/research/demographic/reports/projections/p-1/</t>
  </si>
  <si>
    <t>projections:</t>
  </si>
  <si>
    <t>NOTE: The projections used for NON-TLB counties are from the finance spreadsheet listed below</t>
  </si>
  <si>
    <t>TR2 Data Sources:</t>
  </si>
  <si>
    <t>The values for the TLB counties above are from this same spreadsheet and do not match the data for the TLB counties previously used for ratios--not sure what source they used for TR2?</t>
  </si>
  <si>
    <t>County</t>
  </si>
  <si>
    <t>Butte</t>
  </si>
  <si>
    <t>Kings</t>
  </si>
  <si>
    <t>California</t>
  </si>
  <si>
    <t>http://www.dof.ca.gov/research/demographic/reports/estimates/e-2/2000-10/</t>
  </si>
  <si>
    <t>2005:</t>
  </si>
  <si>
    <t xml:space="preserve">Colusa              </t>
  </si>
  <si>
    <t xml:space="preserve">Fresno              </t>
  </si>
  <si>
    <t xml:space="preserve">Madera              </t>
  </si>
  <si>
    <t xml:space="preserve">Merced              </t>
  </si>
  <si>
    <t xml:space="preserve">Tehama              </t>
  </si>
  <si>
    <t xml:space="preserve">Tulare              </t>
  </si>
  <si>
    <t xml:space="preserve">Butte               </t>
  </si>
  <si>
    <t xml:space="preserve">Contra Costa        </t>
  </si>
  <si>
    <t xml:space="preserve">Glenn               </t>
  </si>
  <si>
    <t xml:space="preserve">Kern                </t>
  </si>
  <si>
    <t xml:space="preserve">Kings               </t>
  </si>
  <si>
    <t xml:space="preserve">Placer              </t>
  </si>
  <si>
    <t xml:space="preserve">Shasta              </t>
  </si>
  <si>
    <t xml:space="preserve">Solano              </t>
  </si>
  <si>
    <t xml:space="preserve">Stanislaus          </t>
  </si>
  <si>
    <t xml:space="preserve">Sutter              </t>
  </si>
  <si>
    <t xml:space="preserve">Yolo                </t>
  </si>
  <si>
    <t xml:space="preserve">Yuba                </t>
  </si>
  <si>
    <t>April 1, 1940</t>
  </si>
  <si>
    <t>State of California Demographic Research Unit                         * No estimates were produced for the war years (1941-1946).</t>
  </si>
  <si>
    <t>July 1, 1947</t>
  </si>
  <si>
    <t>April 1, 1950</t>
  </si>
  <si>
    <t>April 1, 1960</t>
  </si>
  <si>
    <t>20 Co. Total</t>
  </si>
  <si>
    <t>http://www.agcensus.usda.gov/Publications/2007/Full_Report/Volume_1,_Chapter_2_County_Level/California/index.asp</t>
  </si>
  <si>
    <t>cattle &amp; calves</t>
  </si>
  <si>
    <t>cows, including heifers that have calved</t>
  </si>
  <si>
    <t>milk cows</t>
  </si>
  <si>
    <t>beef cows</t>
  </si>
  <si>
    <t>other cattle</t>
  </si>
  <si>
    <t>heifers and heifer calves</t>
  </si>
  <si>
    <t>heifers born before Jan 1</t>
  </si>
  <si>
    <t>steers, steer calves, bulls and bull calves</t>
  </si>
  <si>
    <t>steers and bulls born before Jan 1</t>
  </si>
  <si>
    <t>calves born after Jan 1</t>
  </si>
  <si>
    <t>cows milked day preceding enumeration</t>
  </si>
  <si>
    <t>total hogs and pigs</t>
  </si>
  <si>
    <t>chickens over 4 mos. Old (over 3 mos 1992 and 1997 - layers in 2002, 2007)</t>
  </si>
  <si>
    <t>chicken - broilers</t>
  </si>
  <si>
    <t>turkeys over 4 mos. old</t>
  </si>
  <si>
    <t>sheep and lambs</t>
  </si>
  <si>
    <t>-</t>
  </si>
  <si>
    <t xml:space="preserve"> (D)</t>
  </si>
  <si>
    <t>STUDY AREA</t>
  </si>
  <si>
    <t>STUDY AREA Animal Ratios (to 2005)</t>
  </si>
  <si>
    <t>NASS California Total Animal Ratios</t>
  </si>
  <si>
    <t>Tulare County Milk Cows</t>
  </si>
  <si>
    <t>Tulare County Animal Ratios</t>
  </si>
  <si>
    <t>County Table of Milk Cows for Report Section 2.4 (Transposed values, copied from column D "Milk Cows")</t>
  </si>
  <si>
    <t>Approximate Number of Adult Dairy Cows, Assuming a 10 month lactation period</t>
  </si>
  <si>
    <t>The above projections for the TLB counties are from TR2 data from older projection report</t>
  </si>
  <si>
    <t>they do not match up with the projections from the 2012 report</t>
  </si>
  <si>
    <t>Period</t>
  </si>
  <si>
    <t>Landuse (DWR Code)</t>
  </si>
  <si>
    <t>Nharv (CV median harvest rate kgN/ha)</t>
  </si>
  <si>
    <t>GREEN = Need to fill in harvest rates</t>
  </si>
  <si>
    <t>from Daniel (Sept 21 email) - atmospheric N scaling coefficient</t>
  </si>
  <si>
    <t>i</t>
  </si>
  <si>
    <t>NDepositionRatio</t>
  </si>
  <si>
    <t>assuming NH3 doubles</t>
  </si>
  <si>
    <t>assuming NH3 stays the same</t>
  </si>
  <si>
    <t>assuming NH3 is cut in half</t>
  </si>
  <si>
    <t>Milk Production per Cow [lbs]</t>
  </si>
  <si>
    <t>Milk per cow, US [lbs]</t>
  </si>
  <si>
    <t>Milkfat per cow, US [lbs]</t>
  </si>
  <si>
    <t>Milk Protein per cow, CA [lbs/yr]</t>
  </si>
  <si>
    <t>milk NUE</t>
  </si>
  <si>
    <t>excreted N [lbs/cow/d]</t>
  </si>
  <si>
    <t>excreted N [g/cow/d]</t>
  </si>
  <si>
    <t>1973 Dairy CoC: 0.61 lbs/hd/day</t>
  </si>
  <si>
    <t>projected</t>
  </si>
  <si>
    <t>Jones factor for nitrogen to protein conversion: 6.38</t>
  </si>
  <si>
    <t>Protein content in milk:</t>
  </si>
  <si>
    <t>CALIFORNIA</t>
  </si>
  <si>
    <t># of Milk Cows</t>
  </si>
  <si>
    <t>TotalPeopleRatio</t>
  </si>
  <si>
    <t>TotalAnimalRatio</t>
  </si>
  <si>
    <t>NdepositionRatio1</t>
  </si>
  <si>
    <t>NDepositionRatio2</t>
  </si>
  <si>
    <t>NDepositionRatio3</t>
  </si>
  <si>
    <t>NIrrigationRatio</t>
  </si>
  <si>
    <t>Blue = copied from ThH 2012-01-05, need to verify we want to use same figures and address question…</t>
  </si>
  <si>
    <t>Yellow = Question or other unfinished business that needs to be addressed</t>
  </si>
  <si>
    <t>PNB &gt; 100 for '90 and '05 periods, app rates may also be low.</t>
  </si>
  <si>
    <t>poor harvest rates (figs) perhaps due to small area…?</t>
  </si>
  <si>
    <t>PNBs especially high for '45-'75 (sunflower)</t>
  </si>
  <si>
    <t>OLD Nnorm (app rate kgN/ha)</t>
  </si>
  <si>
    <t>NEW Nnorm (applied) [kg/ha]</t>
  </si>
  <si>
    <t xml:space="preserve"> </t>
  </si>
  <si>
    <t>(D)</t>
  </si>
  <si>
    <t>(D0</t>
  </si>
  <si>
    <t xml:space="preserve">Kern </t>
  </si>
  <si>
    <t xml:space="preserve">Stanislaus </t>
  </si>
  <si>
    <t>CV</t>
  </si>
  <si>
    <t>CV Ratio</t>
  </si>
  <si>
    <t>Notes</t>
  </si>
  <si>
    <t>Colusa ACRs report Milk sales for 1960, 1975 and 1990 periods, but head count is included in generic 'cattle and calves'.  2005 period only reports head. [see AgCom_Livestock]</t>
  </si>
  <si>
    <t>Contra Costa ACRs report Milk sales for some years in the 1960, 1975 and 1990 periods. [see AgCom_Livestock]</t>
  </si>
  <si>
    <t>Placer ACRs report Milk sales for 1960 and 1975 along with generic headcounts, and only head for 1990 and 2005 periods ('cattle and calves'). [see AgCom_Livestock]</t>
  </si>
  <si>
    <t>1600-Pasture: 135 kg/ha = 120 lbs/ac (Oregon Coop Ext Pamphlet fertilizer recommendation)</t>
  </si>
  <si>
    <t>Note all olive harvest rates seem wonky--in part due to oil and fruit reporting issues</t>
  </si>
  <si>
    <t>Nnorm</t>
  </si>
  <si>
    <t>Nharv</t>
  </si>
  <si>
    <t>Single Cropping:</t>
  </si>
  <si>
    <t>Single Cropping</t>
  </si>
  <si>
    <t xml:space="preserve">Single cropping: </t>
  </si>
  <si>
    <t>cabbage…no '05 production</t>
  </si>
  <si>
    <t>Dbl Nnorm</t>
  </si>
  <si>
    <t>Dbl Nharv</t>
  </si>
  <si>
    <t>Sing Nnorm</t>
  </si>
  <si>
    <t>Sing Nharv</t>
  </si>
  <si>
    <t>TR2 figures</t>
  </si>
  <si>
    <t>TR2 figures (SV)</t>
  </si>
  <si>
    <t>review</t>
  </si>
  <si>
    <t>Yolo ACRs report Milk sales for ALL periods but with complicated head reporting [see AgCom_Livestock]</t>
  </si>
  <si>
    <t>PNB &gt; 100 for '90 and '05 periods, app rates may also be low?</t>
  </si>
  <si>
    <t>Pasture "harvest" often not reported except in the case of seeds--likely best to zero out both Nnorm and Nharv</t>
  </si>
  <si>
    <t>Note that I ran the 05 app rate by one extension specialist and they consider it much too high--as a very minor crop however we declined to do any more digging...</t>
  </si>
  <si>
    <t>Thomas: if you want to run the model also by sub-valley, you can copy and paste the Nharv rates for the SCV, NSJV, and TLB from the same sheet the CV rates are copied from</t>
  </si>
  <si>
    <t>NOTE these are census years NOT our PERIODS</t>
  </si>
  <si>
    <t>(OUR PERIODS: REVIEW FORMULAS USED TO DETERMINE--PULLED FROM TR2 input files)</t>
  </si>
  <si>
    <t>Flesh = Questionable harvest rates based on PNB, unclear issues…OR questionable app rates</t>
  </si>
  <si>
    <t>app rates may also be inaccurate</t>
  </si>
  <si>
    <t>app rates may be questionable</t>
  </si>
  <si>
    <t>App rates questionable</t>
  </si>
  <si>
    <t xml:space="preserve">These are TR2 ratio figures - assumed to be the same for the Central Valley </t>
  </si>
  <si>
    <t>"2015-0723" version of Kristin's latest "TimeSeriesLanduse_CV_FREP" file:</t>
  </si>
  <si>
    <t>Thomas 2015-0723:   in the 2012 code, we used 10kgN/ha</t>
  </si>
  <si>
    <t>Thomas 2015-0723:   same as 1960; Note that in the 2012 code, we used 13 kgN/ha which is rounded from 1960 rate for TLB/SV</t>
  </si>
  <si>
    <t>and add grain (700) for double cropping:</t>
  </si>
  <si>
    <t>Grain</t>
  </si>
  <si>
    <t>Nharvest</t>
  </si>
  <si>
    <t>Dbl Cropping Corn and Grain:</t>
  </si>
  <si>
    <t>This sheet keeps all red suggestions from Kristin, PLUS fills in blanks.  Where blanks were filled, there are comments in  column F that begin with "Thomas 2015-0723:…"</t>
  </si>
  <si>
    <t>SINGLE-CROPPING CORN Nnorm and Nharvest:</t>
  </si>
  <si>
    <t>SINGLE-CROPPING SORGHUM Nnorm and Nharvest:</t>
  </si>
  <si>
    <t>SINGLE-CROPPING SUDAN Nnorm and Nharvest:</t>
  </si>
  <si>
    <t>Thomas 2015-0723: double cropped</t>
  </si>
  <si>
    <t>Dbl Cropping Sorghum and Grain:</t>
  </si>
  <si>
    <t>Dbl Cropping Sudan and Grain:</t>
  </si>
  <si>
    <t>REPORTED PER KRISTIN's WORK:</t>
  </si>
  <si>
    <t>Thomas 2015-0723: NgwDirect=30 kgN/yr (TR2 2012, page 75)</t>
  </si>
  <si>
    <t>Thomas 2015-0723: as in 2012 code; new code prevents negative Ngw</t>
  </si>
  <si>
    <t>Pasture harvest only reported in 2 counties in 2005, 3 in 1990….</t>
  </si>
  <si>
    <t>Thomas 2015-0723:  Using 1990 data. Kristen's data show Nharvest2005 = 0.5 for carrots. She assumes that it is likely lumped with other misc vegetables for 2005 period.</t>
  </si>
  <si>
    <t>Thomas 2015-0723: same as TR2 2012 where 2005 Nharv was extrapolated</t>
  </si>
  <si>
    <t>Note there is no landuse class 2025 (Brussels sprouts) in CV. Below from TR2 based on SV.</t>
  </si>
  <si>
    <t>Orange = Double cropping based on Salinas Valley TR2 2012 analysis and assuming CV is the same;  verification needed IF acreage of these in CV is significant</t>
  </si>
  <si>
    <t>Celery is no longer produced in CV: TR2 figures below assume mostly based on SV</t>
  </si>
  <si>
    <t>[TR2: An excretion ratio based on animal numbers and milk NUE and production]; new numbers reflect CV animal numbers</t>
  </si>
  <si>
    <t>Thomas 2015-0723: NgwDirect=30 kgN/yr, same as alfalfa (legume)</t>
  </si>
  <si>
    <t>1602 is clover - in this GNLM assumed to have half the leaching rate of alfalfa (lower production, about 150 lbs N/ha/yr; http://grossman.soil.ncsu.edu/doc/N%20Cycling%20Handout.pdf)</t>
  </si>
  <si>
    <t>Thomas 2015-0723: turf farm - same as pasture</t>
  </si>
  <si>
    <t># Milk Cows, US [thousand]</t>
  </si>
  <si>
    <t>Total N Excreted [tons N/yr]</t>
  </si>
  <si>
    <t>Year</t>
  </si>
  <si>
    <t>Graphics for Report (Data copied from above after adding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</si>
</sst>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_(* #,##0_);_(* \(#,##0\);_(* &quot;-&quot;??_);_(@_)"/>
    <numFmt numFmtId="165" formatCode="0.000"/>
    <numFmt numFmtId="166" formatCode="0.0"/>
    <numFmt numFmtId="167" formatCode="0.00000"/>
    <numFmt numFmtId="168" formatCode="0.0000"/>
    <numFmt numFmtId="169" formatCode="#,##0.0"/>
    <numFmt numFmtId="170" formatCode="_(* #,##0.0_);_(* \(#,##0.0\);_(* &quot;-&quot;??_);_(@_)"/>
    <numFmt numFmtId="171" formatCode="0_);\(0\)"/>
    <numFmt numFmtId="172" formatCode="#,##0.000"/>
  </numFmts>
  <fonts count="36" x14ac:knownFonts="1">
    <font>
      <sz val="11"/>
      <color theme="1"/>
      <name val="Calibri"/>
      <family val="2"/>
      <scheme val="minor"/>
    </font>
    <font>
      <sz val="11"/>
      <color theme="1"/>
      <name val="Calibri"/>
      <family val="2"/>
      <scheme val="minor"/>
    </font>
    <font>
      <b/>
      <sz val="11"/>
      <color theme="1"/>
      <name val="Calibri"/>
      <family val="2"/>
      <scheme val="minor"/>
    </font>
    <font>
      <sz val="11"/>
      <color rgb="FFC00000"/>
      <name val="Calibri"/>
      <family val="2"/>
      <scheme val="minor"/>
    </font>
    <font>
      <sz val="9"/>
      <color indexed="81"/>
      <name val="Tahoma"/>
      <family val="2"/>
    </font>
    <font>
      <b/>
      <sz val="9"/>
      <color indexed="81"/>
      <name val="Tahoma"/>
      <family val="2"/>
    </font>
    <font>
      <b/>
      <sz val="10"/>
      <name val="Calibri"/>
      <family val="2"/>
      <scheme val="minor"/>
    </font>
    <font>
      <sz val="10"/>
      <name val="Arial"/>
      <family val="2"/>
    </font>
    <font>
      <sz val="36"/>
      <name val="Times New Roman"/>
      <family val="1"/>
    </font>
    <font>
      <sz val="48"/>
      <name val="Times New Roman"/>
      <family val="1"/>
    </font>
    <font>
      <b/>
      <sz val="100"/>
      <name val="Arial"/>
      <family val="2"/>
    </font>
    <font>
      <sz val="8.5"/>
      <name val="Arial"/>
      <family val="2"/>
    </font>
    <font>
      <sz val="9"/>
      <name val="Arial"/>
      <family val="2"/>
    </font>
    <font>
      <u/>
      <sz val="11"/>
      <color theme="10"/>
      <name val="Arial"/>
      <family val="2"/>
    </font>
    <font>
      <b/>
      <i/>
      <sz val="8"/>
      <color rgb="FFCC0000"/>
      <name val="Arial"/>
      <family val="2"/>
    </font>
    <font>
      <sz val="8"/>
      <color indexed="8"/>
      <name val="Arial"/>
      <family val="2"/>
    </font>
    <font>
      <b/>
      <sz val="8"/>
      <color indexed="8"/>
      <name val="Arial"/>
      <family val="2"/>
    </font>
    <font>
      <b/>
      <sz val="8"/>
      <name val="Arial"/>
      <family val="2"/>
    </font>
    <font>
      <u/>
      <sz val="8.8000000000000007"/>
      <color theme="10"/>
      <name val="Calibri"/>
      <family val="2"/>
    </font>
    <font>
      <sz val="10"/>
      <color theme="1"/>
      <name val="Calibri"/>
      <family val="2"/>
      <scheme val="minor"/>
    </font>
    <font>
      <b/>
      <sz val="10"/>
      <color theme="1"/>
      <name val="Calibri"/>
      <family val="2"/>
      <scheme val="minor"/>
    </font>
    <font>
      <sz val="11"/>
      <color rgb="FFFF0000"/>
      <name val="Calibri"/>
      <family val="2"/>
      <scheme val="minor"/>
    </font>
    <font>
      <sz val="10"/>
      <color indexed="8"/>
      <name val="Arial"/>
      <family val="2"/>
    </font>
    <font>
      <b/>
      <sz val="11"/>
      <color rgb="FFFF0000"/>
      <name val="Calibri"/>
      <family val="2"/>
      <scheme val="minor"/>
    </font>
    <font>
      <sz val="10"/>
      <name val="Verdana"/>
      <family val="2"/>
    </font>
    <font>
      <b/>
      <sz val="11"/>
      <color rgb="FFC00000"/>
      <name val="Calibri"/>
      <family val="2"/>
      <scheme val="minor"/>
    </font>
    <font>
      <b/>
      <sz val="10"/>
      <color rgb="FFC00000"/>
      <name val="Verdana"/>
      <family val="2"/>
    </font>
    <font>
      <sz val="10"/>
      <color rgb="FFFF0000"/>
      <name val="Arial"/>
      <family val="2"/>
    </font>
    <font>
      <sz val="12"/>
      <color theme="1"/>
      <name val="Calibri"/>
      <family val="2"/>
      <scheme val="minor"/>
    </font>
    <font>
      <sz val="10"/>
      <color indexed="8"/>
      <name val="Arial"/>
      <family val="2"/>
    </font>
    <font>
      <sz val="11"/>
      <color indexed="8"/>
      <name val="Calibri"/>
      <family val="2"/>
    </font>
    <font>
      <b/>
      <sz val="10"/>
      <name val="Verdana"/>
      <family val="2"/>
    </font>
    <font>
      <i/>
      <sz val="10"/>
      <color indexed="8"/>
      <name val="Arial"/>
      <family val="2"/>
    </font>
    <font>
      <sz val="10"/>
      <color rgb="FFFF0000"/>
      <name val="Verdana"/>
      <family val="2"/>
    </font>
    <font>
      <sz val="9"/>
      <color indexed="81"/>
      <name val="Tahoma"/>
      <charset val="1"/>
    </font>
    <font>
      <b/>
      <sz val="9"/>
      <color indexed="81"/>
      <name val="Tahoma"/>
      <charset val="1"/>
    </font>
  </fonts>
  <fills count="16">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s>
  <cellStyleXfs count="23">
    <xf numFmtId="0" fontId="0" fillId="0" borderId="0"/>
    <xf numFmtId="43" fontId="1" fillId="0" borderId="0" applyFont="0" applyFill="0" applyBorder="0" applyAlignment="0" applyProtection="0"/>
    <xf numFmtId="0" fontId="7" fillId="0" borderId="0"/>
    <xf numFmtId="43" fontId="7" fillId="0" borderId="0" applyFont="0" applyFill="0" applyBorder="0" applyAlignment="0" applyProtection="0"/>
    <xf numFmtId="0" fontId="13" fillId="0" borderId="0" applyNumberFormat="0" applyFill="0" applyBorder="0" applyAlignment="0" applyProtection="0">
      <alignment vertical="top"/>
      <protection locked="0"/>
    </xf>
    <xf numFmtId="0" fontId="8"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7" fillId="0" borderId="0"/>
    <xf numFmtId="0" fontId="7" fillId="0" borderId="0"/>
    <xf numFmtId="43" fontId="1" fillId="0" borderId="0" applyFont="0" applyFill="0" applyBorder="0" applyAlignment="0" applyProtection="0"/>
    <xf numFmtId="0" fontId="1" fillId="0" borderId="0"/>
    <xf numFmtId="0" fontId="24" fillId="0" borderId="0"/>
    <xf numFmtId="0" fontId="18" fillId="0" borderId="0" applyNumberFormat="0" applyFill="0" applyBorder="0" applyAlignment="0" applyProtection="0">
      <alignment vertical="top"/>
      <protection locked="0"/>
    </xf>
    <xf numFmtId="0" fontId="7" fillId="0" borderId="0"/>
    <xf numFmtId="0" fontId="7" fillId="0" borderId="0"/>
    <xf numFmtId="0" fontId="1" fillId="0" borderId="0"/>
    <xf numFmtId="0" fontId="7" fillId="0" borderId="0"/>
    <xf numFmtId="0" fontId="28" fillId="0" borderId="0"/>
    <xf numFmtId="0" fontId="29" fillId="0" borderId="0"/>
    <xf numFmtId="0" fontId="30" fillId="0" borderId="0"/>
    <xf numFmtId="0" fontId="7" fillId="0" borderId="0"/>
    <xf numFmtId="0" fontId="7" fillId="0" borderId="0"/>
  </cellStyleXfs>
  <cellXfs count="252">
    <xf numFmtId="0" fontId="0" fillId="0" borderId="0" xfId="0"/>
    <xf numFmtId="0" fontId="2" fillId="0" borderId="0" xfId="0" applyFont="1"/>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2" fontId="2" fillId="0" borderId="5" xfId="0" applyNumberFormat="1" applyFont="1" applyBorder="1"/>
    <xf numFmtId="2" fontId="2" fillId="0" borderId="6" xfId="0" applyNumberFormat="1" applyFont="1" applyBorder="1"/>
    <xf numFmtId="1" fontId="0" fillId="0" borderId="0" xfId="0" applyNumberFormat="1"/>
    <xf numFmtId="3" fontId="0" fillId="0" borderId="0" xfId="0" applyNumberFormat="1"/>
    <xf numFmtId="0" fontId="1" fillId="0" borderId="7" xfId="0" applyFont="1" applyBorder="1"/>
    <xf numFmtId="3" fontId="1" fillId="0" borderId="8" xfId="0" applyNumberFormat="1" applyFont="1" applyBorder="1"/>
    <xf numFmtId="0" fontId="1" fillId="0" borderId="0" xfId="0" applyFont="1"/>
    <xf numFmtId="0" fontId="1" fillId="0" borderId="9" xfId="0" applyFont="1" applyBorder="1"/>
    <xf numFmtId="3" fontId="1" fillId="0" borderId="10" xfId="0" applyNumberFormat="1" applyFont="1" applyBorder="1"/>
    <xf numFmtId="0" fontId="1" fillId="0" borderId="11" xfId="0" applyFont="1" applyBorder="1"/>
    <xf numFmtId="3" fontId="1" fillId="0" borderId="12" xfId="0" applyNumberFormat="1" applyFont="1" applyBorder="1"/>
    <xf numFmtId="0" fontId="1" fillId="0" borderId="4" xfId="0" applyFont="1" applyBorder="1"/>
    <xf numFmtId="3" fontId="1" fillId="0" borderId="13" xfId="0" applyNumberFormat="1" applyFont="1" applyBorder="1"/>
    <xf numFmtId="0" fontId="6" fillId="0" borderId="14" xfId="0" applyFont="1" applyBorder="1" applyAlignment="1">
      <alignment horizontal="center"/>
    </xf>
    <xf numFmtId="3" fontId="1" fillId="0" borderId="0" xfId="0" applyNumberFormat="1" applyFont="1" applyBorder="1"/>
    <xf numFmtId="0" fontId="0" fillId="0" borderId="0" xfId="0" applyBorder="1"/>
    <xf numFmtId="0" fontId="1" fillId="0" borderId="0" xfId="0" applyFont="1" applyBorder="1"/>
    <xf numFmtId="3" fontId="0" fillId="4" borderId="0" xfId="0" applyNumberFormat="1" applyFill="1" applyBorder="1"/>
    <xf numFmtId="3" fontId="1" fillId="5" borderId="0" xfId="0" applyNumberFormat="1" applyFont="1" applyFill="1" applyBorder="1"/>
    <xf numFmtId="0" fontId="0" fillId="0" borderId="0" xfId="0" applyAlignment="1">
      <alignment horizontal="right"/>
    </xf>
    <xf numFmtId="0" fontId="7" fillId="0" borderId="0" xfId="2"/>
    <xf numFmtId="3" fontId="11" fillId="0" borderId="0" xfId="2" applyNumberFormat="1" applyFont="1" applyFill="1"/>
    <xf numFmtId="3" fontId="11" fillId="0" borderId="0" xfId="2" applyNumberFormat="1" applyFont="1" applyFill="1" applyBorder="1"/>
    <xf numFmtId="0" fontId="11" fillId="0" borderId="0" xfId="2" applyFont="1" applyFill="1" applyBorder="1" applyAlignment="1"/>
    <xf numFmtId="0" fontId="11" fillId="6" borderId="0" xfId="2" applyFont="1" applyFill="1" applyBorder="1" applyAlignment="1">
      <alignment horizontal="center"/>
    </xf>
    <xf numFmtId="0" fontId="14" fillId="0" borderId="0" xfId="2" applyFont="1" applyBorder="1" applyAlignment="1">
      <alignment horizontal="left"/>
    </xf>
    <xf numFmtId="0" fontId="11" fillId="0" borderId="0" xfId="2" applyFont="1" applyFill="1" applyBorder="1" applyAlignment="1">
      <alignment horizontal="center"/>
    </xf>
    <xf numFmtId="0" fontId="11" fillId="0" borderId="0" xfId="2" applyFont="1" applyBorder="1"/>
    <xf numFmtId="3" fontId="11" fillId="0" borderId="0" xfId="2" applyNumberFormat="1" applyFont="1" applyFill="1"/>
    <xf numFmtId="0" fontId="11" fillId="0" borderId="0" xfId="2" applyFont="1" applyFill="1"/>
    <xf numFmtId="3" fontId="11" fillId="0" borderId="15" xfId="2" applyNumberFormat="1" applyFont="1" applyFill="1" applyBorder="1"/>
    <xf numFmtId="0" fontId="11" fillId="0" borderId="0" xfId="2" applyFont="1" applyFill="1" applyBorder="1"/>
    <xf numFmtId="3" fontId="11" fillId="0" borderId="0" xfId="2" applyNumberFormat="1" applyFont="1" applyFill="1" applyBorder="1"/>
    <xf numFmtId="0" fontId="11" fillId="0" borderId="0" xfId="2" applyFont="1" applyFill="1" applyBorder="1" applyAlignment="1">
      <alignment horizontal="right"/>
    </xf>
    <xf numFmtId="1" fontId="0" fillId="0" borderId="0" xfId="0" quotePrefix="1" applyNumberFormat="1" applyAlignment="1">
      <alignment horizontal="right"/>
    </xf>
    <xf numFmtId="0" fontId="3" fillId="0" borderId="18" xfId="0" applyFont="1" applyBorder="1"/>
    <xf numFmtId="0" fontId="0" fillId="0" borderId="19" xfId="0" applyBorder="1"/>
    <xf numFmtId="0" fontId="0" fillId="0" borderId="20" xfId="0" applyBorder="1"/>
    <xf numFmtId="0" fontId="0" fillId="0" borderId="16" xfId="0" applyBorder="1"/>
    <xf numFmtId="0" fontId="0" fillId="0" borderId="15" xfId="0" applyBorder="1"/>
    <xf numFmtId="0" fontId="0" fillId="0" borderId="17" xfId="0" applyBorder="1"/>
    <xf numFmtId="0" fontId="13" fillId="0" borderId="0" xfId="4" applyAlignment="1" applyProtection="1"/>
    <xf numFmtId="0" fontId="7" fillId="0" borderId="0" xfId="2"/>
    <xf numFmtId="0" fontId="18" fillId="0" borderId="0" xfId="4" applyFont="1" applyAlignment="1" applyProtection="1"/>
    <xf numFmtId="0" fontId="16" fillId="0" borderId="21" xfId="2" applyFont="1" applyFill="1" applyBorder="1" applyAlignment="1">
      <alignment wrapText="1"/>
    </xf>
    <xf numFmtId="3" fontId="15" fillId="0" borderId="0" xfId="2" applyNumberFormat="1" applyFont="1"/>
    <xf numFmtId="0" fontId="16" fillId="0" borderId="22" xfId="2" applyFont="1" applyFill="1" applyBorder="1" applyAlignment="1">
      <alignment wrapText="1"/>
    </xf>
    <xf numFmtId="0" fontId="16" fillId="0" borderId="0" xfId="2" applyFont="1" applyFill="1" applyBorder="1" applyAlignment="1">
      <alignment wrapText="1"/>
    </xf>
    <xf numFmtId="0" fontId="17" fillId="0" borderId="15" xfId="2" applyFont="1" applyBorder="1"/>
    <xf numFmtId="14" fontId="17" fillId="0" borderId="15" xfId="8" applyNumberFormat="1" applyFont="1" applyBorder="1" applyAlignment="1">
      <alignment horizontal="right"/>
    </xf>
    <xf numFmtId="3" fontId="12" fillId="0" borderId="0" xfId="2" applyNumberFormat="1" applyFont="1" applyAlignment="1">
      <alignment horizontal="right" wrapText="1"/>
    </xf>
    <xf numFmtId="49" fontId="12" fillId="0" borderId="0" xfId="2" applyNumberFormat="1" applyFont="1" applyAlignment="1">
      <alignment horizontal="right" wrapText="1"/>
    </xf>
    <xf numFmtId="0" fontId="7" fillId="0" borderId="0" xfId="2"/>
    <xf numFmtId="0" fontId="12" fillId="0" borderId="0" xfId="2" applyFont="1"/>
    <xf numFmtId="0" fontId="12" fillId="0" borderId="0" xfId="2" applyFont="1" applyAlignment="1">
      <alignment wrapText="1"/>
    </xf>
    <xf numFmtId="49" fontId="12" fillId="0" borderId="0" xfId="2" applyNumberFormat="1" applyFont="1" applyAlignment="1">
      <alignment wrapText="1"/>
    </xf>
    <xf numFmtId="0" fontId="7" fillId="0" borderId="0" xfId="2"/>
    <xf numFmtId="3" fontId="12" fillId="0" borderId="0" xfId="2" applyNumberFormat="1" applyFont="1" applyAlignment="1">
      <alignment horizontal="right" wrapText="1"/>
    </xf>
    <xf numFmtId="49" fontId="12" fillId="0" borderId="0" xfId="2" applyNumberFormat="1" applyFont="1" applyAlignment="1">
      <alignment horizontal="right" wrapText="1"/>
    </xf>
    <xf numFmtId="0" fontId="7" fillId="0" borderId="0" xfId="2"/>
    <xf numFmtId="3" fontId="12" fillId="0" borderId="0" xfId="2" applyNumberFormat="1" applyFont="1" applyAlignment="1">
      <alignment horizontal="right" wrapText="1"/>
    </xf>
    <xf numFmtId="49" fontId="12" fillId="0" borderId="0" xfId="2" applyNumberFormat="1" applyFont="1" applyAlignment="1">
      <alignment horizontal="right" wrapText="1"/>
    </xf>
    <xf numFmtId="0" fontId="7" fillId="0" borderId="0" xfId="2"/>
    <xf numFmtId="3" fontId="12" fillId="0" borderId="0" xfId="2" applyNumberFormat="1" applyFont="1" applyAlignment="1">
      <alignment horizontal="right" wrapText="1"/>
    </xf>
    <xf numFmtId="49" fontId="12" fillId="0" borderId="0" xfId="2" applyNumberFormat="1" applyFont="1" applyAlignment="1">
      <alignment horizontal="right" wrapText="1"/>
    </xf>
    <xf numFmtId="0" fontId="19" fillId="0" borderId="0" xfId="0" applyFont="1"/>
    <xf numFmtId="0" fontId="19" fillId="7" borderId="0" xfId="0" applyFont="1" applyFill="1" applyAlignment="1">
      <alignment horizontal="left" wrapText="1"/>
    </xf>
    <xf numFmtId="0" fontId="19" fillId="0" borderId="0" xfId="0" applyFont="1" applyAlignment="1">
      <alignment horizontal="center" wrapText="1"/>
    </xf>
    <xf numFmtId="3" fontId="0" fillId="0" borderId="0" xfId="0" applyNumberFormat="1" applyAlignment="1">
      <alignment horizontal="center"/>
    </xf>
    <xf numFmtId="3" fontId="0" fillId="8" borderId="0" xfId="0" applyNumberFormat="1" applyFill="1"/>
    <xf numFmtId="3" fontId="0" fillId="9" borderId="0" xfId="0" applyNumberFormat="1" applyFill="1"/>
    <xf numFmtId="3" fontId="0" fillId="3" borderId="0" xfId="0" applyNumberFormat="1" applyFill="1"/>
    <xf numFmtId="0" fontId="20" fillId="2" borderId="0" xfId="0" applyFont="1" applyFill="1" applyAlignment="1">
      <alignment horizontal="center" wrapText="1"/>
    </xf>
    <xf numFmtId="0" fontId="19" fillId="2" borderId="0" xfId="0" applyFont="1" applyFill="1" applyAlignment="1">
      <alignment horizontal="center" wrapText="1"/>
    </xf>
    <xf numFmtId="0" fontId="0" fillId="2" borderId="0" xfId="0" applyFill="1"/>
    <xf numFmtId="165" fontId="0" fillId="0" borderId="0" xfId="0" applyNumberFormat="1"/>
    <xf numFmtId="165" fontId="0" fillId="2" borderId="0" xfId="0" applyNumberFormat="1" applyFill="1"/>
    <xf numFmtId="3" fontId="1" fillId="0" borderId="0" xfId="0" applyNumberFormat="1" applyFont="1" applyFill="1" applyBorder="1"/>
    <xf numFmtId="0" fontId="1" fillId="0" borderId="23" xfId="0" applyFont="1" applyBorder="1"/>
    <xf numFmtId="3" fontId="0" fillId="4" borderId="19" xfId="0" applyNumberFormat="1" applyFill="1" applyBorder="1"/>
    <xf numFmtId="3" fontId="0" fillId="4" borderId="20" xfId="0" applyNumberFormat="1" applyFill="1" applyBorder="1"/>
    <xf numFmtId="0" fontId="1" fillId="0" borderId="16" xfId="0" applyFont="1" applyBorder="1"/>
    <xf numFmtId="3" fontId="0" fillId="4" borderId="24" xfId="0" applyNumberFormat="1" applyFill="1" applyBorder="1"/>
    <xf numFmtId="0" fontId="1" fillId="0" borderId="18" xfId="0" applyFont="1" applyBorder="1"/>
    <xf numFmtId="3" fontId="0" fillId="4" borderId="15" xfId="0" applyNumberFormat="1" applyFill="1" applyBorder="1"/>
    <xf numFmtId="3" fontId="0" fillId="4" borderId="17" xfId="0" applyNumberFormat="1" applyFill="1" applyBorder="1"/>
    <xf numFmtId="0" fontId="0" fillId="0" borderId="0" xfId="0" applyAlignment="1">
      <alignment vertical="center" wrapText="1"/>
    </xf>
    <xf numFmtId="0" fontId="22" fillId="11" borderId="0" xfId="9" applyFont="1" applyFill="1" applyBorder="1" applyAlignment="1" applyProtection="1">
      <alignment horizontal="right" vertical="center"/>
    </xf>
    <xf numFmtId="0" fontId="22" fillId="11" borderId="0" xfId="9" applyNumberFormat="1" applyFont="1" applyFill="1" applyBorder="1" applyAlignment="1" applyProtection="1">
      <alignment horizontal="right" vertical="center"/>
    </xf>
    <xf numFmtId="0" fontId="22" fillId="0" borderId="0" xfId="9" applyFont="1" applyFill="1" applyBorder="1" applyAlignment="1" applyProtection="1">
      <alignment horizontal="center" vertical="center" wrapText="1"/>
    </xf>
    <xf numFmtId="0" fontId="22" fillId="0" borderId="0" xfId="9" applyNumberFormat="1" applyFont="1" applyFill="1" applyBorder="1" applyAlignment="1" applyProtection="1">
      <alignment horizontal="center" vertical="center" wrapText="1"/>
    </xf>
    <xf numFmtId="164" fontId="22" fillId="11" borderId="0" xfId="1" applyNumberFormat="1" applyFont="1" applyFill="1" applyBorder="1" applyAlignment="1" applyProtection="1">
      <alignment horizontal="right" vertical="center"/>
    </xf>
    <xf numFmtId="166" fontId="22" fillId="0" borderId="0" xfId="9" applyNumberFormat="1" applyFont="1" applyFill="1" applyBorder="1" applyAlignment="1" applyProtection="1">
      <alignment horizontal="center" vertical="center" wrapText="1"/>
    </xf>
    <xf numFmtId="0" fontId="2" fillId="0" borderId="0" xfId="0" applyFont="1" applyAlignment="1">
      <alignment vertical="center" wrapText="1"/>
    </xf>
    <xf numFmtId="0" fontId="0" fillId="11" borderId="0" xfId="0" applyFill="1"/>
    <xf numFmtId="0" fontId="0" fillId="0" borderId="0" xfId="0" applyFill="1"/>
    <xf numFmtId="0" fontId="22" fillId="0" borderId="0" xfId="9" applyFont="1" applyFill="1" applyBorder="1" applyAlignment="1" applyProtection="1">
      <alignment horizontal="right" vertical="center"/>
    </xf>
    <xf numFmtId="0" fontId="22" fillId="0" borderId="0" xfId="9" applyNumberFormat="1" applyFont="1" applyFill="1" applyBorder="1" applyAlignment="1" applyProtection="1">
      <alignment horizontal="right" vertical="center"/>
    </xf>
    <xf numFmtId="0" fontId="2" fillId="11" borderId="0" xfId="0" applyFont="1" applyFill="1"/>
    <xf numFmtId="0" fontId="22" fillId="10" borderId="0" xfId="9" applyFont="1" applyFill="1" applyBorder="1" applyAlignment="1" applyProtection="1">
      <alignment horizontal="right" vertical="center"/>
    </xf>
    <xf numFmtId="0" fontId="22" fillId="10" borderId="0" xfId="9" applyNumberFormat="1" applyFont="1" applyFill="1" applyBorder="1" applyAlignment="1" applyProtection="1">
      <alignment horizontal="right" vertical="center"/>
    </xf>
    <xf numFmtId="164" fontId="22" fillId="10" borderId="0" xfId="1" applyNumberFormat="1" applyFont="1" applyFill="1" applyBorder="1" applyAlignment="1" applyProtection="1">
      <alignment horizontal="right" vertical="center"/>
    </xf>
    <xf numFmtId="0" fontId="2" fillId="10" borderId="0" xfId="0" applyFont="1" applyFill="1"/>
    <xf numFmtId="0" fontId="2" fillId="2" borderId="0" xfId="0" applyFont="1" applyFill="1"/>
    <xf numFmtId="0" fontId="0" fillId="0" borderId="0" xfId="0"/>
    <xf numFmtId="2" fontId="0" fillId="0" borderId="0" xfId="0" applyNumberFormat="1"/>
    <xf numFmtId="0" fontId="3" fillId="0" borderId="0" xfId="0" applyFont="1"/>
    <xf numFmtId="1" fontId="22" fillId="12" borderId="0" xfId="14" applyNumberFormat="1" applyFont="1" applyFill="1" applyBorder="1" applyAlignment="1" applyProtection="1">
      <alignment horizontal="right" vertical="center"/>
    </xf>
    <xf numFmtId="0" fontId="25" fillId="0" borderId="0" xfId="0" applyFont="1"/>
    <xf numFmtId="0" fontId="0" fillId="0" borderId="0" xfId="0"/>
    <xf numFmtId="3" fontId="0" fillId="0" borderId="0" xfId="0" applyNumberFormat="1"/>
    <xf numFmtId="164" fontId="0" fillId="0" borderId="0" xfId="1" applyNumberFormat="1" applyFont="1"/>
    <xf numFmtId="43" fontId="0" fillId="0" borderId="0" xfId="0" applyNumberFormat="1"/>
    <xf numFmtId="10" fontId="0" fillId="0" borderId="0" xfId="0" applyNumberFormat="1"/>
    <xf numFmtId="0" fontId="0" fillId="11" borderId="0" xfId="0" applyFill="1"/>
    <xf numFmtId="3" fontId="0" fillId="11" borderId="0" xfId="0" applyNumberFormat="1" applyFill="1"/>
    <xf numFmtId="164" fontId="0" fillId="11" borderId="0" xfId="1" applyNumberFormat="1" applyFont="1" applyFill="1"/>
    <xf numFmtId="43" fontId="0" fillId="11" borderId="0" xfId="0" applyNumberFormat="1" applyFill="1"/>
    <xf numFmtId="0" fontId="0" fillId="0" borderId="0" xfId="0"/>
    <xf numFmtId="2" fontId="0" fillId="0" borderId="0" xfId="0" applyNumberFormat="1"/>
    <xf numFmtId="0" fontId="24" fillId="0" borderId="0" xfId="12"/>
    <xf numFmtId="0" fontId="24" fillId="0" borderId="0" xfId="12"/>
    <xf numFmtId="0" fontId="24" fillId="0" borderId="0" xfId="12" applyFont="1"/>
    <xf numFmtId="0" fontId="0" fillId="0" borderId="0" xfId="0"/>
    <xf numFmtId="2" fontId="0" fillId="0" borderId="0" xfId="0" applyNumberFormat="1"/>
    <xf numFmtId="0" fontId="24" fillId="0" borderId="0" xfId="12"/>
    <xf numFmtId="0" fontId="24" fillId="0" borderId="0" xfId="12" applyFont="1"/>
    <xf numFmtId="0" fontId="0" fillId="0" borderId="0" xfId="0"/>
    <xf numFmtId="167" fontId="22" fillId="12" borderId="0" xfId="14" applyNumberFormat="1" applyFont="1" applyFill="1" applyBorder="1" applyAlignment="1" applyProtection="1">
      <alignment horizontal="right" vertical="center"/>
    </xf>
    <xf numFmtId="0" fontId="0" fillId="10" borderId="0" xfId="0" applyFill="1"/>
    <xf numFmtId="0" fontId="2" fillId="12" borderId="0" xfId="0" applyFont="1" applyFill="1"/>
    <xf numFmtId="164" fontId="22" fillId="9" borderId="0" xfId="1" applyNumberFormat="1" applyFont="1" applyFill="1" applyBorder="1" applyAlignment="1" applyProtection="1">
      <alignment horizontal="right" vertical="center"/>
    </xf>
    <xf numFmtId="0" fontId="2" fillId="9" borderId="0" xfId="0" applyFont="1" applyFill="1"/>
    <xf numFmtId="0" fontId="0" fillId="0" borderId="0" xfId="0"/>
    <xf numFmtId="0" fontId="24" fillId="0" borderId="0" xfId="12"/>
    <xf numFmtId="168" fontId="24" fillId="0" borderId="0" xfId="12" applyNumberFormat="1"/>
    <xf numFmtId="164" fontId="22" fillId="0" borderId="0" xfId="1" applyNumberFormat="1" applyFont="1" applyFill="1" applyBorder="1" applyAlignment="1" applyProtection="1">
      <alignment horizontal="right" vertical="center"/>
    </xf>
    <xf numFmtId="169" fontId="27" fillId="9" borderId="0" xfId="15" applyNumberFormat="1" applyFont="1" applyFill="1" applyBorder="1" applyAlignment="1" applyProtection="1">
      <alignment horizontal="right" vertical="center"/>
    </xf>
    <xf numFmtId="169" fontId="22" fillId="9" borderId="0" xfId="15" applyNumberFormat="1" applyFont="1" applyFill="1" applyBorder="1" applyAlignment="1" applyProtection="1">
      <alignment horizontal="right" vertical="center"/>
    </xf>
    <xf numFmtId="169" fontId="22" fillId="10" borderId="0" xfId="15" applyNumberFormat="1" applyFont="1" applyFill="1" applyBorder="1" applyAlignment="1" applyProtection="1">
      <alignment horizontal="right" vertical="center"/>
    </xf>
    <xf numFmtId="169" fontId="22" fillId="11" borderId="0" xfId="15" applyNumberFormat="1" applyFont="1" applyFill="1" applyBorder="1" applyAlignment="1" applyProtection="1">
      <alignment horizontal="right" vertical="center"/>
    </xf>
    <xf numFmtId="0" fontId="0" fillId="0" borderId="0" xfId="0"/>
    <xf numFmtId="169" fontId="22" fillId="2" borderId="0" xfId="15" applyNumberFormat="1" applyFont="1" applyFill="1" applyBorder="1" applyAlignment="1" applyProtection="1">
      <alignment horizontal="right" vertical="center"/>
    </xf>
    <xf numFmtId="0" fontId="0" fillId="0" borderId="0" xfId="0"/>
    <xf numFmtId="1" fontId="0" fillId="0" borderId="0" xfId="0" applyNumberFormat="1" applyFill="1"/>
    <xf numFmtId="1" fontId="22" fillId="0" borderId="0" xfId="17" applyNumberFormat="1" applyFont="1" applyFill="1" applyBorder="1" applyAlignment="1" applyProtection="1">
      <alignment horizontal="right" vertical="center"/>
    </xf>
    <xf numFmtId="1" fontId="22" fillId="11" borderId="0" xfId="17" applyNumberFormat="1" applyFont="1" applyFill="1" applyBorder="1" applyAlignment="1" applyProtection="1">
      <alignment horizontal="right" vertical="center"/>
    </xf>
    <xf numFmtId="1" fontId="22" fillId="9" borderId="0" xfId="17" applyNumberFormat="1" applyFont="1" applyFill="1" applyBorder="1" applyAlignment="1" applyProtection="1">
      <alignment horizontal="right" vertical="center"/>
    </xf>
    <xf numFmtId="1" fontId="22" fillId="10" borderId="0" xfId="17" applyNumberFormat="1" applyFont="1" applyFill="1" applyBorder="1" applyAlignment="1" applyProtection="1">
      <alignment horizontal="right" vertical="center"/>
    </xf>
    <xf numFmtId="164" fontId="22" fillId="13" borderId="0" xfId="1" applyNumberFormat="1" applyFont="1" applyFill="1" applyBorder="1" applyAlignment="1" applyProtection="1">
      <alignment horizontal="right" vertical="center"/>
    </xf>
    <xf numFmtId="169" fontId="27" fillId="0" borderId="0" xfId="15" applyNumberFormat="1" applyFont="1" applyFill="1" applyBorder="1" applyAlignment="1" applyProtection="1">
      <alignment horizontal="right" vertical="center"/>
    </xf>
    <xf numFmtId="166" fontId="0" fillId="13" borderId="0" xfId="0" applyNumberFormat="1" applyFill="1" applyAlignment="1">
      <alignment vertical="center" wrapText="1"/>
    </xf>
    <xf numFmtId="0" fontId="0" fillId="0" borderId="0" xfId="0" applyFill="1"/>
    <xf numFmtId="0" fontId="0" fillId="13" borderId="0" xfId="0" applyFill="1"/>
    <xf numFmtId="169" fontId="22" fillId="0" borderId="0" xfId="15" applyNumberFormat="1" applyFont="1" applyFill="1" applyBorder="1" applyAlignment="1" applyProtection="1">
      <alignment horizontal="right" vertical="center"/>
    </xf>
    <xf numFmtId="1" fontId="22" fillId="0" borderId="0" xfId="17" applyNumberFormat="1" applyFont="1" applyFill="1" applyBorder="1" applyAlignment="1" applyProtection="1">
      <alignment horizontal="center" vertical="top" wrapText="1"/>
    </xf>
    <xf numFmtId="0" fontId="19" fillId="0" borderId="0" xfId="0" applyFont="1" applyAlignment="1">
      <alignment wrapText="1"/>
    </xf>
    <xf numFmtId="0" fontId="19" fillId="5" borderId="0" xfId="0" applyFont="1" applyFill="1" applyAlignment="1">
      <alignment wrapText="1"/>
    </xf>
    <xf numFmtId="0" fontId="19" fillId="8" borderId="0" xfId="0" applyFont="1" applyFill="1" applyAlignment="1">
      <alignment wrapText="1"/>
    </xf>
    <xf numFmtId="0" fontId="19" fillId="14" borderId="0" xfId="0" applyFont="1" applyFill="1" applyAlignment="1">
      <alignment wrapText="1"/>
    </xf>
    <xf numFmtId="0" fontId="19" fillId="0" borderId="0" xfId="0" applyFont="1" applyAlignment="1"/>
    <xf numFmtId="3" fontId="0" fillId="2" borderId="0" xfId="0" applyNumberFormat="1" applyFill="1"/>
    <xf numFmtId="0" fontId="0" fillId="0" borderId="0" xfId="0"/>
    <xf numFmtId="0" fontId="24" fillId="0" borderId="0" xfId="12"/>
    <xf numFmtId="168" fontId="22" fillId="0" borderId="0" xfId="14" applyNumberFormat="1" applyFont="1" applyFill="1" applyBorder="1" applyAlignment="1" applyProtection="1">
      <alignment horizontal="right" vertical="center"/>
    </xf>
    <xf numFmtId="167" fontId="22" fillId="0" borderId="0" xfId="14" applyNumberFormat="1" applyFont="1" applyFill="1" applyBorder="1" applyAlignment="1" applyProtection="1">
      <alignment horizontal="right" vertical="center"/>
    </xf>
    <xf numFmtId="0" fontId="31" fillId="0" borderId="0" xfId="12" applyFont="1"/>
    <xf numFmtId="1" fontId="22" fillId="2" borderId="0" xfId="17" applyNumberFormat="1" applyFont="1" applyFill="1" applyBorder="1" applyAlignment="1" applyProtection="1">
      <alignment horizontal="right" vertical="center"/>
    </xf>
    <xf numFmtId="0" fontId="0" fillId="0" borderId="0" xfId="0"/>
    <xf numFmtId="0" fontId="22" fillId="0" borderId="0" xfId="14" applyFont="1" applyFill="1" applyBorder="1" applyAlignment="1" applyProtection="1">
      <alignment horizontal="right" vertical="center"/>
    </xf>
    <xf numFmtId="168" fontId="22" fillId="0" borderId="0" xfId="14" applyNumberFormat="1" applyFont="1" applyFill="1" applyBorder="1" applyAlignment="1" applyProtection="1">
      <alignment horizontal="right" vertical="center"/>
    </xf>
    <xf numFmtId="168" fontId="22" fillId="10" borderId="0" xfId="14" applyNumberFormat="1" applyFont="1" applyFill="1" applyBorder="1" applyAlignment="1" applyProtection="1">
      <alignment horizontal="right" vertical="center"/>
    </xf>
    <xf numFmtId="164" fontId="22" fillId="0" borderId="0" xfId="1" applyNumberFormat="1" applyFont="1" applyFill="1" applyBorder="1" applyAlignment="1" applyProtection="1">
      <alignment horizontal="right" vertical="center"/>
    </xf>
    <xf numFmtId="0" fontId="0" fillId="10" borderId="0" xfId="0" applyFill="1"/>
    <xf numFmtId="0" fontId="2" fillId="0" borderId="0" xfId="0" applyFont="1" applyFill="1"/>
    <xf numFmtId="0" fontId="25" fillId="0" borderId="18" xfId="0" applyFont="1" applyFill="1" applyBorder="1"/>
    <xf numFmtId="0" fontId="2" fillId="0" borderId="19" xfId="0" applyFont="1" applyFill="1" applyBorder="1"/>
    <xf numFmtId="0" fontId="0" fillId="0" borderId="19" xfId="0" applyFill="1" applyBorder="1"/>
    <xf numFmtId="0" fontId="2" fillId="0" borderId="20" xfId="0" applyFont="1" applyFill="1" applyBorder="1"/>
    <xf numFmtId="0" fontId="22" fillId="0" borderId="25" xfId="14" applyFont="1" applyFill="1" applyBorder="1" applyAlignment="1" applyProtection="1">
      <alignment horizontal="right" vertical="center"/>
    </xf>
    <xf numFmtId="0" fontId="24" fillId="0" borderId="0" xfId="12" applyBorder="1"/>
    <xf numFmtId="0" fontId="0" fillId="0" borderId="24" xfId="0" applyBorder="1"/>
    <xf numFmtId="0" fontId="22" fillId="0" borderId="16" xfId="14" applyFont="1" applyFill="1" applyBorder="1" applyAlignment="1" applyProtection="1">
      <alignment horizontal="right" vertical="center"/>
    </xf>
    <xf numFmtId="0" fontId="22" fillId="0" borderId="15" xfId="14" applyFont="1" applyFill="1" applyBorder="1" applyAlignment="1" applyProtection="1">
      <alignment horizontal="right" vertical="center"/>
    </xf>
    <xf numFmtId="168" fontId="22" fillId="10" borderId="15" xfId="14" applyNumberFormat="1" applyFont="1" applyFill="1" applyBorder="1" applyAlignment="1" applyProtection="1">
      <alignment horizontal="right" vertical="center"/>
    </xf>
    <xf numFmtId="164" fontId="22" fillId="0" borderId="15" xfId="1" applyNumberFormat="1" applyFont="1" applyFill="1" applyBorder="1" applyAlignment="1" applyProtection="1">
      <alignment horizontal="right" vertical="center"/>
    </xf>
    <xf numFmtId="0" fontId="24" fillId="0" borderId="15" xfId="12" applyBorder="1"/>
    <xf numFmtId="0" fontId="25" fillId="0" borderId="18" xfId="0" applyFont="1" applyBorder="1"/>
    <xf numFmtId="168" fontId="22" fillId="0" borderId="15" xfId="14" applyNumberFormat="1" applyFont="1" applyFill="1" applyBorder="1" applyAlignment="1" applyProtection="1">
      <alignment horizontal="right" vertical="center"/>
    </xf>
    <xf numFmtId="0" fontId="24" fillId="0" borderId="0" xfId="12" applyAlignment="1">
      <alignment horizontal="left" vertical="center"/>
    </xf>
    <xf numFmtId="0" fontId="0" fillId="0" borderId="0" xfId="0"/>
    <xf numFmtId="0" fontId="21" fillId="0" borderId="0" xfId="0" applyFont="1" applyFill="1"/>
    <xf numFmtId="0" fontId="23" fillId="0" borderId="0" xfId="0" applyFont="1" applyFill="1" applyAlignment="1">
      <alignment vertical="center"/>
    </xf>
    <xf numFmtId="3" fontId="2" fillId="0" borderId="0" xfId="0" applyNumberFormat="1" applyFont="1"/>
    <xf numFmtId="1" fontId="32" fillId="0" borderId="0" xfId="17" applyNumberFormat="1" applyFont="1" applyFill="1" applyBorder="1" applyAlignment="1" applyProtection="1">
      <alignment horizontal="right" vertical="center"/>
    </xf>
    <xf numFmtId="0" fontId="21" fillId="0" borderId="0" xfId="0" applyFont="1"/>
    <xf numFmtId="0" fontId="0" fillId="0" borderId="0" xfId="0" applyFill="1" applyAlignment="1">
      <alignment horizontal="right"/>
    </xf>
    <xf numFmtId="0" fontId="24" fillId="0" borderId="0" xfId="12" applyFill="1" applyAlignment="1">
      <alignment horizontal="left" vertical="center"/>
    </xf>
    <xf numFmtId="0" fontId="23" fillId="0" borderId="0" xfId="0" applyFont="1"/>
    <xf numFmtId="169" fontId="0" fillId="0" borderId="0" xfId="0" applyNumberFormat="1"/>
    <xf numFmtId="164" fontId="0" fillId="0" borderId="0" xfId="0" applyNumberFormat="1"/>
    <xf numFmtId="170" fontId="0" fillId="0" borderId="0" xfId="0" applyNumberFormat="1"/>
    <xf numFmtId="170" fontId="0" fillId="0" borderId="0" xfId="0" applyNumberFormat="1" applyFill="1"/>
    <xf numFmtId="164" fontId="0" fillId="0" borderId="0" xfId="0" applyNumberFormat="1" applyFill="1"/>
    <xf numFmtId="1" fontId="27" fillId="0" borderId="0" xfId="17" applyNumberFormat="1" applyFont="1" applyFill="1" applyBorder="1" applyAlignment="1" applyProtection="1">
      <alignment horizontal="right" vertical="center"/>
    </xf>
    <xf numFmtId="0" fontId="2" fillId="0" borderId="18" xfId="0" applyFont="1" applyBorder="1"/>
    <xf numFmtId="0" fontId="2" fillId="0" borderId="20" xfId="0" applyFont="1" applyBorder="1"/>
    <xf numFmtId="0" fontId="0" fillId="0" borderId="25" xfId="0" applyBorder="1"/>
    <xf numFmtId="169" fontId="22" fillId="2" borderId="24" xfId="15" applyNumberFormat="1" applyFont="1" applyFill="1" applyBorder="1" applyAlignment="1" applyProtection="1">
      <alignment horizontal="right" vertical="center"/>
    </xf>
    <xf numFmtId="1" fontId="22" fillId="0" borderId="25" xfId="17" applyNumberFormat="1" applyFont="1" applyFill="1" applyBorder="1" applyAlignment="1" applyProtection="1">
      <alignment horizontal="right" vertical="center"/>
    </xf>
    <xf numFmtId="169" fontId="22" fillId="0" borderId="24" xfId="15" applyNumberFormat="1" applyFont="1" applyFill="1" applyBorder="1" applyAlignment="1" applyProtection="1">
      <alignment horizontal="right" vertical="center"/>
    </xf>
    <xf numFmtId="1" fontId="22" fillId="9" borderId="25" xfId="17" applyNumberFormat="1" applyFont="1" applyFill="1" applyBorder="1" applyAlignment="1" applyProtection="1">
      <alignment horizontal="right" vertical="center"/>
    </xf>
    <xf numFmtId="1" fontId="22" fillId="9" borderId="16" xfId="17" applyNumberFormat="1" applyFont="1" applyFill="1" applyBorder="1" applyAlignment="1" applyProtection="1">
      <alignment horizontal="right" vertical="center"/>
    </xf>
    <xf numFmtId="169" fontId="22" fillId="2" borderId="17" xfId="15" applyNumberFormat="1" applyFont="1" applyFill="1" applyBorder="1" applyAlignment="1" applyProtection="1">
      <alignment horizontal="right" vertical="center"/>
    </xf>
    <xf numFmtId="0" fontId="0" fillId="0" borderId="18" xfId="0" applyBorder="1"/>
    <xf numFmtId="169" fontId="22" fillId="2" borderId="20" xfId="15" applyNumberFormat="1" applyFont="1" applyFill="1" applyBorder="1" applyAlignment="1" applyProtection="1">
      <alignment horizontal="right" vertical="center"/>
    </xf>
    <xf numFmtId="169" fontId="22" fillId="11" borderId="17" xfId="15" applyNumberFormat="1" applyFont="1" applyFill="1" applyBorder="1" applyAlignment="1" applyProtection="1">
      <alignment horizontal="right" vertical="center"/>
    </xf>
    <xf numFmtId="1" fontId="22" fillId="0" borderId="18" xfId="17" applyNumberFormat="1" applyFont="1" applyFill="1" applyBorder="1" applyAlignment="1" applyProtection="1">
      <alignment horizontal="right" vertical="center"/>
    </xf>
    <xf numFmtId="169" fontId="22" fillId="0" borderId="20" xfId="15" applyNumberFormat="1" applyFont="1" applyFill="1" applyBorder="1" applyAlignment="1" applyProtection="1">
      <alignment horizontal="right" vertical="center"/>
    </xf>
    <xf numFmtId="1" fontId="22" fillId="0" borderId="16" xfId="17" applyNumberFormat="1" applyFont="1" applyFill="1" applyBorder="1" applyAlignment="1" applyProtection="1">
      <alignment horizontal="right" vertical="center"/>
    </xf>
    <xf numFmtId="169" fontId="22" fillId="0" borderId="17" xfId="15" applyNumberFormat="1" applyFont="1" applyFill="1" applyBorder="1" applyAlignment="1" applyProtection="1">
      <alignment horizontal="right" vertical="center"/>
    </xf>
    <xf numFmtId="169" fontId="22" fillId="12" borderId="0" xfId="15" applyNumberFormat="1" applyFont="1" applyFill="1" applyBorder="1" applyAlignment="1" applyProtection="1">
      <alignment horizontal="right" vertical="center"/>
    </xf>
    <xf numFmtId="1" fontId="22" fillId="12" borderId="0" xfId="17" applyNumberFormat="1" applyFont="1" applyFill="1" applyBorder="1" applyAlignment="1" applyProtection="1">
      <alignment horizontal="right" vertical="center"/>
    </xf>
    <xf numFmtId="0" fontId="25" fillId="0" borderId="0" xfId="0" applyFont="1" applyFill="1"/>
    <xf numFmtId="0" fontId="26" fillId="0" borderId="0" xfId="12" applyFont="1" applyFill="1"/>
    <xf numFmtId="0" fontId="22" fillId="0" borderId="0" xfId="22" applyFont="1" applyFill="1" applyBorder="1" applyAlignment="1" applyProtection="1">
      <alignment horizontal="right" vertical="center"/>
    </xf>
    <xf numFmtId="167" fontId="22" fillId="0" borderId="0" xfId="21" applyNumberFormat="1" applyFont="1" applyFill="1" applyBorder="1" applyAlignment="1" applyProtection="1">
      <alignment horizontal="right" vertical="center"/>
    </xf>
    <xf numFmtId="166" fontId="22" fillId="10" borderId="0" xfId="14" applyNumberFormat="1" applyFont="1" applyFill="1" applyBorder="1" applyAlignment="1" applyProtection="1">
      <alignment horizontal="right" vertical="center"/>
    </xf>
    <xf numFmtId="1" fontId="22" fillId="10" borderId="0" xfId="14" applyNumberFormat="1" applyFont="1" applyFill="1" applyBorder="1" applyAlignment="1" applyProtection="1">
      <alignment horizontal="right" vertical="center"/>
    </xf>
    <xf numFmtId="166" fontId="24" fillId="0" borderId="0" xfId="12" applyNumberFormat="1"/>
    <xf numFmtId="166" fontId="22" fillId="10" borderId="15" xfId="14" applyNumberFormat="1" applyFont="1" applyFill="1" applyBorder="1" applyAlignment="1" applyProtection="1">
      <alignment horizontal="right" vertical="center"/>
    </xf>
    <xf numFmtId="166" fontId="24" fillId="0" borderId="24" xfId="12" applyNumberFormat="1" applyBorder="1"/>
    <xf numFmtId="166" fontId="22" fillId="0" borderId="17" xfId="21" applyNumberFormat="1" applyFont="1" applyFill="1" applyBorder="1" applyAlignment="1" applyProtection="1">
      <alignment horizontal="right" vertical="center"/>
    </xf>
    <xf numFmtId="1" fontId="22" fillId="0" borderId="0" xfId="14" applyNumberFormat="1" applyFont="1" applyFill="1" applyBorder="1" applyAlignment="1" applyProtection="1">
      <alignment horizontal="right" vertical="center"/>
    </xf>
    <xf numFmtId="166" fontId="22" fillId="0" borderId="0" xfId="21" applyNumberFormat="1" applyFont="1" applyFill="1" applyBorder="1" applyAlignment="1" applyProtection="1">
      <alignment horizontal="right" vertical="center"/>
    </xf>
    <xf numFmtId="171" fontId="0" fillId="10" borderId="0" xfId="1" applyNumberFormat="1" applyFont="1" applyFill="1"/>
    <xf numFmtId="1" fontId="0" fillId="10" borderId="0" xfId="0" applyNumberFormat="1" applyFill="1"/>
    <xf numFmtId="3" fontId="0" fillId="0" borderId="0" xfId="0" applyNumberFormat="1" applyFill="1"/>
    <xf numFmtId="172" fontId="0" fillId="0" borderId="0" xfId="0" applyNumberFormat="1"/>
    <xf numFmtId="165" fontId="0" fillId="0" borderId="0" xfId="0" applyNumberFormat="1" applyFill="1"/>
    <xf numFmtId="167" fontId="22" fillId="13" borderId="0" xfId="14" applyNumberFormat="1" applyFont="1" applyFill="1" applyBorder="1" applyAlignment="1" applyProtection="1">
      <alignment horizontal="right" vertical="center"/>
    </xf>
    <xf numFmtId="0" fontId="33" fillId="0" borderId="0" xfId="12" applyFont="1" applyFill="1"/>
    <xf numFmtId="1" fontId="22" fillId="13" borderId="0" xfId="14" applyNumberFormat="1" applyFont="1" applyFill="1" applyBorder="1" applyAlignment="1" applyProtection="1">
      <alignment horizontal="right" vertical="center"/>
    </xf>
    <xf numFmtId="0" fontId="0" fillId="0" borderId="0" xfId="0" applyAlignment="1">
      <alignment horizontal="left" vertical="center" wrapText="1"/>
    </xf>
    <xf numFmtId="0" fontId="0" fillId="0" borderId="0" xfId="0" applyAlignment="1">
      <alignment vertical="center"/>
    </xf>
    <xf numFmtId="0" fontId="0" fillId="15" borderId="0" xfId="0" applyFill="1"/>
  </cellXfs>
  <cellStyles count="23">
    <cellStyle name="Comma" xfId="1" builtinId="3"/>
    <cellStyle name="Comma 2" xfId="3"/>
    <cellStyle name="Comma 2 2" xfId="10"/>
    <cellStyle name="Excel Built-in Normal" xfId="20"/>
    <cellStyle name="Hyperlink" xfId="4" builtinId="8"/>
    <cellStyle name="Hyperlink 2" xfId="13"/>
    <cellStyle name="Map Labels" xfId="5"/>
    <cellStyle name="Map Legend" xfId="6"/>
    <cellStyle name="Map Title" xfId="7"/>
    <cellStyle name="Normal" xfId="0" builtinId="0"/>
    <cellStyle name="Normal 2" xfId="2"/>
    <cellStyle name="Normal 2 2" xfId="11"/>
    <cellStyle name="Normal 2 2 2" xfId="19"/>
    <cellStyle name="Normal 2 3" xfId="12"/>
    <cellStyle name="Normal 3" xfId="16"/>
    <cellStyle name="Normal 4" xfId="18"/>
    <cellStyle name="Normal_CV period median" xfId="9"/>
    <cellStyle name="Normal_CV Period Median Rates" xfId="15"/>
    <cellStyle name="Normal_E-4 TBL 1 AJD. ST CO 91-00 WI ADJ CEN90 for Dolores" xfId="8"/>
    <cellStyle name="Normal_STATISTICA RESULTS" xfId="22"/>
    <cellStyle name="Normal_Stats Nharvest" xfId="21"/>
    <cellStyle name="Normal_Stats Nnorm" xfId="14"/>
    <cellStyle name="Normal_TLB Period Median Rates" xfId="1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Central Valley Milk</a:t>
            </a:r>
            <a:r>
              <a:rPr lang="en-US" b="1" baseline="0"/>
              <a:t> Cows, Production, </a:t>
            </a:r>
          </a:p>
          <a:p>
            <a:pPr>
              <a:defRPr b="1"/>
            </a:pPr>
            <a:r>
              <a:rPr lang="en-US" b="1" baseline="0"/>
              <a:t>and N Excretion, 1945 - 2015</a:t>
            </a:r>
            <a:endParaRPr lang="en-US" b="1"/>
          </a:p>
        </c:rich>
      </c:tx>
      <c:layout>
        <c:manualLayout>
          <c:xMode val="edge"/>
          <c:yMode val="edge"/>
          <c:x val="0.21754155730533684"/>
          <c:y val="1.5189873417721518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602537182852143"/>
          <c:y val="0.13164038672381145"/>
          <c:w val="0.81419685039370082"/>
          <c:h val="0.81975261636599217"/>
        </c:manualLayout>
      </c:layout>
      <c:scatterChart>
        <c:scatterStyle val="lineMarker"/>
        <c:varyColors val="0"/>
        <c:ser>
          <c:idx val="0"/>
          <c:order val="0"/>
          <c:tx>
            <c:strRef>
              <c:f>NASS_Milk_Production!$B$24</c:f>
              <c:strCache>
                <c:ptCount val="1"/>
                <c:pt idx="0">
                  <c:v># of Milk Cows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NASS_Milk_Production!$A$25:$A$30</c:f>
              <c:numCache>
                <c:formatCode>General</c:formatCode>
                <c:ptCount val="6"/>
                <c:pt idx="0">
                  <c:v>1945</c:v>
                </c:pt>
                <c:pt idx="1">
                  <c:v>1960</c:v>
                </c:pt>
                <c:pt idx="2">
                  <c:v>1975</c:v>
                </c:pt>
                <c:pt idx="3">
                  <c:v>1990</c:v>
                </c:pt>
                <c:pt idx="4">
                  <c:v>2005</c:v>
                </c:pt>
                <c:pt idx="5">
                  <c:v>2015</c:v>
                </c:pt>
              </c:numCache>
            </c:numRef>
          </c:xVal>
          <c:yVal>
            <c:numRef>
              <c:f>NASS_Milk_Production!$B$25:$B$30</c:f>
              <c:numCache>
                <c:formatCode>General</c:formatCode>
                <c:ptCount val="6"/>
                <c:pt idx="0">
                  <c:v>800000</c:v>
                </c:pt>
                <c:pt idx="1">
                  <c:v>830000</c:v>
                </c:pt>
                <c:pt idx="2">
                  <c:v>800000</c:v>
                </c:pt>
                <c:pt idx="3">
                  <c:v>1135000</c:v>
                </c:pt>
                <c:pt idx="4">
                  <c:v>1755000</c:v>
                </c:pt>
                <c:pt idx="5">
                  <c:v>1780000</c:v>
                </c:pt>
              </c:numCache>
            </c:numRef>
          </c:yVal>
          <c:smooth val="0"/>
          <c:extLst>
            <c:ext xmlns:c16="http://schemas.microsoft.com/office/drawing/2014/chart" uri="{C3380CC4-5D6E-409C-BE32-E72D297353CC}">
              <c16:uniqueId val="{00000000-61B1-4183-8ED1-0B9A64FE0DFF}"/>
            </c:ext>
          </c:extLst>
        </c:ser>
        <c:ser>
          <c:idx val="1"/>
          <c:order val="1"/>
          <c:tx>
            <c:strRef>
              <c:f>NASS_Milk_Production!$C$24</c:f>
              <c:strCache>
                <c:ptCount val="1"/>
                <c:pt idx="0">
                  <c:v>Milk Production per Cow [lbs]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NASS_Milk_Production!$A$25:$A$30</c:f>
              <c:numCache>
                <c:formatCode>General</c:formatCode>
                <c:ptCount val="6"/>
                <c:pt idx="0">
                  <c:v>1945</c:v>
                </c:pt>
                <c:pt idx="1">
                  <c:v>1960</c:v>
                </c:pt>
                <c:pt idx="2">
                  <c:v>1975</c:v>
                </c:pt>
                <c:pt idx="3">
                  <c:v>1990</c:v>
                </c:pt>
                <c:pt idx="4">
                  <c:v>2005</c:v>
                </c:pt>
                <c:pt idx="5">
                  <c:v>2015</c:v>
                </c:pt>
              </c:numCache>
            </c:numRef>
          </c:xVal>
          <c:yVal>
            <c:numRef>
              <c:f>NASS_Milk_Production!$C$25:$C$30</c:f>
              <c:numCache>
                <c:formatCode>General</c:formatCode>
                <c:ptCount val="6"/>
                <c:pt idx="0">
                  <c:v>7150</c:v>
                </c:pt>
                <c:pt idx="1">
                  <c:v>9770</c:v>
                </c:pt>
                <c:pt idx="2">
                  <c:v>13566</c:v>
                </c:pt>
                <c:pt idx="3">
                  <c:v>18456</c:v>
                </c:pt>
                <c:pt idx="4">
                  <c:v>21404</c:v>
                </c:pt>
                <c:pt idx="5">
                  <c:v>23785</c:v>
                </c:pt>
              </c:numCache>
            </c:numRef>
          </c:yVal>
          <c:smooth val="0"/>
          <c:extLst>
            <c:ext xmlns:c16="http://schemas.microsoft.com/office/drawing/2014/chart" uri="{C3380CC4-5D6E-409C-BE32-E72D297353CC}">
              <c16:uniqueId val="{00000001-61B1-4183-8ED1-0B9A64FE0DFF}"/>
            </c:ext>
          </c:extLst>
        </c:ser>
        <c:ser>
          <c:idx val="2"/>
          <c:order val="2"/>
          <c:tx>
            <c:strRef>
              <c:f>NASS_Milk_Production!$L$24</c:f>
              <c:strCache>
                <c:ptCount val="1"/>
                <c:pt idx="0">
                  <c:v>Total N Excreted [tons N/yr]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NASS_Milk_Production!$A$25:$A$30</c:f>
              <c:numCache>
                <c:formatCode>General</c:formatCode>
                <c:ptCount val="6"/>
                <c:pt idx="0">
                  <c:v>1945</c:v>
                </c:pt>
                <c:pt idx="1">
                  <c:v>1960</c:v>
                </c:pt>
                <c:pt idx="2">
                  <c:v>1975</c:v>
                </c:pt>
                <c:pt idx="3">
                  <c:v>1990</c:v>
                </c:pt>
                <c:pt idx="4">
                  <c:v>2005</c:v>
                </c:pt>
                <c:pt idx="5">
                  <c:v>2015</c:v>
                </c:pt>
              </c:numCache>
            </c:numRef>
          </c:xVal>
          <c:yVal>
            <c:numRef>
              <c:f>NASS_Milk_Production!$L$25:$L$30</c:f>
              <c:numCache>
                <c:formatCode>_(* #,##0_);_(* \(#,##0\);_(* "-"??_);_(@_)</c:formatCode>
                <c:ptCount val="6"/>
                <c:pt idx="0">
                  <c:v>55650.246305418732</c:v>
                </c:pt>
                <c:pt idx="1">
                  <c:v>74354.600313479634</c:v>
                </c:pt>
                <c:pt idx="2">
                  <c:v>93965.397301349294</c:v>
                </c:pt>
                <c:pt idx="3">
                  <c:v>171553.29310344829</c:v>
                </c:pt>
                <c:pt idx="4">
                  <c:v>291444.98275862075</c:v>
                </c:pt>
                <c:pt idx="5">
                  <c:v>303688.17989590112</c:v>
                </c:pt>
              </c:numCache>
            </c:numRef>
          </c:yVal>
          <c:smooth val="0"/>
          <c:extLst>
            <c:ext xmlns:c16="http://schemas.microsoft.com/office/drawing/2014/chart" uri="{C3380CC4-5D6E-409C-BE32-E72D297353CC}">
              <c16:uniqueId val="{00000002-61B1-4183-8ED1-0B9A64FE0DFF}"/>
            </c:ext>
          </c:extLst>
        </c:ser>
        <c:dLbls>
          <c:showLegendKey val="0"/>
          <c:showVal val="0"/>
          <c:showCatName val="0"/>
          <c:showSerName val="0"/>
          <c:showPercent val="0"/>
          <c:showBubbleSize val="0"/>
        </c:dLbls>
        <c:axId val="271898744"/>
        <c:axId val="271899400"/>
      </c:scatterChart>
      <c:valAx>
        <c:axId val="271898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71899400"/>
        <c:crosses val="autoZero"/>
        <c:crossBetween val="midCat"/>
      </c:valAx>
      <c:valAx>
        <c:axId val="271899400"/>
        <c:scaling>
          <c:logBase val="10"/>
          <c:orientation val="minMax"/>
          <c:min val="3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71898744"/>
        <c:crosses val="autoZero"/>
        <c:crossBetween val="midCat"/>
        <c:majorUnit val="10"/>
      </c:valAx>
      <c:spPr>
        <a:noFill/>
        <a:ln>
          <a:noFill/>
        </a:ln>
        <a:effectLst>
          <a:outerShdw blurRad="50800" dist="50800" dir="5400000" algn="ctr" rotWithShape="0">
            <a:schemeClr val="bg1"/>
          </a:outerShdw>
        </a:effectLst>
      </c:spPr>
    </c:plotArea>
    <c:legend>
      <c:legendPos val="b"/>
      <c:layout>
        <c:manualLayout>
          <c:xMode val="edge"/>
          <c:yMode val="edge"/>
          <c:x val="0.19006780402449691"/>
          <c:y val="0.1240506329113924"/>
          <c:w val="0.75597550306211725"/>
          <c:h val="0.10949426891258845"/>
        </c:manualLayout>
      </c:layout>
      <c:overlay val="0"/>
      <c:spPr>
        <a:solidFill>
          <a:schemeClr val="bg1"/>
        </a:solidFill>
        <a:ln>
          <a:solidFill>
            <a:schemeClr val="tx1"/>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514350</xdr:colOff>
      <xdr:row>32</xdr:row>
      <xdr:rowOff>19050</xdr:rowOff>
    </xdr:from>
    <xdr:to>
      <xdr:col>7</xdr:col>
      <xdr:colOff>247650</xdr:colOff>
      <xdr:row>59</xdr:row>
      <xdr:rowOff>63500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dzurella/Dropbox/Nitrates-FREP%20Shared/Nitrates-FREP%20Shared%20bu/inputfilesusedforgiorgosnloadingprogram/TimeSeriesLanduseTable-2012-01-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TimeSeriesTable Ratios"/>
      <sheetName val="Final TimeSeriesTableCrops"/>
      <sheetName val="total_people_ratio"/>
      <sheetName val="N_deposition_ratio"/>
      <sheetName val="NASS_livestock"/>
      <sheetName val="NASS Milk Production"/>
    </sheetNames>
    <sheetDataSet>
      <sheetData sheetId="0"/>
      <sheetData sheetId="1"/>
      <sheetData sheetId="2"/>
      <sheetData sheetId="3"/>
      <sheetData sheetId="4"/>
      <sheetData sheetId="5">
        <row r="2">
          <cell r="B2">
            <v>800000</v>
          </cell>
        </row>
        <row r="3">
          <cell r="B3">
            <v>830000</v>
          </cell>
        </row>
        <row r="6">
          <cell r="B6">
            <v>800000</v>
          </cell>
        </row>
        <row r="7">
          <cell r="B7">
            <v>1135000</v>
          </cell>
        </row>
        <row r="10">
          <cell r="B10">
            <v>1755000</v>
          </cell>
        </row>
        <row r="15">
          <cell r="B15">
            <v>1754000</v>
          </cell>
        </row>
        <row r="16">
          <cell r="B16">
            <v>1754000</v>
          </cell>
        </row>
        <row r="17">
          <cell r="B17">
            <v>1754000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www.dof.ca.gov/research/demographic/reports/projections/p-1/"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8"/>
  <sheetViews>
    <sheetView workbookViewId="0">
      <selection activeCell="C16" sqref="C16"/>
    </sheetView>
  </sheetViews>
  <sheetFormatPr defaultRowHeight="14.5" x14ac:dyDescent="0.35"/>
  <cols>
    <col min="1" max="1" width="18.1796875" customWidth="1"/>
    <col min="8" max="8" width="11.453125" customWidth="1"/>
  </cols>
  <sheetData>
    <row r="1" spans="1:13" x14ac:dyDescent="0.35">
      <c r="A1" s="115" t="s">
        <v>134</v>
      </c>
      <c r="B1" s="126">
        <v>1945</v>
      </c>
      <c r="C1">
        <f>People_ratio!B25+(People_ratio!C25-People_ratio!B25)*5/7</f>
        <v>0.22748616417436371</v>
      </c>
    </row>
    <row r="2" spans="1:13" x14ac:dyDescent="0.35">
      <c r="A2" s="124" t="s">
        <v>134</v>
      </c>
      <c r="B2" s="126">
        <v>1960</v>
      </c>
      <c r="C2" s="125">
        <f>People_ratio!E25</f>
        <v>0.37252992303859378</v>
      </c>
    </row>
    <row r="3" spans="1:13" x14ac:dyDescent="0.35">
      <c r="A3" s="124" t="s">
        <v>134</v>
      </c>
      <c r="B3" s="126">
        <v>1975</v>
      </c>
      <c r="C3" s="125">
        <f>People_ratio!F25</f>
        <v>0.49519305253725593</v>
      </c>
    </row>
    <row r="4" spans="1:13" x14ac:dyDescent="0.35">
      <c r="A4" s="124" t="s">
        <v>134</v>
      </c>
      <c r="B4" s="126">
        <v>1990</v>
      </c>
      <c r="C4" s="125">
        <f>People_ratio!G25</f>
        <v>0.76062210295577026</v>
      </c>
    </row>
    <row r="5" spans="1:13" x14ac:dyDescent="0.35">
      <c r="A5" s="124" t="s">
        <v>134</v>
      </c>
      <c r="B5" s="126">
        <v>2005</v>
      </c>
      <c r="C5" s="125">
        <f>People_ratio!H25</f>
        <v>1</v>
      </c>
    </row>
    <row r="6" spans="1:13" x14ac:dyDescent="0.35">
      <c r="A6" s="124" t="s">
        <v>134</v>
      </c>
      <c r="B6" s="126">
        <v>2020</v>
      </c>
      <c r="C6" s="125">
        <f>People_ratio!I25</f>
        <v>1.2080494379609432</v>
      </c>
    </row>
    <row r="7" spans="1:13" x14ac:dyDescent="0.35">
      <c r="A7" s="124" t="s">
        <v>134</v>
      </c>
      <c r="B7" s="126">
        <v>2035</v>
      </c>
      <c r="C7">
        <f>People_ratio!J25+(People_ratio!K25-People_ratio!J25)*0.5</f>
        <v>1.5070113693477987</v>
      </c>
    </row>
    <row r="8" spans="1:13" x14ac:dyDescent="0.35">
      <c r="A8" s="124" t="s">
        <v>134</v>
      </c>
      <c r="B8" s="126">
        <v>2050</v>
      </c>
      <c r="C8" s="125">
        <f>People_ratio!L25</f>
        <v>1.7774840147265705</v>
      </c>
    </row>
    <row r="9" spans="1:13" x14ac:dyDescent="0.35">
      <c r="A9" s="128" t="s">
        <v>135</v>
      </c>
      <c r="B9" s="127">
        <v>1945</v>
      </c>
      <c r="C9" s="245">
        <f>NASS_Livestock!B235*NASS_Milk_Production!J2/NASS_Milk_Production!$J$10</f>
        <v>0.10542522161735797</v>
      </c>
      <c r="D9" s="158" t="s">
        <v>208</v>
      </c>
      <c r="E9" s="158"/>
      <c r="F9" s="158"/>
      <c r="G9" s="158"/>
      <c r="H9" s="158"/>
      <c r="I9" s="158"/>
      <c r="J9" s="158"/>
      <c r="K9" s="158"/>
      <c r="L9" s="158"/>
      <c r="M9" s="158"/>
    </row>
    <row r="10" spans="1:13" x14ac:dyDescent="0.35">
      <c r="A10" s="128" t="s">
        <v>135</v>
      </c>
      <c r="B10" s="127">
        <v>1960</v>
      </c>
      <c r="C10" s="245">
        <f>NASS_Livestock!C235*NASS_Milk_Production!J3/NASS_Milk_Production!$J$10</f>
        <v>0.17260022335405098</v>
      </c>
      <c r="D10" s="158"/>
      <c r="E10" s="158"/>
      <c r="F10" s="158"/>
      <c r="G10" s="158"/>
      <c r="H10" s="158"/>
      <c r="I10" s="158"/>
      <c r="J10" s="158"/>
      <c r="K10" s="158"/>
      <c r="L10" s="158"/>
      <c r="M10" s="158"/>
    </row>
    <row r="11" spans="1:13" x14ac:dyDescent="0.35">
      <c r="A11" s="128" t="s">
        <v>135</v>
      </c>
      <c r="B11" s="127">
        <v>1975</v>
      </c>
      <c r="C11" s="245">
        <f>NASS_Livestock!D235*NASS_Milk_Production!J6/NASS_Milk_Production!$J$10</f>
        <v>0.30882614279482434</v>
      </c>
      <c r="D11" s="158"/>
      <c r="E11" s="158"/>
      <c r="F11" s="158"/>
      <c r="G11" s="158"/>
      <c r="H11" s="158"/>
      <c r="I11" s="158"/>
      <c r="J11" s="158"/>
      <c r="K11" s="158"/>
      <c r="L11" s="158"/>
      <c r="M11" s="158"/>
    </row>
    <row r="12" spans="1:13" x14ac:dyDescent="0.35">
      <c r="A12" s="128" t="s">
        <v>135</v>
      </c>
      <c r="B12" s="127">
        <v>1990</v>
      </c>
      <c r="C12" s="245">
        <f>NASS_Livestock!E235*NASS_Milk_Production!J7/NASS_Milk_Production!$J$10</f>
        <v>0.50360519835486139</v>
      </c>
      <c r="D12" s="158"/>
      <c r="E12" s="158"/>
      <c r="F12" s="158"/>
      <c r="G12" s="158"/>
      <c r="H12" s="158"/>
      <c r="I12" s="158"/>
      <c r="J12" s="158"/>
      <c r="K12" s="158"/>
      <c r="L12" s="158"/>
      <c r="M12" s="158"/>
    </row>
    <row r="13" spans="1:13" x14ac:dyDescent="0.35">
      <c r="A13" s="128" t="s">
        <v>135</v>
      </c>
      <c r="B13" s="127">
        <v>2005</v>
      </c>
      <c r="C13" s="245">
        <f>NASS_Livestock!F235*NASS_Milk_Production!J10/NASS_Milk_Production!$J$10</f>
        <v>1</v>
      </c>
      <c r="D13" s="158"/>
      <c r="E13" s="158"/>
      <c r="F13" s="158"/>
      <c r="G13" s="158"/>
      <c r="H13" s="158"/>
      <c r="I13" s="158"/>
      <c r="J13" s="158"/>
      <c r="K13" s="158"/>
      <c r="L13" s="158"/>
      <c r="M13" s="158"/>
    </row>
    <row r="14" spans="1:13" x14ac:dyDescent="0.35">
      <c r="A14" s="128" t="s">
        <v>135</v>
      </c>
      <c r="B14" s="127">
        <v>2020</v>
      </c>
      <c r="C14" s="245">
        <f>NASS_Livestock!D160*NASS_Milk_Production!J16/NASS_Milk_Production!$J$10</f>
        <v>1.1182655870545919</v>
      </c>
      <c r="D14" s="158"/>
      <c r="E14" s="158"/>
      <c r="F14" s="158"/>
      <c r="G14" s="158"/>
      <c r="H14" s="158"/>
      <c r="I14" s="158"/>
      <c r="J14" s="158"/>
      <c r="K14" s="158"/>
      <c r="L14" s="158"/>
      <c r="M14" s="158"/>
    </row>
    <row r="15" spans="1:13" x14ac:dyDescent="0.35">
      <c r="A15" s="128" t="s">
        <v>135</v>
      </c>
      <c r="B15" s="127">
        <v>2035</v>
      </c>
      <c r="C15" s="245">
        <f>NASS_Livestock!D161*NASS_Milk_Production!J17/NASS_Milk_Production!$J$10</f>
        <v>1.268339397611034</v>
      </c>
      <c r="D15" s="158"/>
      <c r="E15" s="158"/>
      <c r="F15" s="158"/>
      <c r="G15" s="158"/>
      <c r="H15" s="158"/>
      <c r="I15" s="158"/>
      <c r="J15" s="158"/>
      <c r="K15" s="158"/>
      <c r="L15" s="158"/>
      <c r="M15" s="158"/>
    </row>
    <row r="16" spans="1:13" x14ac:dyDescent="0.35">
      <c r="A16" s="128" t="s">
        <v>135</v>
      </c>
      <c r="B16" s="127">
        <v>2050</v>
      </c>
      <c r="C16" s="245">
        <f>NASS_Livestock!D162*NASS_Milk_Production!J18/NASS_Milk_Production!$J$10</f>
        <v>1.347340984861009</v>
      </c>
      <c r="D16" s="158"/>
      <c r="E16" s="158"/>
      <c r="F16" s="158"/>
      <c r="G16" s="158"/>
      <c r="H16" s="158"/>
      <c r="I16" s="158"/>
      <c r="J16" s="158"/>
      <c r="K16" s="158"/>
      <c r="L16" s="158"/>
      <c r="M16" s="158"/>
    </row>
    <row r="17" spans="1:3" x14ac:dyDescent="0.35">
      <c r="A17" s="132" t="s">
        <v>136</v>
      </c>
      <c r="B17" s="131">
        <v>1945</v>
      </c>
      <c r="C17" s="125">
        <f>N_deposition_ratio!B4</f>
        <v>0.69</v>
      </c>
    </row>
    <row r="18" spans="1:3" x14ac:dyDescent="0.35">
      <c r="A18" s="132" t="s">
        <v>136</v>
      </c>
      <c r="B18" s="131">
        <v>1960</v>
      </c>
      <c r="C18" s="130">
        <f>N_deposition_ratio!B5</f>
        <v>0.92</v>
      </c>
    </row>
    <row r="19" spans="1:3" x14ac:dyDescent="0.35">
      <c r="A19" s="132" t="s">
        <v>136</v>
      </c>
      <c r="B19" s="131">
        <v>1975</v>
      </c>
      <c r="C19" s="130">
        <f>N_deposition_ratio!B6</f>
        <v>1.1599999999999999</v>
      </c>
    </row>
    <row r="20" spans="1:3" x14ac:dyDescent="0.35">
      <c r="A20" s="132" t="s">
        <v>136</v>
      </c>
      <c r="B20" s="131">
        <v>1990</v>
      </c>
      <c r="C20" s="130">
        <f>N_deposition_ratio!B7</f>
        <v>1.22</v>
      </c>
    </row>
    <row r="21" spans="1:3" x14ac:dyDescent="0.35">
      <c r="A21" s="132" t="s">
        <v>136</v>
      </c>
      <c r="B21" s="131">
        <v>2005</v>
      </c>
      <c r="C21" s="130">
        <f>N_deposition_ratio!B8</f>
        <v>1</v>
      </c>
    </row>
    <row r="22" spans="1:3" x14ac:dyDescent="0.35">
      <c r="A22" s="132" t="s">
        <v>136</v>
      </c>
      <c r="B22" s="131">
        <v>2020</v>
      </c>
      <c r="C22">
        <f>1-15/45*(1-C24)</f>
        <v>0.75666666666666671</v>
      </c>
    </row>
    <row r="23" spans="1:3" x14ac:dyDescent="0.35">
      <c r="A23" s="132" t="s">
        <v>136</v>
      </c>
      <c r="B23" s="131">
        <v>2035</v>
      </c>
      <c r="C23">
        <f>1-30/45*(1-C24)</f>
        <v>0.51333333333333342</v>
      </c>
    </row>
    <row r="24" spans="1:3" x14ac:dyDescent="0.35">
      <c r="A24" s="132" t="s">
        <v>136</v>
      </c>
      <c r="B24" s="131">
        <v>2050</v>
      </c>
      <c r="C24" s="125">
        <f>N_deposition_ratio!B13</f>
        <v>0.27</v>
      </c>
    </row>
    <row r="25" spans="1:3" x14ac:dyDescent="0.35">
      <c r="A25" s="132" t="s">
        <v>137</v>
      </c>
      <c r="B25" s="131">
        <v>1945</v>
      </c>
      <c r="C25" s="125">
        <f>N_deposition_ratio!B4</f>
        <v>0.69</v>
      </c>
    </row>
    <row r="26" spans="1:3" x14ac:dyDescent="0.35">
      <c r="A26" s="132" t="s">
        <v>137</v>
      </c>
      <c r="B26" s="131">
        <v>1960</v>
      </c>
      <c r="C26" s="130">
        <f>N_deposition_ratio!B5</f>
        <v>0.92</v>
      </c>
    </row>
    <row r="27" spans="1:3" x14ac:dyDescent="0.35">
      <c r="A27" s="132" t="s">
        <v>137</v>
      </c>
      <c r="B27" s="131">
        <v>1975</v>
      </c>
      <c r="C27" s="130">
        <f>N_deposition_ratio!B6</f>
        <v>1.1599999999999999</v>
      </c>
    </row>
    <row r="28" spans="1:3" x14ac:dyDescent="0.35">
      <c r="A28" s="132" t="s">
        <v>137</v>
      </c>
      <c r="B28" s="131">
        <v>1990</v>
      </c>
      <c r="C28" s="130">
        <f>N_deposition_ratio!B7</f>
        <v>1.22</v>
      </c>
    </row>
    <row r="29" spans="1:3" x14ac:dyDescent="0.35">
      <c r="A29" s="132" t="s">
        <v>137</v>
      </c>
      <c r="B29" s="131">
        <v>2005</v>
      </c>
      <c r="C29" s="130">
        <f>N_deposition_ratio!B8</f>
        <v>1</v>
      </c>
    </row>
    <row r="30" spans="1:3" x14ac:dyDescent="0.35">
      <c r="A30" s="132" t="s">
        <v>137</v>
      </c>
      <c r="B30" s="131">
        <v>2020</v>
      </c>
      <c r="C30">
        <f>1-15/45*(1-C32)</f>
        <v>0.78</v>
      </c>
    </row>
    <row r="31" spans="1:3" x14ac:dyDescent="0.35">
      <c r="A31" s="132" t="s">
        <v>137</v>
      </c>
      <c r="B31" s="131">
        <v>2035</v>
      </c>
      <c r="C31" s="129">
        <f>1-30/45*(1-C32)</f>
        <v>0.56000000000000005</v>
      </c>
    </row>
    <row r="32" spans="1:3" x14ac:dyDescent="0.35">
      <c r="A32" s="132" t="s">
        <v>137</v>
      </c>
      <c r="B32" s="131">
        <v>2050</v>
      </c>
      <c r="C32" s="125">
        <f>N_deposition_ratio!B12</f>
        <v>0.34</v>
      </c>
    </row>
    <row r="33" spans="1:12" x14ac:dyDescent="0.35">
      <c r="A33" s="132" t="s">
        <v>138</v>
      </c>
      <c r="B33" s="131">
        <v>1945</v>
      </c>
      <c r="C33" s="125">
        <f>N_deposition_ratio!B4</f>
        <v>0.69</v>
      </c>
    </row>
    <row r="34" spans="1:12" x14ac:dyDescent="0.35">
      <c r="A34" s="132" t="s">
        <v>138</v>
      </c>
      <c r="B34" s="131">
        <v>1960</v>
      </c>
      <c r="C34" s="130">
        <f>N_deposition_ratio!B5</f>
        <v>0.92</v>
      </c>
    </row>
    <row r="35" spans="1:12" x14ac:dyDescent="0.35">
      <c r="A35" s="132" t="s">
        <v>138</v>
      </c>
      <c r="B35" s="131">
        <v>1975</v>
      </c>
      <c r="C35" s="130">
        <f>N_deposition_ratio!B6</f>
        <v>1.1599999999999999</v>
      </c>
    </row>
    <row r="36" spans="1:12" x14ac:dyDescent="0.35">
      <c r="A36" s="132" t="s">
        <v>138</v>
      </c>
      <c r="B36" s="131">
        <v>1990</v>
      </c>
      <c r="C36" s="130">
        <f>N_deposition_ratio!B7</f>
        <v>1.22</v>
      </c>
    </row>
    <row r="37" spans="1:12" x14ac:dyDescent="0.35">
      <c r="A37" s="132" t="s">
        <v>138</v>
      </c>
      <c r="B37" s="131">
        <v>2005</v>
      </c>
      <c r="C37" s="130">
        <f>N_deposition_ratio!B8</f>
        <v>1</v>
      </c>
    </row>
    <row r="38" spans="1:12" x14ac:dyDescent="0.35">
      <c r="A38" s="132" t="s">
        <v>138</v>
      </c>
      <c r="B38" s="131">
        <v>2020</v>
      </c>
      <c r="C38" s="129">
        <f>1-15/45*(1-C40)</f>
        <v>0.75666666666666671</v>
      </c>
    </row>
    <row r="39" spans="1:12" x14ac:dyDescent="0.35">
      <c r="A39" s="132" t="s">
        <v>138</v>
      </c>
      <c r="B39" s="131">
        <v>2035</v>
      </c>
      <c r="C39">
        <f>1-30/45*(1-C40)</f>
        <v>0.51333333333333342</v>
      </c>
    </row>
    <row r="40" spans="1:12" x14ac:dyDescent="0.35">
      <c r="A40" s="132" t="s">
        <v>138</v>
      </c>
      <c r="B40" s="131">
        <v>2050</v>
      </c>
      <c r="C40" s="125">
        <f>N_deposition_ratio!B13</f>
        <v>0.27</v>
      </c>
    </row>
    <row r="41" spans="1:12" x14ac:dyDescent="0.35">
      <c r="A41" s="131" t="s">
        <v>139</v>
      </c>
      <c r="B41" s="131">
        <v>1945</v>
      </c>
      <c r="C41" s="203">
        <v>0</v>
      </c>
      <c r="D41" s="158" t="s">
        <v>184</v>
      </c>
      <c r="E41" s="202"/>
      <c r="F41" s="203"/>
      <c r="G41" s="158"/>
      <c r="H41" s="158"/>
      <c r="I41" s="158"/>
      <c r="J41" s="158"/>
      <c r="K41" s="158"/>
      <c r="L41" s="158"/>
    </row>
    <row r="42" spans="1:12" x14ac:dyDescent="0.35">
      <c r="A42" s="131" t="s">
        <v>139</v>
      </c>
      <c r="B42" s="131">
        <v>1960</v>
      </c>
      <c r="C42" s="203">
        <v>0.25</v>
      </c>
      <c r="D42" s="158" t="s">
        <v>172</v>
      </c>
      <c r="F42" s="195"/>
    </row>
    <row r="43" spans="1:12" x14ac:dyDescent="0.35">
      <c r="A43" s="131" t="s">
        <v>139</v>
      </c>
      <c r="B43" s="131">
        <v>1975</v>
      </c>
      <c r="C43" s="203">
        <v>0.5</v>
      </c>
      <c r="D43" s="158" t="s">
        <v>172</v>
      </c>
      <c r="F43" s="195"/>
    </row>
    <row r="44" spans="1:12" x14ac:dyDescent="0.35">
      <c r="A44" s="131" t="s">
        <v>139</v>
      </c>
      <c r="B44" s="131">
        <v>1990</v>
      </c>
      <c r="C44" s="203">
        <v>0.75</v>
      </c>
      <c r="D44" s="158" t="s">
        <v>172</v>
      </c>
      <c r="F44" s="195"/>
    </row>
    <row r="45" spans="1:12" x14ac:dyDescent="0.35">
      <c r="A45" s="131" t="s">
        <v>139</v>
      </c>
      <c r="B45" s="131">
        <v>2005</v>
      </c>
      <c r="C45" s="203">
        <v>1</v>
      </c>
      <c r="D45" s="158" t="s">
        <v>172</v>
      </c>
      <c r="F45" s="195"/>
    </row>
    <row r="46" spans="1:12" x14ac:dyDescent="0.35">
      <c r="A46" s="131" t="s">
        <v>139</v>
      </c>
      <c r="B46" s="131">
        <v>2020</v>
      </c>
      <c r="C46" s="203">
        <v>1.25</v>
      </c>
      <c r="D46" s="158" t="s">
        <v>172</v>
      </c>
      <c r="F46" s="195"/>
    </row>
    <row r="47" spans="1:12" x14ac:dyDescent="0.35">
      <c r="A47" s="131" t="s">
        <v>139</v>
      </c>
      <c r="B47" s="131">
        <v>2035</v>
      </c>
      <c r="C47" s="203">
        <v>1.5</v>
      </c>
      <c r="D47" s="158" t="s">
        <v>172</v>
      </c>
      <c r="F47" s="195"/>
    </row>
    <row r="48" spans="1:12" x14ac:dyDescent="0.35">
      <c r="A48" s="131" t="s">
        <v>139</v>
      </c>
      <c r="B48" s="131">
        <v>2050</v>
      </c>
      <c r="C48" s="203">
        <v>1.75</v>
      </c>
      <c r="D48" s="158" t="s">
        <v>172</v>
      </c>
      <c r="F48" s="195"/>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328"/>
  <sheetViews>
    <sheetView zoomScaleNormal="100" workbookViewId="0">
      <pane ySplit="8" topLeftCell="A159" activePane="bottomLeft" state="frozen"/>
      <selection pane="bottomLeft" activeCell="F189" sqref="F189"/>
    </sheetView>
  </sheetViews>
  <sheetFormatPr defaultRowHeight="14.5" x14ac:dyDescent="0.35"/>
  <cols>
    <col min="1" max="3" width="9.1796875" style="101"/>
    <col min="4" max="4" width="9.1796875" style="159"/>
    <col min="5" max="5" width="9.1796875" style="158"/>
    <col min="6" max="6" width="58.453125" customWidth="1"/>
    <col min="7" max="7" width="9.1796875" style="147"/>
  </cols>
  <sheetData>
    <row r="1" spans="1:17" s="158" customFormat="1" ht="62.5" x14ac:dyDescent="0.35">
      <c r="A1" s="95" t="s">
        <v>112</v>
      </c>
      <c r="B1" s="96" t="s">
        <v>111</v>
      </c>
      <c r="C1" s="161" t="s">
        <v>146</v>
      </c>
      <c r="D1" s="157" t="s">
        <v>145</v>
      </c>
      <c r="E1" s="98" t="s">
        <v>113</v>
      </c>
      <c r="F1" s="198" t="s">
        <v>177</v>
      </c>
      <c r="H1" s="197"/>
      <c r="I1" s="197"/>
      <c r="J1" s="197"/>
      <c r="K1" s="197"/>
      <c r="L1" s="197"/>
      <c r="M1" s="197"/>
      <c r="N1" s="197"/>
      <c r="O1" s="197"/>
      <c r="P1" s="197"/>
      <c r="Q1" s="197"/>
    </row>
    <row r="2" spans="1:17" x14ac:dyDescent="0.35">
      <c r="A2" s="102">
        <v>300</v>
      </c>
      <c r="B2" s="103">
        <v>1945</v>
      </c>
      <c r="C2" s="151">
        <v>163.03000000000003</v>
      </c>
      <c r="D2" s="155">
        <v>125</v>
      </c>
      <c r="E2" s="160">
        <v>6.2164217835788973</v>
      </c>
      <c r="F2" s="104" t="s">
        <v>114</v>
      </c>
      <c r="G2" s="104"/>
      <c r="H2" s="100"/>
      <c r="I2" s="100"/>
      <c r="J2" s="100"/>
    </row>
    <row r="3" spans="1:17" x14ac:dyDescent="0.35">
      <c r="A3" s="102">
        <v>300</v>
      </c>
      <c r="B3" s="103">
        <v>1960</v>
      </c>
      <c r="C3" s="151">
        <v>137.00000000000003</v>
      </c>
      <c r="D3" s="155">
        <v>105</v>
      </c>
      <c r="E3" s="160">
        <v>14.321308812499977</v>
      </c>
      <c r="F3" s="108" t="s">
        <v>206</v>
      </c>
      <c r="G3" s="108"/>
      <c r="H3" s="108"/>
      <c r="I3" s="108"/>
      <c r="J3" s="108"/>
      <c r="K3" s="108"/>
      <c r="L3" s="135"/>
      <c r="M3" s="135"/>
      <c r="N3" s="135"/>
      <c r="O3" s="135"/>
      <c r="P3" s="179"/>
      <c r="Q3" s="179"/>
    </row>
    <row r="4" spans="1:17" x14ac:dyDescent="0.35">
      <c r="A4" s="102">
        <v>300</v>
      </c>
      <c r="B4" s="103">
        <v>1975</v>
      </c>
      <c r="C4" s="151">
        <v>153.44000000000003</v>
      </c>
      <c r="D4" s="155">
        <v>118</v>
      </c>
      <c r="E4" s="160">
        <v>14.096296785285315</v>
      </c>
      <c r="F4" s="136" t="s">
        <v>140</v>
      </c>
      <c r="G4" s="136"/>
      <c r="H4" s="136"/>
      <c r="I4" s="136"/>
      <c r="J4" s="136"/>
      <c r="K4" s="136"/>
      <c r="L4" s="136"/>
      <c r="M4" s="136"/>
      <c r="N4" s="136"/>
      <c r="O4" s="136"/>
      <c r="P4" s="136"/>
    </row>
    <row r="5" spans="1:17" x14ac:dyDescent="0.35">
      <c r="A5" s="102">
        <v>300</v>
      </c>
      <c r="B5" s="103">
        <v>1990</v>
      </c>
      <c r="C5" s="151">
        <v>156.93896141001184</v>
      </c>
      <c r="D5" s="155">
        <v>104</v>
      </c>
      <c r="E5" s="160">
        <v>14.815186812586477</v>
      </c>
      <c r="F5" s="109" t="s">
        <v>141</v>
      </c>
      <c r="G5" s="109"/>
      <c r="H5" s="109"/>
      <c r="I5" s="109"/>
      <c r="J5" s="109"/>
      <c r="K5" s="109"/>
      <c r="L5" s="109"/>
      <c r="M5" s="109"/>
      <c r="N5" s="109"/>
    </row>
    <row r="6" spans="1:17" x14ac:dyDescent="0.35">
      <c r="A6" s="102">
        <v>300</v>
      </c>
      <c r="B6" s="103">
        <v>2005</v>
      </c>
      <c r="C6" s="151">
        <v>156.93896141001184</v>
      </c>
      <c r="D6" s="155">
        <v>104</v>
      </c>
      <c r="E6" s="160">
        <v>14.983927984766277</v>
      </c>
      <c r="F6" s="138" t="s">
        <v>180</v>
      </c>
      <c r="G6" s="138"/>
      <c r="H6" s="138"/>
      <c r="I6" s="138"/>
      <c r="J6" s="138"/>
      <c r="K6" s="138"/>
      <c r="L6" s="138"/>
      <c r="M6" s="138"/>
    </row>
    <row r="7" spans="1:17" x14ac:dyDescent="0.35">
      <c r="A7" s="102">
        <v>301</v>
      </c>
      <c r="B7" s="103">
        <v>1945</v>
      </c>
      <c r="C7" s="151">
        <v>183.26</v>
      </c>
      <c r="D7" s="155">
        <v>180</v>
      </c>
      <c r="E7" s="160">
        <v>10.271286888888133</v>
      </c>
      <c r="F7" s="204" t="s">
        <v>185</v>
      </c>
    </row>
    <row r="8" spans="1:17" x14ac:dyDescent="0.35">
      <c r="A8" s="102">
        <v>301</v>
      </c>
      <c r="B8" s="103">
        <v>1960</v>
      </c>
      <c r="C8" s="151">
        <v>154.00000000000003</v>
      </c>
      <c r="D8" s="155">
        <v>151</v>
      </c>
      <c r="E8" s="160">
        <v>20.730158730158731</v>
      </c>
      <c r="F8" s="201" t="s">
        <v>192</v>
      </c>
    </row>
    <row r="9" spans="1:17" x14ac:dyDescent="0.35">
      <c r="A9" s="102">
        <v>301</v>
      </c>
      <c r="B9" s="103">
        <v>1975</v>
      </c>
      <c r="C9" s="151">
        <v>172.48000000000002</v>
      </c>
      <c r="D9" s="155">
        <v>169</v>
      </c>
      <c r="E9" s="160">
        <v>23.490566037735849</v>
      </c>
    </row>
    <row r="10" spans="1:17" x14ac:dyDescent="0.35">
      <c r="A10" s="102">
        <v>301</v>
      </c>
      <c r="B10" s="103">
        <v>1990</v>
      </c>
      <c r="C10" s="151">
        <v>128.52000000000001</v>
      </c>
      <c r="D10" s="155">
        <v>126</v>
      </c>
      <c r="E10" s="160">
        <v>45.466571834992891</v>
      </c>
    </row>
    <row r="11" spans="1:17" x14ac:dyDescent="0.35">
      <c r="A11" s="102">
        <v>301</v>
      </c>
      <c r="B11" s="103">
        <v>2005</v>
      </c>
      <c r="C11" s="151">
        <v>128.52000000000001</v>
      </c>
      <c r="D11" s="155">
        <v>126</v>
      </c>
      <c r="E11" s="160">
        <v>31.881818181818183</v>
      </c>
    </row>
    <row r="12" spans="1:17" x14ac:dyDescent="0.35">
      <c r="A12" s="102">
        <v>302</v>
      </c>
      <c r="B12" s="103">
        <v>1945</v>
      </c>
      <c r="C12" s="151">
        <v>197.54</v>
      </c>
      <c r="D12" s="155">
        <v>183</v>
      </c>
      <c r="E12" s="160">
        <v>31.084645669291337</v>
      </c>
    </row>
    <row r="13" spans="1:17" x14ac:dyDescent="0.35">
      <c r="A13" s="102">
        <v>302</v>
      </c>
      <c r="B13" s="103">
        <v>1960</v>
      </c>
      <c r="C13" s="151">
        <v>166.00000000000003</v>
      </c>
      <c r="D13" s="155">
        <v>154</v>
      </c>
      <c r="E13" s="160">
        <v>36.81201740822393</v>
      </c>
    </row>
    <row r="14" spans="1:17" x14ac:dyDescent="0.35">
      <c r="A14" s="102">
        <v>302</v>
      </c>
      <c r="B14" s="103">
        <v>1975</v>
      </c>
      <c r="C14" s="151">
        <v>185.92000000000002</v>
      </c>
      <c r="D14" s="155">
        <v>172</v>
      </c>
      <c r="E14" s="160">
        <v>24.461236155769917</v>
      </c>
    </row>
    <row r="15" spans="1:17" x14ac:dyDescent="0.35">
      <c r="A15" s="102">
        <v>302</v>
      </c>
      <c r="B15" s="103">
        <v>1990</v>
      </c>
      <c r="C15" s="151">
        <v>138.32000000000002</v>
      </c>
      <c r="D15" s="155">
        <v>136</v>
      </c>
      <c r="E15" s="160">
        <v>37.154467680608363</v>
      </c>
    </row>
    <row r="16" spans="1:17" x14ac:dyDescent="0.35">
      <c r="A16" s="102">
        <v>302</v>
      </c>
      <c r="B16" s="103">
        <v>2005</v>
      </c>
      <c r="C16" s="151">
        <v>138.32000000000002</v>
      </c>
      <c r="D16" s="155">
        <v>136</v>
      </c>
      <c r="E16" s="160">
        <v>67.198493975903617</v>
      </c>
    </row>
    <row r="17" spans="1:6" x14ac:dyDescent="0.35">
      <c r="A17" s="102">
        <v>303</v>
      </c>
      <c r="B17" s="103">
        <v>1945</v>
      </c>
      <c r="C17" s="151">
        <v>146.37</v>
      </c>
      <c r="D17" s="155">
        <v>201</v>
      </c>
      <c r="E17" s="160">
        <v>31.267104591495123</v>
      </c>
      <c r="F17" s="147"/>
    </row>
    <row r="18" spans="1:6" x14ac:dyDescent="0.35">
      <c r="A18" s="102">
        <v>303</v>
      </c>
      <c r="B18" s="103">
        <v>1960</v>
      </c>
      <c r="C18" s="151">
        <v>123.00000000000003</v>
      </c>
      <c r="D18" s="155">
        <v>169</v>
      </c>
      <c r="E18" s="160">
        <v>28.224841666791267</v>
      </c>
    </row>
    <row r="19" spans="1:6" x14ac:dyDescent="0.35">
      <c r="A19" s="102">
        <v>303</v>
      </c>
      <c r="B19" s="103">
        <v>1975</v>
      </c>
      <c r="C19" s="151">
        <v>137.76000000000002</v>
      </c>
      <c r="D19" s="155">
        <v>189</v>
      </c>
      <c r="E19" s="160">
        <v>26.811385623136189</v>
      </c>
    </row>
    <row r="20" spans="1:6" x14ac:dyDescent="0.35">
      <c r="A20" s="102">
        <v>303</v>
      </c>
      <c r="B20" s="103">
        <v>1990</v>
      </c>
      <c r="C20" s="200">
        <v>146</v>
      </c>
      <c r="D20" s="155">
        <v>104</v>
      </c>
      <c r="E20" s="160">
        <v>41.443802786538619</v>
      </c>
    </row>
    <row r="21" spans="1:6" x14ac:dyDescent="0.35">
      <c r="A21" s="102">
        <v>303</v>
      </c>
      <c r="B21" s="103">
        <v>2005</v>
      </c>
      <c r="C21" s="200">
        <v>146</v>
      </c>
      <c r="D21" s="155">
        <v>104</v>
      </c>
      <c r="E21" s="160">
        <v>46.645746633207516</v>
      </c>
    </row>
    <row r="22" spans="1:6" x14ac:dyDescent="0.35">
      <c r="A22" s="102">
        <v>305</v>
      </c>
      <c r="B22" s="103">
        <v>1945</v>
      </c>
      <c r="C22" s="151">
        <v>148.75</v>
      </c>
      <c r="D22" s="155">
        <v>147</v>
      </c>
      <c r="E22" s="160">
        <v>15.242471981376729</v>
      </c>
    </row>
    <row r="23" spans="1:6" x14ac:dyDescent="0.35">
      <c r="A23" s="102">
        <v>305</v>
      </c>
      <c r="B23" s="103">
        <v>1960</v>
      </c>
      <c r="C23" s="151">
        <v>125.00000000000003</v>
      </c>
      <c r="D23" s="155">
        <v>123</v>
      </c>
      <c r="E23" s="160">
        <v>10.86233468426213</v>
      </c>
    </row>
    <row r="24" spans="1:6" x14ac:dyDescent="0.35">
      <c r="A24" s="102">
        <v>305</v>
      </c>
      <c r="B24" s="103">
        <v>1975</v>
      </c>
      <c r="C24" s="151">
        <v>140</v>
      </c>
      <c r="D24" s="155">
        <v>138</v>
      </c>
      <c r="E24" s="160">
        <v>11.735099337748345</v>
      </c>
    </row>
    <row r="25" spans="1:6" x14ac:dyDescent="0.35">
      <c r="A25" s="102">
        <v>305</v>
      </c>
      <c r="B25" s="103">
        <v>1990</v>
      </c>
      <c r="C25" s="151">
        <v>124.88000000000001</v>
      </c>
      <c r="D25" s="155">
        <v>123</v>
      </c>
      <c r="E25" s="160">
        <v>25.347171781907949</v>
      </c>
    </row>
    <row r="26" spans="1:6" x14ac:dyDescent="0.35">
      <c r="A26" s="102">
        <v>305</v>
      </c>
      <c r="B26" s="103">
        <v>2005</v>
      </c>
      <c r="C26" s="151">
        <v>124.88000000000001</v>
      </c>
      <c r="D26" s="155">
        <v>123</v>
      </c>
      <c r="E26" s="160">
        <v>19.795918367346939</v>
      </c>
    </row>
    <row r="27" spans="1:6" x14ac:dyDescent="0.35">
      <c r="A27" s="102">
        <v>306</v>
      </c>
      <c r="B27" s="103">
        <v>1945</v>
      </c>
      <c r="C27" s="151">
        <v>97.580000000000013</v>
      </c>
      <c r="D27" s="155">
        <v>96</v>
      </c>
      <c r="E27" s="144">
        <v>61.77158576725941</v>
      </c>
      <c r="F27" s="168" t="s">
        <v>159</v>
      </c>
    </row>
    <row r="28" spans="1:6" x14ac:dyDescent="0.35">
      <c r="A28" s="102">
        <v>306</v>
      </c>
      <c r="B28" s="103">
        <v>1960</v>
      </c>
      <c r="C28" s="151">
        <v>82.000000000000014</v>
      </c>
      <c r="D28" s="155">
        <v>80</v>
      </c>
      <c r="E28" s="143">
        <v>93.261125955450595</v>
      </c>
    </row>
    <row r="29" spans="1:6" x14ac:dyDescent="0.35">
      <c r="A29" s="102">
        <v>306</v>
      </c>
      <c r="B29" s="103">
        <v>1975</v>
      </c>
      <c r="C29" s="151">
        <v>91.84</v>
      </c>
      <c r="D29" s="155">
        <v>90</v>
      </c>
      <c r="E29" s="143">
        <v>79.852820947837316</v>
      </c>
    </row>
    <row r="30" spans="1:6" x14ac:dyDescent="0.35">
      <c r="A30" s="102">
        <v>306</v>
      </c>
      <c r="B30" s="103">
        <v>1990</v>
      </c>
      <c r="C30" s="151">
        <v>88.48</v>
      </c>
      <c r="D30" s="155">
        <v>87</v>
      </c>
      <c r="E30" s="143">
        <v>151.07094437316894</v>
      </c>
    </row>
    <row r="31" spans="1:6" x14ac:dyDescent="0.35">
      <c r="A31" s="102">
        <v>306</v>
      </c>
      <c r="B31" s="103">
        <v>2005</v>
      </c>
      <c r="C31" s="151">
        <v>88.48</v>
      </c>
      <c r="D31" s="155">
        <v>87</v>
      </c>
      <c r="E31" s="143">
        <v>137.08262226766143</v>
      </c>
      <c r="F31" t="s">
        <v>181</v>
      </c>
    </row>
    <row r="32" spans="1:6" x14ac:dyDescent="0.35">
      <c r="A32" s="93">
        <v>308</v>
      </c>
      <c r="B32" s="94">
        <v>1945</v>
      </c>
      <c r="C32" s="152">
        <v>116.92862393843606</v>
      </c>
      <c r="D32" s="97">
        <v>105</v>
      </c>
      <c r="E32" s="146">
        <v>10</v>
      </c>
      <c r="F32" s="133" t="s">
        <v>186</v>
      </c>
    </row>
    <row r="33" spans="1:6" x14ac:dyDescent="0.35">
      <c r="A33" s="93">
        <v>308</v>
      </c>
      <c r="B33" s="94">
        <v>1960</v>
      </c>
      <c r="C33" s="152">
        <v>98.259347847425261</v>
      </c>
      <c r="D33" s="97">
        <v>88</v>
      </c>
      <c r="E33" s="146">
        <v>10</v>
      </c>
      <c r="F33" s="196" t="s">
        <v>186</v>
      </c>
    </row>
    <row r="34" spans="1:6" x14ac:dyDescent="0.35">
      <c r="A34" s="102">
        <v>308</v>
      </c>
      <c r="B34" s="103">
        <v>1975</v>
      </c>
      <c r="C34" s="151">
        <v>110.05046958911629</v>
      </c>
      <c r="D34" s="155">
        <v>99</v>
      </c>
      <c r="E34" s="160">
        <v>10.333333333333334</v>
      </c>
    </row>
    <row r="35" spans="1:6" x14ac:dyDescent="0.35">
      <c r="A35" s="102">
        <v>308</v>
      </c>
      <c r="B35" s="103">
        <v>1990</v>
      </c>
      <c r="C35" s="151">
        <v>112.56000000000002</v>
      </c>
      <c r="D35" s="155">
        <v>111</v>
      </c>
      <c r="E35" s="160">
        <v>21.09730710525535</v>
      </c>
    </row>
    <row r="36" spans="1:6" x14ac:dyDescent="0.35">
      <c r="A36" s="102">
        <v>308</v>
      </c>
      <c r="B36" s="103">
        <v>2005</v>
      </c>
      <c r="C36" s="151">
        <v>112.56000000000002</v>
      </c>
      <c r="D36" s="155">
        <v>111</v>
      </c>
      <c r="E36" s="160">
        <v>25.351855501027273</v>
      </c>
    </row>
    <row r="37" spans="1:6" x14ac:dyDescent="0.35">
      <c r="A37" s="102">
        <v>400</v>
      </c>
      <c r="B37" s="103">
        <v>1945</v>
      </c>
      <c r="C37" s="151">
        <v>151.54182356200295</v>
      </c>
      <c r="D37" s="155">
        <v>112</v>
      </c>
      <c r="E37" s="160">
        <v>7.9870982028654849</v>
      </c>
    </row>
    <row r="38" spans="1:6" x14ac:dyDescent="0.35">
      <c r="A38" s="102">
        <v>400</v>
      </c>
      <c r="B38" s="103">
        <v>1960</v>
      </c>
      <c r="C38" s="151">
        <v>127.34607022017056</v>
      </c>
      <c r="D38" s="155">
        <v>94</v>
      </c>
      <c r="E38" s="160">
        <v>12.639563062431616</v>
      </c>
    </row>
    <row r="39" spans="1:6" x14ac:dyDescent="0.35">
      <c r="A39" s="102">
        <v>400</v>
      </c>
      <c r="B39" s="103">
        <v>1975</v>
      </c>
      <c r="C39" s="151">
        <v>142.627598646591</v>
      </c>
      <c r="D39" s="155">
        <v>105</v>
      </c>
      <c r="E39" s="160">
        <v>11.939442556103952</v>
      </c>
    </row>
    <row r="40" spans="1:6" x14ac:dyDescent="0.35">
      <c r="A40" s="102">
        <v>400</v>
      </c>
      <c r="B40" s="103">
        <v>1990</v>
      </c>
      <c r="C40" s="151">
        <v>145.88000000000002</v>
      </c>
      <c r="D40" s="155">
        <v>143</v>
      </c>
      <c r="E40" s="160">
        <v>13.275273590065851</v>
      </c>
    </row>
    <row r="41" spans="1:6" x14ac:dyDescent="0.35">
      <c r="A41" s="102">
        <v>400</v>
      </c>
      <c r="B41" s="103">
        <v>2005</v>
      </c>
      <c r="C41" s="151">
        <v>145.88000000000002</v>
      </c>
      <c r="D41" s="155">
        <v>143</v>
      </c>
      <c r="E41" s="160">
        <v>15.972041642634053</v>
      </c>
    </row>
    <row r="42" spans="1:6" x14ac:dyDescent="0.35">
      <c r="A42" s="102">
        <v>401</v>
      </c>
      <c r="B42" s="103">
        <v>1945</v>
      </c>
      <c r="C42" s="151">
        <v>97.580000000000013</v>
      </c>
      <c r="D42" s="155">
        <v>94</v>
      </c>
      <c r="E42" s="160">
        <v>4.1118668408787409</v>
      </c>
    </row>
    <row r="43" spans="1:6" x14ac:dyDescent="0.35">
      <c r="A43" s="102">
        <v>401</v>
      </c>
      <c r="B43" s="103">
        <v>1960</v>
      </c>
      <c r="C43" s="151">
        <v>82.000000000000014</v>
      </c>
      <c r="D43" s="155">
        <v>79</v>
      </c>
      <c r="E43" s="160">
        <v>6.8404579398724046</v>
      </c>
    </row>
    <row r="44" spans="1:6" x14ac:dyDescent="0.35">
      <c r="A44" s="102">
        <v>401</v>
      </c>
      <c r="B44" s="103">
        <v>1975</v>
      </c>
      <c r="C44" s="151">
        <v>91.84</v>
      </c>
      <c r="D44" s="155">
        <v>88</v>
      </c>
      <c r="E44" s="160">
        <v>12.609529529542343</v>
      </c>
    </row>
    <row r="45" spans="1:6" x14ac:dyDescent="0.35">
      <c r="A45" s="102">
        <v>401</v>
      </c>
      <c r="B45" s="103">
        <v>1990</v>
      </c>
      <c r="C45" s="151">
        <v>66.733333333333348</v>
      </c>
      <c r="D45" s="155">
        <v>66</v>
      </c>
      <c r="E45" s="160">
        <v>19.756184988247082</v>
      </c>
    </row>
    <row r="46" spans="1:6" x14ac:dyDescent="0.35">
      <c r="A46" s="102">
        <v>401</v>
      </c>
      <c r="B46" s="103">
        <v>2005</v>
      </c>
      <c r="C46" s="151">
        <v>66.733333333333348</v>
      </c>
      <c r="D46" s="155">
        <v>66</v>
      </c>
      <c r="E46" s="160">
        <v>19.867692640395084</v>
      </c>
    </row>
    <row r="47" spans="1:6" x14ac:dyDescent="0.35">
      <c r="A47" s="102">
        <v>402</v>
      </c>
      <c r="B47" s="103">
        <v>1945</v>
      </c>
      <c r="C47" s="151">
        <v>102.34</v>
      </c>
      <c r="D47" s="155">
        <v>103</v>
      </c>
      <c r="E47" s="160">
        <v>16.100540822905877</v>
      </c>
    </row>
    <row r="48" spans="1:6" x14ac:dyDescent="0.35">
      <c r="A48" s="102">
        <v>402</v>
      </c>
      <c r="B48" s="103">
        <v>1960</v>
      </c>
      <c r="C48" s="151">
        <v>86.000000000000014</v>
      </c>
      <c r="D48" s="155">
        <v>87</v>
      </c>
      <c r="E48" s="160">
        <v>25.901887224322852</v>
      </c>
    </row>
    <row r="49" spans="1:5" x14ac:dyDescent="0.35">
      <c r="A49" s="102">
        <v>402</v>
      </c>
      <c r="B49" s="103">
        <v>1975</v>
      </c>
      <c r="C49" s="151">
        <v>96.320000000000007</v>
      </c>
      <c r="D49" s="155">
        <v>97</v>
      </c>
      <c r="E49" s="160">
        <v>29.913502659515057</v>
      </c>
    </row>
    <row r="50" spans="1:5" x14ac:dyDescent="0.35">
      <c r="A50" s="102">
        <v>402</v>
      </c>
      <c r="B50" s="103">
        <v>1990</v>
      </c>
      <c r="C50" s="151">
        <v>106.12</v>
      </c>
      <c r="D50" s="155">
        <v>104</v>
      </c>
      <c r="E50" s="160">
        <v>37.709983149203133</v>
      </c>
    </row>
    <row r="51" spans="1:5" x14ac:dyDescent="0.35">
      <c r="A51" s="102">
        <v>402</v>
      </c>
      <c r="B51" s="103">
        <v>2005</v>
      </c>
      <c r="C51" s="151">
        <v>106.12</v>
      </c>
      <c r="D51" s="155">
        <v>104</v>
      </c>
      <c r="E51" s="160">
        <v>39.660314140505847</v>
      </c>
    </row>
    <row r="52" spans="1:5" x14ac:dyDescent="0.35">
      <c r="A52" s="102">
        <v>403</v>
      </c>
      <c r="B52" s="103">
        <v>1945</v>
      </c>
      <c r="C52" s="151">
        <v>77.350000000000009</v>
      </c>
      <c r="D52" s="155">
        <v>113</v>
      </c>
      <c r="E52" s="160">
        <v>13.401041703118974</v>
      </c>
    </row>
    <row r="53" spans="1:5" x14ac:dyDescent="0.35">
      <c r="A53" s="102">
        <v>403</v>
      </c>
      <c r="B53" s="103">
        <v>1960</v>
      </c>
      <c r="C53" s="151">
        <v>65.000000000000014</v>
      </c>
      <c r="D53" s="155">
        <v>95</v>
      </c>
      <c r="E53" s="160">
        <v>10.190707548580137</v>
      </c>
    </row>
    <row r="54" spans="1:5" x14ac:dyDescent="0.35">
      <c r="A54" s="102">
        <v>403</v>
      </c>
      <c r="B54" s="103">
        <v>1975</v>
      </c>
      <c r="C54" s="151">
        <v>72.800000000000011</v>
      </c>
      <c r="D54" s="155">
        <v>106</v>
      </c>
      <c r="E54" s="160">
        <v>13.211327882151009</v>
      </c>
    </row>
    <row r="55" spans="1:5" x14ac:dyDescent="0.35">
      <c r="A55" s="102">
        <v>403</v>
      </c>
      <c r="B55" s="103">
        <v>1990</v>
      </c>
      <c r="C55" s="151">
        <v>76.440000000000012</v>
      </c>
      <c r="D55" s="155">
        <v>75</v>
      </c>
      <c r="E55" s="160">
        <v>15.328020456397665</v>
      </c>
    </row>
    <row r="56" spans="1:5" x14ac:dyDescent="0.35">
      <c r="A56" s="102">
        <v>403</v>
      </c>
      <c r="B56" s="103">
        <v>2005</v>
      </c>
      <c r="C56" s="151">
        <v>76.440000000000012</v>
      </c>
      <c r="D56" s="155">
        <v>75</v>
      </c>
      <c r="E56" s="160">
        <v>11.775307250551302</v>
      </c>
    </row>
    <row r="57" spans="1:5" x14ac:dyDescent="0.35">
      <c r="A57" s="102">
        <v>405</v>
      </c>
      <c r="B57" s="103">
        <v>1945</v>
      </c>
      <c r="C57" s="151">
        <v>153.51000000000002</v>
      </c>
      <c r="D57" s="155">
        <v>124</v>
      </c>
      <c r="E57" s="160">
        <v>22.334678215001151</v>
      </c>
    </row>
    <row r="58" spans="1:5" x14ac:dyDescent="0.35">
      <c r="A58" s="102">
        <v>405</v>
      </c>
      <c r="B58" s="103">
        <v>1960</v>
      </c>
      <c r="C58" s="151">
        <v>129.00000000000003</v>
      </c>
      <c r="D58" s="155">
        <v>104</v>
      </c>
      <c r="E58" s="160">
        <v>25.415448715029605</v>
      </c>
    </row>
    <row r="59" spans="1:5" x14ac:dyDescent="0.35">
      <c r="A59" s="102">
        <v>405</v>
      </c>
      <c r="B59" s="103">
        <v>1975</v>
      </c>
      <c r="C59" s="151">
        <v>144.48000000000002</v>
      </c>
      <c r="D59" s="155">
        <v>117</v>
      </c>
      <c r="E59" s="160">
        <v>29.803359771009234</v>
      </c>
    </row>
    <row r="60" spans="1:5" x14ac:dyDescent="0.35">
      <c r="A60" s="102">
        <v>405</v>
      </c>
      <c r="B60" s="103">
        <v>1990</v>
      </c>
      <c r="C60" s="151">
        <v>116.319609831693</v>
      </c>
      <c r="D60" s="155">
        <v>114</v>
      </c>
      <c r="E60" s="160">
        <v>34.94353953500373</v>
      </c>
    </row>
    <row r="61" spans="1:5" x14ac:dyDescent="0.35">
      <c r="A61" s="102">
        <v>405</v>
      </c>
      <c r="B61" s="103">
        <v>2005</v>
      </c>
      <c r="C61" s="151">
        <v>116.319609831693</v>
      </c>
      <c r="D61" s="155">
        <v>114</v>
      </c>
      <c r="E61" s="160">
        <v>32.456311787590387</v>
      </c>
    </row>
    <row r="62" spans="1:5" x14ac:dyDescent="0.35">
      <c r="A62" s="102">
        <v>406</v>
      </c>
      <c r="B62" s="103">
        <v>1945</v>
      </c>
      <c r="C62" s="151">
        <v>141.61000000000001</v>
      </c>
      <c r="D62" s="155">
        <v>137</v>
      </c>
      <c r="E62" s="160">
        <v>8.2337409187495734</v>
      </c>
    </row>
    <row r="63" spans="1:5" x14ac:dyDescent="0.35">
      <c r="A63" s="102">
        <v>406</v>
      </c>
      <c r="B63" s="103">
        <v>1960</v>
      </c>
      <c r="C63" s="151">
        <v>119.00000000000003</v>
      </c>
      <c r="D63" s="155">
        <v>115</v>
      </c>
      <c r="E63" s="160">
        <v>17.436205136361547</v>
      </c>
    </row>
    <row r="64" spans="1:5" x14ac:dyDescent="0.35">
      <c r="A64" s="102">
        <v>406</v>
      </c>
      <c r="B64" s="103">
        <v>1975</v>
      </c>
      <c r="C64" s="151">
        <v>133.28</v>
      </c>
      <c r="D64" s="155">
        <v>129</v>
      </c>
      <c r="E64" s="160">
        <v>14.466495631349444</v>
      </c>
    </row>
    <row r="65" spans="1:6" x14ac:dyDescent="0.35">
      <c r="A65" s="102">
        <v>406</v>
      </c>
      <c r="B65" s="103">
        <v>1990</v>
      </c>
      <c r="C65" s="151">
        <v>157.92000000000002</v>
      </c>
      <c r="D65" s="155">
        <v>155</v>
      </c>
      <c r="E65" s="160">
        <v>24.256355753047576</v>
      </c>
    </row>
    <row r="66" spans="1:6" x14ac:dyDescent="0.35">
      <c r="A66" s="102">
        <v>406</v>
      </c>
      <c r="B66" s="103">
        <v>2005</v>
      </c>
      <c r="C66" s="151">
        <v>157.92000000000002</v>
      </c>
      <c r="D66" s="155">
        <v>155</v>
      </c>
      <c r="E66" s="160">
        <v>24.458720497923252</v>
      </c>
    </row>
    <row r="67" spans="1:6" x14ac:dyDescent="0.35">
      <c r="A67" s="102">
        <v>407</v>
      </c>
      <c r="B67" s="103">
        <v>1945</v>
      </c>
      <c r="C67" s="151">
        <v>130.9</v>
      </c>
      <c r="D67" s="155">
        <v>151</v>
      </c>
      <c r="E67" s="160">
        <v>7.8155104125895587</v>
      </c>
    </row>
    <row r="68" spans="1:6" x14ac:dyDescent="0.35">
      <c r="A68" s="102">
        <v>407</v>
      </c>
      <c r="B68" s="103">
        <v>1960</v>
      </c>
      <c r="C68" s="151">
        <v>110.00000000000001</v>
      </c>
      <c r="D68" s="155">
        <v>127</v>
      </c>
      <c r="E68" s="160">
        <v>8.3608200071694601</v>
      </c>
    </row>
    <row r="69" spans="1:6" x14ac:dyDescent="0.35">
      <c r="A69" s="102">
        <v>407</v>
      </c>
      <c r="B69" s="103">
        <v>1975</v>
      </c>
      <c r="C69" s="151">
        <v>123.20000000000002</v>
      </c>
      <c r="D69" s="155">
        <v>142</v>
      </c>
      <c r="E69" s="160">
        <v>19.971264702783262</v>
      </c>
    </row>
    <row r="70" spans="1:6" x14ac:dyDescent="0.35">
      <c r="A70" s="102">
        <v>407</v>
      </c>
      <c r="B70" s="103">
        <v>1990</v>
      </c>
      <c r="C70" s="151">
        <v>115.92000000000002</v>
      </c>
      <c r="D70" s="155">
        <v>114</v>
      </c>
      <c r="E70" s="160">
        <v>20.15712250348912</v>
      </c>
    </row>
    <row r="71" spans="1:6" x14ac:dyDescent="0.35">
      <c r="A71" s="102">
        <v>407</v>
      </c>
      <c r="B71" s="103">
        <v>2005</v>
      </c>
      <c r="C71" s="151">
        <v>115.92000000000002</v>
      </c>
      <c r="D71" s="155">
        <v>114</v>
      </c>
      <c r="E71" s="160">
        <v>21.14249540479025</v>
      </c>
    </row>
    <row r="72" spans="1:6" x14ac:dyDescent="0.35">
      <c r="A72" s="102">
        <v>408</v>
      </c>
      <c r="B72" s="103">
        <v>1945</v>
      </c>
      <c r="C72" s="151">
        <v>113.05000000000001</v>
      </c>
      <c r="D72" s="155">
        <v>166</v>
      </c>
      <c r="E72" s="160">
        <v>32.509784542354907</v>
      </c>
    </row>
    <row r="73" spans="1:6" x14ac:dyDescent="0.35">
      <c r="A73" s="102">
        <v>408</v>
      </c>
      <c r="B73" s="103">
        <v>1960</v>
      </c>
      <c r="C73" s="151">
        <v>95.000000000000028</v>
      </c>
      <c r="D73" s="155">
        <v>139</v>
      </c>
      <c r="E73" s="160">
        <v>30.618599634169069</v>
      </c>
    </row>
    <row r="74" spans="1:6" x14ac:dyDescent="0.35">
      <c r="A74" s="102">
        <v>408</v>
      </c>
      <c r="B74" s="103">
        <v>1975</v>
      </c>
      <c r="C74" s="151">
        <v>106.4</v>
      </c>
      <c r="D74" s="155">
        <v>156</v>
      </c>
      <c r="E74" s="160">
        <v>34.169528271733078</v>
      </c>
    </row>
    <row r="75" spans="1:6" x14ac:dyDescent="0.35">
      <c r="A75" s="102">
        <v>408</v>
      </c>
      <c r="B75" s="103">
        <v>1990</v>
      </c>
      <c r="C75" s="151">
        <v>145.88000000000002</v>
      </c>
      <c r="D75" s="155">
        <v>143</v>
      </c>
      <c r="E75" s="160">
        <v>36.11011558988519</v>
      </c>
    </row>
    <row r="76" spans="1:6" x14ac:dyDescent="0.35">
      <c r="A76" s="102">
        <v>408</v>
      </c>
      <c r="B76" s="103">
        <v>2005</v>
      </c>
      <c r="C76" s="151">
        <v>145.88000000000002</v>
      </c>
      <c r="D76" s="155">
        <v>143</v>
      </c>
      <c r="E76" s="160">
        <v>18.700805205184537</v>
      </c>
    </row>
    <row r="77" spans="1:6" x14ac:dyDescent="0.35">
      <c r="A77" s="102">
        <v>409</v>
      </c>
      <c r="B77" s="103">
        <v>1945</v>
      </c>
      <c r="C77" s="151">
        <v>97.580000000000013</v>
      </c>
      <c r="D77" s="155">
        <v>182</v>
      </c>
      <c r="E77" s="144">
        <v>4.7036961975005056</v>
      </c>
      <c r="F77" s="139" t="s">
        <v>143</v>
      </c>
    </row>
    <row r="78" spans="1:6" x14ac:dyDescent="0.35">
      <c r="A78" s="102">
        <v>409</v>
      </c>
      <c r="B78" s="103">
        <v>1960</v>
      </c>
      <c r="C78" s="151">
        <v>82.000000000000014</v>
      </c>
      <c r="D78" s="155">
        <v>153</v>
      </c>
      <c r="E78" s="144">
        <v>3.4646125119047677</v>
      </c>
    </row>
    <row r="79" spans="1:6" x14ac:dyDescent="0.35">
      <c r="A79" s="102">
        <v>409</v>
      </c>
      <c r="B79" s="103">
        <v>1975</v>
      </c>
      <c r="C79" s="151">
        <v>91.84</v>
      </c>
      <c r="D79" s="155">
        <v>171</v>
      </c>
      <c r="E79" s="144">
        <v>2.8813239424005328</v>
      </c>
    </row>
    <row r="80" spans="1:6" x14ac:dyDescent="0.35">
      <c r="A80" s="102">
        <v>409</v>
      </c>
      <c r="B80" s="103">
        <v>1990</v>
      </c>
      <c r="C80" s="151">
        <v>86.240000000000009</v>
      </c>
      <c r="D80" s="155">
        <v>77</v>
      </c>
      <c r="E80" s="144">
        <v>3.0313340889693512</v>
      </c>
    </row>
    <row r="81" spans="1:6" x14ac:dyDescent="0.35">
      <c r="A81" s="102">
        <v>409</v>
      </c>
      <c r="B81" s="103">
        <v>2005</v>
      </c>
      <c r="C81" s="151">
        <v>86.240000000000009</v>
      </c>
      <c r="D81" s="155">
        <v>77</v>
      </c>
      <c r="E81" s="144">
        <v>4.034203398323533</v>
      </c>
    </row>
    <row r="82" spans="1:6" x14ac:dyDescent="0.35">
      <c r="A82" s="102">
        <v>412</v>
      </c>
      <c r="B82" s="103">
        <v>1945</v>
      </c>
      <c r="C82" s="151">
        <v>151.13000000000002</v>
      </c>
      <c r="D82" s="155">
        <v>201</v>
      </c>
      <c r="E82" s="160">
        <v>56.54624647193836</v>
      </c>
      <c r="F82" s="147"/>
    </row>
    <row r="83" spans="1:6" x14ac:dyDescent="0.35">
      <c r="A83" s="102">
        <v>412</v>
      </c>
      <c r="B83" s="103">
        <v>1960</v>
      </c>
      <c r="C83" s="151">
        <v>127.00000000000003</v>
      </c>
      <c r="D83" s="155">
        <v>169</v>
      </c>
      <c r="E83" s="160">
        <v>98.860967691150947</v>
      </c>
    </row>
    <row r="84" spans="1:6" x14ac:dyDescent="0.35">
      <c r="A84" s="102">
        <v>412</v>
      </c>
      <c r="B84" s="103">
        <v>1975</v>
      </c>
      <c r="C84" s="151">
        <v>142.24</v>
      </c>
      <c r="D84" s="155">
        <v>189</v>
      </c>
      <c r="E84" s="160">
        <v>99.64589277072794</v>
      </c>
    </row>
    <row r="85" spans="1:6" x14ac:dyDescent="0.35">
      <c r="A85" s="102">
        <v>412</v>
      </c>
      <c r="B85" s="103">
        <v>1990</v>
      </c>
      <c r="C85" s="200">
        <v>246</v>
      </c>
      <c r="D85" s="155">
        <v>197</v>
      </c>
      <c r="E85" s="160">
        <v>106.73074013829464</v>
      </c>
    </row>
    <row r="86" spans="1:6" x14ac:dyDescent="0.35">
      <c r="A86" s="102">
        <v>412</v>
      </c>
      <c r="B86" s="103">
        <v>2005</v>
      </c>
      <c r="C86" s="200">
        <v>246</v>
      </c>
      <c r="D86" s="155">
        <v>197</v>
      </c>
      <c r="E86" s="160">
        <v>142.6654689836673</v>
      </c>
    </row>
    <row r="87" spans="1:6" x14ac:dyDescent="0.35">
      <c r="A87" s="102">
        <v>413</v>
      </c>
      <c r="B87" s="103">
        <v>1945</v>
      </c>
      <c r="C87" s="151">
        <v>142.80000000000001</v>
      </c>
      <c r="D87" s="155">
        <v>220</v>
      </c>
      <c r="E87" s="160">
        <v>32.581595424254651</v>
      </c>
      <c r="F87" s="147"/>
    </row>
    <row r="88" spans="1:6" x14ac:dyDescent="0.35">
      <c r="A88" s="102">
        <v>413</v>
      </c>
      <c r="B88" s="103">
        <v>1960</v>
      </c>
      <c r="C88" s="151">
        <v>120.00000000000003</v>
      </c>
      <c r="D88" s="155">
        <v>185</v>
      </c>
      <c r="E88" s="160">
        <v>28.941236637911352</v>
      </c>
    </row>
    <row r="89" spans="1:6" x14ac:dyDescent="0.35">
      <c r="A89" s="102">
        <v>413</v>
      </c>
      <c r="B89" s="103">
        <v>1975</v>
      </c>
      <c r="C89" s="151">
        <v>134.4</v>
      </c>
      <c r="D89" s="155">
        <v>207</v>
      </c>
      <c r="E89" s="160">
        <v>54.586703612480953</v>
      </c>
    </row>
    <row r="90" spans="1:6" x14ac:dyDescent="0.35">
      <c r="A90" s="102">
        <v>413</v>
      </c>
      <c r="B90" s="103">
        <v>1990</v>
      </c>
      <c r="C90" s="200">
        <v>196</v>
      </c>
      <c r="D90" s="155">
        <v>152</v>
      </c>
      <c r="E90" s="160">
        <v>60.929319689158675</v>
      </c>
    </row>
    <row r="91" spans="1:6" x14ac:dyDescent="0.35">
      <c r="A91" s="102">
        <v>413</v>
      </c>
      <c r="B91" s="103">
        <v>2005</v>
      </c>
      <c r="C91" s="200">
        <v>196</v>
      </c>
      <c r="D91" s="155">
        <v>152</v>
      </c>
      <c r="E91" s="160">
        <v>76.423274659834206</v>
      </c>
    </row>
    <row r="92" spans="1:6" x14ac:dyDescent="0.35">
      <c r="A92" s="93">
        <v>414</v>
      </c>
      <c r="B92" s="94">
        <v>1945</v>
      </c>
      <c r="C92" s="152">
        <v>184.40981984320513</v>
      </c>
      <c r="D92" s="97">
        <v>210</v>
      </c>
      <c r="E92" s="146">
        <v>10</v>
      </c>
      <c r="F92" s="174" t="s">
        <v>187</v>
      </c>
    </row>
    <row r="93" spans="1:6" x14ac:dyDescent="0.35">
      <c r="A93" s="102">
        <v>414</v>
      </c>
      <c r="B93" s="103">
        <v>1960</v>
      </c>
      <c r="C93" s="151">
        <v>154.96623516235726</v>
      </c>
      <c r="D93" s="155">
        <v>177</v>
      </c>
      <c r="E93" s="160">
        <v>10.387816790123455</v>
      </c>
      <c r="F93" s="147"/>
    </row>
    <row r="94" spans="1:6" x14ac:dyDescent="0.35">
      <c r="A94" s="102">
        <v>414</v>
      </c>
      <c r="B94" s="103">
        <v>1975</v>
      </c>
      <c r="C94" s="151">
        <v>173.56218338184013</v>
      </c>
      <c r="D94" s="155">
        <v>198</v>
      </c>
      <c r="E94" s="160">
        <v>40.629041879883097</v>
      </c>
    </row>
    <row r="95" spans="1:6" x14ac:dyDescent="0.35">
      <c r="A95" s="102">
        <v>414</v>
      </c>
      <c r="B95" s="103">
        <v>1990</v>
      </c>
      <c r="C95" s="151">
        <v>177.52</v>
      </c>
      <c r="D95" s="155">
        <v>174</v>
      </c>
      <c r="E95" s="160">
        <v>66.504723249624845</v>
      </c>
    </row>
    <row r="96" spans="1:6" x14ac:dyDescent="0.35">
      <c r="A96" s="102">
        <v>414</v>
      </c>
      <c r="B96" s="103">
        <v>2005</v>
      </c>
      <c r="C96" s="151">
        <v>177.52</v>
      </c>
      <c r="D96" s="155">
        <v>174</v>
      </c>
      <c r="E96" s="160">
        <v>92.380923045629686</v>
      </c>
    </row>
    <row r="97" spans="1:5" x14ac:dyDescent="0.35">
      <c r="A97" s="102">
        <v>600</v>
      </c>
      <c r="B97" s="103">
        <v>1945</v>
      </c>
      <c r="C97" s="151">
        <v>73.407888745584032</v>
      </c>
      <c r="D97" s="155">
        <v>76</v>
      </c>
      <c r="E97" s="160">
        <v>18.954491819026874</v>
      </c>
    </row>
    <row r="98" spans="1:5" x14ac:dyDescent="0.35">
      <c r="A98" s="102">
        <v>600</v>
      </c>
      <c r="B98" s="103">
        <v>1960</v>
      </c>
      <c r="C98" s="151">
        <v>105.72057703966011</v>
      </c>
      <c r="D98" s="155">
        <v>112</v>
      </c>
      <c r="E98" s="160">
        <v>46.660418963616308</v>
      </c>
    </row>
    <row r="99" spans="1:5" x14ac:dyDescent="0.35">
      <c r="A99" s="102">
        <v>600</v>
      </c>
      <c r="B99" s="103">
        <v>1975</v>
      </c>
      <c r="C99" s="151">
        <v>138.88000000000002</v>
      </c>
      <c r="D99" s="155">
        <v>145</v>
      </c>
      <c r="E99" s="160">
        <v>65.745754503946984</v>
      </c>
    </row>
    <row r="100" spans="1:5" x14ac:dyDescent="0.35">
      <c r="A100" s="102">
        <v>600</v>
      </c>
      <c r="B100" s="103">
        <v>1990</v>
      </c>
      <c r="C100" s="151">
        <v>182.93238383581655</v>
      </c>
      <c r="D100" s="155">
        <v>191</v>
      </c>
      <c r="E100" s="160">
        <v>103.24406329382811</v>
      </c>
    </row>
    <row r="101" spans="1:5" x14ac:dyDescent="0.35">
      <c r="A101" s="102">
        <v>600</v>
      </c>
      <c r="B101" s="103">
        <v>2005</v>
      </c>
      <c r="C101" s="151">
        <v>182.93238383581655</v>
      </c>
      <c r="D101" s="155">
        <v>191</v>
      </c>
      <c r="E101" s="160">
        <v>107.83992189614831</v>
      </c>
    </row>
    <row r="102" spans="1:5" x14ac:dyDescent="0.35">
      <c r="A102" s="102">
        <v>601</v>
      </c>
      <c r="B102" s="103">
        <v>1945</v>
      </c>
      <c r="C102" s="151">
        <v>64.527902203779504</v>
      </c>
      <c r="D102" s="155">
        <v>63</v>
      </c>
      <c r="E102" s="160">
        <v>40.061830158945931</v>
      </c>
    </row>
    <row r="103" spans="1:5" x14ac:dyDescent="0.35">
      <c r="A103" s="102">
        <v>601</v>
      </c>
      <c r="B103" s="103">
        <v>1960</v>
      </c>
      <c r="C103" s="151">
        <v>92.931797559056065</v>
      </c>
      <c r="D103" s="155">
        <v>92</v>
      </c>
      <c r="E103" s="160">
        <v>63.332623066493227</v>
      </c>
    </row>
    <row r="104" spans="1:5" x14ac:dyDescent="0.35">
      <c r="A104" s="102">
        <v>601</v>
      </c>
      <c r="B104" s="103">
        <v>1975</v>
      </c>
      <c r="C104" s="151">
        <v>122.08000000000001</v>
      </c>
      <c r="D104" s="155">
        <v>120</v>
      </c>
      <c r="E104" s="160">
        <v>66.814071590459989</v>
      </c>
    </row>
    <row r="105" spans="1:5" x14ac:dyDescent="0.35">
      <c r="A105" s="102">
        <v>601</v>
      </c>
      <c r="B105" s="103">
        <v>1990</v>
      </c>
      <c r="C105" s="151">
        <v>194.60000000000002</v>
      </c>
      <c r="D105" s="155">
        <v>191</v>
      </c>
      <c r="E105" s="160">
        <v>80.043479528334032</v>
      </c>
    </row>
    <row r="106" spans="1:5" x14ac:dyDescent="0.35">
      <c r="A106" s="102">
        <v>601</v>
      </c>
      <c r="B106" s="103">
        <v>2005</v>
      </c>
      <c r="C106" s="151">
        <v>194.60000000000002</v>
      </c>
      <c r="D106" s="155">
        <v>191</v>
      </c>
      <c r="E106" s="160">
        <v>85.892618302773613</v>
      </c>
    </row>
    <row r="107" spans="1:5" x14ac:dyDescent="0.35">
      <c r="A107" s="102">
        <v>602</v>
      </c>
      <c r="B107" s="103">
        <v>1945</v>
      </c>
      <c r="C107" s="151">
        <v>47.951927325744407</v>
      </c>
      <c r="D107" s="155">
        <v>47</v>
      </c>
      <c r="E107" s="160">
        <v>19.207407407407409</v>
      </c>
    </row>
    <row r="108" spans="1:5" x14ac:dyDescent="0.35">
      <c r="A108" s="102">
        <v>602</v>
      </c>
      <c r="B108" s="103">
        <v>1960</v>
      </c>
      <c r="C108" s="151">
        <v>69.05940919526185</v>
      </c>
      <c r="D108" s="155">
        <v>68</v>
      </c>
      <c r="E108" s="160">
        <v>46.259425848714848</v>
      </c>
    </row>
    <row r="109" spans="1:5" x14ac:dyDescent="0.35">
      <c r="A109" s="102">
        <v>602</v>
      </c>
      <c r="B109" s="103">
        <v>1975</v>
      </c>
      <c r="C109" s="151">
        <v>90.720000000000013</v>
      </c>
      <c r="D109" s="155">
        <v>89</v>
      </c>
      <c r="E109" s="160">
        <v>61.951413939779471</v>
      </c>
    </row>
    <row r="110" spans="1:5" x14ac:dyDescent="0.35">
      <c r="A110" s="102">
        <v>602</v>
      </c>
      <c r="B110" s="103">
        <v>1990</v>
      </c>
      <c r="C110" s="151">
        <v>114.80000000000001</v>
      </c>
      <c r="D110" s="155">
        <v>113</v>
      </c>
      <c r="E110" s="160">
        <v>68.562555769958237</v>
      </c>
    </row>
    <row r="111" spans="1:5" x14ac:dyDescent="0.35">
      <c r="A111" s="102">
        <v>602</v>
      </c>
      <c r="B111" s="103">
        <v>2005</v>
      </c>
      <c r="C111" s="151">
        <v>114.80000000000001</v>
      </c>
      <c r="D111" s="155">
        <v>113</v>
      </c>
      <c r="E111" s="160">
        <v>62.243361138411679</v>
      </c>
    </row>
    <row r="112" spans="1:5" x14ac:dyDescent="0.35">
      <c r="A112" s="102">
        <v>605</v>
      </c>
      <c r="B112" s="103">
        <v>1945</v>
      </c>
      <c r="C112" s="151">
        <v>65.119901306566476</v>
      </c>
      <c r="D112" s="155">
        <v>68</v>
      </c>
      <c r="E112" s="160">
        <v>84.00457202468138</v>
      </c>
    </row>
    <row r="113" spans="1:30" x14ac:dyDescent="0.35">
      <c r="A113" s="102">
        <v>605</v>
      </c>
      <c r="B113" s="103">
        <v>1960</v>
      </c>
      <c r="C113" s="151">
        <v>93.784382857762992</v>
      </c>
      <c r="D113" s="155">
        <v>100</v>
      </c>
      <c r="E113" s="160">
        <v>111.35078777999813</v>
      </c>
    </row>
    <row r="114" spans="1:30" x14ac:dyDescent="0.35">
      <c r="A114" s="102">
        <v>605</v>
      </c>
      <c r="B114" s="103">
        <v>1975</v>
      </c>
      <c r="C114" s="151">
        <v>123.20000000000002</v>
      </c>
      <c r="D114" s="155">
        <v>130</v>
      </c>
      <c r="E114" s="160">
        <v>150.91617674546848</v>
      </c>
    </row>
    <row r="115" spans="1:30" x14ac:dyDescent="0.35">
      <c r="A115" s="102">
        <v>605</v>
      </c>
      <c r="B115" s="103">
        <v>1990</v>
      </c>
      <c r="C115" s="151">
        <v>174.72000000000003</v>
      </c>
      <c r="D115" s="155">
        <v>172</v>
      </c>
      <c r="E115" s="160">
        <v>152.43556593443898</v>
      </c>
    </row>
    <row r="116" spans="1:30" x14ac:dyDescent="0.35">
      <c r="A116" s="102">
        <v>605</v>
      </c>
      <c r="B116" s="103">
        <v>2005</v>
      </c>
      <c r="C116" s="151">
        <v>174.72000000000003</v>
      </c>
      <c r="D116" s="155">
        <v>172</v>
      </c>
      <c r="E116" s="160">
        <v>195.4308748679762</v>
      </c>
    </row>
    <row r="117" spans="1:30" x14ac:dyDescent="0.35">
      <c r="A117" s="102">
        <v>606</v>
      </c>
      <c r="B117" s="103">
        <v>1945</v>
      </c>
      <c r="C117" s="151">
        <v>100.63984747378457</v>
      </c>
      <c r="D117" s="155">
        <v>99</v>
      </c>
      <c r="E117" s="160">
        <v>51.631582819056661</v>
      </c>
    </row>
    <row r="118" spans="1:30" x14ac:dyDescent="0.35">
      <c r="A118" s="102">
        <v>606</v>
      </c>
      <c r="B118" s="103">
        <v>1960</v>
      </c>
      <c r="C118" s="151">
        <v>144.9395007801792</v>
      </c>
      <c r="D118" s="155">
        <v>144</v>
      </c>
      <c r="E118" s="160">
        <v>87.964807007335324</v>
      </c>
      <c r="G118" s="172" t="s">
        <v>193</v>
      </c>
      <c r="H118" s="168"/>
      <c r="I118" s="168"/>
      <c r="N118" t="s">
        <v>189</v>
      </c>
      <c r="Q118" t="s">
        <v>191</v>
      </c>
    </row>
    <row r="119" spans="1:30" x14ac:dyDescent="0.35">
      <c r="A119" s="102">
        <v>606</v>
      </c>
      <c r="B119" s="103">
        <v>1975</v>
      </c>
      <c r="C119" s="151">
        <v>190.4</v>
      </c>
      <c r="D119" s="155">
        <v>187</v>
      </c>
      <c r="E119" s="160">
        <v>130.25743578314842</v>
      </c>
      <c r="F119" s="147" t="s">
        <v>182</v>
      </c>
      <c r="G119" s="168"/>
      <c r="H119" s="168"/>
      <c r="I119" s="168"/>
      <c r="N119" t="s">
        <v>160</v>
      </c>
      <c r="O119" t="s">
        <v>190</v>
      </c>
      <c r="Q119" t="s">
        <v>160</v>
      </c>
      <c r="R119" t="s">
        <v>190</v>
      </c>
      <c r="U119" s="158"/>
      <c r="V119" s="158"/>
      <c r="W119" s="158"/>
      <c r="X119" s="158"/>
      <c r="Y119" s="158"/>
      <c r="Z119" s="158"/>
      <c r="AA119" s="158"/>
      <c r="AB119" s="158"/>
      <c r="AC119" s="158"/>
      <c r="AD119" s="158"/>
    </row>
    <row r="120" spans="1:30" x14ac:dyDescent="0.35">
      <c r="A120" s="102">
        <v>606</v>
      </c>
      <c r="B120" s="103">
        <v>1990</v>
      </c>
      <c r="C120" s="210">
        <v>437.01600000000002</v>
      </c>
      <c r="D120" s="155">
        <v>235</v>
      </c>
      <c r="E120" s="156">
        <v>280.05166820650868</v>
      </c>
      <c r="F120" s="197" t="s">
        <v>196</v>
      </c>
      <c r="G120" s="178">
        <v>239</v>
      </c>
      <c r="H120" s="160">
        <v>173.69147007229989</v>
      </c>
      <c r="I120" s="169" t="s">
        <v>188</v>
      </c>
      <c r="N120" s="8">
        <f>C$145</f>
        <v>198.01600000000002</v>
      </c>
      <c r="O120" s="205">
        <f>E$145</f>
        <v>106.36019813420877</v>
      </c>
      <c r="Q120" s="206">
        <f>G120+N120</f>
        <v>437.01600000000002</v>
      </c>
      <c r="R120" s="207">
        <f t="shared" ref="R120:R121" si="0">H120+O120</f>
        <v>280.05166820650868</v>
      </c>
      <c r="U120" s="180"/>
      <c r="V120" s="180"/>
      <c r="W120" s="180"/>
      <c r="X120" s="180"/>
      <c r="Y120" s="180"/>
      <c r="Z120" s="180"/>
      <c r="AA120" s="180"/>
      <c r="AB120" s="180"/>
      <c r="AC120" s="180"/>
      <c r="AD120" s="158"/>
    </row>
    <row r="121" spans="1:30" x14ac:dyDescent="0.35">
      <c r="A121" s="102">
        <v>606</v>
      </c>
      <c r="B121" s="103">
        <v>2005</v>
      </c>
      <c r="C121" s="210">
        <v>437.01600000000002</v>
      </c>
      <c r="D121" s="155">
        <v>235</v>
      </c>
      <c r="E121" s="156">
        <v>354.28269232948452</v>
      </c>
      <c r="F121" s="197" t="s">
        <v>196</v>
      </c>
      <c r="G121" s="178">
        <v>239</v>
      </c>
      <c r="H121" s="160">
        <v>212.23785946193092</v>
      </c>
      <c r="I121" s="169" t="s">
        <v>188</v>
      </c>
      <c r="N121" s="8">
        <f>C$146</f>
        <v>198.01600000000002</v>
      </c>
      <c r="O121" s="205">
        <f>E$146</f>
        <v>142.04483286755359</v>
      </c>
      <c r="Q121" s="206">
        <f t="shared" ref="Q121" si="1">G121+N121</f>
        <v>437.01600000000002</v>
      </c>
      <c r="R121" s="207">
        <f t="shared" si="0"/>
        <v>354.28269232948452</v>
      </c>
      <c r="U121" s="180"/>
      <c r="V121" s="180"/>
      <c r="W121" s="180"/>
      <c r="X121" s="180"/>
      <c r="Y121" s="180"/>
      <c r="Z121" s="180"/>
      <c r="AA121" s="180"/>
      <c r="AB121" s="180"/>
      <c r="AC121" s="180"/>
      <c r="AD121" s="158"/>
    </row>
    <row r="122" spans="1:30" x14ac:dyDescent="0.35">
      <c r="A122" s="102">
        <v>607</v>
      </c>
      <c r="B122" s="103">
        <v>1945</v>
      </c>
      <c r="C122" s="151">
        <v>62.921374083433065</v>
      </c>
      <c r="D122" s="155">
        <v>62</v>
      </c>
      <c r="E122" s="160">
        <v>29.993521896107765</v>
      </c>
      <c r="Q122" s="206"/>
      <c r="R122" s="207"/>
      <c r="U122" s="158"/>
      <c r="V122" s="158"/>
      <c r="W122" s="158"/>
      <c r="X122" s="158"/>
      <c r="Y122" s="158"/>
      <c r="Z122" s="158"/>
      <c r="AA122" s="158"/>
      <c r="AB122" s="158"/>
      <c r="AC122" s="158"/>
      <c r="AD122" s="158"/>
    </row>
    <row r="123" spans="1:30" x14ac:dyDescent="0.35">
      <c r="A123" s="102">
        <v>607</v>
      </c>
      <c r="B123" s="103">
        <v>1960</v>
      </c>
      <c r="C123" s="151">
        <v>90.618107806962712</v>
      </c>
      <c r="D123" s="155">
        <v>90</v>
      </c>
      <c r="E123" s="160">
        <v>73.851231776787188</v>
      </c>
      <c r="Q123" s="206"/>
      <c r="R123" s="207"/>
      <c r="U123" s="158"/>
      <c r="V123" s="158"/>
      <c r="W123" s="158"/>
      <c r="X123" s="158"/>
      <c r="Y123" s="158"/>
      <c r="Z123" s="158"/>
      <c r="AA123" s="158"/>
      <c r="AB123" s="158"/>
      <c r="AC123" s="158"/>
      <c r="AD123" s="158"/>
    </row>
    <row r="124" spans="1:30" x14ac:dyDescent="0.35">
      <c r="A124" s="102">
        <v>607</v>
      </c>
      <c r="B124" s="103">
        <v>1975</v>
      </c>
      <c r="C124" s="151">
        <v>119.04061786864649</v>
      </c>
      <c r="D124" s="155">
        <v>117</v>
      </c>
      <c r="E124" s="160">
        <v>80.529736745929867</v>
      </c>
      <c r="Q124" s="206"/>
      <c r="R124" s="207"/>
      <c r="U124" s="158"/>
      <c r="V124" s="158"/>
      <c r="W124" s="158"/>
      <c r="X124" s="158"/>
      <c r="Y124" s="158"/>
      <c r="Z124" s="158"/>
      <c r="AA124" s="158"/>
      <c r="AB124" s="158"/>
      <c r="AC124" s="158"/>
      <c r="AD124" s="158"/>
    </row>
    <row r="125" spans="1:30" x14ac:dyDescent="0.35">
      <c r="A125" s="102">
        <v>607</v>
      </c>
      <c r="B125" s="103">
        <v>1990</v>
      </c>
      <c r="C125" s="151">
        <v>156.80000000000001</v>
      </c>
      <c r="D125" s="155">
        <v>154</v>
      </c>
      <c r="E125" s="160">
        <v>89.781468158207275</v>
      </c>
      <c r="Q125" s="206"/>
      <c r="R125" s="207"/>
    </row>
    <row r="126" spans="1:30" x14ac:dyDescent="0.35">
      <c r="A126" s="102">
        <v>607</v>
      </c>
      <c r="B126" s="103">
        <v>2005</v>
      </c>
      <c r="C126" s="151">
        <v>156.80000000000001</v>
      </c>
      <c r="D126" s="155">
        <v>154</v>
      </c>
      <c r="E126" s="160">
        <v>94.358777055396843</v>
      </c>
      <c r="Q126" s="206"/>
      <c r="R126" s="207"/>
    </row>
    <row r="127" spans="1:30" x14ac:dyDescent="0.35">
      <c r="A127" s="102">
        <v>608</v>
      </c>
      <c r="B127" s="103">
        <v>1945</v>
      </c>
      <c r="C127" s="151">
        <v>98.876444988251933</v>
      </c>
      <c r="D127" s="155">
        <v>96</v>
      </c>
      <c r="E127" s="160">
        <v>41.989097971976406</v>
      </c>
      <c r="Q127" s="206"/>
      <c r="R127" s="207"/>
    </row>
    <row r="128" spans="1:30" x14ac:dyDescent="0.35">
      <c r="A128" s="102">
        <v>608</v>
      </c>
      <c r="B128" s="103">
        <v>1960</v>
      </c>
      <c r="C128" s="151">
        <v>142.39988369665568</v>
      </c>
      <c r="D128" s="155">
        <v>141</v>
      </c>
      <c r="E128" s="160">
        <v>14.327302894548119</v>
      </c>
      <c r="H128" s="196"/>
      <c r="I128" s="196"/>
      <c r="J128" s="196"/>
      <c r="K128" s="196"/>
      <c r="L128" s="196"/>
      <c r="M128" s="196"/>
      <c r="N128" s="196" t="s">
        <v>189</v>
      </c>
      <c r="O128" s="196"/>
      <c r="P128" s="196"/>
      <c r="Q128" s="206" t="s">
        <v>197</v>
      </c>
      <c r="R128" s="207"/>
      <c r="S128" s="196"/>
    </row>
    <row r="129" spans="1:25" x14ac:dyDescent="0.35">
      <c r="A129" s="102">
        <v>608</v>
      </c>
      <c r="B129" s="103">
        <v>1975</v>
      </c>
      <c r="C129" s="151">
        <v>187.06382807930163</v>
      </c>
      <c r="D129" s="155">
        <v>183</v>
      </c>
      <c r="E129" s="160">
        <v>24.937726553163206</v>
      </c>
      <c r="G129" s="172" t="s">
        <v>194</v>
      </c>
      <c r="H129" s="196"/>
      <c r="I129" s="196"/>
      <c r="J129" s="196"/>
      <c r="K129" s="196"/>
      <c r="L129" s="196"/>
      <c r="M129" s="196"/>
      <c r="N129" s="196" t="s">
        <v>160</v>
      </c>
      <c r="O129" s="196" t="s">
        <v>190</v>
      </c>
      <c r="P129" s="196"/>
      <c r="Q129" s="206" t="s">
        <v>160</v>
      </c>
      <c r="R129" s="207" t="s">
        <v>190</v>
      </c>
      <c r="S129" s="196"/>
    </row>
    <row r="130" spans="1:25" x14ac:dyDescent="0.35">
      <c r="A130" s="102">
        <v>608</v>
      </c>
      <c r="B130" s="103">
        <v>1990</v>
      </c>
      <c r="C130" s="210">
        <v>444.01600000000002</v>
      </c>
      <c r="D130" s="155">
        <v>242</v>
      </c>
      <c r="E130" s="156">
        <v>145.56019813420878</v>
      </c>
      <c r="F130" s="197" t="s">
        <v>196</v>
      </c>
      <c r="G130" s="178">
        <v>246</v>
      </c>
      <c r="H130" s="160">
        <v>39.200000000000003</v>
      </c>
      <c r="I130" s="169" t="s">
        <v>188</v>
      </c>
      <c r="J130" s="196"/>
      <c r="K130" s="196"/>
      <c r="L130" s="196"/>
      <c r="M130" s="196"/>
      <c r="N130" s="8">
        <f>C$145</f>
        <v>198.01600000000002</v>
      </c>
      <c r="O130" s="205">
        <f>E$145</f>
        <v>106.36019813420877</v>
      </c>
      <c r="P130" s="196"/>
      <c r="Q130" s="206">
        <f>G130+N130</f>
        <v>444.01600000000002</v>
      </c>
      <c r="R130" s="207">
        <f t="shared" ref="R130:R131" si="2">H130+O130</f>
        <v>145.56019813420878</v>
      </c>
      <c r="S130" s="196"/>
      <c r="T130" s="158"/>
      <c r="U130" s="158"/>
      <c r="V130" s="158"/>
      <c r="W130" s="158"/>
      <c r="X130" s="158"/>
      <c r="Y130" s="158"/>
    </row>
    <row r="131" spans="1:25" x14ac:dyDescent="0.35">
      <c r="A131" s="102">
        <v>608</v>
      </c>
      <c r="B131" s="103">
        <v>2005</v>
      </c>
      <c r="C131" s="210">
        <v>444.01600000000002</v>
      </c>
      <c r="D131" s="155">
        <v>242</v>
      </c>
      <c r="E131" s="156">
        <v>224.54483286755359</v>
      </c>
      <c r="F131" s="197" t="s">
        <v>196</v>
      </c>
      <c r="G131" s="178">
        <v>246</v>
      </c>
      <c r="H131" s="160">
        <v>82.5</v>
      </c>
      <c r="I131" s="169" t="s">
        <v>188</v>
      </c>
      <c r="J131" s="196"/>
      <c r="K131" s="196"/>
      <c r="L131" s="196"/>
      <c r="M131" s="196"/>
      <c r="N131" s="8">
        <f>C$146</f>
        <v>198.01600000000002</v>
      </c>
      <c r="O131" s="205">
        <f>E$146</f>
        <v>142.04483286755359</v>
      </c>
      <c r="P131" s="196"/>
      <c r="Q131" s="206">
        <f t="shared" ref="Q131" si="3">G131+N131</f>
        <v>444.01600000000002</v>
      </c>
      <c r="R131" s="207">
        <f t="shared" si="2"/>
        <v>224.54483286755359</v>
      </c>
      <c r="S131" s="196"/>
      <c r="T131" s="158"/>
      <c r="U131" s="158"/>
      <c r="V131" s="158"/>
      <c r="W131" s="158"/>
      <c r="X131" s="158"/>
      <c r="Y131" s="158"/>
    </row>
    <row r="132" spans="1:25" x14ac:dyDescent="0.35">
      <c r="A132" s="102">
        <v>610</v>
      </c>
      <c r="B132" s="103">
        <v>1945</v>
      </c>
      <c r="C132" s="151">
        <v>30.19195424213537</v>
      </c>
      <c r="D132" s="155">
        <v>30</v>
      </c>
      <c r="E132" s="160">
        <v>54.569833962833364</v>
      </c>
      <c r="F132" s="158"/>
      <c r="G132" s="158"/>
      <c r="H132" s="158"/>
      <c r="I132" s="158"/>
      <c r="J132" s="158"/>
      <c r="K132" s="158"/>
      <c r="L132" s="158"/>
      <c r="M132" s="158"/>
      <c r="N132" s="158"/>
      <c r="O132" s="158"/>
      <c r="P132" s="158"/>
      <c r="Q132" s="209"/>
      <c r="R132" s="208"/>
      <c r="S132" s="158"/>
      <c r="T132" s="158"/>
      <c r="U132" s="158"/>
      <c r="V132" s="158"/>
      <c r="W132" s="158"/>
      <c r="X132" s="158"/>
      <c r="Y132" s="158"/>
    </row>
    <row r="133" spans="1:25" x14ac:dyDescent="0.35">
      <c r="A133" s="102">
        <v>610</v>
      </c>
      <c r="B133" s="103">
        <v>1960</v>
      </c>
      <c r="C133" s="151">
        <v>43.481850234053759</v>
      </c>
      <c r="D133" s="155">
        <v>43</v>
      </c>
      <c r="E133" s="160">
        <v>66.059396356601894</v>
      </c>
      <c r="F133" s="158"/>
      <c r="H133" s="196"/>
      <c r="I133" s="196"/>
      <c r="J133" s="196"/>
      <c r="K133" s="196"/>
      <c r="L133" s="196"/>
      <c r="M133" s="196"/>
      <c r="N133" s="196" t="s">
        <v>189</v>
      </c>
      <c r="O133" s="196"/>
      <c r="P133" s="196"/>
      <c r="Q133" s="206" t="s">
        <v>198</v>
      </c>
      <c r="R133" s="207"/>
      <c r="S133" s="196"/>
      <c r="T133" s="158"/>
      <c r="U133" s="158"/>
      <c r="V133" s="158"/>
      <c r="W133" s="158"/>
      <c r="X133" s="158"/>
      <c r="Y133" s="158"/>
    </row>
    <row r="134" spans="1:25" x14ac:dyDescent="0.35">
      <c r="A134" s="102">
        <v>610</v>
      </c>
      <c r="B134" s="103">
        <v>1975</v>
      </c>
      <c r="C134" s="151">
        <v>57.120000000000005</v>
      </c>
      <c r="D134" s="155">
        <v>56</v>
      </c>
      <c r="E134" s="160">
        <v>81.021739998206286</v>
      </c>
      <c r="F134" s="158"/>
      <c r="G134" s="172" t="s">
        <v>195</v>
      </c>
      <c r="H134" s="196"/>
      <c r="I134" s="196"/>
      <c r="J134" s="196"/>
      <c r="K134" s="196"/>
      <c r="L134" s="196"/>
      <c r="M134" s="196"/>
      <c r="N134" s="196" t="s">
        <v>160</v>
      </c>
      <c r="O134" s="196" t="s">
        <v>190</v>
      </c>
      <c r="P134" s="196"/>
      <c r="Q134" s="206" t="s">
        <v>160</v>
      </c>
      <c r="R134" s="207" t="s">
        <v>190</v>
      </c>
      <c r="S134" s="196"/>
      <c r="T134" s="158"/>
      <c r="U134" s="158"/>
      <c r="V134" s="158"/>
      <c r="W134" s="158"/>
      <c r="X134" s="158"/>
      <c r="Y134" s="158"/>
    </row>
    <row r="135" spans="1:25" x14ac:dyDescent="0.35">
      <c r="A135" s="102">
        <v>610</v>
      </c>
      <c r="B135" s="103">
        <v>1990</v>
      </c>
      <c r="C135" s="210">
        <v>300</v>
      </c>
      <c r="D135" s="155">
        <v>100</v>
      </c>
      <c r="E135" s="156">
        <v>197.66019813420877</v>
      </c>
      <c r="F135" s="197" t="s">
        <v>196</v>
      </c>
      <c r="G135" s="178">
        <v>102</v>
      </c>
      <c r="H135" s="160">
        <v>91.3</v>
      </c>
      <c r="I135" s="169" t="s">
        <v>188</v>
      </c>
      <c r="J135" s="196"/>
      <c r="K135" s="196"/>
      <c r="L135" s="196"/>
      <c r="M135" s="196"/>
      <c r="N135" s="8">
        <f>C$145</f>
        <v>198.01600000000002</v>
      </c>
      <c r="O135" s="205">
        <f>E$145</f>
        <v>106.36019813420877</v>
      </c>
      <c r="P135" s="196"/>
      <c r="Q135" s="206">
        <f>G135+N135</f>
        <v>300.01600000000002</v>
      </c>
      <c r="R135" s="207">
        <f t="shared" ref="R135:R136" si="4">H135+O135</f>
        <v>197.66019813420877</v>
      </c>
      <c r="S135" s="196"/>
    </row>
    <row r="136" spans="1:25" x14ac:dyDescent="0.35">
      <c r="A136" s="102">
        <v>610</v>
      </c>
      <c r="B136" s="103">
        <v>2005</v>
      </c>
      <c r="C136" s="210">
        <v>300</v>
      </c>
      <c r="D136" s="155">
        <v>100</v>
      </c>
      <c r="E136" s="156">
        <v>236.84483286755358</v>
      </c>
      <c r="F136" s="197" t="s">
        <v>196</v>
      </c>
      <c r="G136" s="178">
        <v>102</v>
      </c>
      <c r="H136" s="160">
        <v>94.8</v>
      </c>
      <c r="I136" s="169" t="s">
        <v>188</v>
      </c>
      <c r="J136" s="196"/>
      <c r="K136" s="196"/>
      <c r="L136" s="196"/>
      <c r="M136" s="196"/>
      <c r="N136" s="8">
        <f>C$146</f>
        <v>198.01600000000002</v>
      </c>
      <c r="O136" s="205">
        <f>E$146</f>
        <v>142.04483286755359</v>
      </c>
      <c r="P136" s="196"/>
      <c r="Q136" s="206">
        <f t="shared" ref="Q136" si="5">G136+N136</f>
        <v>300.01600000000002</v>
      </c>
      <c r="R136" s="207">
        <f t="shared" si="4"/>
        <v>236.84483286755358</v>
      </c>
      <c r="S136" s="196"/>
    </row>
    <row r="137" spans="1:25" x14ac:dyDescent="0.35">
      <c r="A137" s="102">
        <v>612</v>
      </c>
      <c r="B137" s="103">
        <v>1945</v>
      </c>
      <c r="C137" s="151">
        <v>35.955070904818889</v>
      </c>
      <c r="D137" s="155">
        <v>35</v>
      </c>
      <c r="E137" s="143">
        <v>27.419903303677867</v>
      </c>
      <c r="F137" s="139" t="s">
        <v>144</v>
      </c>
      <c r="Q137" s="206"/>
    </row>
    <row r="138" spans="1:25" x14ac:dyDescent="0.35">
      <c r="A138" s="102">
        <v>612</v>
      </c>
      <c r="B138" s="103">
        <v>1960</v>
      </c>
      <c r="C138" s="151">
        <v>51.781775889692973</v>
      </c>
      <c r="D138" s="155">
        <v>52</v>
      </c>
      <c r="E138" s="143">
        <v>50.652640274067643</v>
      </c>
    </row>
    <row r="139" spans="1:25" x14ac:dyDescent="0.35">
      <c r="A139" s="102">
        <v>612</v>
      </c>
      <c r="B139" s="103">
        <v>1975</v>
      </c>
      <c r="C139" s="151">
        <v>68.023210210655137</v>
      </c>
      <c r="D139" s="155">
        <v>67</v>
      </c>
      <c r="E139" s="143">
        <v>61.013401039493765</v>
      </c>
    </row>
    <row r="140" spans="1:25" x14ac:dyDescent="0.35">
      <c r="A140" s="102">
        <v>612</v>
      </c>
      <c r="B140" s="103">
        <v>1990</v>
      </c>
      <c r="C140" s="151">
        <v>89.600000000000009</v>
      </c>
      <c r="D140" s="155">
        <v>88</v>
      </c>
      <c r="E140" s="144">
        <v>48.298106359405118</v>
      </c>
    </row>
    <row r="141" spans="1:25" x14ac:dyDescent="0.35">
      <c r="A141" s="102">
        <v>612</v>
      </c>
      <c r="B141" s="103">
        <v>2005</v>
      </c>
      <c r="C141" s="151">
        <v>89.600000000000009</v>
      </c>
      <c r="D141" s="155">
        <v>88</v>
      </c>
      <c r="E141" s="144">
        <v>26.313595967083337</v>
      </c>
    </row>
    <row r="142" spans="1:25" x14ac:dyDescent="0.35">
      <c r="A142" s="102">
        <v>700</v>
      </c>
      <c r="B142" s="103">
        <v>1945</v>
      </c>
      <c r="C142" s="151">
        <v>79.460706699649748</v>
      </c>
      <c r="D142" s="155">
        <v>77</v>
      </c>
      <c r="E142" s="160">
        <v>40.656067290126764</v>
      </c>
    </row>
    <row r="143" spans="1:25" x14ac:dyDescent="0.35">
      <c r="A143" s="102">
        <v>700</v>
      </c>
      <c r="B143" s="103">
        <v>1960</v>
      </c>
      <c r="C143" s="151">
        <v>114.43772471622148</v>
      </c>
      <c r="D143" s="155">
        <v>113</v>
      </c>
      <c r="E143" s="160">
        <v>45.115590494369407</v>
      </c>
    </row>
    <row r="144" spans="1:25" x14ac:dyDescent="0.35">
      <c r="A144" s="102">
        <v>700</v>
      </c>
      <c r="B144" s="103">
        <v>1975</v>
      </c>
      <c r="C144" s="151">
        <v>150.33129456554786</v>
      </c>
      <c r="D144" s="155">
        <v>147</v>
      </c>
      <c r="E144" s="160">
        <v>105.3160497932777</v>
      </c>
    </row>
    <row r="145" spans="1:7" x14ac:dyDescent="0.35">
      <c r="A145" s="102">
        <v>700</v>
      </c>
      <c r="B145" s="103">
        <v>1990</v>
      </c>
      <c r="C145" s="151">
        <v>198.01600000000002</v>
      </c>
      <c r="D145" s="155">
        <v>194</v>
      </c>
      <c r="E145" s="160">
        <v>106.36019813420877</v>
      </c>
    </row>
    <row r="146" spans="1:7" x14ac:dyDescent="0.35">
      <c r="A146" s="102">
        <v>700</v>
      </c>
      <c r="B146" s="103">
        <v>2005</v>
      </c>
      <c r="C146" s="151">
        <v>198.01600000000002</v>
      </c>
      <c r="D146" s="155">
        <v>194</v>
      </c>
      <c r="E146" s="160">
        <v>142.04483286755359</v>
      </c>
      <c r="F146" t="s">
        <v>183</v>
      </c>
    </row>
    <row r="147" spans="1:7" x14ac:dyDescent="0.35">
      <c r="A147" s="102">
        <v>701</v>
      </c>
      <c r="B147" s="103">
        <v>1945</v>
      </c>
      <c r="C147" s="153">
        <v>42.87902022764569</v>
      </c>
      <c r="D147" s="137">
        <v>46</v>
      </c>
      <c r="E147" s="144">
        <v>22.550825353149055</v>
      </c>
      <c r="F147" s="196" t="s">
        <v>174</v>
      </c>
    </row>
    <row r="148" spans="1:7" x14ac:dyDescent="0.35">
      <c r="A148" s="102">
        <v>701</v>
      </c>
      <c r="B148" s="103">
        <v>1960</v>
      </c>
      <c r="C148" s="153">
        <v>61.753509586320334</v>
      </c>
      <c r="D148" s="137">
        <v>67</v>
      </c>
      <c r="E148" s="144">
        <v>45.005132666400058</v>
      </c>
    </row>
    <row r="149" spans="1:7" x14ac:dyDescent="0.35">
      <c r="A149" s="102">
        <v>701</v>
      </c>
      <c r="B149" s="103">
        <v>1975</v>
      </c>
      <c r="C149" s="153">
        <v>81.122593647316535</v>
      </c>
      <c r="D149" s="137">
        <v>87</v>
      </c>
      <c r="E149" s="144">
        <v>53.247769857933434</v>
      </c>
    </row>
    <row r="150" spans="1:7" x14ac:dyDescent="0.35">
      <c r="A150" s="102">
        <v>701</v>
      </c>
      <c r="B150" s="103">
        <v>1990</v>
      </c>
      <c r="C150" s="153">
        <v>63.280000000000008</v>
      </c>
      <c r="D150" s="137">
        <v>62</v>
      </c>
      <c r="E150" s="143">
        <v>64.01904502686088</v>
      </c>
    </row>
    <row r="151" spans="1:7" x14ac:dyDescent="0.35">
      <c r="A151" s="102">
        <v>701</v>
      </c>
      <c r="B151" s="103">
        <v>2005</v>
      </c>
      <c r="C151" s="153">
        <v>63.280000000000008</v>
      </c>
      <c r="D151" s="137">
        <v>62</v>
      </c>
      <c r="E151" s="143">
        <v>63.999741561859388</v>
      </c>
    </row>
    <row r="152" spans="1:7" x14ac:dyDescent="0.35">
      <c r="A152" s="102">
        <v>702</v>
      </c>
      <c r="B152" s="103">
        <v>1945</v>
      </c>
      <c r="C152" s="151">
        <v>61.567906689844662</v>
      </c>
      <c r="D152" s="155">
        <v>60</v>
      </c>
      <c r="E152" s="160">
        <v>29.252067252854474</v>
      </c>
    </row>
    <row r="153" spans="1:7" x14ac:dyDescent="0.35">
      <c r="A153" s="102">
        <v>702</v>
      </c>
      <c r="B153" s="103">
        <v>1960</v>
      </c>
      <c r="C153" s="151">
        <v>88.668871065521387</v>
      </c>
      <c r="D153" s="155">
        <v>88</v>
      </c>
      <c r="E153" s="160">
        <v>45.74132109361895</v>
      </c>
    </row>
    <row r="154" spans="1:7" x14ac:dyDescent="0.35">
      <c r="A154" s="102">
        <v>702</v>
      </c>
      <c r="B154" s="103">
        <v>1975</v>
      </c>
      <c r="C154" s="151">
        <v>116.48000000000002</v>
      </c>
      <c r="D154" s="155">
        <v>114</v>
      </c>
      <c r="E154" s="160">
        <v>95.648269829841766</v>
      </c>
    </row>
    <row r="155" spans="1:7" x14ac:dyDescent="0.35">
      <c r="A155" s="102">
        <v>702</v>
      </c>
      <c r="B155" s="103">
        <v>1990</v>
      </c>
      <c r="C155" s="200">
        <v>231</v>
      </c>
      <c r="D155" s="155">
        <v>194</v>
      </c>
      <c r="E155" s="160">
        <v>128.24096392633169</v>
      </c>
    </row>
    <row r="156" spans="1:7" x14ac:dyDescent="0.35">
      <c r="A156" s="102">
        <v>702</v>
      </c>
      <c r="B156" s="103">
        <v>2005</v>
      </c>
      <c r="C156" s="200">
        <v>231</v>
      </c>
      <c r="D156" s="155">
        <v>194</v>
      </c>
      <c r="E156" s="160">
        <v>116.55665249129775</v>
      </c>
    </row>
    <row r="157" spans="1:7" x14ac:dyDescent="0.35">
      <c r="A157" s="102">
        <v>703</v>
      </c>
      <c r="B157" s="103">
        <v>1945</v>
      </c>
      <c r="C157" s="153">
        <v>29.323378130697265</v>
      </c>
      <c r="D157" s="137">
        <v>42</v>
      </c>
      <c r="E157" s="144">
        <v>17.967827760392055</v>
      </c>
    </row>
    <row r="158" spans="1:7" x14ac:dyDescent="0.35">
      <c r="A158" s="102">
        <v>703</v>
      </c>
      <c r="B158" s="103">
        <v>1960</v>
      </c>
      <c r="C158" s="153">
        <v>42.230944244612338</v>
      </c>
      <c r="D158" s="137">
        <v>61</v>
      </c>
      <c r="E158" s="144">
        <v>25.391328202670614</v>
      </c>
    </row>
    <row r="159" spans="1:7" x14ac:dyDescent="0.35">
      <c r="A159" s="102">
        <v>703</v>
      </c>
      <c r="B159" s="103">
        <v>1975</v>
      </c>
      <c r="C159" s="153">
        <v>55.476745406824143</v>
      </c>
      <c r="D159" s="137">
        <v>79</v>
      </c>
      <c r="E159" s="144">
        <v>39.173683712135883</v>
      </c>
    </row>
    <row r="160" spans="1:7" x14ac:dyDescent="0.35">
      <c r="A160" s="102">
        <v>703</v>
      </c>
      <c r="B160" s="103">
        <v>1990</v>
      </c>
      <c r="C160" s="153">
        <v>69.440000000000012</v>
      </c>
      <c r="D160" s="137">
        <v>68</v>
      </c>
      <c r="E160" s="143">
        <v>65.089198737879457</v>
      </c>
      <c r="F160" s="133" t="s">
        <v>142</v>
      </c>
      <c r="G160" s="1" t="s">
        <v>199</v>
      </c>
    </row>
    <row r="161" spans="1:26" x14ac:dyDescent="0.35">
      <c r="A161" s="102">
        <v>703</v>
      </c>
      <c r="B161" s="103">
        <v>2005</v>
      </c>
      <c r="C161" s="153">
        <v>69.440000000000012</v>
      </c>
      <c r="D161" s="137">
        <v>68</v>
      </c>
      <c r="E161" s="143">
        <v>87.562143107336851</v>
      </c>
      <c r="G161" s="211" t="s">
        <v>160</v>
      </c>
      <c r="H161" s="212" t="s">
        <v>190</v>
      </c>
    </row>
    <row r="162" spans="1:26" x14ac:dyDescent="0.35">
      <c r="A162" s="102">
        <v>1600</v>
      </c>
      <c r="B162" s="103">
        <v>1945</v>
      </c>
      <c r="C162" s="228">
        <v>0</v>
      </c>
      <c r="D162" s="113">
        <v>135</v>
      </c>
      <c r="E162" s="227">
        <v>135</v>
      </c>
      <c r="F162" t="s">
        <v>201</v>
      </c>
      <c r="G162" s="220">
        <v>0</v>
      </c>
      <c r="H162" s="221">
        <v>8.4512297216790131</v>
      </c>
      <c r="K162" s="169" t="s">
        <v>158</v>
      </c>
    </row>
    <row r="163" spans="1:26" x14ac:dyDescent="0.35">
      <c r="A163" s="102">
        <v>1600</v>
      </c>
      <c r="B163" s="103">
        <v>1960</v>
      </c>
      <c r="C163" s="228">
        <v>0</v>
      </c>
      <c r="D163" s="113">
        <v>135</v>
      </c>
      <c r="E163" s="227">
        <v>135</v>
      </c>
      <c r="F163" s="196" t="s">
        <v>201</v>
      </c>
      <c r="G163" s="213">
        <v>0</v>
      </c>
      <c r="H163" s="214">
        <v>11.36239016293351</v>
      </c>
      <c r="K163" s="229" t="s">
        <v>202</v>
      </c>
      <c r="L163" s="229"/>
      <c r="M163" s="229"/>
      <c r="N163" s="229"/>
      <c r="O163" s="229"/>
      <c r="P163" s="229"/>
      <c r="Q163" s="229"/>
      <c r="R163" s="229"/>
      <c r="S163" s="229"/>
      <c r="T163" s="158"/>
      <c r="U163" s="158"/>
      <c r="V163" s="158"/>
      <c r="W163" s="158"/>
      <c r="X163" s="158"/>
      <c r="Y163" s="158"/>
      <c r="Z163" s="158"/>
    </row>
    <row r="164" spans="1:26" x14ac:dyDescent="0.35">
      <c r="A164" s="102">
        <v>1600</v>
      </c>
      <c r="B164" s="103">
        <v>1975</v>
      </c>
      <c r="C164" s="228">
        <v>0</v>
      </c>
      <c r="D164" s="113">
        <v>135</v>
      </c>
      <c r="E164" s="227">
        <v>135</v>
      </c>
      <c r="F164" s="196" t="s">
        <v>201</v>
      </c>
      <c r="G164" s="213">
        <v>0</v>
      </c>
      <c r="H164" s="214">
        <v>7.2427215514451095</v>
      </c>
      <c r="K164" s="197" t="s">
        <v>175</v>
      </c>
      <c r="L164" s="197"/>
      <c r="M164" s="197"/>
      <c r="N164" s="197"/>
      <c r="O164" s="197"/>
      <c r="P164" s="197"/>
      <c r="Q164" s="197"/>
      <c r="R164" s="197"/>
      <c r="S164" s="197"/>
      <c r="T164" s="197"/>
      <c r="U164" s="197"/>
      <c r="V164" s="158"/>
      <c r="W164" s="158"/>
      <c r="X164" s="158"/>
      <c r="Y164" s="158"/>
      <c r="Z164" s="158"/>
    </row>
    <row r="165" spans="1:26" x14ac:dyDescent="0.35">
      <c r="A165" s="102">
        <v>1600</v>
      </c>
      <c r="B165" s="103">
        <v>1990</v>
      </c>
      <c r="C165" s="228">
        <v>0</v>
      </c>
      <c r="D165" s="113">
        <v>135</v>
      </c>
      <c r="E165" s="227">
        <v>135</v>
      </c>
      <c r="F165" s="196" t="s">
        <v>201</v>
      </c>
      <c r="G165" s="213">
        <v>0</v>
      </c>
      <c r="H165" s="214">
        <v>13.930448214802515</v>
      </c>
      <c r="K165" s="158"/>
      <c r="L165" s="158"/>
      <c r="M165" s="158"/>
      <c r="N165" s="158"/>
      <c r="O165" s="158"/>
      <c r="P165" s="158"/>
      <c r="Q165" s="158"/>
      <c r="R165" s="158"/>
      <c r="S165" s="158"/>
      <c r="T165" s="158"/>
      <c r="U165" s="158"/>
      <c r="V165" s="158"/>
      <c r="W165" s="158"/>
      <c r="X165" s="158"/>
      <c r="Y165" s="158"/>
      <c r="Z165" s="158"/>
    </row>
    <row r="166" spans="1:26" x14ac:dyDescent="0.35">
      <c r="A166" s="102">
        <v>1600</v>
      </c>
      <c r="B166" s="103">
        <v>2005</v>
      </c>
      <c r="C166" s="228">
        <v>0</v>
      </c>
      <c r="D166" s="113">
        <v>135</v>
      </c>
      <c r="E166" s="227">
        <v>135</v>
      </c>
      <c r="F166" s="196" t="s">
        <v>201</v>
      </c>
      <c r="G166" s="44">
        <v>0</v>
      </c>
      <c r="H166" s="222">
        <v>15</v>
      </c>
      <c r="K166" s="158"/>
      <c r="L166" s="158"/>
      <c r="M166" s="158"/>
      <c r="N166" s="158"/>
      <c r="O166" s="158"/>
      <c r="P166" s="158"/>
      <c r="Q166" s="158"/>
      <c r="R166" s="158"/>
      <c r="S166" s="158"/>
      <c r="T166" s="158"/>
      <c r="U166" s="158"/>
      <c r="V166" s="158"/>
      <c r="W166" s="158"/>
      <c r="X166" s="158"/>
      <c r="Y166" s="158"/>
      <c r="Z166" s="158"/>
    </row>
    <row r="167" spans="1:26" x14ac:dyDescent="0.35">
      <c r="A167" s="102">
        <v>1601</v>
      </c>
      <c r="B167" s="103">
        <v>1945</v>
      </c>
      <c r="C167" s="151">
        <v>11.839982055739357</v>
      </c>
      <c r="D167" s="155">
        <v>12</v>
      </c>
      <c r="E167" s="160">
        <v>281.73435713681101</v>
      </c>
      <c r="F167" s="196" t="s">
        <v>200</v>
      </c>
      <c r="G167" s="223">
        <v>11.839982055739357</v>
      </c>
      <c r="H167" s="224">
        <v>281.73435713681101</v>
      </c>
      <c r="K167" s="171"/>
      <c r="L167" s="158"/>
      <c r="M167" s="158"/>
      <c r="N167" s="158"/>
      <c r="O167" s="158"/>
      <c r="P167" s="158"/>
      <c r="Q167" s="158"/>
      <c r="R167" s="158"/>
      <c r="S167" s="158"/>
      <c r="T167" s="158"/>
      <c r="U167" s="158"/>
      <c r="V167" s="158"/>
      <c r="W167" s="158"/>
      <c r="X167" s="158"/>
      <c r="Y167" s="158"/>
      <c r="Z167" s="158"/>
    </row>
    <row r="168" spans="1:26" x14ac:dyDescent="0.35">
      <c r="A168" s="102">
        <v>1601</v>
      </c>
      <c r="B168" s="103">
        <v>1960</v>
      </c>
      <c r="C168" s="151">
        <v>17.051705974138727</v>
      </c>
      <c r="D168" s="155">
        <v>17</v>
      </c>
      <c r="E168" s="160">
        <v>338.08382398612633</v>
      </c>
      <c r="F168" s="196" t="s">
        <v>200</v>
      </c>
      <c r="G168" s="215">
        <v>17.051705974138727</v>
      </c>
      <c r="H168" s="216">
        <v>338.08382398612633</v>
      </c>
      <c r="K168" s="171"/>
      <c r="L168" s="158"/>
      <c r="M168" s="158"/>
      <c r="N168" s="158"/>
      <c r="O168" s="158"/>
      <c r="P168" s="158"/>
      <c r="Q168" s="158"/>
      <c r="R168" s="158"/>
      <c r="S168" s="158"/>
      <c r="T168" s="158"/>
      <c r="U168" s="158"/>
      <c r="V168" s="158"/>
      <c r="W168" s="158"/>
      <c r="X168" s="158"/>
      <c r="Y168" s="158"/>
      <c r="Z168" s="158"/>
    </row>
    <row r="169" spans="1:26" x14ac:dyDescent="0.35">
      <c r="A169" s="102">
        <v>1601</v>
      </c>
      <c r="B169" s="103">
        <v>1975</v>
      </c>
      <c r="C169" s="151">
        <v>22.400000000000002</v>
      </c>
      <c r="D169" s="155">
        <v>22</v>
      </c>
      <c r="E169" s="160">
        <v>353.38042302478681</v>
      </c>
      <c r="F169" s="196" t="s">
        <v>200</v>
      </c>
      <c r="G169" s="215">
        <v>22.400000000000002</v>
      </c>
      <c r="H169" s="216">
        <v>353.38042302478681</v>
      </c>
      <c r="K169" s="171"/>
      <c r="L169" s="158"/>
      <c r="M169" s="158"/>
      <c r="N169" s="158"/>
      <c r="O169" s="158"/>
      <c r="P169" s="158"/>
      <c r="Q169" s="158"/>
      <c r="R169" s="158"/>
      <c r="S169" s="158"/>
      <c r="T169" s="158"/>
      <c r="U169" s="158"/>
      <c r="V169" s="158"/>
      <c r="W169" s="158"/>
      <c r="X169" s="158"/>
      <c r="Y169" s="158"/>
      <c r="Z169" s="158"/>
    </row>
    <row r="170" spans="1:26" x14ac:dyDescent="0.35">
      <c r="A170" s="102">
        <v>1601</v>
      </c>
      <c r="B170" s="103">
        <v>1990</v>
      </c>
      <c r="C170" s="151">
        <v>12.693333333333335</v>
      </c>
      <c r="D170" s="155">
        <v>12</v>
      </c>
      <c r="E170" s="160">
        <v>384.82828695149652</v>
      </c>
      <c r="F170" s="196" t="s">
        <v>200</v>
      </c>
      <c r="G170" s="215">
        <v>12.693333333333335</v>
      </c>
      <c r="H170" s="216">
        <v>384.82828695149652</v>
      </c>
      <c r="K170" s="171"/>
      <c r="L170" s="158"/>
      <c r="M170" s="158"/>
      <c r="N170" s="158"/>
      <c r="O170" s="158"/>
      <c r="P170" s="158"/>
      <c r="Q170" s="158"/>
      <c r="R170" s="158"/>
      <c r="S170" s="158"/>
      <c r="T170" s="158"/>
      <c r="U170" s="158"/>
      <c r="V170" s="158"/>
      <c r="W170" s="158"/>
      <c r="X170" s="158"/>
      <c r="Y170" s="158"/>
      <c r="Z170" s="158"/>
    </row>
    <row r="171" spans="1:26" x14ac:dyDescent="0.35">
      <c r="A171" s="102">
        <v>1601</v>
      </c>
      <c r="B171" s="103">
        <v>2005</v>
      </c>
      <c r="C171" s="151">
        <v>12.693333333333335</v>
      </c>
      <c r="D171" s="155">
        <v>12</v>
      </c>
      <c r="E171" s="160">
        <v>430.14368295757646</v>
      </c>
      <c r="F171" s="196" t="s">
        <v>200</v>
      </c>
      <c r="G171" s="225">
        <v>12.693333333333335</v>
      </c>
      <c r="H171" s="226">
        <v>430.14368295757646</v>
      </c>
      <c r="K171" s="171"/>
      <c r="L171" s="158"/>
      <c r="M171" s="158"/>
      <c r="N171" s="158"/>
      <c r="O171" s="158"/>
      <c r="P171" s="158"/>
      <c r="Q171" s="158"/>
      <c r="R171" s="158"/>
      <c r="S171" s="158"/>
      <c r="T171" s="158"/>
      <c r="U171" s="158"/>
      <c r="V171" s="158"/>
      <c r="W171" s="158"/>
      <c r="X171" s="158"/>
      <c r="Y171" s="158"/>
      <c r="Z171" s="158"/>
    </row>
    <row r="172" spans="1:26" x14ac:dyDescent="0.35">
      <c r="A172" s="102">
        <v>1602</v>
      </c>
      <c r="B172" s="103">
        <v>1945</v>
      </c>
      <c r="C172" s="134">
        <v>10.910533620000001</v>
      </c>
      <c r="D172" s="246">
        <v>10.910533620000001</v>
      </c>
      <c r="E172" s="160">
        <v>135</v>
      </c>
      <c r="F172" s="196" t="s">
        <v>209</v>
      </c>
      <c r="G172" s="217">
        <v>0</v>
      </c>
      <c r="H172" s="214">
        <v>14.932919892377257</v>
      </c>
      <c r="K172" s="247" t="s">
        <v>210</v>
      </c>
      <c r="L172" s="229"/>
      <c r="M172" s="229"/>
      <c r="N172" s="229"/>
      <c r="O172" s="229"/>
      <c r="P172" s="229"/>
      <c r="Q172" s="229"/>
      <c r="R172" s="229"/>
      <c r="S172" s="229"/>
      <c r="T172" s="229"/>
      <c r="U172" s="229"/>
      <c r="V172" s="229"/>
      <c r="W172" s="229"/>
      <c r="X172" s="229"/>
      <c r="Y172" s="158"/>
      <c r="Z172" s="158"/>
    </row>
    <row r="173" spans="1:26" x14ac:dyDescent="0.35">
      <c r="A173" s="102">
        <v>1602</v>
      </c>
      <c r="B173" s="103">
        <v>1960</v>
      </c>
      <c r="C173" s="134">
        <v>15.49295775</v>
      </c>
      <c r="D173" s="246">
        <v>15.49295775</v>
      </c>
      <c r="E173" s="160">
        <v>135</v>
      </c>
      <c r="F173" s="196" t="s">
        <v>209</v>
      </c>
      <c r="G173" s="217">
        <v>0</v>
      </c>
      <c r="H173" s="214">
        <v>15.940928572705792</v>
      </c>
      <c r="L173" s="229"/>
      <c r="M173" s="229"/>
      <c r="N173" s="229"/>
      <c r="O173" s="229"/>
      <c r="P173" s="229"/>
      <c r="Q173" s="229"/>
      <c r="R173" s="229"/>
      <c r="S173" s="229"/>
      <c r="T173" s="229"/>
      <c r="U173" s="229"/>
      <c r="V173" s="229"/>
      <c r="W173" s="229"/>
      <c r="X173" s="158"/>
      <c r="Y173" s="158"/>
      <c r="Z173" s="158"/>
    </row>
    <row r="174" spans="1:26" x14ac:dyDescent="0.35">
      <c r="A174" s="102">
        <v>1602</v>
      </c>
      <c r="B174" s="103">
        <v>1975</v>
      </c>
      <c r="C174" s="134">
        <v>22</v>
      </c>
      <c r="D174" s="246">
        <v>22</v>
      </c>
      <c r="E174" s="160">
        <v>135</v>
      </c>
      <c r="F174" s="196" t="s">
        <v>209</v>
      </c>
      <c r="G174" s="217">
        <v>0</v>
      </c>
      <c r="H174" s="214">
        <v>18.311659121717632</v>
      </c>
      <c r="K174" s="229"/>
      <c r="L174" s="229"/>
      <c r="M174" s="229"/>
      <c r="N174" s="229"/>
      <c r="O174" s="229"/>
      <c r="P174" s="229"/>
      <c r="Q174" s="229"/>
      <c r="R174" s="229"/>
      <c r="S174" s="229"/>
      <c r="T174" s="229"/>
      <c r="U174" s="229"/>
      <c r="V174" s="229"/>
      <c r="W174" s="229"/>
      <c r="X174" s="229"/>
      <c r="Y174" s="158"/>
      <c r="Z174" s="158"/>
    </row>
    <row r="175" spans="1:26" x14ac:dyDescent="0.35">
      <c r="A175" s="102">
        <v>1602</v>
      </c>
      <c r="B175" s="103">
        <v>1990</v>
      </c>
      <c r="C175" s="134">
        <v>12</v>
      </c>
      <c r="D175" s="246">
        <v>12</v>
      </c>
      <c r="E175" s="160">
        <v>135</v>
      </c>
      <c r="F175" s="196" t="s">
        <v>209</v>
      </c>
      <c r="G175" s="217">
        <v>0</v>
      </c>
      <c r="H175" s="214">
        <v>18.32508845605371</v>
      </c>
      <c r="K175" s="158"/>
      <c r="L175" s="158"/>
      <c r="M175" s="158"/>
      <c r="N175" s="158"/>
      <c r="O175" s="158"/>
      <c r="P175" s="158"/>
      <c r="Q175" s="158"/>
      <c r="R175" s="158"/>
      <c r="S175" s="158"/>
      <c r="T175" s="158"/>
      <c r="U175" s="158"/>
      <c r="V175" s="158"/>
      <c r="W175" s="158"/>
      <c r="X175" s="158"/>
      <c r="Y175" s="158"/>
      <c r="Z175" s="158"/>
    </row>
    <row r="176" spans="1:26" x14ac:dyDescent="0.35">
      <c r="A176" s="102">
        <v>1602</v>
      </c>
      <c r="B176" s="103">
        <v>2005</v>
      </c>
      <c r="C176" s="134">
        <v>12.46666667</v>
      </c>
      <c r="D176" s="246">
        <v>12.46666667</v>
      </c>
      <c r="E176" s="160">
        <v>135</v>
      </c>
      <c r="F176" s="196" t="s">
        <v>209</v>
      </c>
      <c r="G176" s="218">
        <v>0</v>
      </c>
      <c r="H176" s="219">
        <v>30.514323549528687</v>
      </c>
      <c r="K176" s="230"/>
      <c r="L176" s="158"/>
      <c r="M176" s="158"/>
      <c r="N176" s="158"/>
      <c r="O176" s="158"/>
      <c r="P176" s="158"/>
      <c r="Q176" s="158"/>
      <c r="R176" s="158"/>
      <c r="S176" s="158"/>
      <c r="T176" s="158"/>
      <c r="U176" s="158"/>
      <c r="V176" s="158"/>
      <c r="W176" s="158"/>
      <c r="X176" s="158"/>
      <c r="Y176" s="158"/>
      <c r="Z176" s="158"/>
    </row>
    <row r="177" spans="1:26" s="196" customFormat="1" x14ac:dyDescent="0.35">
      <c r="A177" s="102">
        <v>1603</v>
      </c>
      <c r="B177" s="103">
        <v>1945</v>
      </c>
      <c r="C177" s="151">
        <v>0</v>
      </c>
      <c r="D177" s="248">
        <v>135</v>
      </c>
      <c r="E177" s="227">
        <v>135</v>
      </c>
      <c r="F177" s="196" t="s">
        <v>201</v>
      </c>
      <c r="G177" s="153"/>
      <c r="H177" s="148"/>
      <c r="K177" s="197" t="s">
        <v>175</v>
      </c>
      <c r="L177" s="158"/>
      <c r="M177" s="158"/>
      <c r="N177" s="158"/>
      <c r="O177" s="158"/>
      <c r="P177" s="158"/>
      <c r="Q177" s="158"/>
      <c r="R177" s="158"/>
      <c r="S177" s="158"/>
      <c r="T177" s="158"/>
      <c r="U177" s="158"/>
      <c r="V177" s="158"/>
      <c r="W177" s="158"/>
      <c r="X177" s="158"/>
      <c r="Y177" s="158"/>
      <c r="Z177" s="158"/>
    </row>
    <row r="178" spans="1:26" s="196" customFormat="1" x14ac:dyDescent="0.35">
      <c r="A178" s="102">
        <v>1603</v>
      </c>
      <c r="B178" s="103">
        <v>1960</v>
      </c>
      <c r="C178" s="151">
        <v>0</v>
      </c>
      <c r="D178" s="248">
        <v>135</v>
      </c>
      <c r="E178" s="227">
        <v>135</v>
      </c>
      <c r="F178" s="196" t="s">
        <v>201</v>
      </c>
      <c r="G178" s="153"/>
      <c r="H178" s="148"/>
      <c r="K178" s="230"/>
      <c r="L178" s="158"/>
      <c r="M178" s="158"/>
      <c r="N178" s="158"/>
      <c r="O178" s="158"/>
      <c r="P178" s="158"/>
      <c r="Q178" s="158"/>
      <c r="R178" s="158"/>
      <c r="S178" s="158"/>
      <c r="T178" s="158"/>
      <c r="U178" s="158"/>
      <c r="V178" s="158"/>
      <c r="W178" s="158"/>
      <c r="X178" s="158"/>
      <c r="Y178" s="158"/>
      <c r="Z178" s="158"/>
    </row>
    <row r="179" spans="1:26" s="196" customFormat="1" x14ac:dyDescent="0.35">
      <c r="A179" s="102">
        <v>1603</v>
      </c>
      <c r="B179" s="103">
        <v>1975</v>
      </c>
      <c r="C179" s="151">
        <v>0</v>
      </c>
      <c r="D179" s="248">
        <v>135</v>
      </c>
      <c r="E179" s="227">
        <v>135</v>
      </c>
      <c r="F179" s="196" t="s">
        <v>201</v>
      </c>
      <c r="G179" s="153"/>
      <c r="H179" s="148"/>
      <c r="K179" s="230"/>
      <c r="L179" s="158"/>
      <c r="M179" s="158"/>
      <c r="N179" s="158"/>
      <c r="O179" s="158"/>
      <c r="P179" s="158"/>
      <c r="Q179" s="158"/>
      <c r="R179" s="158"/>
      <c r="S179" s="158"/>
      <c r="T179" s="158"/>
      <c r="U179" s="158"/>
      <c r="V179" s="158"/>
      <c r="W179" s="158"/>
      <c r="X179" s="158"/>
      <c r="Y179" s="158"/>
      <c r="Z179" s="158"/>
    </row>
    <row r="180" spans="1:26" s="196" customFormat="1" x14ac:dyDescent="0.35">
      <c r="A180" s="102">
        <v>1603</v>
      </c>
      <c r="B180" s="103">
        <v>1990</v>
      </c>
      <c r="C180" s="151">
        <v>0</v>
      </c>
      <c r="D180" s="248">
        <v>135</v>
      </c>
      <c r="E180" s="227">
        <v>135</v>
      </c>
      <c r="F180" s="196" t="s">
        <v>201</v>
      </c>
      <c r="G180" s="153"/>
      <c r="H180" s="148"/>
      <c r="K180" s="230"/>
      <c r="L180" s="158"/>
      <c r="M180" s="158"/>
      <c r="N180" s="158"/>
      <c r="O180" s="158"/>
      <c r="P180" s="158"/>
      <c r="Q180" s="158"/>
      <c r="R180" s="158"/>
      <c r="S180" s="158"/>
      <c r="T180" s="158"/>
      <c r="U180" s="158"/>
      <c r="V180" s="158"/>
      <c r="W180" s="158"/>
      <c r="X180" s="158"/>
      <c r="Y180" s="158"/>
      <c r="Z180" s="158"/>
    </row>
    <row r="181" spans="1:26" s="196" customFormat="1" x14ac:dyDescent="0.35">
      <c r="A181" s="102">
        <v>1603</v>
      </c>
      <c r="B181" s="103">
        <v>2005</v>
      </c>
      <c r="C181" s="151">
        <v>0</v>
      </c>
      <c r="D181" s="248">
        <v>135</v>
      </c>
      <c r="E181" s="227">
        <v>135</v>
      </c>
      <c r="F181" s="196" t="s">
        <v>201</v>
      </c>
      <c r="G181" s="153"/>
      <c r="H181" s="148"/>
      <c r="K181" s="230"/>
      <c r="L181" s="158"/>
      <c r="M181" s="158"/>
      <c r="N181" s="158"/>
      <c r="O181" s="158"/>
      <c r="P181" s="158"/>
      <c r="Q181" s="158"/>
      <c r="R181" s="158"/>
      <c r="S181" s="158"/>
      <c r="T181" s="158"/>
      <c r="U181" s="158"/>
      <c r="V181" s="158"/>
      <c r="W181" s="158"/>
      <c r="X181" s="158"/>
      <c r="Y181" s="158"/>
      <c r="Z181" s="158"/>
    </row>
    <row r="182" spans="1:26" s="196" customFormat="1" x14ac:dyDescent="0.35">
      <c r="A182" s="102">
        <v>1607</v>
      </c>
      <c r="B182" s="103">
        <v>1945</v>
      </c>
      <c r="C182" s="151">
        <v>0</v>
      </c>
      <c r="D182" s="248"/>
      <c r="E182" s="160">
        <v>135</v>
      </c>
      <c r="F182" s="196" t="s">
        <v>211</v>
      </c>
      <c r="G182" s="153"/>
      <c r="H182" s="148"/>
      <c r="K182" s="230"/>
      <c r="L182" s="158"/>
      <c r="M182" s="158"/>
      <c r="N182" s="158"/>
      <c r="O182" s="158"/>
      <c r="P182" s="158"/>
      <c r="Q182" s="158"/>
      <c r="R182" s="158"/>
      <c r="S182" s="158"/>
      <c r="T182" s="158"/>
      <c r="U182" s="158"/>
      <c r="V182" s="158"/>
      <c r="W182" s="158"/>
      <c r="X182" s="158"/>
      <c r="Y182" s="158"/>
      <c r="Z182" s="158"/>
    </row>
    <row r="183" spans="1:26" s="196" customFormat="1" x14ac:dyDescent="0.35">
      <c r="A183" s="102">
        <v>1607</v>
      </c>
      <c r="B183" s="103">
        <v>1960</v>
      </c>
      <c r="C183" s="151">
        <v>0</v>
      </c>
      <c r="D183" s="248"/>
      <c r="E183" s="160">
        <v>135</v>
      </c>
      <c r="F183" s="196" t="s">
        <v>211</v>
      </c>
      <c r="G183" s="153"/>
      <c r="H183" s="148"/>
      <c r="K183" s="230"/>
      <c r="L183" s="158"/>
      <c r="M183" s="158"/>
      <c r="N183" s="158"/>
      <c r="O183" s="158"/>
      <c r="P183" s="158"/>
      <c r="Q183" s="158"/>
      <c r="R183" s="158"/>
      <c r="S183" s="158"/>
      <c r="T183" s="158"/>
      <c r="U183" s="158"/>
      <c r="V183" s="158"/>
      <c r="W183" s="158"/>
      <c r="X183" s="158"/>
      <c r="Y183" s="158"/>
      <c r="Z183" s="158"/>
    </row>
    <row r="184" spans="1:26" s="196" customFormat="1" x14ac:dyDescent="0.35">
      <c r="A184" s="102">
        <v>1607</v>
      </c>
      <c r="B184" s="103">
        <v>1975</v>
      </c>
      <c r="C184" s="151">
        <v>0</v>
      </c>
      <c r="D184" s="248"/>
      <c r="E184" s="160">
        <v>135</v>
      </c>
      <c r="F184" s="196" t="s">
        <v>211</v>
      </c>
      <c r="G184" s="153"/>
      <c r="H184" s="148"/>
      <c r="K184" s="230"/>
      <c r="L184" s="158"/>
      <c r="M184" s="158"/>
      <c r="N184" s="158"/>
      <c r="O184" s="158"/>
      <c r="P184" s="158"/>
      <c r="Q184" s="158"/>
      <c r="R184" s="158"/>
      <c r="S184" s="158"/>
      <c r="T184" s="158"/>
      <c r="U184" s="158"/>
      <c r="V184" s="158"/>
      <c r="W184" s="158"/>
      <c r="X184" s="158"/>
      <c r="Y184" s="158"/>
      <c r="Z184" s="158"/>
    </row>
    <row r="185" spans="1:26" s="196" customFormat="1" x14ac:dyDescent="0.35">
      <c r="A185" s="102">
        <v>1607</v>
      </c>
      <c r="B185" s="103">
        <v>1990</v>
      </c>
      <c r="C185" s="151">
        <v>0</v>
      </c>
      <c r="D185" s="248"/>
      <c r="E185" s="160">
        <v>135</v>
      </c>
      <c r="F185" s="196" t="s">
        <v>211</v>
      </c>
      <c r="G185" s="153"/>
      <c r="H185" s="148"/>
      <c r="K185" s="230"/>
      <c r="L185" s="158"/>
      <c r="M185" s="158"/>
      <c r="N185" s="158"/>
      <c r="O185" s="158"/>
      <c r="P185" s="158"/>
      <c r="Q185" s="158"/>
      <c r="R185" s="158"/>
      <c r="S185" s="158"/>
      <c r="T185" s="158"/>
      <c r="U185" s="158"/>
      <c r="V185" s="158"/>
      <c r="W185" s="158"/>
      <c r="X185" s="158"/>
      <c r="Y185" s="158"/>
      <c r="Z185" s="158"/>
    </row>
    <row r="186" spans="1:26" s="196" customFormat="1" x14ac:dyDescent="0.35">
      <c r="A186" s="102">
        <v>1607</v>
      </c>
      <c r="B186" s="103">
        <v>2005</v>
      </c>
      <c r="C186" s="151">
        <v>0</v>
      </c>
      <c r="D186" s="248"/>
      <c r="E186" s="160">
        <v>135</v>
      </c>
      <c r="F186" s="196" t="s">
        <v>211</v>
      </c>
      <c r="G186" s="153"/>
      <c r="H186" s="148"/>
      <c r="K186" s="230"/>
      <c r="L186" s="158"/>
      <c r="M186" s="158"/>
      <c r="N186" s="158"/>
      <c r="O186" s="158"/>
      <c r="P186" s="158"/>
      <c r="Q186" s="158"/>
      <c r="R186" s="158"/>
      <c r="S186" s="158"/>
      <c r="T186" s="158"/>
      <c r="U186" s="158"/>
      <c r="V186" s="158"/>
      <c r="W186" s="158"/>
      <c r="X186" s="158"/>
      <c r="Y186" s="158"/>
      <c r="Z186" s="158"/>
    </row>
    <row r="187" spans="1:26" x14ac:dyDescent="0.35">
      <c r="A187" s="102">
        <v>1800</v>
      </c>
      <c r="B187" s="103">
        <v>1945</v>
      </c>
      <c r="C187" s="151">
        <v>50.911922839679242</v>
      </c>
      <c r="D187" s="155">
        <v>50</v>
      </c>
      <c r="E187" s="160">
        <v>42.622154219278464</v>
      </c>
    </row>
    <row r="188" spans="1:26" x14ac:dyDescent="0.35">
      <c r="A188" s="102">
        <v>1800</v>
      </c>
      <c r="B188" s="103">
        <v>1960</v>
      </c>
      <c r="C188" s="151">
        <v>73.322335688796528</v>
      </c>
      <c r="D188" s="155">
        <v>73</v>
      </c>
      <c r="E188" s="160">
        <v>65.035525359573668</v>
      </c>
    </row>
    <row r="189" spans="1:26" x14ac:dyDescent="0.35">
      <c r="A189" s="102">
        <v>1800</v>
      </c>
      <c r="B189" s="103">
        <v>1975</v>
      </c>
      <c r="C189" s="151">
        <v>96.320000000000007</v>
      </c>
      <c r="D189" s="155">
        <v>95</v>
      </c>
      <c r="E189" s="160">
        <v>76.362753758372705</v>
      </c>
    </row>
    <row r="190" spans="1:26" x14ac:dyDescent="0.35">
      <c r="A190" s="102">
        <v>1800</v>
      </c>
      <c r="B190" s="103">
        <v>1990</v>
      </c>
      <c r="C190" s="151">
        <v>146.02000000000001</v>
      </c>
      <c r="D190" s="155">
        <v>143</v>
      </c>
      <c r="E190" s="160">
        <v>108.25571461134801</v>
      </c>
    </row>
    <row r="191" spans="1:26" x14ac:dyDescent="0.35">
      <c r="A191" s="102">
        <v>1800</v>
      </c>
      <c r="B191" s="103">
        <v>2005</v>
      </c>
      <c r="C191" s="151">
        <v>146.02000000000001</v>
      </c>
      <c r="D191" s="155">
        <v>143</v>
      </c>
      <c r="E191" s="160">
        <v>109.6652543991632</v>
      </c>
    </row>
    <row r="192" spans="1:26" x14ac:dyDescent="0.35">
      <c r="A192" s="102">
        <v>2000</v>
      </c>
      <c r="B192" s="103">
        <v>1945</v>
      </c>
      <c r="C192" s="151">
        <v>81.400461905363812</v>
      </c>
      <c r="D192" s="155">
        <v>79</v>
      </c>
      <c r="E192" s="160">
        <v>11.34980171552098</v>
      </c>
    </row>
    <row r="193" spans="1:5" x14ac:dyDescent="0.35">
      <c r="A193" s="102">
        <v>2000</v>
      </c>
      <c r="B193" s="103">
        <v>1960</v>
      </c>
      <c r="C193" s="151">
        <v>123.87026811685797</v>
      </c>
      <c r="D193" s="155">
        <v>119</v>
      </c>
      <c r="E193" s="160">
        <v>36.478468732901334</v>
      </c>
    </row>
    <row r="194" spans="1:5" x14ac:dyDescent="0.35">
      <c r="A194" s="102">
        <v>2000</v>
      </c>
      <c r="B194" s="103">
        <v>1975</v>
      </c>
      <c r="C194" s="151">
        <v>159.26177329310312</v>
      </c>
      <c r="D194" s="155">
        <v>154</v>
      </c>
      <c r="E194" s="160">
        <v>26.814414141369134</v>
      </c>
    </row>
    <row r="195" spans="1:5" x14ac:dyDescent="0.35">
      <c r="A195" s="102">
        <v>2000</v>
      </c>
      <c r="B195" s="103">
        <v>1990</v>
      </c>
      <c r="C195" s="151">
        <v>215.60000000000002</v>
      </c>
      <c r="D195" s="155">
        <v>212</v>
      </c>
      <c r="E195" s="160">
        <v>29.81223376471943</v>
      </c>
    </row>
    <row r="196" spans="1:5" x14ac:dyDescent="0.35">
      <c r="A196" s="102">
        <v>2000</v>
      </c>
      <c r="B196" s="103">
        <v>2005</v>
      </c>
      <c r="C196" s="151">
        <v>215.60000000000002</v>
      </c>
      <c r="D196" s="155">
        <v>212</v>
      </c>
      <c r="E196" s="160">
        <v>88.312902153168665</v>
      </c>
    </row>
    <row r="197" spans="1:5" x14ac:dyDescent="0.35">
      <c r="A197" s="102">
        <v>2002</v>
      </c>
      <c r="B197" s="103">
        <v>1945</v>
      </c>
      <c r="C197" s="151">
        <v>81.287111111111102</v>
      </c>
      <c r="D197" s="155">
        <v>80</v>
      </c>
      <c r="E197" s="160">
        <v>11.828465253299017</v>
      </c>
    </row>
    <row r="198" spans="1:5" x14ac:dyDescent="0.35">
      <c r="A198" s="102">
        <v>2002</v>
      </c>
      <c r="B198" s="103">
        <v>1960</v>
      </c>
      <c r="C198" s="151">
        <v>123.69777777777779</v>
      </c>
      <c r="D198" s="155">
        <v>121</v>
      </c>
      <c r="E198" s="160">
        <v>13.732866524430753</v>
      </c>
    </row>
    <row r="199" spans="1:5" x14ac:dyDescent="0.35">
      <c r="A199" s="102">
        <v>2002</v>
      </c>
      <c r="B199" s="103">
        <v>1975</v>
      </c>
      <c r="C199" s="151">
        <v>159.04000000000002</v>
      </c>
      <c r="D199" s="155">
        <v>156</v>
      </c>
      <c r="E199" s="160">
        <v>13.845716309715451</v>
      </c>
    </row>
    <row r="200" spans="1:5" x14ac:dyDescent="0.35">
      <c r="A200" s="102">
        <v>2002</v>
      </c>
      <c r="B200" s="103">
        <v>1990</v>
      </c>
      <c r="C200" s="151">
        <v>157.92000000000002</v>
      </c>
      <c r="D200" s="155">
        <v>155</v>
      </c>
      <c r="E200" s="160">
        <v>14.157739250512426</v>
      </c>
    </row>
    <row r="201" spans="1:5" x14ac:dyDescent="0.35">
      <c r="A201" s="102">
        <v>2002</v>
      </c>
      <c r="B201" s="103">
        <v>2005</v>
      </c>
      <c r="C201" s="151">
        <v>157.92000000000002</v>
      </c>
      <c r="D201" s="155">
        <v>155</v>
      </c>
      <c r="E201" s="160">
        <v>16.113323888601784</v>
      </c>
    </row>
    <row r="202" spans="1:5" x14ac:dyDescent="0.35">
      <c r="A202" s="102">
        <v>2003</v>
      </c>
      <c r="B202" s="103">
        <v>1945</v>
      </c>
      <c r="C202" s="151">
        <v>44.078222222222223</v>
      </c>
      <c r="D202" s="155">
        <v>43</v>
      </c>
      <c r="E202" s="160">
        <v>24.885460595253971</v>
      </c>
    </row>
    <row r="203" spans="1:5" x14ac:dyDescent="0.35">
      <c r="A203" s="102">
        <v>2003</v>
      </c>
      <c r="B203" s="103">
        <v>1960</v>
      </c>
      <c r="C203" s="151">
        <v>67.075555555555553</v>
      </c>
      <c r="D203" s="155">
        <v>66</v>
      </c>
      <c r="E203" s="160">
        <v>8.7368587435305223</v>
      </c>
    </row>
    <row r="204" spans="1:5" x14ac:dyDescent="0.35">
      <c r="A204" s="102">
        <v>2003</v>
      </c>
      <c r="B204" s="103">
        <v>1975</v>
      </c>
      <c r="C204" s="151">
        <v>86.240000000000009</v>
      </c>
      <c r="D204" s="155">
        <v>85</v>
      </c>
      <c r="E204" s="160">
        <v>26.697538413044338</v>
      </c>
    </row>
    <row r="205" spans="1:5" x14ac:dyDescent="0.35">
      <c r="A205" s="102">
        <v>2003</v>
      </c>
      <c r="B205" s="103">
        <v>1990</v>
      </c>
      <c r="C205" s="151">
        <v>137.76000000000002</v>
      </c>
      <c r="D205" s="155">
        <v>135</v>
      </c>
      <c r="E205" s="160">
        <v>27.412870794479623</v>
      </c>
    </row>
    <row r="206" spans="1:5" x14ac:dyDescent="0.35">
      <c r="A206" s="102">
        <v>2003</v>
      </c>
      <c r="B206" s="103">
        <v>2005</v>
      </c>
      <c r="C206" s="151">
        <v>137.76000000000002</v>
      </c>
      <c r="D206" s="155">
        <v>135</v>
      </c>
      <c r="E206" s="160">
        <v>23.242247658177487</v>
      </c>
    </row>
    <row r="207" spans="1:5" x14ac:dyDescent="0.35">
      <c r="A207" s="102">
        <v>2006</v>
      </c>
      <c r="B207" s="103">
        <v>1945</v>
      </c>
      <c r="C207" s="151">
        <v>91.018666666666661</v>
      </c>
      <c r="D207" s="155">
        <v>67</v>
      </c>
      <c r="E207" s="144">
        <v>22.672715703445792</v>
      </c>
    </row>
    <row r="208" spans="1:5" x14ac:dyDescent="0.35">
      <c r="A208" s="102">
        <v>2006</v>
      </c>
      <c r="B208" s="103">
        <v>1960</v>
      </c>
      <c r="C208" s="151">
        <v>138.50666666666666</v>
      </c>
      <c r="D208" s="155">
        <v>102</v>
      </c>
      <c r="E208" s="144">
        <v>61.698899990559482</v>
      </c>
    </row>
    <row r="209" spans="1:21" x14ac:dyDescent="0.35">
      <c r="A209" s="102">
        <v>2006</v>
      </c>
      <c r="B209" s="103">
        <v>1975</v>
      </c>
      <c r="C209" s="151">
        <v>178.08</v>
      </c>
      <c r="D209" s="155">
        <v>132</v>
      </c>
      <c r="E209" s="144">
        <v>70.343456021344551</v>
      </c>
    </row>
    <row r="210" spans="1:21" x14ac:dyDescent="0.35">
      <c r="A210" s="102">
        <v>2006</v>
      </c>
      <c r="B210" s="103">
        <v>1990</v>
      </c>
      <c r="C210" s="173">
        <v>242.20000000000002</v>
      </c>
      <c r="D210" s="155">
        <v>238</v>
      </c>
      <c r="E210" s="143">
        <v>113.0173234965787</v>
      </c>
      <c r="F210" s="196" t="s">
        <v>176</v>
      </c>
    </row>
    <row r="211" spans="1:21" x14ac:dyDescent="0.35">
      <c r="A211" s="102">
        <v>2006</v>
      </c>
      <c r="B211" s="103">
        <v>2005</v>
      </c>
      <c r="C211" s="173">
        <v>242.20000000000002</v>
      </c>
      <c r="D211" s="155">
        <v>238</v>
      </c>
      <c r="E211" s="143">
        <v>113.0173234965787</v>
      </c>
      <c r="F211" s="196" t="s">
        <v>203</v>
      </c>
    </row>
    <row r="212" spans="1:21" x14ac:dyDescent="0.35">
      <c r="A212" s="102">
        <v>2007</v>
      </c>
      <c r="B212" s="103">
        <v>1945</v>
      </c>
      <c r="C212" s="151">
        <v>109.30919170148854</v>
      </c>
      <c r="D212" s="155">
        <v>105</v>
      </c>
      <c r="E212" s="160">
        <v>21.728838212331883</v>
      </c>
    </row>
    <row r="213" spans="1:21" x14ac:dyDescent="0.35">
      <c r="A213" s="102">
        <v>2007</v>
      </c>
      <c r="B213" s="103">
        <v>1960</v>
      </c>
      <c r="C213" s="151">
        <v>166.34007432835213</v>
      </c>
      <c r="D213" s="155">
        <v>160</v>
      </c>
      <c r="E213" s="160">
        <v>52.013622529679999</v>
      </c>
      <c r="N213" s="180" t="s">
        <v>207</v>
      </c>
      <c r="O213" s="158"/>
      <c r="P213" s="158"/>
      <c r="Q213" s="158"/>
      <c r="R213" s="158"/>
      <c r="S213" s="158"/>
      <c r="T213" s="158"/>
      <c r="U213" s="158"/>
    </row>
    <row r="214" spans="1:21" x14ac:dyDescent="0.35">
      <c r="A214" s="93">
        <v>2007</v>
      </c>
      <c r="B214" s="94">
        <v>1975</v>
      </c>
      <c r="C214" s="152">
        <v>213.86580985073849</v>
      </c>
      <c r="D214" s="97">
        <v>206</v>
      </c>
      <c r="E214" s="146">
        <v>100</v>
      </c>
      <c r="I214" s="196" t="s">
        <v>162</v>
      </c>
      <c r="J214" s="196"/>
      <c r="K214" s="196" t="s">
        <v>160</v>
      </c>
      <c r="L214" s="196" t="s">
        <v>161</v>
      </c>
      <c r="N214" s="181" t="s">
        <v>171</v>
      </c>
      <c r="O214" s="182"/>
      <c r="P214" s="183" t="s">
        <v>166</v>
      </c>
      <c r="Q214" s="183" t="s">
        <v>167</v>
      </c>
      <c r="R214" s="183" t="s">
        <v>168</v>
      </c>
      <c r="S214" s="183" t="s">
        <v>169</v>
      </c>
      <c r="T214" s="184"/>
    </row>
    <row r="215" spans="1:21" x14ac:dyDescent="0.35">
      <c r="A215" s="105">
        <v>2007</v>
      </c>
      <c r="B215" s="106">
        <v>1990</v>
      </c>
      <c r="C215" s="154">
        <f>1.6*K215</f>
        <v>463.23200000000008</v>
      </c>
      <c r="D215" s="107">
        <v>284</v>
      </c>
      <c r="E215" s="145">
        <f>1.6*L215</f>
        <v>160</v>
      </c>
      <c r="F215" s="180"/>
      <c r="I215" s="179">
        <v>2007</v>
      </c>
      <c r="J215" s="179">
        <v>1990</v>
      </c>
      <c r="K215" s="154">
        <v>289.52000000000004</v>
      </c>
      <c r="L215" s="146">
        <v>100</v>
      </c>
      <c r="N215" s="185">
        <v>2007</v>
      </c>
      <c r="O215" s="175">
        <v>1990</v>
      </c>
      <c r="P215" s="177">
        <v>454.40000000000003</v>
      </c>
      <c r="Q215" s="177">
        <v>156.94298203011172</v>
      </c>
      <c r="R215" s="178">
        <v>284</v>
      </c>
      <c r="S215" s="186">
        <v>98.089363768819823</v>
      </c>
      <c r="T215" s="187"/>
    </row>
    <row r="216" spans="1:21" x14ac:dyDescent="0.35">
      <c r="A216" s="105">
        <v>2007</v>
      </c>
      <c r="B216" s="106">
        <v>2005</v>
      </c>
      <c r="C216" s="154">
        <f>1.7*K216</f>
        <v>492.18400000000003</v>
      </c>
      <c r="D216" s="107">
        <v>284</v>
      </c>
      <c r="E216" s="145">
        <f>1.7*L216</f>
        <v>170</v>
      </c>
      <c r="F216" s="158"/>
      <c r="I216" s="179">
        <v>2007</v>
      </c>
      <c r="J216" s="179">
        <v>2005</v>
      </c>
      <c r="K216" s="154">
        <v>289.52000000000004</v>
      </c>
      <c r="L216" s="146">
        <v>100</v>
      </c>
      <c r="N216" s="188">
        <v>2007</v>
      </c>
      <c r="O216" s="189">
        <v>2005</v>
      </c>
      <c r="P216" s="190">
        <v>482.8</v>
      </c>
      <c r="Q216" s="190">
        <v>184.00225470763132</v>
      </c>
      <c r="R216" s="191">
        <v>284</v>
      </c>
      <c r="S216" s="192">
        <v>108.23662041625371</v>
      </c>
      <c r="T216" s="46"/>
    </row>
    <row r="217" spans="1:21" x14ac:dyDescent="0.35">
      <c r="A217" s="102">
        <v>2008</v>
      </c>
      <c r="B217" s="103">
        <v>1945</v>
      </c>
      <c r="C217" s="151">
        <v>91.018666666666661</v>
      </c>
      <c r="D217" s="155">
        <v>89</v>
      </c>
      <c r="E217" s="160">
        <v>5.8480189997947036</v>
      </c>
      <c r="N217" s="147"/>
    </row>
    <row r="218" spans="1:21" x14ac:dyDescent="0.35">
      <c r="A218" s="102">
        <v>2008</v>
      </c>
      <c r="B218" s="103">
        <v>1960</v>
      </c>
      <c r="C218" s="151">
        <v>138.50666666666666</v>
      </c>
      <c r="D218" s="155">
        <v>136</v>
      </c>
      <c r="E218" s="160">
        <v>32.260517792917376</v>
      </c>
      <c r="K218" s="139"/>
      <c r="L218" s="139"/>
      <c r="M218" s="139"/>
      <c r="N218" s="139"/>
      <c r="O218" s="139"/>
      <c r="P218" s="139"/>
      <c r="Q218" s="139"/>
    </row>
    <row r="219" spans="1:21" x14ac:dyDescent="0.35">
      <c r="A219" s="102">
        <v>2008</v>
      </c>
      <c r="B219" s="103">
        <v>1975</v>
      </c>
      <c r="C219" s="151">
        <v>178.08</v>
      </c>
      <c r="D219" s="155">
        <v>175</v>
      </c>
      <c r="E219" s="160">
        <v>53.667266593023598</v>
      </c>
      <c r="I219" s="168" t="s">
        <v>162</v>
      </c>
      <c r="K219" s="168" t="s">
        <v>160</v>
      </c>
      <c r="L219" s="168" t="s">
        <v>161</v>
      </c>
      <c r="P219" s="133"/>
    </row>
    <row r="220" spans="1:21" x14ac:dyDescent="0.35">
      <c r="A220" s="105">
        <v>2008</v>
      </c>
      <c r="B220" s="106">
        <v>1990</v>
      </c>
      <c r="C220" s="154">
        <f>1.6*K220</f>
        <v>344.96000000000004</v>
      </c>
      <c r="D220" s="107">
        <v>212</v>
      </c>
      <c r="E220" s="145">
        <f>1.6*L220</f>
        <v>110.76754169664275</v>
      </c>
      <c r="I220" s="105">
        <v>2008</v>
      </c>
      <c r="J220" s="106">
        <v>1990</v>
      </c>
      <c r="K220" s="154">
        <v>215.60000000000002</v>
      </c>
      <c r="L220" s="145">
        <v>69.22971356040172</v>
      </c>
      <c r="N220" s="170"/>
      <c r="O220" s="141"/>
      <c r="P220" s="142"/>
      <c r="Q220" s="140"/>
    </row>
    <row r="221" spans="1:21" x14ac:dyDescent="0.35">
      <c r="A221" s="105">
        <v>2008</v>
      </c>
      <c r="B221" s="106">
        <v>2005</v>
      </c>
      <c r="C221" s="154">
        <f>1.7*K221</f>
        <v>366.52000000000004</v>
      </c>
      <c r="D221" s="107">
        <v>212</v>
      </c>
      <c r="E221" s="145">
        <f>1.7*L221</f>
        <v>117.83313691226071</v>
      </c>
      <c r="I221" s="105">
        <v>2008</v>
      </c>
      <c r="J221" s="106">
        <v>2005</v>
      </c>
      <c r="K221" s="154">
        <v>215.60000000000002</v>
      </c>
      <c r="L221" s="145">
        <v>69.31360994838866</v>
      </c>
      <c r="N221" s="170"/>
      <c r="O221" s="141"/>
      <c r="P221" s="142"/>
      <c r="Q221" s="140"/>
    </row>
    <row r="222" spans="1:21" x14ac:dyDescent="0.35">
      <c r="A222" s="102">
        <v>2009</v>
      </c>
      <c r="B222" s="103">
        <v>1945</v>
      </c>
      <c r="C222" s="151">
        <v>97.873039287683071</v>
      </c>
      <c r="D222" s="155">
        <v>54</v>
      </c>
      <c r="E222" s="160">
        <v>18.095145335898348</v>
      </c>
    </row>
    <row r="223" spans="1:21" x14ac:dyDescent="0.35">
      <c r="A223" s="102">
        <v>2009</v>
      </c>
      <c r="B223" s="103">
        <v>1960</v>
      </c>
      <c r="C223" s="151">
        <v>115.59174260045144</v>
      </c>
      <c r="D223" s="155">
        <v>81</v>
      </c>
      <c r="E223" s="160">
        <v>23.755651717856757</v>
      </c>
    </row>
    <row r="224" spans="1:21" x14ac:dyDescent="0.35">
      <c r="A224" s="102">
        <v>2009</v>
      </c>
      <c r="B224" s="103">
        <v>1975</v>
      </c>
      <c r="C224" s="151">
        <v>139.04035324225728</v>
      </c>
      <c r="D224" s="155">
        <v>105</v>
      </c>
      <c r="E224" s="160">
        <v>29.535584410924237</v>
      </c>
    </row>
    <row r="225" spans="1:5" x14ac:dyDescent="0.35">
      <c r="A225" s="102">
        <v>2009</v>
      </c>
      <c r="B225" s="103">
        <v>1990</v>
      </c>
      <c r="C225" s="151">
        <v>165.2181425306579</v>
      </c>
      <c r="D225" s="155">
        <v>162</v>
      </c>
      <c r="E225" s="160">
        <v>28.568836951631269</v>
      </c>
    </row>
    <row r="226" spans="1:5" x14ac:dyDescent="0.35">
      <c r="A226" s="102">
        <v>2009</v>
      </c>
      <c r="B226" s="103">
        <v>2005</v>
      </c>
      <c r="C226" s="151">
        <v>165.2181425306579</v>
      </c>
      <c r="D226" s="155">
        <v>162</v>
      </c>
      <c r="E226" s="160">
        <v>43.093042480805821</v>
      </c>
    </row>
    <row r="227" spans="1:5" x14ac:dyDescent="0.35">
      <c r="A227" s="102">
        <v>2010</v>
      </c>
      <c r="B227" s="103">
        <v>1945</v>
      </c>
      <c r="C227" s="151">
        <v>94.906405909178204</v>
      </c>
      <c r="D227" s="155">
        <v>82</v>
      </c>
      <c r="E227" s="160">
        <v>45.702566240599509</v>
      </c>
    </row>
    <row r="228" spans="1:5" x14ac:dyDescent="0.35">
      <c r="A228" s="102">
        <v>2010</v>
      </c>
      <c r="B228" s="103">
        <v>1960</v>
      </c>
      <c r="C228" s="151">
        <v>136.68231260883542</v>
      </c>
      <c r="D228" s="155">
        <v>125</v>
      </c>
      <c r="E228" s="160">
        <v>91.708305314882821</v>
      </c>
    </row>
    <row r="229" spans="1:5" x14ac:dyDescent="0.35">
      <c r="A229" s="102">
        <v>2010</v>
      </c>
      <c r="B229" s="103">
        <v>1975</v>
      </c>
      <c r="C229" s="151">
        <v>179.55293195187514</v>
      </c>
      <c r="D229" s="155">
        <v>161</v>
      </c>
      <c r="E229" s="160">
        <v>99.428434550085555</v>
      </c>
    </row>
    <row r="230" spans="1:5" x14ac:dyDescent="0.35">
      <c r="A230" s="102">
        <v>2010</v>
      </c>
      <c r="B230" s="103">
        <v>1990</v>
      </c>
      <c r="C230" s="151">
        <v>236.50666666666672</v>
      </c>
      <c r="D230" s="155">
        <v>232</v>
      </c>
      <c r="E230" s="160">
        <v>138.37132031240233</v>
      </c>
    </row>
    <row r="231" spans="1:5" x14ac:dyDescent="0.35">
      <c r="A231" s="102">
        <v>2010</v>
      </c>
      <c r="B231" s="103">
        <v>2005</v>
      </c>
      <c r="C231" s="151">
        <v>236.50666666666672</v>
      </c>
      <c r="D231" s="155">
        <v>232</v>
      </c>
      <c r="E231" s="160">
        <v>152.94052716870124</v>
      </c>
    </row>
    <row r="232" spans="1:5" x14ac:dyDescent="0.35">
      <c r="A232" s="102">
        <v>2011</v>
      </c>
      <c r="B232" s="103">
        <v>1945</v>
      </c>
      <c r="C232" s="151">
        <v>30.339555555555553</v>
      </c>
      <c r="D232" s="155">
        <v>30</v>
      </c>
      <c r="E232" s="160">
        <v>6.3152309775029289</v>
      </c>
    </row>
    <row r="233" spans="1:5" x14ac:dyDescent="0.35">
      <c r="A233" s="102">
        <v>2011</v>
      </c>
      <c r="B233" s="103">
        <v>1960</v>
      </c>
      <c r="C233" s="151">
        <v>46.168888888888894</v>
      </c>
      <c r="D233" s="155">
        <v>45</v>
      </c>
      <c r="E233" s="160">
        <v>11.167042522845327</v>
      </c>
    </row>
    <row r="234" spans="1:5" x14ac:dyDescent="0.35">
      <c r="A234" s="102">
        <v>2011</v>
      </c>
      <c r="B234" s="103">
        <v>1975</v>
      </c>
      <c r="C234" s="151">
        <v>59.360000000000007</v>
      </c>
      <c r="D234" s="155">
        <v>58</v>
      </c>
      <c r="E234" s="160">
        <v>10.619505774563716</v>
      </c>
    </row>
    <row r="235" spans="1:5" x14ac:dyDescent="0.35">
      <c r="A235" s="102">
        <v>2011</v>
      </c>
      <c r="B235" s="103">
        <v>1990</v>
      </c>
      <c r="C235" s="151">
        <v>101.54666666666668</v>
      </c>
      <c r="D235" s="155">
        <v>100</v>
      </c>
      <c r="E235" s="160">
        <v>11.045483876343893</v>
      </c>
    </row>
    <row r="236" spans="1:5" x14ac:dyDescent="0.35">
      <c r="A236" s="102">
        <v>2011</v>
      </c>
      <c r="B236" s="103">
        <v>2005</v>
      </c>
      <c r="C236" s="151">
        <v>101.54666666666668</v>
      </c>
      <c r="D236" s="155">
        <v>100</v>
      </c>
      <c r="E236" s="160">
        <v>12.685667737452963</v>
      </c>
    </row>
    <row r="237" spans="1:5" x14ac:dyDescent="0.35">
      <c r="A237" s="102">
        <v>2012</v>
      </c>
      <c r="B237" s="103">
        <v>1945</v>
      </c>
      <c r="C237" s="151">
        <v>111.88783042673695</v>
      </c>
      <c r="D237" s="155">
        <v>106</v>
      </c>
      <c r="E237" s="160">
        <v>87.170928765629128</v>
      </c>
    </row>
    <row r="238" spans="1:5" x14ac:dyDescent="0.35">
      <c r="A238" s="102">
        <v>2012</v>
      </c>
      <c r="B238" s="103">
        <v>1960</v>
      </c>
      <c r="C238" s="151">
        <v>161.13862145561097</v>
      </c>
      <c r="D238" s="155">
        <v>161</v>
      </c>
      <c r="E238" s="160">
        <v>124.69440467221611</v>
      </c>
    </row>
    <row r="239" spans="1:5" x14ac:dyDescent="0.35">
      <c r="A239" s="102">
        <v>2012</v>
      </c>
      <c r="B239" s="103">
        <v>1975</v>
      </c>
      <c r="C239" s="151">
        <v>211.68</v>
      </c>
      <c r="D239" s="155">
        <v>208</v>
      </c>
      <c r="E239" s="160">
        <v>148.94010337450985</v>
      </c>
    </row>
    <row r="240" spans="1:5" x14ac:dyDescent="0.35">
      <c r="A240" s="102">
        <v>2012</v>
      </c>
      <c r="B240" s="103">
        <v>1990</v>
      </c>
      <c r="C240" s="200">
        <v>202</v>
      </c>
      <c r="D240" s="155">
        <v>273</v>
      </c>
      <c r="E240" s="160">
        <v>145.95186557496726</v>
      </c>
    </row>
    <row r="241" spans="1:12" x14ac:dyDescent="0.35">
      <c r="A241" s="102">
        <v>2012</v>
      </c>
      <c r="B241" s="103">
        <v>2005</v>
      </c>
      <c r="C241" s="200">
        <v>202</v>
      </c>
      <c r="D241" s="155">
        <v>273</v>
      </c>
      <c r="E241" s="160">
        <v>148.64787358320814</v>
      </c>
    </row>
    <row r="242" spans="1:12" x14ac:dyDescent="0.35">
      <c r="A242" s="102">
        <v>2013</v>
      </c>
      <c r="B242" s="103">
        <v>1945</v>
      </c>
      <c r="C242" s="151">
        <v>67.415757946535422</v>
      </c>
      <c r="D242" s="155">
        <v>61</v>
      </c>
      <c r="E242" s="160">
        <v>19.424917621166827</v>
      </c>
    </row>
    <row r="243" spans="1:12" x14ac:dyDescent="0.35">
      <c r="A243" s="102">
        <v>2013</v>
      </c>
      <c r="B243" s="103">
        <v>1960</v>
      </c>
      <c r="C243" s="151">
        <v>97.090829793174322</v>
      </c>
      <c r="D243" s="155">
        <v>93</v>
      </c>
      <c r="E243" s="160">
        <v>25.292458235227048</v>
      </c>
    </row>
    <row r="244" spans="1:12" x14ac:dyDescent="0.35">
      <c r="A244" s="102">
        <v>2013</v>
      </c>
      <c r="B244" s="103">
        <v>1975</v>
      </c>
      <c r="C244" s="151">
        <v>127.54351914497838</v>
      </c>
      <c r="D244" s="155">
        <v>120</v>
      </c>
      <c r="E244" s="160">
        <v>52.722346459002708</v>
      </c>
    </row>
    <row r="245" spans="1:12" x14ac:dyDescent="0.35">
      <c r="A245" s="102">
        <v>2013</v>
      </c>
      <c r="B245" s="103">
        <v>1990</v>
      </c>
      <c r="C245" s="151">
        <v>168.00000000000003</v>
      </c>
      <c r="D245" s="155">
        <v>165</v>
      </c>
      <c r="E245" s="160">
        <v>59.302223820024317</v>
      </c>
    </row>
    <row r="246" spans="1:12" x14ac:dyDescent="0.35">
      <c r="A246" s="102">
        <v>2013</v>
      </c>
      <c r="B246" s="103">
        <v>2005</v>
      </c>
      <c r="C246" s="151">
        <v>168.00000000000003</v>
      </c>
      <c r="D246" s="155">
        <v>165</v>
      </c>
      <c r="E246" s="156">
        <v>96.560847910488931</v>
      </c>
    </row>
    <row r="247" spans="1:12" x14ac:dyDescent="0.35">
      <c r="A247" s="102">
        <v>2014</v>
      </c>
      <c r="B247" s="103">
        <v>1945</v>
      </c>
      <c r="C247" s="151">
        <v>100.17777777777779</v>
      </c>
      <c r="D247" s="155">
        <v>98</v>
      </c>
      <c r="E247" s="160">
        <v>48.084048530003386</v>
      </c>
    </row>
    <row r="248" spans="1:12" x14ac:dyDescent="0.35">
      <c r="A248" s="102">
        <v>2014</v>
      </c>
      <c r="B248" s="103">
        <v>1960</v>
      </c>
      <c r="C248" s="151">
        <v>152.44444444444446</v>
      </c>
      <c r="D248" s="155">
        <v>150</v>
      </c>
      <c r="E248" s="160">
        <v>71.734242930202896</v>
      </c>
    </row>
    <row r="249" spans="1:12" x14ac:dyDescent="0.35">
      <c r="A249" s="102">
        <v>2014</v>
      </c>
      <c r="B249" s="103">
        <v>1975</v>
      </c>
      <c r="C249" s="151">
        <v>196.00000000000003</v>
      </c>
      <c r="D249" s="155">
        <v>193</v>
      </c>
      <c r="E249" s="160">
        <v>106.25986530217821</v>
      </c>
      <c r="I249" s="168" t="s">
        <v>163</v>
      </c>
      <c r="K249" s="168" t="s">
        <v>160</v>
      </c>
      <c r="L249" s="168" t="s">
        <v>161</v>
      </c>
    </row>
    <row r="250" spans="1:12" x14ac:dyDescent="0.35">
      <c r="A250" s="105">
        <v>2014</v>
      </c>
      <c r="B250" s="106">
        <v>1990</v>
      </c>
      <c r="C250" s="154">
        <f>1.6*K250</f>
        <v>250.88000000000002</v>
      </c>
      <c r="D250" s="107">
        <v>154</v>
      </c>
      <c r="E250" s="145">
        <f>1.6*L250</f>
        <v>165.1871181353514</v>
      </c>
      <c r="I250" s="105">
        <v>2014</v>
      </c>
      <c r="J250" s="106">
        <v>1990</v>
      </c>
      <c r="K250" s="154">
        <v>156.80000000000001</v>
      </c>
      <c r="L250" s="145">
        <v>103.24194883459461</v>
      </c>
    </row>
    <row r="251" spans="1:12" x14ac:dyDescent="0.35">
      <c r="A251" s="105">
        <v>2014</v>
      </c>
      <c r="B251" s="106">
        <v>2005</v>
      </c>
      <c r="C251" s="154">
        <f>1.7*K251</f>
        <v>266.56</v>
      </c>
      <c r="D251" s="107">
        <v>154</v>
      </c>
      <c r="E251" s="145">
        <f>1.7*L251</f>
        <v>211.42550561348946</v>
      </c>
      <c r="I251" s="105">
        <v>2014</v>
      </c>
      <c r="J251" s="106">
        <v>2005</v>
      </c>
      <c r="K251" s="154">
        <v>156.80000000000001</v>
      </c>
      <c r="L251" s="145">
        <v>124.36794447852321</v>
      </c>
    </row>
    <row r="252" spans="1:12" x14ac:dyDescent="0.35">
      <c r="A252" s="102">
        <v>2015</v>
      </c>
      <c r="B252" s="103">
        <v>1945</v>
      </c>
      <c r="C252" s="151">
        <v>81.287111111111102</v>
      </c>
      <c r="D252" s="155">
        <v>80</v>
      </c>
      <c r="E252" s="160">
        <v>39.715685245887627</v>
      </c>
    </row>
    <row r="253" spans="1:12" x14ac:dyDescent="0.35">
      <c r="A253" s="102">
        <v>2015</v>
      </c>
      <c r="B253" s="103">
        <v>1960</v>
      </c>
      <c r="C253" s="151">
        <v>123.69777777777779</v>
      </c>
      <c r="D253" s="155">
        <v>121</v>
      </c>
      <c r="E253" s="160">
        <v>59.847823964149001</v>
      </c>
    </row>
    <row r="254" spans="1:12" x14ac:dyDescent="0.35">
      <c r="A254" s="102">
        <v>2015</v>
      </c>
      <c r="B254" s="103">
        <v>1975</v>
      </c>
      <c r="C254" s="151">
        <v>159.04000000000002</v>
      </c>
      <c r="D254" s="155">
        <v>156</v>
      </c>
      <c r="E254" s="160">
        <v>81.189199534329276</v>
      </c>
    </row>
    <row r="255" spans="1:12" x14ac:dyDescent="0.35">
      <c r="A255" s="102">
        <v>2015</v>
      </c>
      <c r="B255" s="103">
        <v>1990</v>
      </c>
      <c r="C255" s="151">
        <v>203.56000000000003</v>
      </c>
      <c r="D255" s="155">
        <v>200</v>
      </c>
      <c r="E255" s="160">
        <v>109.0408157430618</v>
      </c>
    </row>
    <row r="256" spans="1:12" x14ac:dyDescent="0.35">
      <c r="A256" s="102">
        <v>2015</v>
      </c>
      <c r="B256" s="103">
        <v>2005</v>
      </c>
      <c r="C256" s="151">
        <v>203.56000000000003</v>
      </c>
      <c r="D256" s="155">
        <v>200</v>
      </c>
      <c r="E256" s="160">
        <v>128.46874975564691</v>
      </c>
    </row>
    <row r="257" spans="1:5" x14ac:dyDescent="0.35">
      <c r="A257" s="102">
        <v>2019</v>
      </c>
      <c r="B257" s="103">
        <v>1945</v>
      </c>
      <c r="C257" s="151">
        <v>138.04000000000002</v>
      </c>
      <c r="D257" s="155">
        <v>65</v>
      </c>
      <c r="E257" s="160">
        <v>4.4903721796727201</v>
      </c>
    </row>
    <row r="258" spans="1:5" x14ac:dyDescent="0.35">
      <c r="A258" s="102">
        <v>2019</v>
      </c>
      <c r="B258" s="103">
        <v>1960</v>
      </c>
      <c r="C258" s="151">
        <v>116.00000000000003</v>
      </c>
      <c r="D258" s="155">
        <v>99</v>
      </c>
      <c r="E258" s="160">
        <v>11.700711873184639</v>
      </c>
    </row>
    <row r="259" spans="1:5" x14ac:dyDescent="0.35">
      <c r="A259" s="102">
        <v>2019</v>
      </c>
      <c r="B259" s="103">
        <v>1975</v>
      </c>
      <c r="C259" s="151">
        <v>129.92000000000002</v>
      </c>
      <c r="D259" s="155">
        <v>128</v>
      </c>
      <c r="E259" s="160">
        <v>11.532066349516398</v>
      </c>
    </row>
    <row r="260" spans="1:5" x14ac:dyDescent="0.35">
      <c r="A260" s="102">
        <v>2019</v>
      </c>
      <c r="B260" s="103">
        <v>1990</v>
      </c>
      <c r="C260" s="151">
        <v>231.1568</v>
      </c>
      <c r="D260" s="155">
        <v>227</v>
      </c>
      <c r="E260" s="160">
        <v>11.343234963015737</v>
      </c>
    </row>
    <row r="261" spans="1:5" x14ac:dyDescent="0.35">
      <c r="A261" s="102">
        <v>2019</v>
      </c>
      <c r="B261" s="103">
        <v>2005</v>
      </c>
      <c r="C261" s="151">
        <v>231.1568</v>
      </c>
      <c r="D261" s="155">
        <v>227</v>
      </c>
      <c r="E261" s="160">
        <v>6.0131557534322857</v>
      </c>
    </row>
    <row r="262" spans="1:5" x14ac:dyDescent="0.35">
      <c r="A262" s="102">
        <v>2020</v>
      </c>
      <c r="B262" s="103">
        <v>1945</v>
      </c>
      <c r="C262" s="151">
        <v>189.20999999999998</v>
      </c>
      <c r="D262" s="155">
        <v>89</v>
      </c>
      <c r="E262" s="160">
        <v>10.070766692045867</v>
      </c>
    </row>
    <row r="263" spans="1:5" x14ac:dyDescent="0.35">
      <c r="A263" s="102">
        <v>2020</v>
      </c>
      <c r="B263" s="103">
        <v>1960</v>
      </c>
      <c r="C263" s="151">
        <v>159.00000000000003</v>
      </c>
      <c r="D263" s="155">
        <v>136</v>
      </c>
      <c r="E263" s="160">
        <v>16.930490517280706</v>
      </c>
    </row>
    <row r="264" spans="1:5" x14ac:dyDescent="0.35">
      <c r="A264" s="102">
        <v>2020</v>
      </c>
      <c r="B264" s="103">
        <v>1975</v>
      </c>
      <c r="C264" s="151">
        <v>178.08</v>
      </c>
      <c r="D264" s="155">
        <v>175</v>
      </c>
      <c r="E264" s="160">
        <v>27.453994684189759</v>
      </c>
    </row>
    <row r="265" spans="1:5" x14ac:dyDescent="0.35">
      <c r="A265" s="102">
        <v>2020</v>
      </c>
      <c r="B265" s="103">
        <v>1990</v>
      </c>
      <c r="C265" s="151">
        <v>215.74</v>
      </c>
      <c r="D265" s="155">
        <v>212</v>
      </c>
      <c r="E265" s="160">
        <v>35.377229080932779</v>
      </c>
    </row>
    <row r="266" spans="1:5" x14ac:dyDescent="0.35">
      <c r="A266" s="102">
        <v>2020</v>
      </c>
      <c r="B266" s="103">
        <v>2005</v>
      </c>
      <c r="C266" s="151">
        <v>215.74</v>
      </c>
      <c r="D266" s="155">
        <v>212</v>
      </c>
      <c r="E266" s="160">
        <v>21.048589729773859</v>
      </c>
    </row>
    <row r="267" spans="1:5" x14ac:dyDescent="0.35">
      <c r="A267" s="102">
        <v>2021</v>
      </c>
      <c r="B267" s="103">
        <v>1945</v>
      </c>
      <c r="C267" s="151">
        <v>92.73599999999999</v>
      </c>
      <c r="D267" s="155">
        <v>91</v>
      </c>
      <c r="E267" s="160">
        <v>12.835037657755569</v>
      </c>
    </row>
    <row r="268" spans="1:5" x14ac:dyDescent="0.35">
      <c r="A268" s="102">
        <v>2021</v>
      </c>
      <c r="B268" s="103">
        <v>1960</v>
      </c>
      <c r="C268" s="151">
        <v>141.12</v>
      </c>
      <c r="D268" s="155">
        <v>138</v>
      </c>
      <c r="E268" s="160">
        <v>34.516303165091486</v>
      </c>
    </row>
    <row r="269" spans="1:5" x14ac:dyDescent="0.35">
      <c r="A269" s="102">
        <v>2021</v>
      </c>
      <c r="B269" s="103">
        <v>1975</v>
      </c>
      <c r="C269" s="151">
        <v>181.44000000000003</v>
      </c>
      <c r="D269" s="155">
        <v>178</v>
      </c>
      <c r="E269" s="160">
        <v>35.380014548340647</v>
      </c>
    </row>
    <row r="270" spans="1:5" x14ac:dyDescent="0.35">
      <c r="A270" s="102">
        <v>2021</v>
      </c>
      <c r="B270" s="103">
        <v>1990</v>
      </c>
      <c r="C270" s="151">
        <v>316.8242417342322</v>
      </c>
      <c r="D270" s="155">
        <v>311</v>
      </c>
      <c r="E270" s="160">
        <v>36.065636658623134</v>
      </c>
    </row>
    <row r="271" spans="1:5" x14ac:dyDescent="0.35">
      <c r="A271" s="102">
        <v>2021</v>
      </c>
      <c r="B271" s="103">
        <v>2005</v>
      </c>
      <c r="C271" s="151">
        <v>316.8242417342322</v>
      </c>
      <c r="D271" s="155">
        <v>311</v>
      </c>
      <c r="E271" s="160">
        <v>77.392313150860431</v>
      </c>
    </row>
    <row r="272" spans="1:5" x14ac:dyDescent="0.35">
      <c r="A272" s="102">
        <v>2022</v>
      </c>
      <c r="B272" s="103">
        <v>1945</v>
      </c>
      <c r="C272" s="151">
        <v>104.18488888888889</v>
      </c>
      <c r="D272" s="155">
        <v>102</v>
      </c>
      <c r="E272" s="160">
        <v>12.831682608513496</v>
      </c>
    </row>
    <row r="273" spans="1:23" x14ac:dyDescent="0.35">
      <c r="A273" s="102">
        <v>2022</v>
      </c>
      <c r="B273" s="103">
        <v>1960</v>
      </c>
      <c r="C273" s="151">
        <v>158.54222222222222</v>
      </c>
      <c r="D273" s="155">
        <v>155</v>
      </c>
      <c r="E273" s="160">
        <v>30.277004594187503</v>
      </c>
    </row>
    <row r="274" spans="1:23" x14ac:dyDescent="0.35">
      <c r="A274" s="102">
        <v>2022</v>
      </c>
      <c r="B274" s="103">
        <v>1975</v>
      </c>
      <c r="C274" s="151">
        <v>203.84000000000003</v>
      </c>
      <c r="D274" s="155">
        <v>200</v>
      </c>
      <c r="E274" s="160">
        <v>37.780752607795037</v>
      </c>
      <c r="I274" s="168" t="s">
        <v>164</v>
      </c>
      <c r="K274" s="168" t="s">
        <v>160</v>
      </c>
      <c r="L274" s="168" t="s">
        <v>161</v>
      </c>
    </row>
    <row r="275" spans="1:23" x14ac:dyDescent="0.35">
      <c r="A275" s="105">
        <v>2022</v>
      </c>
      <c r="B275" s="106">
        <v>1990</v>
      </c>
      <c r="C275" s="154">
        <f>1.6*K275</f>
        <v>340.92800000000005</v>
      </c>
      <c r="D275" s="107">
        <v>209</v>
      </c>
      <c r="E275" s="145">
        <f>1.6*L275</f>
        <v>140.73954092333378</v>
      </c>
      <c r="I275" s="105">
        <v>2022</v>
      </c>
      <c r="J275" s="106">
        <v>1990</v>
      </c>
      <c r="K275" s="154">
        <v>213.08</v>
      </c>
      <c r="L275" s="145">
        <v>87.962213077083604</v>
      </c>
    </row>
    <row r="276" spans="1:23" x14ac:dyDescent="0.35">
      <c r="A276" s="105">
        <v>2022</v>
      </c>
      <c r="B276" s="106">
        <v>2005</v>
      </c>
      <c r="C276" s="154">
        <f>1.7*K276</f>
        <v>362.23599999999999</v>
      </c>
      <c r="D276" s="107">
        <v>209</v>
      </c>
      <c r="E276" s="145">
        <f>1.7*L276</f>
        <v>140.77332021517134</v>
      </c>
      <c r="I276" s="105">
        <v>2022</v>
      </c>
      <c r="J276" s="106">
        <v>2005</v>
      </c>
      <c r="K276" s="154">
        <v>213.08</v>
      </c>
      <c r="L276" s="145">
        <v>82.807835420689031</v>
      </c>
    </row>
    <row r="277" spans="1:23" x14ac:dyDescent="0.35">
      <c r="A277" s="102">
        <v>2023</v>
      </c>
      <c r="B277" s="103">
        <v>1945</v>
      </c>
      <c r="C277" s="151">
        <v>73.68327525719296</v>
      </c>
      <c r="D277" s="155">
        <v>71</v>
      </c>
      <c r="E277" s="160">
        <v>27.27006600361663</v>
      </c>
    </row>
    <row r="278" spans="1:23" x14ac:dyDescent="0.35">
      <c r="A278" s="102">
        <v>2023</v>
      </c>
      <c r="B278" s="103">
        <v>1960</v>
      </c>
      <c r="C278" s="151">
        <v>112.12672321746756</v>
      </c>
      <c r="D278" s="155">
        <v>108</v>
      </c>
      <c r="E278" s="160">
        <v>61.942282427618657</v>
      </c>
    </row>
    <row r="279" spans="1:23" x14ac:dyDescent="0.35">
      <c r="A279" s="102">
        <v>2023</v>
      </c>
      <c r="B279" s="103">
        <v>1975</v>
      </c>
      <c r="C279" s="151">
        <v>144.16292985102973</v>
      </c>
      <c r="D279" s="155">
        <v>139</v>
      </c>
      <c r="E279" s="160">
        <v>55.243976816984308</v>
      </c>
      <c r="I279" s="168" t="s">
        <v>162</v>
      </c>
      <c r="K279" s="168" t="s">
        <v>160</v>
      </c>
      <c r="L279" s="168" t="s">
        <v>161</v>
      </c>
    </row>
    <row r="280" spans="1:23" x14ac:dyDescent="0.35">
      <c r="A280" s="105">
        <v>2023</v>
      </c>
      <c r="B280" s="106">
        <v>1990</v>
      </c>
      <c r="C280" s="154">
        <f>1.6*K280</f>
        <v>312.25600000000009</v>
      </c>
      <c r="D280" s="107">
        <v>192</v>
      </c>
      <c r="E280" s="145">
        <f>1.6*L280</f>
        <v>103.21806222222216</v>
      </c>
      <c r="I280" s="105">
        <v>2023</v>
      </c>
      <c r="J280" s="106">
        <v>1990</v>
      </c>
      <c r="K280" s="154">
        <v>195.16000000000003</v>
      </c>
      <c r="L280" s="145">
        <v>64.511288888888842</v>
      </c>
    </row>
    <row r="281" spans="1:23" x14ac:dyDescent="0.35">
      <c r="A281" s="105">
        <v>2023</v>
      </c>
      <c r="B281" s="106">
        <v>2005</v>
      </c>
      <c r="C281" s="154">
        <f>1.7*K281</f>
        <v>331.77200000000005</v>
      </c>
      <c r="D281" s="107">
        <v>192</v>
      </c>
      <c r="E281" s="146">
        <f>1.7*L281</f>
        <v>109.66919111111103</v>
      </c>
      <c r="F281" s="168" t="s">
        <v>165</v>
      </c>
      <c r="I281" s="105">
        <v>2023</v>
      </c>
      <c r="J281" s="106">
        <v>2005</v>
      </c>
      <c r="K281" s="154">
        <v>195.16000000000003</v>
      </c>
      <c r="L281" s="146">
        <v>64.511288888888842</v>
      </c>
    </row>
    <row r="282" spans="1:23" x14ac:dyDescent="0.35">
      <c r="A282" s="102">
        <v>2024</v>
      </c>
      <c r="B282" s="103">
        <v>1945</v>
      </c>
      <c r="C282" s="151">
        <v>100.74628596858663</v>
      </c>
      <c r="D282" s="155">
        <v>97</v>
      </c>
      <c r="E282" s="160">
        <v>41.128314000599438</v>
      </c>
      <c r="I282" s="114"/>
      <c r="J282" s="114"/>
      <c r="K282" s="114"/>
      <c r="L282" s="114"/>
    </row>
    <row r="283" spans="1:23" x14ac:dyDescent="0.35">
      <c r="A283" s="102">
        <v>2024</v>
      </c>
      <c r="B283" s="103">
        <v>1960</v>
      </c>
      <c r="C283" s="151">
        <v>153.30956560437099</v>
      </c>
      <c r="D283" s="155">
        <v>147</v>
      </c>
      <c r="E283" s="160">
        <v>41.076662313990838</v>
      </c>
    </row>
    <row r="284" spans="1:23" x14ac:dyDescent="0.35">
      <c r="A284" s="102">
        <v>2024</v>
      </c>
      <c r="B284" s="103">
        <v>1975</v>
      </c>
      <c r="C284" s="151">
        <v>197.11229863419126</v>
      </c>
      <c r="D284" s="155">
        <v>190</v>
      </c>
      <c r="E284" s="160">
        <v>45.231378883116918</v>
      </c>
      <c r="I284" s="168" t="s">
        <v>162</v>
      </c>
      <c r="K284" s="168" t="s">
        <v>160</v>
      </c>
      <c r="L284" s="168" t="s">
        <v>161</v>
      </c>
    </row>
    <row r="285" spans="1:23" x14ac:dyDescent="0.35">
      <c r="A285" s="105">
        <v>2024</v>
      </c>
      <c r="B285" s="106">
        <v>1990</v>
      </c>
      <c r="C285" s="154">
        <f>1.6*K285</f>
        <v>426.94400000000007</v>
      </c>
      <c r="D285" s="107">
        <v>262</v>
      </c>
      <c r="E285" s="145">
        <f>1.6*L285</f>
        <v>55.833729841646949</v>
      </c>
      <c r="I285" s="105">
        <v>2024</v>
      </c>
      <c r="J285" s="106">
        <v>1990</v>
      </c>
      <c r="K285" s="154">
        <v>266.84000000000003</v>
      </c>
      <c r="L285" s="145">
        <v>34.896081151029342</v>
      </c>
    </row>
    <row r="286" spans="1:23" x14ac:dyDescent="0.35">
      <c r="A286" s="105">
        <v>2024</v>
      </c>
      <c r="B286" s="106">
        <v>2005</v>
      </c>
      <c r="C286" s="154">
        <f>1.7*K286</f>
        <v>453.62800000000004</v>
      </c>
      <c r="D286" s="107">
        <v>262</v>
      </c>
      <c r="E286" s="145">
        <f>1.7*L286</f>
        <v>76.859824770827373</v>
      </c>
      <c r="I286" s="105">
        <v>2024</v>
      </c>
      <c r="J286" s="106">
        <v>2005</v>
      </c>
      <c r="K286" s="154">
        <v>266.84000000000003</v>
      </c>
      <c r="L286" s="145">
        <v>45.211661629898458</v>
      </c>
    </row>
    <row r="287" spans="1:23" s="196" customFormat="1" x14ac:dyDescent="0.35">
      <c r="A287" s="231">
        <v>2025</v>
      </c>
      <c r="B287" s="231">
        <v>1945</v>
      </c>
      <c r="C287" s="178">
        <v>51</v>
      </c>
      <c r="D287" s="155">
        <v>51</v>
      </c>
      <c r="E287" s="235">
        <v>55.949453551912569</v>
      </c>
      <c r="F287" s="171"/>
      <c r="G287" s="232"/>
      <c r="H287" s="158"/>
      <c r="I287" s="102"/>
      <c r="J287" s="103"/>
      <c r="K287" s="151"/>
      <c r="L287" s="160"/>
    </row>
    <row r="288" spans="1:23" s="196" customFormat="1" x14ac:dyDescent="0.35">
      <c r="A288" s="231">
        <v>2025</v>
      </c>
      <c r="B288" s="231">
        <v>1960</v>
      </c>
      <c r="C288" s="178">
        <v>78</v>
      </c>
      <c r="D288" s="155">
        <v>78</v>
      </c>
      <c r="E288" s="235">
        <v>74.567164179104481</v>
      </c>
      <c r="F288" s="171"/>
      <c r="G288" s="232"/>
      <c r="H288" s="158"/>
      <c r="I288" s="102"/>
      <c r="J288" s="103"/>
      <c r="K288" s="151"/>
      <c r="L288" s="160"/>
      <c r="N288" s="229" t="s">
        <v>205</v>
      </c>
      <c r="O288" s="158"/>
      <c r="P288" s="158"/>
      <c r="Q288" s="158"/>
      <c r="R288" s="158"/>
      <c r="S288" s="158"/>
      <c r="T288" s="158"/>
      <c r="U288" s="158"/>
      <c r="V288" s="158"/>
      <c r="W288" s="158"/>
    </row>
    <row r="289" spans="1:23" s="196" customFormat="1" x14ac:dyDescent="0.35">
      <c r="A289" s="231">
        <v>2025</v>
      </c>
      <c r="B289" s="231">
        <v>1975</v>
      </c>
      <c r="C289" s="178">
        <v>100</v>
      </c>
      <c r="D289" s="155">
        <v>100</v>
      </c>
      <c r="E289" s="235">
        <v>80.776146788990829</v>
      </c>
      <c r="F289" s="176"/>
      <c r="G289" s="232"/>
      <c r="H289" s="158"/>
      <c r="I289" s="196" t="s">
        <v>162</v>
      </c>
      <c r="K289" s="196" t="s">
        <v>160</v>
      </c>
      <c r="L289" s="196" t="s">
        <v>161</v>
      </c>
      <c r="N289" s="193" t="s">
        <v>170</v>
      </c>
      <c r="O289" s="42"/>
      <c r="P289" s="42" t="s">
        <v>166</v>
      </c>
      <c r="Q289" s="42" t="s">
        <v>167</v>
      </c>
      <c r="R289" s="42" t="s">
        <v>168</v>
      </c>
      <c r="S289" s="43" t="s">
        <v>169</v>
      </c>
      <c r="T289"/>
      <c r="U289"/>
      <c r="V289"/>
      <c r="W289"/>
    </row>
    <row r="290" spans="1:23" s="196" customFormat="1" x14ac:dyDescent="0.35">
      <c r="A290" s="175">
        <v>2025</v>
      </c>
      <c r="B290" s="175">
        <v>1990</v>
      </c>
      <c r="C290" s="234">
        <f>1.6*K290</f>
        <v>220.8</v>
      </c>
      <c r="D290" s="234">
        <f>C290</f>
        <v>220.8</v>
      </c>
      <c r="E290" s="233">
        <f>1.6*L290</f>
        <v>198.3413612565445</v>
      </c>
      <c r="H290" s="158"/>
      <c r="I290" s="105">
        <v>2025</v>
      </c>
      <c r="J290" s="106">
        <v>1990</v>
      </c>
      <c r="K290" s="239">
        <v>138</v>
      </c>
      <c r="L290" s="235">
        <v>123.96335078534031</v>
      </c>
      <c r="N290" s="185">
        <v>2025</v>
      </c>
      <c r="O290" s="175">
        <v>1990</v>
      </c>
      <c r="P290" s="233">
        <v>220.8</v>
      </c>
      <c r="Q290" s="233">
        <v>198.3413612565445</v>
      </c>
      <c r="R290" s="176">
        <v>138</v>
      </c>
      <c r="S290" s="237">
        <v>123.96335078534031</v>
      </c>
      <c r="T290"/>
      <c r="U290"/>
      <c r="V290"/>
      <c r="W290"/>
    </row>
    <row r="291" spans="1:23" s="196" customFormat="1" x14ac:dyDescent="0.35">
      <c r="A291" s="175">
        <v>2025</v>
      </c>
      <c r="B291" s="175">
        <v>2005</v>
      </c>
      <c r="C291" s="234">
        <f>1.7*K291</f>
        <v>234.6</v>
      </c>
      <c r="D291" s="234">
        <f>C291</f>
        <v>234.6</v>
      </c>
      <c r="E291" s="233">
        <f>1.7*L291</f>
        <v>210.73769633507851</v>
      </c>
      <c r="F291" s="196" t="s">
        <v>204</v>
      </c>
      <c r="H291" s="158"/>
      <c r="I291" s="105">
        <v>2025</v>
      </c>
      <c r="J291" s="106">
        <v>2005</v>
      </c>
      <c r="K291" s="239">
        <v>138</v>
      </c>
      <c r="L291" s="240">
        <v>123.96335078534031</v>
      </c>
      <c r="M291" s="158"/>
      <c r="N291" s="188">
        <v>2025</v>
      </c>
      <c r="O291" s="189">
        <v>2005</v>
      </c>
      <c r="P291" s="236">
        <v>234.6</v>
      </c>
      <c r="Q291" s="236">
        <v>210.73769633507851</v>
      </c>
      <c r="R291" s="194">
        <v>138</v>
      </c>
      <c r="S291" s="238">
        <v>123.96335078534031</v>
      </c>
      <c r="T291"/>
      <c r="U291"/>
      <c r="V291"/>
      <c r="W291"/>
    </row>
    <row r="292" spans="1:23" x14ac:dyDescent="0.35">
      <c r="A292" s="102">
        <v>2200</v>
      </c>
      <c r="B292" s="103">
        <v>1945</v>
      </c>
      <c r="C292" s="151">
        <v>66.517378803777547</v>
      </c>
      <c r="D292" s="155">
        <v>11</v>
      </c>
      <c r="E292" s="160">
        <v>10.528320054048274</v>
      </c>
    </row>
    <row r="293" spans="1:23" x14ac:dyDescent="0.35">
      <c r="A293" s="102">
        <v>2200</v>
      </c>
      <c r="B293" s="103">
        <v>1960</v>
      </c>
      <c r="C293" s="151">
        <v>55.896956977964336</v>
      </c>
      <c r="D293" s="155">
        <v>17</v>
      </c>
      <c r="E293" s="160">
        <v>15.184036620534698</v>
      </c>
    </row>
    <row r="294" spans="1:23" x14ac:dyDescent="0.35">
      <c r="A294" s="102">
        <v>2200</v>
      </c>
      <c r="B294" s="103">
        <v>1975</v>
      </c>
      <c r="C294" s="151">
        <v>62.604591815320049</v>
      </c>
      <c r="D294" s="155">
        <v>22</v>
      </c>
      <c r="E294" s="160">
        <v>16.052474485038189</v>
      </c>
    </row>
    <row r="295" spans="1:23" x14ac:dyDescent="0.35">
      <c r="A295" s="102">
        <v>2200</v>
      </c>
      <c r="B295" s="103">
        <v>1990</v>
      </c>
      <c r="C295" s="151">
        <v>39.111924546679226</v>
      </c>
      <c r="D295" s="155">
        <v>37</v>
      </c>
      <c r="E295" s="160">
        <v>16.161551086586417</v>
      </c>
    </row>
    <row r="296" spans="1:23" x14ac:dyDescent="0.35">
      <c r="A296" s="102">
        <v>2200</v>
      </c>
      <c r="B296" s="103">
        <v>2005</v>
      </c>
      <c r="C296" s="151">
        <v>39.111924546679226</v>
      </c>
      <c r="D296" s="155">
        <v>37</v>
      </c>
      <c r="E296" s="160">
        <v>17.253997617627498</v>
      </c>
    </row>
    <row r="297" spans="1:23" x14ac:dyDescent="0.35">
      <c r="A297" s="102"/>
      <c r="B297" s="103"/>
      <c r="C297" s="150"/>
      <c r="E297" s="160"/>
      <c r="F297" s="158"/>
    </row>
    <row r="325" spans="3:3" x14ac:dyDescent="0.35">
      <c r="C325" s="149"/>
    </row>
    <row r="328" spans="3:3" x14ac:dyDescent="0.35">
      <c r="C328" s="149"/>
    </row>
  </sheetData>
  <autoFilter ref="A1:V297"/>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76"/>
  <sheetViews>
    <sheetView workbookViewId="0">
      <selection activeCell="R18" sqref="R18:V21"/>
    </sheetView>
  </sheetViews>
  <sheetFormatPr defaultRowHeight="14.5" x14ac:dyDescent="0.35"/>
  <cols>
    <col min="1" max="1" width="16.1796875" customWidth="1"/>
    <col min="2" max="12" width="10.453125" customWidth="1"/>
    <col min="13" max="14" width="0" hidden="1" customWidth="1"/>
    <col min="15" max="16" width="9.1796875" hidden="1" customWidth="1"/>
    <col min="17" max="17" width="0" hidden="1" customWidth="1"/>
    <col min="24" max="24" width="11.54296875" customWidth="1"/>
    <col min="28" max="28" width="12" customWidth="1"/>
  </cols>
  <sheetData>
    <row r="1" spans="1:32" ht="15.75" customHeight="1" x14ac:dyDescent="0.35">
      <c r="B1">
        <v>1940</v>
      </c>
      <c r="C1">
        <v>1947</v>
      </c>
      <c r="D1">
        <v>1950</v>
      </c>
      <c r="E1">
        <v>1960</v>
      </c>
      <c r="F1">
        <v>1975</v>
      </c>
      <c r="G1">
        <v>1990</v>
      </c>
      <c r="H1">
        <v>2005</v>
      </c>
      <c r="I1">
        <v>2020</v>
      </c>
      <c r="J1">
        <v>2030</v>
      </c>
      <c r="K1">
        <v>2040</v>
      </c>
      <c r="L1">
        <v>2050</v>
      </c>
      <c r="S1" s="32"/>
      <c r="T1" s="32"/>
      <c r="X1" s="54" t="s">
        <v>53</v>
      </c>
      <c r="Y1" s="55">
        <v>32964</v>
      </c>
      <c r="AB1" s="61" t="s">
        <v>53</v>
      </c>
      <c r="AC1" s="57" t="s">
        <v>77</v>
      </c>
      <c r="AD1" s="64" t="s">
        <v>79</v>
      </c>
      <c r="AE1" s="67" t="s">
        <v>80</v>
      </c>
      <c r="AF1" s="70" t="s">
        <v>81</v>
      </c>
    </row>
    <row r="2" spans="1:32" ht="15.75" customHeight="1" x14ac:dyDescent="0.35">
      <c r="A2" t="s">
        <v>3</v>
      </c>
      <c r="B2" s="69">
        <v>100450</v>
      </c>
      <c r="C2" s="69">
        <v>278900</v>
      </c>
      <c r="D2" s="69">
        <v>298984</v>
      </c>
      <c r="E2" s="69">
        <v>409030</v>
      </c>
      <c r="F2" s="9">
        <v>583400</v>
      </c>
      <c r="G2" s="9">
        <v>803731</v>
      </c>
      <c r="H2" s="34">
        <v>1004230</v>
      </c>
      <c r="I2" s="20">
        <v>1147398.789224091</v>
      </c>
      <c r="J2" s="20">
        <v>1254205.0416856089</v>
      </c>
      <c r="K2" s="20">
        <v>1392509.4292055271</v>
      </c>
      <c r="L2" s="20">
        <v>1489067.9674036598</v>
      </c>
      <c r="M2" s="21"/>
      <c r="N2" s="21"/>
      <c r="O2" s="21"/>
      <c r="P2" s="21"/>
      <c r="Q2" s="21"/>
      <c r="R2" s="21"/>
      <c r="S2" s="32"/>
      <c r="T2" s="32"/>
      <c r="X2" s="50" t="s">
        <v>65</v>
      </c>
      <c r="Y2" s="51">
        <v>182120</v>
      </c>
      <c r="AB2" s="60" t="s">
        <v>54</v>
      </c>
      <c r="AC2" s="56">
        <v>42840</v>
      </c>
      <c r="AD2" s="63">
        <v>56700</v>
      </c>
      <c r="AE2" s="66">
        <v>64930</v>
      </c>
      <c r="AF2" s="69">
        <v>82030</v>
      </c>
    </row>
    <row r="3" spans="1:32" ht="15.75" customHeight="1" x14ac:dyDescent="0.35">
      <c r="A3" t="s">
        <v>4</v>
      </c>
      <c r="B3" s="69">
        <v>23314</v>
      </c>
      <c r="C3" s="69">
        <v>35200</v>
      </c>
      <c r="D3" s="69">
        <v>36964</v>
      </c>
      <c r="E3" s="69">
        <v>40468</v>
      </c>
      <c r="F3" s="9">
        <v>48050</v>
      </c>
      <c r="G3" s="9">
        <v>88090</v>
      </c>
      <c r="H3" s="36">
        <v>139868</v>
      </c>
      <c r="I3" s="20">
        <v>185055.81485410029</v>
      </c>
      <c r="J3" s="20">
        <v>229276.51389637133</v>
      </c>
      <c r="K3" s="20">
        <v>278010.8532182065</v>
      </c>
      <c r="L3" s="20">
        <v>323469.33632060018</v>
      </c>
      <c r="M3" s="21"/>
      <c r="N3" s="21"/>
      <c r="O3" s="21"/>
      <c r="P3" s="21"/>
      <c r="Q3" s="21"/>
      <c r="R3" s="21"/>
      <c r="S3" s="32"/>
      <c r="T3" s="32"/>
      <c r="X3" s="50" t="s">
        <v>59</v>
      </c>
      <c r="Y3" s="51">
        <v>16275</v>
      </c>
      <c r="AB3" s="60" t="s">
        <v>9</v>
      </c>
      <c r="AC3" s="56">
        <v>9788</v>
      </c>
      <c r="AD3" s="63">
        <v>10300</v>
      </c>
      <c r="AE3" s="66">
        <v>11651</v>
      </c>
      <c r="AF3" s="69">
        <v>12075</v>
      </c>
    </row>
    <row r="4" spans="1:32" ht="15.75" customHeight="1" x14ac:dyDescent="0.35">
      <c r="A4" t="s">
        <v>5</v>
      </c>
      <c r="B4" s="69">
        <v>46988</v>
      </c>
      <c r="C4" s="69">
        <v>60700</v>
      </c>
      <c r="D4" s="69">
        <v>69780</v>
      </c>
      <c r="E4" s="69">
        <v>90446</v>
      </c>
      <c r="F4" s="9">
        <v>118200</v>
      </c>
      <c r="G4" s="9">
        <v>178403</v>
      </c>
      <c r="H4" s="34">
        <v>240600</v>
      </c>
      <c r="I4" s="20">
        <v>301375.69484919624</v>
      </c>
      <c r="J4" s="20">
        <v>366351.77116222359</v>
      </c>
      <c r="K4" s="20">
        <v>436188.32833787566</v>
      </c>
      <c r="L4" s="20">
        <v>496786.75184374861</v>
      </c>
      <c r="M4" s="21"/>
      <c r="N4" s="21"/>
      <c r="O4" s="21"/>
      <c r="P4" s="21"/>
      <c r="Q4" s="21"/>
      <c r="R4" s="21"/>
      <c r="S4" s="31"/>
      <c r="T4" s="33"/>
      <c r="X4" s="50" t="s">
        <v>66</v>
      </c>
      <c r="Y4" s="51">
        <v>803732</v>
      </c>
      <c r="AB4" s="60" t="s">
        <v>3</v>
      </c>
      <c r="AC4" s="56">
        <v>100450</v>
      </c>
      <c r="AD4" s="63">
        <v>278900</v>
      </c>
      <c r="AE4" s="66">
        <v>298984</v>
      </c>
      <c r="AF4" s="69">
        <v>409030</v>
      </c>
    </row>
    <row r="5" spans="1:32" ht="15.75" customHeight="1" x14ac:dyDescent="0.35">
      <c r="A5" t="s">
        <v>6</v>
      </c>
      <c r="B5" s="69">
        <v>134207</v>
      </c>
      <c r="C5" s="69">
        <v>191000</v>
      </c>
      <c r="D5" s="69">
        <v>200750</v>
      </c>
      <c r="E5" s="69">
        <v>249989</v>
      </c>
      <c r="F5" s="9">
        <v>299300</v>
      </c>
      <c r="G5" s="9">
        <v>480628</v>
      </c>
      <c r="H5" s="34">
        <v>651625</v>
      </c>
      <c r="I5" s="20">
        <v>810844.95899469231</v>
      </c>
      <c r="J5" s="20">
        <v>1004147.1021705931</v>
      </c>
      <c r="K5" s="20">
        <v>1213708.0262328014</v>
      </c>
      <c r="L5" s="20">
        <v>1379333.0215218284</v>
      </c>
      <c r="M5" s="21"/>
      <c r="N5" s="21"/>
      <c r="O5" s="21"/>
      <c r="P5" s="21"/>
      <c r="Q5" s="21"/>
      <c r="R5" s="21"/>
      <c r="S5" s="30"/>
      <c r="T5" s="30"/>
      <c r="X5" s="50" t="s">
        <v>60</v>
      </c>
      <c r="Y5" s="51">
        <v>667490</v>
      </c>
      <c r="AB5" s="60" t="s">
        <v>19</v>
      </c>
      <c r="AC5" s="56">
        <v>178565</v>
      </c>
      <c r="AD5" s="63">
        <v>254600</v>
      </c>
      <c r="AE5" s="66">
        <v>276515</v>
      </c>
      <c r="AF5" s="69">
        <v>365945</v>
      </c>
    </row>
    <row r="6" spans="1:32" ht="15.75" customHeight="1" x14ac:dyDescent="0.35">
      <c r="A6" t="s">
        <v>7</v>
      </c>
      <c r="B6" s="69">
        <v>74866</v>
      </c>
      <c r="C6" s="69">
        <v>122400</v>
      </c>
      <c r="D6" s="69">
        <v>127231</v>
      </c>
      <c r="E6" s="69">
        <v>157294</v>
      </c>
      <c r="F6" s="9">
        <v>222200</v>
      </c>
      <c r="G6" s="9">
        <v>370522</v>
      </c>
      <c r="H6" s="36">
        <v>498020</v>
      </c>
      <c r="I6" s="20">
        <v>589156.30668145942</v>
      </c>
      <c r="J6" s="20">
        <v>674859.26716556423</v>
      </c>
      <c r="K6" s="20">
        <v>759027.45778274385</v>
      </c>
      <c r="L6" s="20">
        <v>861983.97123554174</v>
      </c>
      <c r="M6" s="21"/>
      <c r="N6" s="21"/>
      <c r="O6" s="21"/>
      <c r="P6" s="21"/>
      <c r="Q6" s="21"/>
      <c r="R6" s="21"/>
      <c r="S6" s="29"/>
      <c r="T6" s="39"/>
      <c r="X6" s="50" t="s">
        <v>67</v>
      </c>
      <c r="Y6" s="51">
        <v>24798</v>
      </c>
      <c r="AB6" s="60" t="s">
        <v>10</v>
      </c>
      <c r="AC6" s="56">
        <v>12195</v>
      </c>
      <c r="AD6" s="63">
        <v>14100</v>
      </c>
      <c r="AE6" s="66">
        <v>15448</v>
      </c>
      <c r="AF6" s="69">
        <v>17245</v>
      </c>
    </row>
    <row r="7" spans="1:32" ht="15.75" customHeight="1" x14ac:dyDescent="0.35">
      <c r="A7" t="s">
        <v>8</v>
      </c>
      <c r="B7" s="69">
        <v>42840</v>
      </c>
      <c r="C7" s="69">
        <v>56700</v>
      </c>
      <c r="D7" s="69">
        <v>64930</v>
      </c>
      <c r="E7" s="69">
        <v>82030</v>
      </c>
      <c r="F7" s="9">
        <v>119400</v>
      </c>
      <c r="G7" s="9">
        <v>182120</v>
      </c>
      <c r="H7" s="34">
        <v>213698</v>
      </c>
      <c r="I7" s="20">
        <v>241521.04409886335</v>
      </c>
      <c r="J7" s="20">
        <v>284081.69824843697</v>
      </c>
      <c r="K7" s="20">
        <v>317718.20091662067</v>
      </c>
      <c r="L7" s="20">
        <v>333318.94884036039</v>
      </c>
      <c r="M7" s="21"/>
      <c r="N7" s="21"/>
      <c r="O7" s="21"/>
      <c r="P7" s="21"/>
      <c r="Q7" s="21"/>
      <c r="R7" s="21"/>
      <c r="S7" s="33"/>
      <c r="T7" s="38"/>
      <c r="X7" s="50" t="s">
        <v>68</v>
      </c>
      <c r="Y7" s="51">
        <v>544981</v>
      </c>
      <c r="AB7" s="60" t="s">
        <v>20</v>
      </c>
      <c r="AC7" s="56">
        <v>135124</v>
      </c>
      <c r="AD7" s="63">
        <v>204400</v>
      </c>
      <c r="AE7" s="66">
        <v>228309</v>
      </c>
      <c r="AF7" s="69">
        <v>291984</v>
      </c>
    </row>
    <row r="8" spans="1:32" ht="15.75" customHeight="1" x14ac:dyDescent="0.35">
      <c r="A8" t="s">
        <v>9</v>
      </c>
      <c r="B8" s="69">
        <v>9788</v>
      </c>
      <c r="C8" s="69">
        <v>10300</v>
      </c>
      <c r="D8" s="69">
        <v>11651</v>
      </c>
      <c r="E8" s="69">
        <v>12075</v>
      </c>
      <c r="F8" s="9">
        <v>12700</v>
      </c>
      <c r="G8" s="9">
        <v>16275</v>
      </c>
      <c r="H8" s="34">
        <v>20565</v>
      </c>
      <c r="I8" s="20">
        <v>24886.109223592066</v>
      </c>
      <c r="J8" s="20">
        <v>29023.237290852077</v>
      </c>
      <c r="K8" s="20">
        <v>31219.249559794047</v>
      </c>
      <c r="L8" s="20">
        <v>35081.532163734453</v>
      </c>
      <c r="M8" s="21"/>
      <c r="N8" s="21"/>
      <c r="O8" s="21"/>
      <c r="P8" s="21"/>
      <c r="Q8" s="21"/>
      <c r="R8" s="21"/>
      <c r="S8" s="33"/>
      <c r="T8" s="38"/>
      <c r="X8" s="50" t="s">
        <v>69</v>
      </c>
      <c r="Y8" s="51">
        <v>101469</v>
      </c>
      <c r="AB8" s="60" t="s">
        <v>55</v>
      </c>
      <c r="AC8" s="56">
        <v>35168</v>
      </c>
      <c r="AD8" s="63">
        <v>44300</v>
      </c>
      <c r="AE8" s="66">
        <v>46768</v>
      </c>
      <c r="AF8" s="69">
        <v>49954</v>
      </c>
    </row>
    <row r="9" spans="1:32" ht="15.75" customHeight="1" x14ac:dyDescent="0.35">
      <c r="A9" t="s">
        <v>10</v>
      </c>
      <c r="B9" s="69">
        <v>12195</v>
      </c>
      <c r="C9" s="69">
        <v>14100</v>
      </c>
      <c r="D9" s="69">
        <v>15448</v>
      </c>
      <c r="E9" s="69">
        <v>17245</v>
      </c>
      <c r="F9" s="9">
        <v>19200</v>
      </c>
      <c r="G9" s="9">
        <v>24798</v>
      </c>
      <c r="H9" s="34">
        <v>27525</v>
      </c>
      <c r="I9" s="20">
        <v>30780.460184720097</v>
      </c>
      <c r="J9" s="20">
        <v>33551.822377962126</v>
      </c>
      <c r="K9" s="20">
        <v>36026.913642618711</v>
      </c>
      <c r="L9" s="20">
        <v>38019.999498441408</v>
      </c>
      <c r="M9" s="21"/>
      <c r="N9" s="21"/>
      <c r="O9" s="21"/>
      <c r="P9" s="21"/>
      <c r="Q9" s="21"/>
      <c r="R9" s="21"/>
      <c r="S9" s="33"/>
      <c r="T9" s="38"/>
      <c r="X9" s="50" t="s">
        <v>61</v>
      </c>
      <c r="Y9" s="51">
        <v>88090</v>
      </c>
      <c r="AB9" s="60" t="s">
        <v>4</v>
      </c>
      <c r="AC9" s="56">
        <v>23314</v>
      </c>
      <c r="AD9" s="63">
        <v>35200</v>
      </c>
      <c r="AE9" s="66">
        <v>36964</v>
      </c>
      <c r="AF9" s="69">
        <v>40468</v>
      </c>
    </row>
    <row r="10" spans="1:32" ht="15.75" customHeight="1" x14ac:dyDescent="0.35">
      <c r="A10" t="s">
        <v>11</v>
      </c>
      <c r="B10" s="69">
        <v>28108</v>
      </c>
      <c r="C10" s="69">
        <v>38600</v>
      </c>
      <c r="D10" s="69">
        <v>41649</v>
      </c>
      <c r="E10" s="69">
        <v>56998</v>
      </c>
      <c r="F10" s="9">
        <v>90100</v>
      </c>
      <c r="G10" s="9">
        <v>172796</v>
      </c>
      <c r="H10" s="34">
        <v>312630</v>
      </c>
      <c r="I10" s="20">
        <v>391682.14246992202</v>
      </c>
      <c r="J10" s="20">
        <v>442504.66946794098</v>
      </c>
      <c r="K10" s="20">
        <v>501292.54057984636</v>
      </c>
      <c r="L10" s="20">
        <v>547071.94184495078</v>
      </c>
      <c r="M10" s="21"/>
      <c r="N10" s="21"/>
      <c r="O10" s="21"/>
      <c r="P10" s="21"/>
      <c r="Q10" s="21"/>
      <c r="R10" s="21"/>
      <c r="S10" s="33"/>
      <c r="T10" s="38"/>
      <c r="X10" s="50" t="s">
        <v>62</v>
      </c>
      <c r="Y10" s="51">
        <v>178403</v>
      </c>
      <c r="AB10" s="60" t="s">
        <v>5</v>
      </c>
      <c r="AC10" s="56">
        <v>46988</v>
      </c>
      <c r="AD10" s="63">
        <v>60700</v>
      </c>
      <c r="AE10" s="66">
        <v>69780</v>
      </c>
      <c r="AF10" s="69">
        <v>90446</v>
      </c>
    </row>
    <row r="11" spans="1:32" ht="15.75" customHeight="1" x14ac:dyDescent="0.35">
      <c r="A11" t="s">
        <v>12</v>
      </c>
      <c r="B11" s="69">
        <v>170333</v>
      </c>
      <c r="C11" s="69">
        <v>234100</v>
      </c>
      <c r="D11" s="69">
        <v>277140</v>
      </c>
      <c r="E11" s="69">
        <v>502778</v>
      </c>
      <c r="F11" s="9">
        <v>687300</v>
      </c>
      <c r="G11" s="9">
        <v>1066789</v>
      </c>
      <c r="H11" s="34">
        <v>1358168</v>
      </c>
      <c r="I11" s="20">
        <v>1543521.7142863206</v>
      </c>
      <c r="J11" s="20">
        <v>1708114.4301228209</v>
      </c>
      <c r="K11" s="20">
        <v>1913756.1348196173</v>
      </c>
      <c r="L11" s="20">
        <v>2063131.6583168968</v>
      </c>
      <c r="M11" s="21"/>
      <c r="N11" s="21"/>
      <c r="O11" s="21"/>
      <c r="P11" s="21"/>
      <c r="Q11" s="21"/>
      <c r="R11" s="21"/>
      <c r="S11" s="33"/>
      <c r="T11" s="38"/>
      <c r="X11" s="50" t="s">
        <v>70</v>
      </c>
      <c r="Y11" s="51">
        <v>172796</v>
      </c>
      <c r="AB11" s="60" t="s">
        <v>11</v>
      </c>
      <c r="AC11" s="56">
        <v>28108</v>
      </c>
      <c r="AD11" s="63">
        <v>38600</v>
      </c>
      <c r="AE11" s="66">
        <v>41649</v>
      </c>
      <c r="AF11" s="69">
        <v>56998</v>
      </c>
    </row>
    <row r="12" spans="1:32" ht="15.75" customHeight="1" x14ac:dyDescent="0.35">
      <c r="A12" t="s">
        <v>13</v>
      </c>
      <c r="B12" s="69">
        <v>28800</v>
      </c>
      <c r="C12" s="69">
        <v>31500</v>
      </c>
      <c r="D12" s="69">
        <v>36413</v>
      </c>
      <c r="E12" s="69">
        <v>59468</v>
      </c>
      <c r="F12" s="9">
        <v>91400</v>
      </c>
      <c r="G12" s="9">
        <v>147036</v>
      </c>
      <c r="H12" s="36">
        <v>174254</v>
      </c>
      <c r="I12" s="20">
        <v>199813.69676745241</v>
      </c>
      <c r="J12" s="20">
        <v>220018.59541254985</v>
      </c>
      <c r="K12" s="20">
        <v>242015.70082809444</v>
      </c>
      <c r="L12" s="20">
        <v>259167.36711699583</v>
      </c>
      <c r="M12" s="21"/>
      <c r="N12" s="21"/>
      <c r="O12" s="21"/>
      <c r="P12" s="21"/>
      <c r="Q12" s="21"/>
      <c r="R12" s="21"/>
      <c r="S12" s="33"/>
      <c r="T12" s="38"/>
      <c r="X12" s="50" t="s">
        <v>12</v>
      </c>
      <c r="Y12" s="51">
        <v>1041219</v>
      </c>
      <c r="AB12" s="60" t="s">
        <v>12</v>
      </c>
      <c r="AC12" s="56">
        <v>170333</v>
      </c>
      <c r="AD12" s="63">
        <v>234100</v>
      </c>
      <c r="AE12" s="66">
        <v>277140</v>
      </c>
      <c r="AF12" s="69">
        <v>502778</v>
      </c>
    </row>
    <row r="13" spans="1:32" ht="15.75" customHeight="1" x14ac:dyDescent="0.35">
      <c r="A13" t="s">
        <v>14</v>
      </c>
      <c r="B13" s="69">
        <v>49118</v>
      </c>
      <c r="C13" s="69">
        <v>105100</v>
      </c>
      <c r="D13" s="69">
        <v>104833</v>
      </c>
      <c r="E13" s="69">
        <v>134597</v>
      </c>
      <c r="F13" s="9">
        <v>185700</v>
      </c>
      <c r="G13" s="9">
        <v>339469</v>
      </c>
      <c r="H13" s="34">
        <v>410570</v>
      </c>
      <c r="I13" s="20">
        <v>447216.64433093357</v>
      </c>
      <c r="J13" s="20">
        <v>493422.04076722095</v>
      </c>
      <c r="K13" s="20">
        <v>551490.68966152309</v>
      </c>
      <c r="L13" s="20">
        <v>592849.63443256402</v>
      </c>
      <c r="M13" s="21"/>
      <c r="N13" s="21"/>
      <c r="O13" s="21"/>
      <c r="P13" s="21"/>
      <c r="Q13" s="21"/>
      <c r="R13" s="21"/>
      <c r="S13" s="33"/>
      <c r="T13" s="38"/>
      <c r="X13" s="50" t="s">
        <v>6</v>
      </c>
      <c r="Y13" s="51">
        <v>480628</v>
      </c>
      <c r="AB13" s="60" t="s">
        <v>6</v>
      </c>
      <c r="AC13" s="56">
        <v>134207</v>
      </c>
      <c r="AD13" s="63">
        <v>191000</v>
      </c>
      <c r="AE13" s="66">
        <v>200750</v>
      </c>
      <c r="AF13" s="69">
        <v>249989</v>
      </c>
    </row>
    <row r="14" spans="1:32" ht="15.75" customHeight="1" x14ac:dyDescent="0.35">
      <c r="A14" t="s">
        <v>15</v>
      </c>
      <c r="B14" s="69">
        <v>18680</v>
      </c>
      <c r="C14" s="69">
        <v>24900</v>
      </c>
      <c r="D14" s="69">
        <v>26239</v>
      </c>
      <c r="E14" s="69">
        <v>33380</v>
      </c>
      <c r="F14" s="9">
        <v>45950</v>
      </c>
      <c r="G14" s="9">
        <v>64409</v>
      </c>
      <c r="H14" s="34">
        <v>88106</v>
      </c>
      <c r="I14" s="20">
        <v>108938.7305911108</v>
      </c>
      <c r="J14" s="20">
        <v>133009.86990858265</v>
      </c>
      <c r="K14" s="20">
        <v>172475.23416161796</v>
      </c>
      <c r="L14" s="20">
        <v>212161.44417343353</v>
      </c>
      <c r="M14" s="21"/>
      <c r="N14" s="21"/>
      <c r="O14" s="21"/>
      <c r="P14" s="21"/>
      <c r="Q14" s="21"/>
      <c r="R14" s="21"/>
      <c r="X14" s="50" t="s">
        <v>71</v>
      </c>
      <c r="Y14" s="51">
        <v>147036</v>
      </c>
      <c r="AB14" s="60" t="s">
        <v>13</v>
      </c>
      <c r="AC14" s="56">
        <v>28800</v>
      </c>
      <c r="AD14" s="63">
        <v>31500</v>
      </c>
      <c r="AE14" s="66">
        <v>36413</v>
      </c>
      <c r="AF14" s="69">
        <v>59468</v>
      </c>
    </row>
    <row r="15" spans="1:32" ht="15.75" customHeight="1" x14ac:dyDescent="0.35">
      <c r="A15" t="s">
        <v>16</v>
      </c>
      <c r="B15" s="69">
        <v>14316</v>
      </c>
      <c r="C15" s="69">
        <v>17700</v>
      </c>
      <c r="D15" s="69">
        <v>19276</v>
      </c>
      <c r="E15" s="69">
        <v>25305</v>
      </c>
      <c r="F15" s="9">
        <v>32400</v>
      </c>
      <c r="G15" s="9">
        <v>54012</v>
      </c>
      <c r="H15" s="34">
        <v>60461</v>
      </c>
      <c r="I15" s="20">
        <v>69340.147624673307</v>
      </c>
      <c r="J15" s="20">
        <v>77437.013276681828</v>
      </c>
      <c r="K15" s="20">
        <v>89086.605681622983</v>
      </c>
      <c r="L15" s="20">
        <v>98448.596027019506</v>
      </c>
      <c r="M15" s="21"/>
      <c r="N15" s="21"/>
      <c r="O15" s="21"/>
      <c r="P15" s="21"/>
      <c r="Q15" s="21"/>
      <c r="R15" s="21"/>
      <c r="X15" s="50" t="s">
        <v>72</v>
      </c>
      <c r="Y15" s="51">
        <v>339471</v>
      </c>
      <c r="AB15" s="60" t="s">
        <v>14</v>
      </c>
      <c r="AC15" s="56">
        <v>49118</v>
      </c>
      <c r="AD15" s="63">
        <v>105100</v>
      </c>
      <c r="AE15" s="66">
        <v>104833</v>
      </c>
      <c r="AF15" s="69">
        <v>134597</v>
      </c>
    </row>
    <row r="16" spans="1:32" ht="15.75" customHeight="1" x14ac:dyDescent="0.35">
      <c r="A16" t="s">
        <v>17</v>
      </c>
      <c r="B16" s="69">
        <v>27243</v>
      </c>
      <c r="C16" s="69">
        <v>36800</v>
      </c>
      <c r="D16" s="69">
        <v>40640</v>
      </c>
      <c r="E16" s="69">
        <v>65727</v>
      </c>
      <c r="F16" s="9">
        <v>100300</v>
      </c>
      <c r="G16" s="9">
        <v>141212</v>
      </c>
      <c r="H16" s="34">
        <v>187354</v>
      </c>
      <c r="I16" s="20">
        <v>223657.08900165654</v>
      </c>
      <c r="J16" s="20">
        <v>250413.81648815575</v>
      </c>
      <c r="K16" s="20">
        <v>281259.02338612475</v>
      </c>
      <c r="L16" s="20">
        <v>297147.36597168766</v>
      </c>
      <c r="M16" s="21"/>
      <c r="N16" s="21"/>
      <c r="O16" s="21"/>
      <c r="P16" s="21"/>
      <c r="Q16" s="21"/>
      <c r="R16" s="21"/>
      <c r="X16" s="50" t="s">
        <v>73</v>
      </c>
      <c r="Y16" s="51">
        <v>370522</v>
      </c>
      <c r="AB16" s="60" t="s">
        <v>7</v>
      </c>
      <c r="AC16" s="56">
        <v>74866</v>
      </c>
      <c r="AD16" s="63">
        <v>122400</v>
      </c>
      <c r="AE16" s="66">
        <v>127231</v>
      </c>
      <c r="AF16" s="69">
        <v>157294</v>
      </c>
    </row>
    <row r="17" spans="1:32" ht="15.75" customHeight="1" x14ac:dyDescent="0.35">
      <c r="A17" t="s">
        <v>18</v>
      </c>
      <c r="B17" s="69">
        <v>17034</v>
      </c>
      <c r="C17" s="69">
        <v>24300</v>
      </c>
      <c r="D17" s="69">
        <v>24420</v>
      </c>
      <c r="E17" s="69">
        <v>33859</v>
      </c>
      <c r="F17" s="9">
        <v>44500</v>
      </c>
      <c r="G17" s="9">
        <v>58234</v>
      </c>
      <c r="H17" s="34">
        <v>67712</v>
      </c>
      <c r="I17" s="20">
        <v>84519.924970174994</v>
      </c>
      <c r="J17" s="20">
        <v>101811.77514585377</v>
      </c>
      <c r="K17" s="20">
        <v>123202.7584900943</v>
      </c>
      <c r="L17" s="20">
        <v>143972.57581054012</v>
      </c>
      <c r="M17" s="21"/>
      <c r="N17" s="21"/>
      <c r="O17" s="21"/>
      <c r="P17" s="21"/>
      <c r="Q17" s="21"/>
      <c r="R17" s="21"/>
      <c r="S17">
        <v>2020</v>
      </c>
      <c r="T17">
        <v>2030</v>
      </c>
      <c r="U17">
        <v>2040</v>
      </c>
      <c r="V17">
        <v>2050</v>
      </c>
      <c r="X17" s="50" t="s">
        <v>74</v>
      </c>
      <c r="Y17" s="51">
        <v>64415</v>
      </c>
      <c r="AB17" s="60" t="s">
        <v>15</v>
      </c>
      <c r="AC17" s="56">
        <v>18680</v>
      </c>
      <c r="AD17" s="63">
        <v>24900</v>
      </c>
      <c r="AE17" s="66">
        <v>26239</v>
      </c>
      <c r="AF17" s="69">
        <v>33380</v>
      </c>
    </row>
    <row r="18" spans="1:32" ht="15.75" customHeight="1" x14ac:dyDescent="0.35">
      <c r="A18" t="s">
        <v>19</v>
      </c>
      <c r="B18" s="9">
        <v>178565</v>
      </c>
      <c r="C18" s="9">
        <v>254600</v>
      </c>
      <c r="D18" s="9">
        <v>276515</v>
      </c>
      <c r="E18" s="9">
        <v>365945</v>
      </c>
      <c r="F18" s="9">
        <v>446300</v>
      </c>
      <c r="G18" s="9">
        <v>667490</v>
      </c>
      <c r="H18" s="9">
        <v>871910</v>
      </c>
      <c r="I18" s="83">
        <v>1071728.2272994667</v>
      </c>
      <c r="J18" s="83">
        <v>1241772.6511252597</v>
      </c>
      <c r="K18" s="83">
        <v>1397137.7524063508</v>
      </c>
      <c r="L18" s="83">
        <v>1509714.9399850282</v>
      </c>
      <c r="M18" s="22" t="s">
        <v>26</v>
      </c>
      <c r="N18" s="24">
        <v>1071728.2272994667</v>
      </c>
      <c r="O18" s="24">
        <v>1241772.6511252597</v>
      </c>
      <c r="P18" s="24">
        <v>1397137.7524063508</v>
      </c>
      <c r="Q18" s="24">
        <v>1509714.9399850282</v>
      </c>
      <c r="R18" s="84" t="s">
        <v>26</v>
      </c>
      <c r="S18" s="85">
        <v>1201792</v>
      </c>
      <c r="T18" s="85">
        <v>1429228</v>
      </c>
      <c r="U18" s="85">
        <v>1670542</v>
      </c>
      <c r="V18" s="86">
        <v>1928411</v>
      </c>
      <c r="X18" s="50" t="s">
        <v>63</v>
      </c>
      <c r="Y18" s="51">
        <v>49625</v>
      </c>
      <c r="AB18" s="60" t="s">
        <v>16</v>
      </c>
      <c r="AC18" s="56">
        <v>14316</v>
      </c>
      <c r="AD18" s="63">
        <v>17700</v>
      </c>
      <c r="AE18" s="66">
        <v>19276</v>
      </c>
      <c r="AF18" s="69">
        <v>25305</v>
      </c>
    </row>
    <row r="19" spans="1:32" ht="15.75" customHeight="1" x14ac:dyDescent="0.35">
      <c r="A19" t="s">
        <v>20</v>
      </c>
      <c r="B19" s="9">
        <v>135124</v>
      </c>
      <c r="C19" s="9">
        <v>204400</v>
      </c>
      <c r="D19" s="9">
        <v>228309</v>
      </c>
      <c r="E19" s="9">
        <v>291984</v>
      </c>
      <c r="F19" s="9">
        <v>355900</v>
      </c>
      <c r="G19" s="9">
        <v>543477</v>
      </c>
      <c r="H19" s="9">
        <v>761972</v>
      </c>
      <c r="I19" s="83">
        <v>1057439.721718638</v>
      </c>
      <c r="J19" s="83">
        <v>1341277.9850479909</v>
      </c>
      <c r="K19" s="83">
        <v>1618680.9840587976</v>
      </c>
      <c r="L19" s="83">
        <v>1858454.6614263661</v>
      </c>
      <c r="M19" s="22" t="s">
        <v>28</v>
      </c>
      <c r="N19" s="24">
        <v>1057439.721718638</v>
      </c>
      <c r="O19" s="24">
        <v>1341277.9850479909</v>
      </c>
      <c r="P19" s="24">
        <v>1618680.9840587976</v>
      </c>
      <c r="Q19" s="24">
        <v>1858454.6614263661</v>
      </c>
      <c r="R19" s="87" t="s">
        <v>28</v>
      </c>
      <c r="S19" s="23">
        <v>1086113</v>
      </c>
      <c r="T19" s="23">
        <v>1352627</v>
      </c>
      <c r="U19" s="23">
        <v>1707239</v>
      </c>
      <c r="V19" s="88">
        <v>2106024</v>
      </c>
      <c r="X19" s="50" t="s">
        <v>64</v>
      </c>
      <c r="Y19" s="51">
        <v>311921</v>
      </c>
      <c r="AB19" s="60" t="s">
        <v>22</v>
      </c>
      <c r="AC19" s="56">
        <v>107152</v>
      </c>
      <c r="AD19" s="63">
        <v>146600</v>
      </c>
      <c r="AE19" s="66">
        <v>149264</v>
      </c>
      <c r="AF19" s="69">
        <v>168404</v>
      </c>
    </row>
    <row r="20" spans="1:32" ht="15.75" customHeight="1" x14ac:dyDescent="0.35">
      <c r="A20" t="s">
        <v>21</v>
      </c>
      <c r="B20" s="9">
        <v>35168</v>
      </c>
      <c r="C20" s="9">
        <v>44300</v>
      </c>
      <c r="D20" s="9">
        <v>46768</v>
      </c>
      <c r="E20" s="9">
        <v>49954</v>
      </c>
      <c r="F20" s="9">
        <v>68700</v>
      </c>
      <c r="G20" s="9">
        <v>101469</v>
      </c>
      <c r="H20" s="9">
        <v>144601</v>
      </c>
      <c r="I20" s="83">
        <v>176647.28742850944</v>
      </c>
      <c r="J20" s="83">
        <v>205626.55504552758</v>
      </c>
      <c r="K20" s="83">
        <v>235128.5651690771</v>
      </c>
      <c r="L20" s="83">
        <v>260500.4454747152</v>
      </c>
      <c r="M20" s="22" t="s">
        <v>29</v>
      </c>
      <c r="N20" s="24">
        <v>176647.28742850944</v>
      </c>
      <c r="O20" s="24">
        <v>205626.55504552758</v>
      </c>
      <c r="P20" s="24">
        <v>235128.5651690771</v>
      </c>
      <c r="Q20" s="24">
        <v>260500.4454747152</v>
      </c>
      <c r="R20" s="89" t="s">
        <v>29</v>
      </c>
      <c r="S20" s="23">
        <v>205707</v>
      </c>
      <c r="T20" s="23">
        <v>250516</v>
      </c>
      <c r="U20" s="23">
        <v>299770</v>
      </c>
      <c r="V20" s="88">
        <v>352750</v>
      </c>
      <c r="X20" s="52" t="s">
        <v>75</v>
      </c>
      <c r="Y20" s="51">
        <v>141210</v>
      </c>
      <c r="AB20" s="60" t="s">
        <v>17</v>
      </c>
      <c r="AC20" s="56">
        <v>27243</v>
      </c>
      <c r="AD20" s="63">
        <v>36800</v>
      </c>
      <c r="AE20" s="66">
        <v>40640</v>
      </c>
      <c r="AF20" s="69">
        <v>65727</v>
      </c>
    </row>
    <row r="21" spans="1:32" ht="15.75" customHeight="1" x14ac:dyDescent="0.35">
      <c r="A21" t="s">
        <v>22</v>
      </c>
      <c r="B21" s="9">
        <v>107152</v>
      </c>
      <c r="C21" s="9">
        <v>146600</v>
      </c>
      <c r="D21" s="9">
        <v>149264</v>
      </c>
      <c r="E21" s="9">
        <v>168403</v>
      </c>
      <c r="F21" s="9">
        <v>213400</v>
      </c>
      <c r="G21" s="9">
        <v>311921</v>
      </c>
      <c r="H21" s="9">
        <v>408403</v>
      </c>
      <c r="I21" s="83">
        <v>526717.88974508119</v>
      </c>
      <c r="J21" s="83">
        <v>630303.17998838797</v>
      </c>
      <c r="K21" s="83">
        <v>722838.09936314158</v>
      </c>
      <c r="L21" s="83">
        <v>784334.15678434446</v>
      </c>
      <c r="M21" s="22" t="s">
        <v>39</v>
      </c>
      <c r="N21" s="24">
        <v>526717.88974508119</v>
      </c>
      <c r="O21" s="24">
        <v>630303.17998838797</v>
      </c>
      <c r="P21" s="24">
        <v>722838.09936314158</v>
      </c>
      <c r="Q21" s="24">
        <v>784334.15678434446</v>
      </c>
      <c r="R21" s="87" t="s">
        <v>39</v>
      </c>
      <c r="S21" s="90">
        <v>599117</v>
      </c>
      <c r="T21" s="90">
        <v>742969</v>
      </c>
      <c r="U21" s="90">
        <v>879480</v>
      </c>
      <c r="V21" s="91">
        <v>1026755</v>
      </c>
      <c r="X21" s="53" t="s">
        <v>76</v>
      </c>
      <c r="Y21" s="51">
        <v>58228</v>
      </c>
      <c r="AB21" s="60" t="s">
        <v>18</v>
      </c>
      <c r="AC21" s="56">
        <v>17034</v>
      </c>
      <c r="AD21" s="63">
        <v>24300</v>
      </c>
      <c r="AE21" s="66">
        <v>24420</v>
      </c>
      <c r="AF21" s="69">
        <v>33859</v>
      </c>
    </row>
    <row r="22" spans="1:32" ht="15.75" customHeight="1" x14ac:dyDescent="0.35">
      <c r="A22" s="1" t="s">
        <v>82</v>
      </c>
      <c r="B22" s="9">
        <f>SUM(B2:B21)</f>
        <v>1254289</v>
      </c>
      <c r="C22" s="9">
        <f>SUM(C2:C21)</f>
        <v>1932200</v>
      </c>
      <c r="D22" s="9">
        <f t="shared" ref="D22:H22" si="0">SUM(D2:D21)</f>
        <v>2097204</v>
      </c>
      <c r="E22" s="9">
        <f t="shared" si="0"/>
        <v>2846975</v>
      </c>
      <c r="F22" s="9">
        <f t="shared" si="0"/>
        <v>3784400</v>
      </c>
      <c r="G22" s="9">
        <f t="shared" si="0"/>
        <v>5812881</v>
      </c>
      <c r="H22" s="9">
        <f t="shared" si="0"/>
        <v>7642272</v>
      </c>
      <c r="I22" s="9">
        <f>SUM(I2:I21)</f>
        <v>9232242.3943446539</v>
      </c>
      <c r="J22" s="9">
        <f>SUM(J2:J21)</f>
        <v>10721209.035794586</v>
      </c>
      <c r="K22" s="9">
        <f>SUM(K2:K21)</f>
        <v>12312772.547502095</v>
      </c>
      <c r="L22" s="9">
        <f>SUM(L2:L21)</f>
        <v>13584016.316192457</v>
      </c>
      <c r="N22" t="s">
        <v>50</v>
      </c>
      <c r="S22" s="33" t="s">
        <v>109</v>
      </c>
      <c r="T22" s="38"/>
      <c r="AB22" s="60" t="s">
        <v>56</v>
      </c>
      <c r="AC22" s="56">
        <v>6907387</v>
      </c>
      <c r="AD22" s="63">
        <v>9832000</v>
      </c>
      <c r="AE22" s="66">
        <v>10586223</v>
      </c>
      <c r="AF22" s="69">
        <v>15717204</v>
      </c>
    </row>
    <row r="23" spans="1:32" ht="15" thickBot="1" x14ac:dyDescent="0.4">
      <c r="N23" t="s">
        <v>52</v>
      </c>
      <c r="S23" s="33" t="s">
        <v>110</v>
      </c>
      <c r="T23" s="38"/>
      <c r="AB23" s="59" t="s">
        <v>78</v>
      </c>
      <c r="AC23" s="48"/>
      <c r="AD23" s="62"/>
      <c r="AE23" s="65"/>
      <c r="AF23" s="68"/>
    </row>
    <row r="24" spans="1:32" x14ac:dyDescent="0.35">
      <c r="A24" s="2"/>
      <c r="B24" s="3">
        <v>1940</v>
      </c>
      <c r="C24" s="3">
        <v>1947</v>
      </c>
      <c r="D24" s="3">
        <v>1950</v>
      </c>
      <c r="E24" s="3">
        <v>1960</v>
      </c>
      <c r="F24" s="3">
        <v>1975</v>
      </c>
      <c r="G24" s="3">
        <v>1990</v>
      </c>
      <c r="H24" s="3">
        <v>2005</v>
      </c>
      <c r="I24" s="3">
        <v>2020</v>
      </c>
      <c r="J24" s="3">
        <v>2030</v>
      </c>
      <c r="K24" s="3">
        <v>2040</v>
      </c>
      <c r="L24" s="4">
        <v>2050</v>
      </c>
      <c r="S24" s="33"/>
      <c r="T24" s="38"/>
      <c r="AB24" s="58"/>
      <c r="AC24" s="48"/>
      <c r="AD24" s="62"/>
      <c r="AE24" s="65"/>
      <c r="AF24" s="68"/>
    </row>
    <row r="25" spans="1:32" ht="15" thickBot="1" x14ac:dyDescent="0.4">
      <c r="A25" s="5" t="s">
        <v>0</v>
      </c>
      <c r="B25" s="6">
        <f>B22/$H22</f>
        <v>0.16412514498306263</v>
      </c>
      <c r="C25" s="6">
        <f t="shared" ref="C25:L25" si="1">C22/$H22</f>
        <v>0.25283057185088414</v>
      </c>
      <c r="D25" s="6">
        <f t="shared" si="1"/>
        <v>0.27442153328224905</v>
      </c>
      <c r="E25" s="6">
        <f t="shared" si="1"/>
        <v>0.37252992303859378</v>
      </c>
      <c r="F25" s="6">
        <f t="shared" si="1"/>
        <v>0.49519305253725593</v>
      </c>
      <c r="G25" s="6">
        <f>G22/$H22</f>
        <v>0.76062210295577026</v>
      </c>
      <c r="H25" s="6">
        <f t="shared" si="1"/>
        <v>1</v>
      </c>
      <c r="I25" s="6">
        <f t="shared" si="1"/>
        <v>1.2080494379609432</v>
      </c>
      <c r="J25" s="6">
        <f t="shared" si="1"/>
        <v>1.4028824197561387</v>
      </c>
      <c r="K25" s="6">
        <f t="shared" si="1"/>
        <v>1.6111403189394586</v>
      </c>
      <c r="L25" s="7">
        <f t="shared" si="1"/>
        <v>1.7774840147265705</v>
      </c>
      <c r="S25" s="33"/>
      <c r="T25" s="38"/>
    </row>
    <row r="26" spans="1:32" x14ac:dyDescent="0.35">
      <c r="S26" s="33"/>
      <c r="T26" s="38"/>
    </row>
    <row r="27" spans="1:32" x14ac:dyDescent="0.35">
      <c r="A27" s="41" t="s">
        <v>51</v>
      </c>
      <c r="B27" s="42" t="s">
        <v>1</v>
      </c>
      <c r="C27" s="42"/>
      <c r="D27" s="42"/>
      <c r="E27" s="42"/>
      <c r="F27" s="42"/>
      <c r="G27" s="42"/>
      <c r="H27" s="43"/>
      <c r="S27" s="33"/>
      <c r="T27" s="38"/>
    </row>
    <row r="28" spans="1:32" x14ac:dyDescent="0.35">
      <c r="A28" s="44"/>
      <c r="B28" s="45" t="s">
        <v>2</v>
      </c>
      <c r="C28" s="45"/>
      <c r="D28" s="45"/>
      <c r="E28" s="45"/>
      <c r="F28" s="45"/>
      <c r="G28" s="45"/>
      <c r="H28" s="46"/>
      <c r="S28" s="33"/>
      <c r="T28" s="38"/>
    </row>
    <row r="29" spans="1:32" x14ac:dyDescent="0.35">
      <c r="S29" s="33"/>
      <c r="T29" s="38"/>
    </row>
    <row r="30" spans="1:32" x14ac:dyDescent="0.35">
      <c r="A30" s="25" t="s">
        <v>49</v>
      </c>
      <c r="B30" s="47" t="s">
        <v>48</v>
      </c>
      <c r="S30" s="33"/>
      <c r="T30" s="38"/>
    </row>
    <row r="31" spans="1:32" x14ac:dyDescent="0.35">
      <c r="A31" s="8">
        <v>1990</v>
      </c>
      <c r="B31" t="s">
        <v>23</v>
      </c>
      <c r="S31" s="33"/>
      <c r="T31" s="38"/>
    </row>
    <row r="32" spans="1:32" x14ac:dyDescent="0.35">
      <c r="A32" s="40" t="s">
        <v>58</v>
      </c>
      <c r="B32" t="s">
        <v>57</v>
      </c>
      <c r="S32" s="33"/>
      <c r="T32" s="38"/>
    </row>
    <row r="33" spans="1:32" x14ac:dyDescent="0.35">
      <c r="A33" s="40"/>
      <c r="S33" s="33"/>
      <c r="T33" s="38"/>
    </row>
    <row r="34" spans="1:32" x14ac:dyDescent="0.35">
      <c r="B34" s="19" t="s">
        <v>42</v>
      </c>
      <c r="C34" s="19" t="s">
        <v>43</v>
      </c>
      <c r="D34" s="19" t="s">
        <v>44</v>
      </c>
      <c r="E34" s="19" t="s">
        <v>45</v>
      </c>
      <c r="S34" s="33"/>
      <c r="T34" s="38"/>
    </row>
    <row r="35" spans="1:32" s="12" customFormat="1" x14ac:dyDescent="0.35">
      <c r="A35" s="10" t="s">
        <v>24</v>
      </c>
      <c r="B35" s="11">
        <v>241521.04409886335</v>
      </c>
      <c r="C35" s="11">
        <v>284081.69824843697</v>
      </c>
      <c r="D35" s="11">
        <v>317718.20091662067</v>
      </c>
      <c r="E35" s="11">
        <v>333318.94884036039</v>
      </c>
      <c r="S35" s="33"/>
      <c r="T35" s="38"/>
      <c r="X35"/>
      <c r="Y35"/>
      <c r="AB35"/>
      <c r="AC35"/>
      <c r="AD35"/>
      <c r="AE35"/>
      <c r="AF35"/>
    </row>
    <row r="36" spans="1:32" s="12" customFormat="1" x14ac:dyDescent="0.35">
      <c r="A36" s="10" t="s">
        <v>25</v>
      </c>
      <c r="B36" s="11">
        <v>1147398.789224091</v>
      </c>
      <c r="C36" s="11">
        <v>1254205.0416856089</v>
      </c>
      <c r="D36" s="11">
        <v>1392509.4292055271</v>
      </c>
      <c r="E36" s="11">
        <v>1489067.9674036598</v>
      </c>
      <c r="S36" s="33"/>
      <c r="T36" s="38"/>
      <c r="X36"/>
      <c r="Y36"/>
      <c r="AB36"/>
      <c r="AC36"/>
      <c r="AD36"/>
      <c r="AE36"/>
      <c r="AF36"/>
    </row>
    <row r="37" spans="1:32" s="12" customFormat="1" x14ac:dyDescent="0.35">
      <c r="A37" s="13" t="s">
        <v>26</v>
      </c>
      <c r="B37" s="14">
        <v>1071728.2272994667</v>
      </c>
      <c r="C37" s="14">
        <v>1241772.6511252597</v>
      </c>
      <c r="D37" s="14">
        <v>1397137.7524063508</v>
      </c>
      <c r="E37" s="14">
        <v>1509714.9399850282</v>
      </c>
      <c r="S37" s="33"/>
      <c r="T37" s="38"/>
      <c r="X37"/>
      <c r="Y37"/>
      <c r="AB37"/>
      <c r="AC37"/>
      <c r="AD37"/>
      <c r="AE37"/>
      <c r="AF37"/>
    </row>
    <row r="38" spans="1:32" s="12" customFormat="1" x14ac:dyDescent="0.35">
      <c r="A38" s="15" t="s">
        <v>27</v>
      </c>
      <c r="B38" s="16">
        <v>30780.460184720097</v>
      </c>
      <c r="C38" s="16">
        <v>33551.822377962126</v>
      </c>
      <c r="D38" s="16">
        <v>36026.913642618711</v>
      </c>
      <c r="E38" s="16">
        <v>38019.999498441408</v>
      </c>
      <c r="S38" s="33"/>
      <c r="T38" s="38"/>
      <c r="X38"/>
      <c r="Y38"/>
      <c r="AB38"/>
      <c r="AC38"/>
      <c r="AD38"/>
      <c r="AE38"/>
      <c r="AF38"/>
    </row>
    <row r="39" spans="1:32" s="12" customFormat="1" x14ac:dyDescent="0.35">
      <c r="A39" s="13" t="s">
        <v>28</v>
      </c>
      <c r="B39" s="14">
        <v>1057439.721718638</v>
      </c>
      <c r="C39" s="14">
        <v>1341277.9850479909</v>
      </c>
      <c r="D39" s="14">
        <v>1618680.9840587976</v>
      </c>
      <c r="E39" s="14">
        <v>1858454.6614263661</v>
      </c>
      <c r="S39" s="33"/>
      <c r="T39" s="38"/>
      <c r="X39"/>
      <c r="Y39"/>
      <c r="AB39"/>
      <c r="AC39"/>
      <c r="AD39"/>
      <c r="AE39"/>
      <c r="AF39"/>
    </row>
    <row r="40" spans="1:32" s="12" customFormat="1" x14ac:dyDescent="0.35">
      <c r="A40" s="15" t="s">
        <v>29</v>
      </c>
      <c r="B40" s="16">
        <v>176647.28742850944</v>
      </c>
      <c r="C40" s="16">
        <v>205626.55504552758</v>
      </c>
      <c r="D40" s="16">
        <v>235128.5651690771</v>
      </c>
      <c r="E40" s="16">
        <v>260500.4454747152</v>
      </c>
      <c r="S40" s="33"/>
      <c r="T40" s="38"/>
      <c r="X40"/>
      <c r="Y40"/>
      <c r="AB40"/>
      <c r="AC40"/>
      <c r="AD40"/>
      <c r="AE40"/>
      <c r="AF40"/>
    </row>
    <row r="41" spans="1:32" s="12" customFormat="1" x14ac:dyDescent="0.35">
      <c r="A41" s="13" t="s">
        <v>30</v>
      </c>
      <c r="B41" s="14">
        <v>185055.81485410029</v>
      </c>
      <c r="C41" s="14">
        <v>229276.51389637133</v>
      </c>
      <c r="D41" s="14">
        <v>278010.8532182065</v>
      </c>
      <c r="E41" s="14">
        <v>323469.33632060018</v>
      </c>
      <c r="S41" s="33"/>
      <c r="T41" s="38"/>
      <c r="X41"/>
      <c r="Y41"/>
      <c r="AB41"/>
      <c r="AC41"/>
      <c r="AD41"/>
      <c r="AE41"/>
      <c r="AF41"/>
    </row>
    <row r="42" spans="1:32" s="12" customFormat="1" x14ac:dyDescent="0.35">
      <c r="A42" s="10" t="s">
        <v>31</v>
      </c>
      <c r="B42" s="11">
        <v>301375.69484919624</v>
      </c>
      <c r="C42" s="11">
        <v>366351.77116222359</v>
      </c>
      <c r="D42" s="11">
        <v>436188.32833787566</v>
      </c>
      <c r="E42" s="11">
        <v>496786.75184374861</v>
      </c>
      <c r="S42" s="33"/>
      <c r="T42" s="38"/>
      <c r="X42"/>
      <c r="Y42"/>
      <c r="AB42"/>
      <c r="AC42"/>
      <c r="AD42"/>
      <c r="AE42"/>
      <c r="AF42"/>
    </row>
    <row r="43" spans="1:32" s="12" customFormat="1" x14ac:dyDescent="0.35">
      <c r="A43" s="15" t="s">
        <v>46</v>
      </c>
      <c r="B43" s="16">
        <v>24886.109223592066</v>
      </c>
      <c r="C43" s="16">
        <v>29023.237290852077</v>
      </c>
      <c r="D43" s="16">
        <v>31219.249559794047</v>
      </c>
      <c r="E43" s="16">
        <v>35081.532163734453</v>
      </c>
      <c r="S43" s="33"/>
      <c r="T43" s="38"/>
      <c r="X43"/>
      <c r="Y43"/>
      <c r="AB43"/>
      <c r="AC43"/>
      <c r="AD43"/>
      <c r="AE43"/>
      <c r="AF43"/>
    </row>
    <row r="44" spans="1:32" s="12" customFormat="1" x14ac:dyDescent="0.35">
      <c r="A44" s="15" t="s">
        <v>32</v>
      </c>
      <c r="B44" s="16">
        <v>391682.14246992202</v>
      </c>
      <c r="C44" s="16">
        <v>442504.66946794098</v>
      </c>
      <c r="D44" s="16">
        <v>501292.54057984636</v>
      </c>
      <c r="E44" s="16">
        <v>547071.94184495078</v>
      </c>
      <c r="S44" s="33"/>
      <c r="T44" s="38"/>
      <c r="X44"/>
      <c r="Y44"/>
      <c r="AB44"/>
      <c r="AC44"/>
      <c r="AD44"/>
      <c r="AE44"/>
      <c r="AF44"/>
    </row>
    <row r="45" spans="1:32" s="12" customFormat="1" x14ac:dyDescent="0.35">
      <c r="A45" s="10" t="s">
        <v>33</v>
      </c>
      <c r="B45" s="11">
        <v>1543521.7142863206</v>
      </c>
      <c r="C45" s="11">
        <v>1708114.4301228209</v>
      </c>
      <c r="D45" s="11">
        <v>1913756.1348196173</v>
      </c>
      <c r="E45" s="11">
        <v>2063131.6583168968</v>
      </c>
      <c r="S45" s="33"/>
      <c r="T45" s="38"/>
      <c r="X45"/>
      <c r="Y45"/>
      <c r="AB45"/>
      <c r="AC45"/>
      <c r="AD45"/>
      <c r="AE45"/>
      <c r="AF45"/>
    </row>
    <row r="46" spans="1:32" s="12" customFormat="1" x14ac:dyDescent="0.35">
      <c r="A46" s="10" t="s">
        <v>34</v>
      </c>
      <c r="B46" s="11">
        <v>810844.95899469231</v>
      </c>
      <c r="C46" s="11">
        <v>1004147.1021705931</v>
      </c>
      <c r="D46" s="11">
        <v>1213708.0262328014</v>
      </c>
      <c r="E46" s="11">
        <v>1379333.0215218284</v>
      </c>
      <c r="S46" s="33"/>
      <c r="T46" s="38"/>
      <c r="X46"/>
      <c r="Y46"/>
      <c r="AB46"/>
      <c r="AC46"/>
      <c r="AD46"/>
      <c r="AE46"/>
      <c r="AF46"/>
    </row>
    <row r="47" spans="1:32" s="12" customFormat="1" x14ac:dyDescent="0.35">
      <c r="A47" s="10" t="s">
        <v>35</v>
      </c>
      <c r="B47" s="11">
        <v>447216.64433093357</v>
      </c>
      <c r="C47" s="11">
        <v>493422.04076722095</v>
      </c>
      <c r="D47" s="11">
        <v>551490.68966152309</v>
      </c>
      <c r="E47" s="11">
        <v>592849.63443256402</v>
      </c>
      <c r="S47" s="33"/>
      <c r="T47" s="38"/>
      <c r="X47"/>
      <c r="Y47"/>
      <c r="AB47"/>
      <c r="AC47"/>
      <c r="AD47"/>
      <c r="AE47"/>
      <c r="AF47"/>
    </row>
    <row r="48" spans="1:32" s="12" customFormat="1" x14ac:dyDescent="0.35">
      <c r="A48" s="13" t="s">
        <v>47</v>
      </c>
      <c r="B48" s="14">
        <v>199813.69676745241</v>
      </c>
      <c r="C48" s="14">
        <v>220018.59541254985</v>
      </c>
      <c r="D48" s="14">
        <v>242015.70082809444</v>
      </c>
      <c r="E48" s="14">
        <v>259167.36711699583</v>
      </c>
      <c r="S48" s="33"/>
      <c r="T48" s="38"/>
      <c r="X48"/>
      <c r="Y48"/>
      <c r="AB48"/>
      <c r="AC48"/>
      <c r="AD48"/>
      <c r="AE48"/>
      <c r="AF48"/>
    </row>
    <row r="49" spans="1:32" s="12" customFormat="1" x14ac:dyDescent="0.35">
      <c r="A49" s="13" t="s">
        <v>36</v>
      </c>
      <c r="B49" s="14">
        <v>589156.30668145942</v>
      </c>
      <c r="C49" s="14">
        <v>674859.26716556423</v>
      </c>
      <c r="D49" s="14">
        <v>759027.45778274385</v>
      </c>
      <c r="E49" s="14">
        <v>861983.97123554174</v>
      </c>
      <c r="S49" s="33"/>
      <c r="T49" s="38"/>
      <c r="X49"/>
      <c r="Y49"/>
      <c r="AB49"/>
      <c r="AC49"/>
      <c r="AD49"/>
      <c r="AE49"/>
      <c r="AF49"/>
    </row>
    <row r="50" spans="1:32" s="12" customFormat="1" x14ac:dyDescent="0.35">
      <c r="A50" s="15" t="s">
        <v>37</v>
      </c>
      <c r="B50" s="16">
        <v>108938.7305911108</v>
      </c>
      <c r="C50" s="16">
        <v>133009.86990858265</v>
      </c>
      <c r="D50" s="16">
        <v>172475.23416161796</v>
      </c>
      <c r="E50" s="16">
        <v>212161.44417343353</v>
      </c>
      <c r="S50" s="33"/>
      <c r="T50" s="38"/>
      <c r="X50"/>
      <c r="Y50"/>
      <c r="AB50"/>
      <c r="AC50"/>
      <c r="AD50"/>
      <c r="AE50"/>
      <c r="AF50"/>
    </row>
    <row r="51" spans="1:32" s="12" customFormat="1" x14ac:dyDescent="0.35">
      <c r="A51" s="10" t="s">
        <v>38</v>
      </c>
      <c r="B51" s="11">
        <v>69340.147624673307</v>
      </c>
      <c r="C51" s="11">
        <v>77437.013276681828</v>
      </c>
      <c r="D51" s="11">
        <v>89086.605681622983</v>
      </c>
      <c r="E51" s="11">
        <v>98448.596027019506</v>
      </c>
      <c r="S51" s="33"/>
      <c r="T51" s="38"/>
      <c r="X51"/>
      <c r="Y51"/>
      <c r="AB51"/>
      <c r="AC51"/>
      <c r="AD51"/>
      <c r="AE51"/>
      <c r="AF51"/>
    </row>
    <row r="52" spans="1:32" s="12" customFormat="1" x14ac:dyDescent="0.35">
      <c r="A52" s="10" t="s">
        <v>39</v>
      </c>
      <c r="B52" s="11">
        <v>526717.88974508119</v>
      </c>
      <c r="C52" s="11">
        <v>630303.17998838797</v>
      </c>
      <c r="D52" s="11">
        <v>722838.09936314158</v>
      </c>
      <c r="E52" s="11">
        <v>784334.15678434446</v>
      </c>
      <c r="S52" s="33"/>
      <c r="T52" s="38"/>
      <c r="X52"/>
      <c r="Y52"/>
      <c r="AB52"/>
      <c r="AC52"/>
      <c r="AD52"/>
      <c r="AE52"/>
      <c r="AF52"/>
    </row>
    <row r="53" spans="1:32" s="12" customFormat="1" x14ac:dyDescent="0.35">
      <c r="A53" s="10" t="s">
        <v>40</v>
      </c>
      <c r="B53" s="11">
        <v>223657.08900165654</v>
      </c>
      <c r="C53" s="11">
        <v>250413.81648815575</v>
      </c>
      <c r="D53" s="11">
        <v>281259.02338612475</v>
      </c>
      <c r="E53" s="11">
        <v>297147.36597168766</v>
      </c>
      <c r="S53" s="33"/>
      <c r="T53" s="38"/>
      <c r="X53"/>
      <c r="Y53"/>
      <c r="AB53"/>
      <c r="AC53"/>
      <c r="AD53"/>
      <c r="AE53"/>
      <c r="AF53"/>
    </row>
    <row r="54" spans="1:32" s="12" customFormat="1" ht="15" thickBot="1" x14ac:dyDescent="0.4">
      <c r="A54" s="17" t="s">
        <v>41</v>
      </c>
      <c r="B54" s="18">
        <v>84519.924970174994</v>
      </c>
      <c r="C54" s="18">
        <v>101811.77514585377</v>
      </c>
      <c r="D54" s="18">
        <v>123202.7584900943</v>
      </c>
      <c r="E54" s="18">
        <v>143972.57581054012</v>
      </c>
      <c r="S54" s="33"/>
      <c r="T54" s="38"/>
      <c r="X54"/>
      <c r="Y54"/>
      <c r="AB54"/>
      <c r="AC54"/>
      <c r="AD54"/>
      <c r="AE54"/>
      <c r="AF54"/>
    </row>
    <row r="55" spans="1:32" x14ac:dyDescent="0.35">
      <c r="S55" s="33"/>
      <c r="T55" s="38"/>
    </row>
    <row r="56" spans="1:32" x14ac:dyDescent="0.35">
      <c r="S56" s="33"/>
      <c r="T56" s="38"/>
    </row>
    <row r="57" spans="1:32" x14ac:dyDescent="0.35">
      <c r="S57" s="33"/>
      <c r="T57" s="38"/>
    </row>
    <row r="58" spans="1:32" x14ac:dyDescent="0.35">
      <c r="S58" s="33"/>
      <c r="T58" s="38"/>
    </row>
    <row r="59" spans="1:32" x14ac:dyDescent="0.35">
      <c r="S59" s="33"/>
      <c r="T59" s="38"/>
    </row>
    <row r="60" spans="1:32" x14ac:dyDescent="0.35">
      <c r="S60" s="33"/>
      <c r="T60" s="38"/>
    </row>
    <row r="61" spans="1:32" x14ac:dyDescent="0.35">
      <c r="S61" s="33"/>
      <c r="T61" s="38"/>
    </row>
    <row r="62" spans="1:32" x14ac:dyDescent="0.35">
      <c r="S62" s="33"/>
      <c r="T62" s="38"/>
    </row>
    <row r="63" spans="1:32" x14ac:dyDescent="0.35">
      <c r="S63" s="33"/>
      <c r="T63" s="38"/>
    </row>
    <row r="64" spans="1:32" x14ac:dyDescent="0.35">
      <c r="S64" s="33"/>
      <c r="T64" s="38"/>
    </row>
    <row r="65" spans="19:20" x14ac:dyDescent="0.35">
      <c r="S65" s="33"/>
      <c r="T65" s="38"/>
    </row>
    <row r="66" spans="19:20" x14ac:dyDescent="0.35">
      <c r="S66" s="33"/>
      <c r="T66" s="38"/>
    </row>
    <row r="67" spans="19:20" x14ac:dyDescent="0.35">
      <c r="S67" s="37"/>
      <c r="T67" s="38"/>
    </row>
    <row r="68" spans="19:20" x14ac:dyDescent="0.35">
      <c r="S68" s="37"/>
      <c r="T68" s="28"/>
    </row>
    <row r="69" spans="19:20" x14ac:dyDescent="0.35">
      <c r="S69" s="35"/>
      <c r="T69" s="27"/>
    </row>
    <row r="70" spans="19:20" x14ac:dyDescent="0.35">
      <c r="S70" s="35"/>
      <c r="T70" s="27"/>
    </row>
    <row r="71" spans="19:20" x14ac:dyDescent="0.35">
      <c r="S71" s="35"/>
      <c r="T71" s="27"/>
    </row>
    <row r="72" spans="19:20" x14ac:dyDescent="0.35">
      <c r="S72" s="35"/>
      <c r="T72" s="27"/>
    </row>
    <row r="73" spans="19:20" x14ac:dyDescent="0.35">
      <c r="S73" s="35"/>
      <c r="T73" s="27"/>
    </row>
    <row r="74" spans="19:20" x14ac:dyDescent="0.35">
      <c r="S74" s="35"/>
      <c r="T74" s="26"/>
    </row>
    <row r="75" spans="19:20" x14ac:dyDescent="0.35">
      <c r="S75" s="35"/>
      <c r="T75" s="26"/>
    </row>
    <row r="76" spans="19:20" x14ac:dyDescent="0.35">
      <c r="S76" s="35"/>
      <c r="T76" s="26"/>
    </row>
  </sheetData>
  <hyperlinks>
    <hyperlink ref="B30" r:id="rId1"/>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3"/>
  <sheetViews>
    <sheetView workbookViewId="0"/>
  </sheetViews>
  <sheetFormatPr defaultRowHeight="14.5" x14ac:dyDescent="0.35"/>
  <sheetData>
    <row r="1" spans="1:3" x14ac:dyDescent="0.35">
      <c r="A1" s="112" t="s">
        <v>115</v>
      </c>
      <c r="B1" s="110"/>
      <c r="C1" s="110"/>
    </row>
    <row r="3" spans="1:3" x14ac:dyDescent="0.35">
      <c r="A3" s="110" t="s">
        <v>116</v>
      </c>
      <c r="B3" s="110" t="s">
        <v>117</v>
      </c>
      <c r="C3" s="110"/>
    </row>
    <row r="4" spans="1:3" x14ac:dyDescent="0.35">
      <c r="A4" s="110">
        <v>1945</v>
      </c>
      <c r="B4" s="111">
        <v>0.69</v>
      </c>
      <c r="C4" s="110"/>
    </row>
    <row r="5" spans="1:3" x14ac:dyDescent="0.35">
      <c r="A5" s="110">
        <v>1960</v>
      </c>
      <c r="B5" s="111">
        <v>0.92</v>
      </c>
      <c r="C5" s="110"/>
    </row>
    <row r="6" spans="1:3" x14ac:dyDescent="0.35">
      <c r="A6" s="110">
        <v>1975</v>
      </c>
      <c r="B6" s="111">
        <v>1.1599999999999999</v>
      </c>
      <c r="C6" s="110"/>
    </row>
    <row r="7" spans="1:3" x14ac:dyDescent="0.35">
      <c r="A7" s="110">
        <v>1990</v>
      </c>
      <c r="B7" s="111">
        <v>1.22</v>
      </c>
      <c r="C7" s="110"/>
    </row>
    <row r="8" spans="1:3" x14ac:dyDescent="0.35">
      <c r="A8" s="110">
        <v>2005</v>
      </c>
      <c r="B8" s="111">
        <v>1</v>
      </c>
      <c r="C8" s="110"/>
    </row>
    <row r="9" spans="1:3" x14ac:dyDescent="0.35">
      <c r="A9" s="110">
        <v>2020</v>
      </c>
      <c r="B9" s="111"/>
      <c r="C9" s="110"/>
    </row>
    <row r="10" spans="1:3" x14ac:dyDescent="0.35">
      <c r="A10" s="110">
        <v>2035</v>
      </c>
      <c r="B10" s="111"/>
      <c r="C10" s="110"/>
    </row>
    <row r="11" spans="1:3" x14ac:dyDescent="0.35">
      <c r="A11" s="110">
        <v>2050</v>
      </c>
      <c r="B11" s="111">
        <v>0.68</v>
      </c>
      <c r="C11" s="110" t="s">
        <v>118</v>
      </c>
    </row>
    <row r="12" spans="1:3" x14ac:dyDescent="0.35">
      <c r="A12" s="110">
        <v>2050</v>
      </c>
      <c r="B12" s="111">
        <v>0.34</v>
      </c>
      <c r="C12" s="110" t="s">
        <v>119</v>
      </c>
    </row>
    <row r="13" spans="1:3" x14ac:dyDescent="0.35">
      <c r="A13" s="110">
        <v>2050</v>
      </c>
      <c r="B13" s="111">
        <v>0.27</v>
      </c>
      <c r="C13" s="110" t="s">
        <v>120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35"/>
  <sheetViews>
    <sheetView topLeftCell="A183" zoomScale="90" zoomScaleNormal="90" workbookViewId="0">
      <selection activeCell="F235" sqref="F235"/>
    </sheetView>
  </sheetViews>
  <sheetFormatPr defaultRowHeight="14.5" x14ac:dyDescent="0.35"/>
  <cols>
    <col min="1" max="1" width="14" customWidth="1"/>
    <col min="2" max="2" width="16.6328125" customWidth="1"/>
    <col min="3" max="3" width="12.1796875" customWidth="1"/>
    <col min="4" max="5" width="11.54296875" bestFit="1" customWidth="1"/>
    <col min="6" max="6" width="13.1796875" bestFit="1" customWidth="1"/>
    <col min="12" max="12" width="11.81640625" customWidth="1"/>
    <col min="14" max="14" width="14.81640625" customWidth="1"/>
    <col min="15" max="17" width="11.54296875" customWidth="1"/>
    <col min="18" max="18" width="7" customWidth="1"/>
    <col min="19" max="19" width="11.453125" bestFit="1" customWidth="1"/>
  </cols>
  <sheetData>
    <row r="1" spans="1:19" s="71" customFormat="1" ht="13" x14ac:dyDescent="0.3">
      <c r="A1" s="49" t="s">
        <v>83</v>
      </c>
    </row>
    <row r="2" spans="1:19" s="71" customFormat="1" ht="13" x14ac:dyDescent="0.3">
      <c r="A2" s="49"/>
    </row>
    <row r="3" spans="1:19" s="162" customFormat="1" ht="65" x14ac:dyDescent="0.3">
      <c r="A3" s="164" t="s">
        <v>54</v>
      </c>
      <c r="B3" s="162" t="s">
        <v>84</v>
      </c>
      <c r="C3" s="162" t="s">
        <v>85</v>
      </c>
      <c r="D3" s="162" t="s">
        <v>86</v>
      </c>
      <c r="E3" s="162" t="s">
        <v>87</v>
      </c>
      <c r="F3" s="162" t="s">
        <v>88</v>
      </c>
      <c r="G3" s="162" t="s">
        <v>89</v>
      </c>
      <c r="H3" s="162" t="s">
        <v>90</v>
      </c>
      <c r="I3" s="162" t="s">
        <v>91</v>
      </c>
      <c r="J3" s="162" t="s">
        <v>92</v>
      </c>
      <c r="K3" s="162" t="s">
        <v>93</v>
      </c>
      <c r="L3" s="162" t="s">
        <v>94</v>
      </c>
      <c r="M3" s="162" t="s">
        <v>95</v>
      </c>
      <c r="N3" s="162" t="s">
        <v>96</v>
      </c>
      <c r="O3" s="162" t="s">
        <v>97</v>
      </c>
      <c r="P3" s="162" t="s">
        <v>98</v>
      </c>
      <c r="Q3" s="162" t="s">
        <v>99</v>
      </c>
    </row>
    <row r="4" spans="1:19" x14ac:dyDescent="0.35">
      <c r="A4">
        <v>1945</v>
      </c>
      <c r="B4" s="116">
        <v>39937</v>
      </c>
      <c r="C4" t="s">
        <v>100</v>
      </c>
      <c r="D4" t="s">
        <v>100</v>
      </c>
      <c r="E4" t="s">
        <v>100</v>
      </c>
      <c r="F4" t="s">
        <v>100</v>
      </c>
      <c r="G4" t="s">
        <v>100</v>
      </c>
      <c r="H4" t="s">
        <v>100</v>
      </c>
      <c r="I4" t="s">
        <v>100</v>
      </c>
      <c r="J4" t="s">
        <v>100</v>
      </c>
      <c r="K4" t="s">
        <v>100</v>
      </c>
      <c r="L4" s="116">
        <v>7199</v>
      </c>
      <c r="M4" s="116">
        <v>20863</v>
      </c>
      <c r="N4" s="116">
        <v>142660</v>
      </c>
      <c r="O4" s="116">
        <v>249110</v>
      </c>
      <c r="P4" s="116">
        <v>45219</v>
      </c>
      <c r="Q4" s="116">
        <v>73651</v>
      </c>
    </row>
    <row r="5" spans="1:19" x14ac:dyDescent="0.35">
      <c r="A5">
        <v>1950</v>
      </c>
      <c r="B5" s="116">
        <v>43257</v>
      </c>
      <c r="C5" s="116">
        <v>19903</v>
      </c>
      <c r="D5" s="116">
        <v>7965</v>
      </c>
      <c r="E5" t="s">
        <v>100</v>
      </c>
      <c r="F5" t="s">
        <v>100</v>
      </c>
      <c r="G5" s="116">
        <v>16657</v>
      </c>
      <c r="H5" t="s">
        <v>100</v>
      </c>
      <c r="I5" s="116">
        <v>15583</v>
      </c>
      <c r="J5" t="s">
        <v>100</v>
      </c>
      <c r="K5" t="s">
        <v>100</v>
      </c>
      <c r="L5" s="116">
        <v>5960</v>
      </c>
      <c r="M5" s="116">
        <v>15762</v>
      </c>
      <c r="N5" s="116">
        <v>136074</v>
      </c>
      <c r="O5" s="116">
        <v>231500</v>
      </c>
      <c r="P5" s="116">
        <v>24920</v>
      </c>
      <c r="Q5" s="116">
        <v>59103</v>
      </c>
      <c r="S5" t="s">
        <v>147</v>
      </c>
    </row>
    <row r="6" spans="1:19" x14ac:dyDescent="0.35">
      <c r="A6">
        <v>1992</v>
      </c>
      <c r="B6" s="116">
        <v>24267</v>
      </c>
      <c r="C6" t="s">
        <v>100</v>
      </c>
      <c r="D6" s="116">
        <v>1106</v>
      </c>
      <c r="E6" s="116">
        <v>11851</v>
      </c>
      <c r="F6" t="s">
        <v>100</v>
      </c>
      <c r="G6" t="s">
        <v>100</v>
      </c>
      <c r="H6" t="s">
        <v>100</v>
      </c>
      <c r="I6" t="s">
        <v>100</v>
      </c>
      <c r="J6" t="s">
        <v>100</v>
      </c>
      <c r="K6" t="s">
        <v>100</v>
      </c>
      <c r="L6" t="s">
        <v>100</v>
      </c>
      <c r="M6" t="s">
        <v>148</v>
      </c>
      <c r="N6" s="116">
        <v>9218</v>
      </c>
      <c r="O6" t="s">
        <v>100</v>
      </c>
      <c r="P6" t="s">
        <v>100</v>
      </c>
      <c r="Q6" s="116">
        <v>7105</v>
      </c>
    </row>
    <row r="7" spans="1:19" x14ac:dyDescent="0.35">
      <c r="A7">
        <v>2002</v>
      </c>
      <c r="B7" s="116">
        <v>15930</v>
      </c>
      <c r="C7" s="116">
        <v>10240</v>
      </c>
      <c r="D7" s="116">
        <v>1261</v>
      </c>
      <c r="E7" s="116">
        <v>8979</v>
      </c>
      <c r="F7" s="116">
        <v>9191</v>
      </c>
      <c r="G7" t="s">
        <v>100</v>
      </c>
      <c r="H7" t="s">
        <v>100</v>
      </c>
      <c r="I7" t="s">
        <v>100</v>
      </c>
      <c r="J7" t="s">
        <v>100</v>
      </c>
      <c r="K7" t="s">
        <v>100</v>
      </c>
      <c r="L7" t="s">
        <v>100</v>
      </c>
      <c r="M7" s="116">
        <v>1694</v>
      </c>
      <c r="N7" s="116">
        <v>1556</v>
      </c>
      <c r="O7" s="116">
        <v>2152</v>
      </c>
      <c r="P7">
        <v>42</v>
      </c>
      <c r="Q7" s="116">
        <v>4224</v>
      </c>
    </row>
    <row r="8" spans="1:19" x14ac:dyDescent="0.35">
      <c r="A8">
        <v>2007</v>
      </c>
      <c r="B8" s="116">
        <v>19431</v>
      </c>
      <c r="C8" s="116">
        <v>8440</v>
      </c>
      <c r="D8" t="s">
        <v>148</v>
      </c>
      <c r="E8" t="s">
        <v>148</v>
      </c>
      <c r="F8" s="116">
        <v>7490</v>
      </c>
      <c r="G8" t="s">
        <v>100</v>
      </c>
      <c r="H8" t="s">
        <v>100</v>
      </c>
      <c r="I8" t="s">
        <v>100</v>
      </c>
      <c r="J8" t="s">
        <v>100</v>
      </c>
      <c r="K8" t="s">
        <v>100</v>
      </c>
      <c r="L8" t="s">
        <v>100</v>
      </c>
      <c r="M8">
        <v>556</v>
      </c>
      <c r="N8" s="116">
        <v>6042</v>
      </c>
      <c r="O8">
        <v>416</v>
      </c>
      <c r="P8">
        <v>30</v>
      </c>
      <c r="Q8" s="116">
        <v>5074</v>
      </c>
    </row>
    <row r="10" spans="1:19" s="162" customFormat="1" ht="65" x14ac:dyDescent="0.3">
      <c r="A10" s="163" t="s">
        <v>9</v>
      </c>
      <c r="B10" s="162" t="s">
        <v>84</v>
      </c>
      <c r="C10" s="162" t="s">
        <v>85</v>
      </c>
      <c r="D10" s="162" t="s">
        <v>86</v>
      </c>
      <c r="E10" s="162" t="s">
        <v>87</v>
      </c>
      <c r="F10" s="162" t="s">
        <v>88</v>
      </c>
      <c r="G10" s="162" t="s">
        <v>89</v>
      </c>
      <c r="H10" s="162" t="s">
        <v>90</v>
      </c>
      <c r="I10" s="162" t="s">
        <v>91</v>
      </c>
      <c r="J10" s="162" t="s">
        <v>92</v>
      </c>
      <c r="K10" s="162" t="s">
        <v>93</v>
      </c>
      <c r="L10" s="162" t="s">
        <v>94</v>
      </c>
      <c r="M10" s="162" t="s">
        <v>95</v>
      </c>
      <c r="N10" s="162" t="s">
        <v>96</v>
      </c>
      <c r="O10" s="162" t="s">
        <v>97</v>
      </c>
      <c r="P10" s="162" t="s">
        <v>98</v>
      </c>
      <c r="Q10" s="162" t="s">
        <v>99</v>
      </c>
    </row>
    <row r="11" spans="1:19" x14ac:dyDescent="0.35">
      <c r="A11">
        <v>1945</v>
      </c>
      <c r="B11" s="116">
        <v>19597</v>
      </c>
      <c r="C11" t="s">
        <v>100</v>
      </c>
      <c r="D11" t="s">
        <v>100</v>
      </c>
      <c r="E11" t="s">
        <v>100</v>
      </c>
      <c r="F11" t="s">
        <v>100</v>
      </c>
      <c r="G11" t="s">
        <v>100</v>
      </c>
      <c r="H11" t="s">
        <v>100</v>
      </c>
      <c r="I11" t="s">
        <v>100</v>
      </c>
      <c r="J11" t="s">
        <v>100</v>
      </c>
      <c r="K11" t="s">
        <v>100</v>
      </c>
      <c r="L11" s="116">
        <v>2723</v>
      </c>
      <c r="M11" s="116">
        <v>17968</v>
      </c>
      <c r="N11" s="116">
        <v>54780</v>
      </c>
      <c r="O11" s="116">
        <v>82139</v>
      </c>
      <c r="P11" s="116">
        <v>5709</v>
      </c>
      <c r="Q11" s="116">
        <v>113880</v>
      </c>
    </row>
    <row r="12" spans="1:19" x14ac:dyDescent="0.35">
      <c r="A12">
        <v>1950</v>
      </c>
      <c r="B12" s="116">
        <v>18497</v>
      </c>
      <c r="C12" s="116">
        <v>7993</v>
      </c>
      <c r="D12" s="116">
        <v>2475</v>
      </c>
      <c r="E12" t="s">
        <v>100</v>
      </c>
      <c r="F12" t="s">
        <v>100</v>
      </c>
      <c r="G12" s="116">
        <v>7234</v>
      </c>
      <c r="H12" t="s">
        <v>100</v>
      </c>
      <c r="I12" s="116">
        <v>5983</v>
      </c>
      <c r="J12" t="s">
        <v>100</v>
      </c>
      <c r="K12" t="s">
        <v>100</v>
      </c>
      <c r="L12" s="116">
        <v>1593</v>
      </c>
      <c r="M12" s="116">
        <v>15650</v>
      </c>
      <c r="N12" s="116">
        <v>33845</v>
      </c>
      <c r="O12" s="116">
        <v>20525</v>
      </c>
      <c r="P12" s="116">
        <v>3748</v>
      </c>
      <c r="Q12" s="116">
        <v>113686</v>
      </c>
    </row>
    <row r="13" spans="1:19" x14ac:dyDescent="0.35">
      <c r="A13">
        <v>1992</v>
      </c>
      <c r="B13" s="116">
        <v>16726</v>
      </c>
      <c r="C13" t="s">
        <v>100</v>
      </c>
      <c r="D13" t="s">
        <v>148</v>
      </c>
      <c r="E13" t="s">
        <v>148</v>
      </c>
      <c r="F13" t="s">
        <v>100</v>
      </c>
      <c r="G13" t="s">
        <v>100</v>
      </c>
      <c r="H13" t="s">
        <v>100</v>
      </c>
      <c r="I13" t="s">
        <v>100</v>
      </c>
      <c r="J13" t="s">
        <v>100</v>
      </c>
      <c r="K13" t="s">
        <v>100</v>
      </c>
      <c r="L13" t="s">
        <v>100</v>
      </c>
      <c r="M13">
        <v>788</v>
      </c>
      <c r="N13" t="s">
        <v>148</v>
      </c>
      <c r="O13" t="s">
        <v>100</v>
      </c>
      <c r="P13" t="s">
        <v>100</v>
      </c>
      <c r="Q13" s="116">
        <v>15173</v>
      </c>
    </row>
    <row r="14" spans="1:19" x14ac:dyDescent="0.35">
      <c r="A14">
        <v>2002</v>
      </c>
      <c r="B14" s="116">
        <v>16922</v>
      </c>
      <c r="C14" s="116">
        <v>8965</v>
      </c>
      <c r="D14" t="s">
        <v>148</v>
      </c>
      <c r="E14" t="s">
        <v>148</v>
      </c>
      <c r="F14" s="116">
        <v>7957</v>
      </c>
      <c r="G14" t="s">
        <v>100</v>
      </c>
      <c r="H14" t="s">
        <v>100</v>
      </c>
      <c r="I14" t="s">
        <v>100</v>
      </c>
      <c r="J14" t="s">
        <v>100</v>
      </c>
      <c r="K14" t="s">
        <v>100</v>
      </c>
      <c r="L14" t="s">
        <v>100</v>
      </c>
      <c r="M14">
        <v>86</v>
      </c>
      <c r="N14">
        <v>133</v>
      </c>
      <c r="O14" t="s">
        <v>148</v>
      </c>
      <c r="P14" t="s">
        <v>148</v>
      </c>
      <c r="Q14" s="116">
        <v>6336</v>
      </c>
    </row>
    <row r="15" spans="1:19" x14ac:dyDescent="0.35">
      <c r="A15">
        <v>2007</v>
      </c>
      <c r="B15" s="116">
        <v>16501</v>
      </c>
      <c r="C15" s="116">
        <v>10123</v>
      </c>
      <c r="D15" t="s">
        <v>148</v>
      </c>
      <c r="E15" t="s">
        <v>148</v>
      </c>
      <c r="F15" s="116">
        <v>6378</v>
      </c>
      <c r="G15" t="s">
        <v>100</v>
      </c>
      <c r="H15" t="s">
        <v>100</v>
      </c>
      <c r="I15" t="s">
        <v>100</v>
      </c>
      <c r="J15" t="s">
        <v>100</v>
      </c>
      <c r="K15" t="s">
        <v>100</v>
      </c>
      <c r="L15" t="s">
        <v>100</v>
      </c>
      <c r="M15">
        <v>56</v>
      </c>
      <c r="N15">
        <v>778</v>
      </c>
      <c r="O15" t="s">
        <v>100</v>
      </c>
      <c r="P15" t="s">
        <v>100</v>
      </c>
      <c r="Q15" s="116">
        <v>5767</v>
      </c>
    </row>
    <row r="17" spans="1:17" s="162" customFormat="1" ht="65" x14ac:dyDescent="0.3">
      <c r="A17" s="165" t="s">
        <v>3</v>
      </c>
      <c r="B17" s="162" t="s">
        <v>84</v>
      </c>
      <c r="C17" s="162" t="s">
        <v>85</v>
      </c>
      <c r="D17" s="162" t="s">
        <v>86</v>
      </c>
      <c r="E17" s="162" t="s">
        <v>87</v>
      </c>
      <c r="F17" s="162" t="s">
        <v>88</v>
      </c>
      <c r="G17" s="162" t="s">
        <v>89</v>
      </c>
      <c r="H17" s="162" t="s">
        <v>90</v>
      </c>
      <c r="I17" s="162" t="s">
        <v>91</v>
      </c>
      <c r="J17" s="162" t="s">
        <v>92</v>
      </c>
      <c r="K17" s="162" t="s">
        <v>93</v>
      </c>
      <c r="L17" s="162" t="s">
        <v>94</v>
      </c>
      <c r="M17" s="162" t="s">
        <v>95</v>
      </c>
      <c r="N17" s="162" t="s">
        <v>96</v>
      </c>
      <c r="O17" s="162" t="s">
        <v>97</v>
      </c>
      <c r="P17" s="162" t="s">
        <v>98</v>
      </c>
      <c r="Q17" s="162" t="s">
        <v>99</v>
      </c>
    </row>
    <row r="18" spans="1:17" x14ac:dyDescent="0.35">
      <c r="A18">
        <v>1945</v>
      </c>
      <c r="B18" s="116">
        <v>34122</v>
      </c>
      <c r="C18" t="s">
        <v>100</v>
      </c>
      <c r="D18" t="s">
        <v>100</v>
      </c>
      <c r="E18" t="s">
        <v>100</v>
      </c>
      <c r="F18" t="s">
        <v>100</v>
      </c>
      <c r="G18" t="s">
        <v>100</v>
      </c>
      <c r="H18" t="s">
        <v>100</v>
      </c>
      <c r="I18" t="s">
        <v>100</v>
      </c>
      <c r="J18" t="s">
        <v>100</v>
      </c>
      <c r="K18" t="s">
        <v>100</v>
      </c>
      <c r="L18" s="116">
        <v>3233</v>
      </c>
      <c r="M18" s="116">
        <v>4035</v>
      </c>
      <c r="N18" s="116">
        <v>137729</v>
      </c>
      <c r="O18" s="116">
        <v>225075</v>
      </c>
      <c r="P18" s="116">
        <v>8652</v>
      </c>
      <c r="Q18" s="116">
        <v>21731</v>
      </c>
    </row>
    <row r="19" spans="1:17" x14ac:dyDescent="0.35">
      <c r="A19">
        <v>1950</v>
      </c>
      <c r="B19" s="116">
        <v>36509</v>
      </c>
      <c r="C19" s="116">
        <v>12463</v>
      </c>
      <c r="D19" s="116">
        <v>3033</v>
      </c>
      <c r="E19" t="s">
        <v>100</v>
      </c>
      <c r="F19" t="s">
        <v>100</v>
      </c>
      <c r="G19" s="116">
        <v>8800</v>
      </c>
      <c r="H19" t="s">
        <v>100</v>
      </c>
      <c r="I19" s="116">
        <v>14181</v>
      </c>
      <c r="J19" t="s">
        <v>100</v>
      </c>
      <c r="K19" t="s">
        <v>100</v>
      </c>
      <c r="L19" s="116">
        <v>2112</v>
      </c>
      <c r="M19" s="116">
        <v>6277</v>
      </c>
      <c r="N19" s="116">
        <v>98062</v>
      </c>
      <c r="O19" s="116">
        <v>328872</v>
      </c>
      <c r="P19" s="116">
        <v>9998</v>
      </c>
      <c r="Q19" s="116">
        <v>20304</v>
      </c>
    </row>
    <row r="20" spans="1:17" x14ac:dyDescent="0.35">
      <c r="A20">
        <v>1992</v>
      </c>
      <c r="B20" s="116">
        <v>30050</v>
      </c>
      <c r="C20" t="s">
        <v>100</v>
      </c>
      <c r="D20" t="s">
        <v>148</v>
      </c>
      <c r="E20" t="s">
        <v>148</v>
      </c>
      <c r="F20" t="s">
        <v>100</v>
      </c>
      <c r="G20" t="s">
        <v>100</v>
      </c>
      <c r="H20" t="s">
        <v>100</v>
      </c>
      <c r="I20" t="s">
        <v>100</v>
      </c>
      <c r="J20" t="s">
        <v>100</v>
      </c>
      <c r="K20" t="s">
        <v>100</v>
      </c>
      <c r="L20" t="s">
        <v>100</v>
      </c>
      <c r="M20">
        <v>290</v>
      </c>
      <c r="N20">
        <v>667</v>
      </c>
      <c r="O20" t="s">
        <v>100</v>
      </c>
      <c r="P20" t="s">
        <v>100</v>
      </c>
      <c r="Q20">
        <v>734</v>
      </c>
    </row>
    <row r="21" spans="1:17" x14ac:dyDescent="0.35">
      <c r="A21">
        <v>2002</v>
      </c>
      <c r="B21" s="116">
        <v>20779</v>
      </c>
      <c r="C21" s="116">
        <v>9183</v>
      </c>
      <c r="D21" t="s">
        <v>148</v>
      </c>
      <c r="E21" t="s">
        <v>148</v>
      </c>
      <c r="F21" s="116">
        <v>11596</v>
      </c>
      <c r="G21" t="s">
        <v>100</v>
      </c>
      <c r="H21" t="s">
        <v>100</v>
      </c>
      <c r="I21" t="s">
        <v>100</v>
      </c>
      <c r="J21" t="s">
        <v>100</v>
      </c>
      <c r="K21" t="s">
        <v>100</v>
      </c>
      <c r="L21" t="s">
        <v>100</v>
      </c>
      <c r="M21">
        <v>208</v>
      </c>
      <c r="N21">
        <v>556</v>
      </c>
      <c r="O21" s="116">
        <v>2236</v>
      </c>
      <c r="P21">
        <v>452</v>
      </c>
      <c r="Q21">
        <v>812</v>
      </c>
    </row>
    <row r="22" spans="1:17" x14ac:dyDescent="0.35">
      <c r="A22">
        <v>2007</v>
      </c>
      <c r="B22" s="116">
        <v>19578</v>
      </c>
      <c r="C22" s="116">
        <v>8016</v>
      </c>
      <c r="D22" t="s">
        <v>148</v>
      </c>
      <c r="E22" t="s">
        <v>148</v>
      </c>
      <c r="F22" s="116">
        <v>11562</v>
      </c>
      <c r="G22" t="s">
        <v>100</v>
      </c>
      <c r="H22" t="s">
        <v>100</v>
      </c>
      <c r="I22" t="s">
        <v>100</v>
      </c>
      <c r="J22" t="s">
        <v>100</v>
      </c>
      <c r="K22" t="s">
        <v>100</v>
      </c>
      <c r="L22" t="s">
        <v>100</v>
      </c>
      <c r="M22">
        <v>71</v>
      </c>
      <c r="N22" s="116">
        <v>1067</v>
      </c>
      <c r="O22">
        <v>156</v>
      </c>
      <c r="P22">
        <v>12</v>
      </c>
      <c r="Q22">
        <v>909</v>
      </c>
    </row>
    <row r="24" spans="1:17" s="162" customFormat="1" ht="65" x14ac:dyDescent="0.3">
      <c r="A24" s="163" t="s">
        <v>10</v>
      </c>
      <c r="B24" s="162" t="s">
        <v>84</v>
      </c>
      <c r="C24" s="162" t="s">
        <v>85</v>
      </c>
      <c r="D24" s="162" t="s">
        <v>86</v>
      </c>
      <c r="E24" s="162" t="s">
        <v>87</v>
      </c>
      <c r="F24" s="162" t="s">
        <v>88</v>
      </c>
      <c r="G24" s="162" t="s">
        <v>89</v>
      </c>
      <c r="H24" s="162" t="s">
        <v>90</v>
      </c>
      <c r="I24" s="162" t="s">
        <v>91</v>
      </c>
      <c r="J24" s="162" t="s">
        <v>92</v>
      </c>
      <c r="K24" s="162" t="s">
        <v>93</v>
      </c>
      <c r="L24" s="162" t="s">
        <v>94</v>
      </c>
      <c r="M24" s="162" t="s">
        <v>95</v>
      </c>
      <c r="N24" s="162" t="s">
        <v>96</v>
      </c>
      <c r="O24" s="162" t="s">
        <v>97</v>
      </c>
      <c r="P24" s="162" t="s">
        <v>98</v>
      </c>
      <c r="Q24" s="162" t="s">
        <v>99</v>
      </c>
    </row>
    <row r="25" spans="1:17" x14ac:dyDescent="0.35">
      <c r="A25">
        <v>1945</v>
      </c>
      <c r="B25" s="116">
        <v>35141</v>
      </c>
      <c r="C25" t="s">
        <v>100</v>
      </c>
      <c r="D25" t="s">
        <v>100</v>
      </c>
      <c r="E25" t="s">
        <v>100</v>
      </c>
      <c r="F25" t="s">
        <v>100</v>
      </c>
      <c r="G25" t="s">
        <v>100</v>
      </c>
      <c r="H25" t="s">
        <v>100</v>
      </c>
      <c r="I25" t="s">
        <v>100</v>
      </c>
      <c r="J25" t="s">
        <v>100</v>
      </c>
      <c r="K25" t="s">
        <v>100</v>
      </c>
      <c r="L25" s="116">
        <v>13380</v>
      </c>
      <c r="M25" s="116">
        <v>12712</v>
      </c>
      <c r="N25" s="116">
        <v>88663</v>
      </c>
      <c r="O25" s="116">
        <v>135430</v>
      </c>
      <c r="P25" s="116">
        <v>67881</v>
      </c>
      <c r="Q25" s="116">
        <v>153912</v>
      </c>
    </row>
    <row r="26" spans="1:17" x14ac:dyDescent="0.35">
      <c r="A26">
        <v>1950</v>
      </c>
      <c r="B26" s="116">
        <v>43692</v>
      </c>
      <c r="C26" s="116">
        <v>21287</v>
      </c>
      <c r="D26" s="116">
        <v>15027</v>
      </c>
      <c r="E26" t="s">
        <v>100</v>
      </c>
      <c r="F26" t="s">
        <v>100</v>
      </c>
      <c r="G26" s="116">
        <v>17515</v>
      </c>
      <c r="H26" t="s">
        <v>100</v>
      </c>
      <c r="I26" s="116">
        <v>13757</v>
      </c>
      <c r="J26" t="s">
        <v>100</v>
      </c>
      <c r="K26" t="s">
        <v>100</v>
      </c>
      <c r="L26" s="116">
        <v>13801</v>
      </c>
      <c r="M26" s="116">
        <v>12543</v>
      </c>
      <c r="N26" s="116">
        <v>72738</v>
      </c>
      <c r="O26" s="116">
        <v>1117</v>
      </c>
      <c r="P26" s="116">
        <v>56828</v>
      </c>
      <c r="Q26" s="116">
        <v>191403</v>
      </c>
    </row>
    <row r="27" spans="1:17" x14ac:dyDescent="0.35">
      <c r="A27">
        <v>1992</v>
      </c>
      <c r="B27" s="116">
        <v>66753</v>
      </c>
      <c r="C27" t="s">
        <v>100</v>
      </c>
      <c r="D27" s="116">
        <v>16338</v>
      </c>
      <c r="E27" s="116">
        <v>16572</v>
      </c>
      <c r="F27" t="s">
        <v>100</v>
      </c>
      <c r="G27" t="s">
        <v>100</v>
      </c>
      <c r="H27" t="s">
        <v>100</v>
      </c>
      <c r="I27" t="s">
        <v>100</v>
      </c>
      <c r="J27" t="s">
        <v>100</v>
      </c>
      <c r="K27" t="s">
        <v>100</v>
      </c>
      <c r="L27" t="s">
        <v>100</v>
      </c>
      <c r="M27" t="s">
        <v>148</v>
      </c>
      <c r="N27">
        <v>702</v>
      </c>
      <c r="O27" t="s">
        <v>100</v>
      </c>
      <c r="P27" t="s">
        <v>100</v>
      </c>
      <c r="Q27" s="116">
        <v>15948</v>
      </c>
    </row>
    <row r="28" spans="1:17" x14ac:dyDescent="0.35">
      <c r="A28">
        <v>2002</v>
      </c>
      <c r="B28" s="116">
        <v>65397</v>
      </c>
      <c r="C28" s="116">
        <v>34742</v>
      </c>
      <c r="D28" s="116">
        <v>17304</v>
      </c>
      <c r="E28" s="116">
        <v>15133</v>
      </c>
      <c r="F28" s="116">
        <v>30655</v>
      </c>
      <c r="G28" t="s">
        <v>100</v>
      </c>
      <c r="H28" t="s">
        <v>100</v>
      </c>
      <c r="I28" t="s">
        <v>100</v>
      </c>
      <c r="J28" t="s">
        <v>100</v>
      </c>
      <c r="K28" t="s">
        <v>100</v>
      </c>
      <c r="L28" t="s">
        <v>100</v>
      </c>
      <c r="M28">
        <v>705</v>
      </c>
      <c r="N28">
        <v>764</v>
      </c>
      <c r="O28" t="s">
        <v>148</v>
      </c>
      <c r="P28">
        <v>16</v>
      </c>
      <c r="Q28" s="116">
        <v>6772</v>
      </c>
    </row>
    <row r="29" spans="1:17" x14ac:dyDescent="0.35">
      <c r="A29">
        <v>2007</v>
      </c>
      <c r="B29" s="116">
        <v>62012</v>
      </c>
      <c r="C29" s="116">
        <v>37632</v>
      </c>
      <c r="D29" s="116">
        <v>22499</v>
      </c>
      <c r="E29" s="116">
        <v>17438</v>
      </c>
      <c r="F29" s="116">
        <v>24380</v>
      </c>
      <c r="G29" t="s">
        <v>100</v>
      </c>
      <c r="H29" t="s">
        <v>100</v>
      </c>
      <c r="I29" t="s">
        <v>100</v>
      </c>
      <c r="J29" t="s">
        <v>100</v>
      </c>
      <c r="K29" t="s">
        <v>100</v>
      </c>
      <c r="L29" t="s">
        <v>100</v>
      </c>
      <c r="M29">
        <v>818</v>
      </c>
      <c r="N29">
        <v>837</v>
      </c>
      <c r="O29">
        <v>80</v>
      </c>
      <c r="P29" t="s">
        <v>148</v>
      </c>
      <c r="Q29" s="116">
        <v>3582</v>
      </c>
    </row>
    <row r="31" spans="1:17" s="162" customFormat="1" ht="65" x14ac:dyDescent="0.3">
      <c r="A31" s="165" t="s">
        <v>4</v>
      </c>
      <c r="B31" s="162" t="s">
        <v>84</v>
      </c>
      <c r="C31" s="162" t="s">
        <v>85</v>
      </c>
      <c r="D31" s="162" t="s">
        <v>86</v>
      </c>
      <c r="E31" s="162" t="s">
        <v>87</v>
      </c>
      <c r="F31" s="162" t="s">
        <v>88</v>
      </c>
      <c r="G31" s="162" t="s">
        <v>89</v>
      </c>
      <c r="H31" s="162" t="s">
        <v>90</v>
      </c>
      <c r="I31" s="162" t="s">
        <v>91</v>
      </c>
      <c r="J31" s="162" t="s">
        <v>92</v>
      </c>
      <c r="K31" s="162" t="s">
        <v>93</v>
      </c>
      <c r="L31" s="162" t="s">
        <v>94</v>
      </c>
      <c r="M31" s="162" t="s">
        <v>95</v>
      </c>
      <c r="N31" s="162" t="s">
        <v>96</v>
      </c>
      <c r="O31" s="162" t="s">
        <v>97</v>
      </c>
      <c r="P31" s="162" t="s">
        <v>98</v>
      </c>
      <c r="Q31" s="162" t="s">
        <v>99</v>
      </c>
    </row>
    <row r="32" spans="1:17" x14ac:dyDescent="0.35">
      <c r="A32">
        <v>1945</v>
      </c>
      <c r="B32" s="116">
        <v>66938</v>
      </c>
      <c r="C32" t="s">
        <v>100</v>
      </c>
      <c r="D32" t="s">
        <v>100</v>
      </c>
      <c r="E32" t="s">
        <v>100</v>
      </c>
      <c r="F32" t="s">
        <v>100</v>
      </c>
      <c r="G32" t="s">
        <v>100</v>
      </c>
      <c r="H32" t="s">
        <v>100</v>
      </c>
      <c r="I32" t="s">
        <v>100</v>
      </c>
      <c r="J32" t="s">
        <v>100</v>
      </c>
      <c r="K32" t="s">
        <v>100</v>
      </c>
      <c r="L32" s="116">
        <v>11430</v>
      </c>
      <c r="M32" s="116">
        <v>7533</v>
      </c>
      <c r="N32" s="116">
        <v>78991</v>
      </c>
      <c r="O32" s="116">
        <v>158069</v>
      </c>
      <c r="P32" s="116">
        <v>91626</v>
      </c>
      <c r="Q32" s="116">
        <v>23865</v>
      </c>
    </row>
    <row r="33" spans="1:17" x14ac:dyDescent="0.35">
      <c r="A33">
        <v>1950</v>
      </c>
      <c r="B33" s="116">
        <v>71129</v>
      </c>
      <c r="C33" s="116">
        <v>29841</v>
      </c>
      <c r="D33" s="116">
        <v>13209</v>
      </c>
      <c r="E33" t="s">
        <v>100</v>
      </c>
      <c r="F33" t="s">
        <v>100</v>
      </c>
      <c r="G33" s="116">
        <v>35212</v>
      </c>
      <c r="H33" t="s">
        <v>100</v>
      </c>
      <c r="I33" s="116">
        <v>23171</v>
      </c>
      <c r="J33" t="s">
        <v>100</v>
      </c>
      <c r="K33" t="s">
        <v>100</v>
      </c>
      <c r="L33" s="116">
        <v>13148</v>
      </c>
      <c r="M33" s="116">
        <v>5412</v>
      </c>
      <c r="N33" s="116">
        <v>77003</v>
      </c>
      <c r="O33" s="116">
        <v>324287</v>
      </c>
      <c r="P33" s="116">
        <v>351774</v>
      </c>
      <c r="Q33" s="116">
        <v>14459</v>
      </c>
    </row>
    <row r="34" spans="1:17" x14ac:dyDescent="0.35">
      <c r="A34">
        <v>1992</v>
      </c>
      <c r="B34" s="116">
        <v>105288</v>
      </c>
      <c r="C34" t="s">
        <v>100</v>
      </c>
      <c r="D34" s="116">
        <v>24259</v>
      </c>
      <c r="E34" s="116">
        <v>22238</v>
      </c>
      <c r="F34" t="s">
        <v>100</v>
      </c>
      <c r="G34" t="s">
        <v>100</v>
      </c>
      <c r="H34" t="s">
        <v>100</v>
      </c>
      <c r="I34" t="s">
        <v>100</v>
      </c>
      <c r="J34" t="s">
        <v>100</v>
      </c>
      <c r="K34" t="s">
        <v>100</v>
      </c>
      <c r="L34" t="s">
        <v>100</v>
      </c>
      <c r="M34" s="116">
        <v>1614</v>
      </c>
      <c r="N34" t="s">
        <v>148</v>
      </c>
      <c r="O34" s="116">
        <v>3173971</v>
      </c>
      <c r="P34" t="s">
        <v>100</v>
      </c>
      <c r="Q34" s="116">
        <v>17169</v>
      </c>
    </row>
    <row r="35" spans="1:17" x14ac:dyDescent="0.35">
      <c r="A35">
        <v>2002</v>
      </c>
      <c r="B35" s="116">
        <v>146781</v>
      </c>
      <c r="C35" s="116">
        <v>63809</v>
      </c>
      <c r="D35" s="116">
        <v>48086</v>
      </c>
      <c r="E35" s="116">
        <v>15723</v>
      </c>
      <c r="F35" s="116">
        <v>82972</v>
      </c>
      <c r="G35" t="s">
        <v>100</v>
      </c>
      <c r="H35" t="s">
        <v>100</v>
      </c>
      <c r="I35" t="s">
        <v>100</v>
      </c>
      <c r="J35" t="s">
        <v>100</v>
      </c>
      <c r="K35" t="s">
        <v>100</v>
      </c>
      <c r="L35" t="s">
        <v>100</v>
      </c>
      <c r="M35">
        <v>351</v>
      </c>
      <c r="N35" t="s">
        <v>148</v>
      </c>
      <c r="O35" s="116">
        <v>657134</v>
      </c>
      <c r="P35" s="116">
        <v>581840</v>
      </c>
      <c r="Q35" s="116">
        <v>12673</v>
      </c>
    </row>
    <row r="36" spans="1:17" x14ac:dyDescent="0.35">
      <c r="A36">
        <v>2007</v>
      </c>
      <c r="B36" s="116">
        <v>195375</v>
      </c>
      <c r="C36" s="116">
        <v>95670</v>
      </c>
      <c r="D36" s="116">
        <v>76811</v>
      </c>
      <c r="E36" s="116">
        <v>18859</v>
      </c>
      <c r="F36" s="116">
        <v>99705</v>
      </c>
      <c r="G36" t="s">
        <v>100</v>
      </c>
      <c r="H36" t="s">
        <v>100</v>
      </c>
      <c r="I36" t="s">
        <v>100</v>
      </c>
      <c r="J36" t="s">
        <v>100</v>
      </c>
      <c r="K36" t="s">
        <v>100</v>
      </c>
      <c r="L36" t="s">
        <v>100</v>
      </c>
      <c r="M36">
        <v>313</v>
      </c>
      <c r="N36" s="116">
        <v>3259</v>
      </c>
      <c r="O36" s="116">
        <v>555400</v>
      </c>
      <c r="P36" s="116">
        <v>486893</v>
      </c>
      <c r="Q36" s="116">
        <v>5494</v>
      </c>
    </row>
    <row r="38" spans="1:17" s="162" customFormat="1" ht="65" x14ac:dyDescent="0.3">
      <c r="A38" s="163" t="s">
        <v>5</v>
      </c>
      <c r="B38" s="162" t="s">
        <v>84</v>
      </c>
      <c r="C38" s="162" t="s">
        <v>85</v>
      </c>
      <c r="D38" s="162" t="s">
        <v>86</v>
      </c>
      <c r="E38" s="162" t="s">
        <v>87</v>
      </c>
      <c r="F38" s="162" t="s">
        <v>88</v>
      </c>
      <c r="G38" s="162" t="s">
        <v>89</v>
      </c>
      <c r="H38" s="162" t="s">
        <v>90</v>
      </c>
      <c r="I38" s="162" t="s">
        <v>91</v>
      </c>
      <c r="J38" s="162" t="s">
        <v>92</v>
      </c>
      <c r="K38" s="162" t="s">
        <v>93</v>
      </c>
      <c r="L38" s="162" t="s">
        <v>94</v>
      </c>
      <c r="M38" s="162" t="s">
        <v>95</v>
      </c>
      <c r="N38" s="162" t="s">
        <v>96</v>
      </c>
      <c r="O38" s="162" t="s">
        <v>97</v>
      </c>
      <c r="P38" s="162" t="s">
        <v>98</v>
      </c>
      <c r="Q38" s="162" t="s">
        <v>99</v>
      </c>
    </row>
    <row r="39" spans="1:17" x14ac:dyDescent="0.35">
      <c r="A39">
        <v>1945</v>
      </c>
      <c r="B39" s="116">
        <v>165786</v>
      </c>
      <c r="C39" t="s">
        <v>100</v>
      </c>
      <c r="D39" t="s">
        <v>100</v>
      </c>
      <c r="E39" t="s">
        <v>100</v>
      </c>
      <c r="F39" t="s">
        <v>100</v>
      </c>
      <c r="G39" t="s">
        <v>100</v>
      </c>
      <c r="H39" t="s">
        <v>100</v>
      </c>
      <c r="I39" t="s">
        <v>100</v>
      </c>
      <c r="J39" t="s">
        <v>100</v>
      </c>
      <c r="K39" t="s">
        <v>100</v>
      </c>
      <c r="L39" s="116">
        <v>60703</v>
      </c>
      <c r="M39" s="116">
        <v>14234</v>
      </c>
      <c r="N39" s="116">
        <v>289233</v>
      </c>
      <c r="O39" s="116">
        <v>436045</v>
      </c>
      <c r="P39" s="116">
        <v>461604</v>
      </c>
      <c r="Q39" s="116">
        <v>84581</v>
      </c>
    </row>
    <row r="40" spans="1:17" x14ac:dyDescent="0.35">
      <c r="A40">
        <v>1950</v>
      </c>
      <c r="B40" s="116">
        <v>168608</v>
      </c>
      <c r="C40" s="116">
        <v>67439</v>
      </c>
      <c r="D40" s="116">
        <v>58698</v>
      </c>
      <c r="E40" t="s">
        <v>100</v>
      </c>
      <c r="F40" t="s">
        <v>100</v>
      </c>
      <c r="G40" s="116">
        <v>66780</v>
      </c>
      <c r="H40" t="s">
        <v>100</v>
      </c>
      <c r="I40" s="116">
        <v>29000</v>
      </c>
      <c r="J40" t="s">
        <v>100</v>
      </c>
      <c r="K40" t="s">
        <v>100</v>
      </c>
      <c r="L40" s="116">
        <v>54499</v>
      </c>
      <c r="M40" s="116">
        <v>7568</v>
      </c>
      <c r="N40" s="116">
        <v>330479</v>
      </c>
      <c r="O40" s="116">
        <v>718437</v>
      </c>
      <c r="P40" s="116">
        <v>813350</v>
      </c>
      <c r="Q40" s="116">
        <v>26859</v>
      </c>
    </row>
    <row r="41" spans="1:17" x14ac:dyDescent="0.35">
      <c r="A41">
        <v>1992</v>
      </c>
      <c r="B41" s="116">
        <v>329494</v>
      </c>
      <c r="C41" t="s">
        <v>100</v>
      </c>
      <c r="D41" s="116">
        <v>144771</v>
      </c>
      <c r="E41" s="116">
        <v>36938</v>
      </c>
      <c r="F41" t="s">
        <v>100</v>
      </c>
      <c r="G41" t="s">
        <v>100</v>
      </c>
      <c r="H41" t="s">
        <v>100</v>
      </c>
      <c r="I41" t="s">
        <v>100</v>
      </c>
      <c r="J41" t="s">
        <v>100</v>
      </c>
      <c r="K41" t="s">
        <v>100</v>
      </c>
      <c r="L41" t="s">
        <v>100</v>
      </c>
      <c r="M41" s="116">
        <v>19802</v>
      </c>
      <c r="N41" s="116">
        <v>2595848</v>
      </c>
      <c r="O41" t="s">
        <v>148</v>
      </c>
      <c r="P41" t="s">
        <v>100</v>
      </c>
      <c r="Q41" s="116">
        <v>20798</v>
      </c>
    </row>
    <row r="42" spans="1:17" x14ac:dyDescent="0.35">
      <c r="A42">
        <v>2002</v>
      </c>
      <c r="B42" s="116">
        <v>465107</v>
      </c>
      <c r="C42" s="116">
        <v>252837</v>
      </c>
      <c r="D42" s="116">
        <v>223303</v>
      </c>
      <c r="E42" s="116">
        <v>29534</v>
      </c>
      <c r="F42" s="116">
        <v>212270</v>
      </c>
      <c r="G42" t="s">
        <v>100</v>
      </c>
      <c r="H42" t="s">
        <v>100</v>
      </c>
      <c r="I42" t="s">
        <v>100</v>
      </c>
      <c r="J42" t="s">
        <v>100</v>
      </c>
      <c r="K42" t="s">
        <v>100</v>
      </c>
      <c r="L42" t="s">
        <v>100</v>
      </c>
      <c r="M42" t="s">
        <v>148</v>
      </c>
      <c r="N42" s="116">
        <v>4462056</v>
      </c>
      <c r="O42" t="s">
        <v>148</v>
      </c>
      <c r="P42" s="116">
        <v>1286500</v>
      </c>
      <c r="Q42" s="116">
        <v>12038</v>
      </c>
    </row>
    <row r="43" spans="1:17" x14ac:dyDescent="0.35">
      <c r="A43">
        <v>2007</v>
      </c>
      <c r="B43" s="116">
        <v>549770</v>
      </c>
      <c r="C43" s="116">
        <v>303703</v>
      </c>
      <c r="D43" s="116">
        <v>273242</v>
      </c>
      <c r="E43" s="116">
        <v>30461</v>
      </c>
      <c r="F43" s="116">
        <v>246067</v>
      </c>
      <c r="G43" t="s">
        <v>100</v>
      </c>
      <c r="H43" t="s">
        <v>100</v>
      </c>
      <c r="I43" t="s">
        <v>100</v>
      </c>
      <c r="J43" t="s">
        <v>100</v>
      </c>
      <c r="K43" t="s">
        <v>100</v>
      </c>
      <c r="L43" t="s">
        <v>100</v>
      </c>
      <c r="M43" t="s">
        <v>148</v>
      </c>
      <c r="N43" s="116">
        <v>3625350</v>
      </c>
      <c r="O43" t="s">
        <v>148</v>
      </c>
      <c r="P43" s="116">
        <v>1639018</v>
      </c>
      <c r="Q43" s="116">
        <v>14872</v>
      </c>
    </row>
    <row r="45" spans="1:17" s="162" customFormat="1" ht="65" x14ac:dyDescent="0.3">
      <c r="A45" s="165" t="s">
        <v>11</v>
      </c>
      <c r="B45" s="162" t="s">
        <v>84</v>
      </c>
      <c r="C45" s="162" t="s">
        <v>85</v>
      </c>
      <c r="D45" s="162" t="s">
        <v>86</v>
      </c>
      <c r="E45" s="162" t="s">
        <v>87</v>
      </c>
      <c r="F45" s="162" t="s">
        <v>88</v>
      </c>
      <c r="G45" s="162" t="s">
        <v>89</v>
      </c>
      <c r="H45" s="162" t="s">
        <v>90</v>
      </c>
      <c r="I45" s="162" t="s">
        <v>91</v>
      </c>
      <c r="J45" s="162" t="s">
        <v>92</v>
      </c>
      <c r="K45" s="162" t="s">
        <v>93</v>
      </c>
      <c r="L45" s="162" t="s">
        <v>94</v>
      </c>
      <c r="M45" s="162" t="s">
        <v>95</v>
      </c>
      <c r="N45" s="162" t="s">
        <v>96</v>
      </c>
      <c r="O45" s="162" t="s">
        <v>97</v>
      </c>
      <c r="P45" s="162" t="s">
        <v>98</v>
      </c>
      <c r="Q45" s="162" t="s">
        <v>99</v>
      </c>
    </row>
    <row r="46" spans="1:17" x14ac:dyDescent="0.35">
      <c r="A46">
        <v>1945</v>
      </c>
      <c r="B46" s="116">
        <v>14899</v>
      </c>
      <c r="C46" t="s">
        <v>100</v>
      </c>
      <c r="D46" t="s">
        <v>100</v>
      </c>
      <c r="E46" t="s">
        <v>100</v>
      </c>
      <c r="F46" t="s">
        <v>100</v>
      </c>
      <c r="G46" t="s">
        <v>100</v>
      </c>
      <c r="H46" t="s">
        <v>100</v>
      </c>
      <c r="I46" t="s">
        <v>100</v>
      </c>
      <c r="J46" t="s">
        <v>100</v>
      </c>
      <c r="K46" t="s">
        <v>100</v>
      </c>
      <c r="L46" s="116">
        <v>3262</v>
      </c>
      <c r="M46" s="116">
        <v>3197</v>
      </c>
      <c r="N46" s="116">
        <v>114254</v>
      </c>
      <c r="O46" s="116">
        <v>256642</v>
      </c>
      <c r="P46" s="116">
        <v>74013</v>
      </c>
      <c r="Q46" s="116">
        <v>23796</v>
      </c>
    </row>
    <row r="47" spans="1:17" x14ac:dyDescent="0.35">
      <c r="A47">
        <v>1950</v>
      </c>
      <c r="B47" s="116">
        <v>17810</v>
      </c>
      <c r="C47" s="116">
        <v>8743</v>
      </c>
      <c r="D47" s="116">
        <v>4564</v>
      </c>
      <c r="E47" t="s">
        <v>100</v>
      </c>
      <c r="F47" t="s">
        <v>100</v>
      </c>
      <c r="G47" s="116">
        <v>7886</v>
      </c>
      <c r="H47" t="s">
        <v>100</v>
      </c>
      <c r="I47" s="116">
        <v>4515</v>
      </c>
      <c r="J47" t="s">
        <v>100</v>
      </c>
      <c r="K47" t="s">
        <v>100</v>
      </c>
      <c r="L47" s="116">
        <v>3078</v>
      </c>
      <c r="M47" s="116">
        <v>3221</v>
      </c>
      <c r="N47" s="116">
        <v>99135</v>
      </c>
      <c r="O47" s="116">
        <v>313876</v>
      </c>
      <c r="P47" s="116">
        <v>116947</v>
      </c>
      <c r="Q47" s="116">
        <v>37320</v>
      </c>
    </row>
    <row r="48" spans="1:17" x14ac:dyDescent="0.35">
      <c r="A48">
        <v>1992</v>
      </c>
      <c r="B48" s="116">
        <v>27990</v>
      </c>
      <c r="C48" t="s">
        <v>100</v>
      </c>
      <c r="D48" t="s">
        <v>148</v>
      </c>
      <c r="E48" t="s">
        <v>148</v>
      </c>
      <c r="F48" t="s">
        <v>100</v>
      </c>
      <c r="G48" t="s">
        <v>100</v>
      </c>
      <c r="H48" t="s">
        <v>100</v>
      </c>
      <c r="I48" t="s">
        <v>100</v>
      </c>
      <c r="J48" t="s">
        <v>100</v>
      </c>
      <c r="K48" t="s">
        <v>100</v>
      </c>
      <c r="L48" t="s">
        <v>100</v>
      </c>
      <c r="M48">
        <v>527</v>
      </c>
      <c r="N48" s="116">
        <v>4969</v>
      </c>
      <c r="O48">
        <v>70</v>
      </c>
      <c r="P48" t="s">
        <v>100</v>
      </c>
      <c r="Q48" s="116">
        <v>7412</v>
      </c>
    </row>
    <row r="49" spans="1:20" x14ac:dyDescent="0.35">
      <c r="A49">
        <v>2002</v>
      </c>
      <c r="B49" s="116">
        <v>20991</v>
      </c>
      <c r="C49" s="116">
        <v>10987</v>
      </c>
      <c r="D49" t="s">
        <v>148</v>
      </c>
      <c r="E49" t="s">
        <v>148</v>
      </c>
      <c r="F49" s="116">
        <v>10004</v>
      </c>
      <c r="G49" t="s">
        <v>100</v>
      </c>
      <c r="H49" t="s">
        <v>100</v>
      </c>
      <c r="I49" t="s">
        <v>100</v>
      </c>
      <c r="J49" t="s">
        <v>100</v>
      </c>
      <c r="K49" t="s">
        <v>100</v>
      </c>
      <c r="L49" t="s">
        <v>100</v>
      </c>
      <c r="M49">
        <v>747</v>
      </c>
      <c r="N49" s="116">
        <v>5258</v>
      </c>
      <c r="O49" t="s">
        <v>148</v>
      </c>
      <c r="P49">
        <v>53</v>
      </c>
      <c r="Q49" s="116">
        <v>5059</v>
      </c>
    </row>
    <row r="50" spans="1:20" x14ac:dyDescent="0.35">
      <c r="A50">
        <v>2007</v>
      </c>
      <c r="B50" s="116">
        <v>16996</v>
      </c>
      <c r="C50" s="116">
        <v>8917</v>
      </c>
      <c r="D50" t="s">
        <v>148</v>
      </c>
      <c r="E50" t="s">
        <v>148</v>
      </c>
      <c r="F50" s="116">
        <v>8079</v>
      </c>
      <c r="G50" t="s">
        <v>100</v>
      </c>
      <c r="H50" t="s">
        <v>100</v>
      </c>
      <c r="I50" t="s">
        <v>100</v>
      </c>
      <c r="J50" t="s">
        <v>100</v>
      </c>
      <c r="K50" t="s">
        <v>100</v>
      </c>
      <c r="L50" t="s">
        <v>100</v>
      </c>
      <c r="M50">
        <v>322</v>
      </c>
      <c r="N50" s="116">
        <v>2861</v>
      </c>
      <c r="O50" t="s">
        <v>148</v>
      </c>
      <c r="P50">
        <v>224</v>
      </c>
      <c r="Q50" s="116">
        <v>3650</v>
      </c>
    </row>
    <row r="52" spans="1:20" s="162" customFormat="1" ht="65" x14ac:dyDescent="0.3">
      <c r="A52" s="163" t="s">
        <v>12</v>
      </c>
      <c r="B52" s="162" t="s">
        <v>84</v>
      </c>
      <c r="C52" s="162" t="s">
        <v>85</v>
      </c>
      <c r="D52" s="162" t="s">
        <v>86</v>
      </c>
      <c r="E52" s="162" t="s">
        <v>87</v>
      </c>
      <c r="F52" s="162" t="s">
        <v>88</v>
      </c>
      <c r="G52" s="162" t="s">
        <v>89</v>
      </c>
      <c r="H52" s="162" t="s">
        <v>90</v>
      </c>
      <c r="I52" s="162" t="s">
        <v>91</v>
      </c>
      <c r="J52" s="162" t="s">
        <v>92</v>
      </c>
      <c r="K52" s="162" t="s">
        <v>93</v>
      </c>
      <c r="L52" s="162" t="s">
        <v>94</v>
      </c>
      <c r="M52" s="162" t="s">
        <v>95</v>
      </c>
      <c r="N52" s="162" t="s">
        <v>96</v>
      </c>
      <c r="O52" s="162" t="s">
        <v>97</v>
      </c>
      <c r="P52" s="162" t="s">
        <v>98</v>
      </c>
      <c r="Q52" s="162" t="s">
        <v>99</v>
      </c>
      <c r="T52" s="162" t="s">
        <v>16</v>
      </c>
    </row>
    <row r="53" spans="1:20" x14ac:dyDescent="0.35">
      <c r="A53">
        <v>1945</v>
      </c>
      <c r="B53" s="116">
        <v>46935</v>
      </c>
      <c r="C53" t="s">
        <v>100</v>
      </c>
      <c r="D53" t="s">
        <v>100</v>
      </c>
      <c r="E53" t="s">
        <v>100</v>
      </c>
      <c r="F53" t="s">
        <v>100</v>
      </c>
      <c r="G53" t="s">
        <v>100</v>
      </c>
      <c r="H53" t="s">
        <v>100</v>
      </c>
      <c r="I53" t="s">
        <v>100</v>
      </c>
      <c r="J53" t="s">
        <v>100</v>
      </c>
      <c r="K53" t="s">
        <v>100</v>
      </c>
      <c r="L53" s="116">
        <v>15844</v>
      </c>
      <c r="M53" s="116">
        <v>10889</v>
      </c>
      <c r="N53" s="116">
        <v>625517</v>
      </c>
      <c r="O53" s="116">
        <v>865721</v>
      </c>
      <c r="P53" s="116">
        <v>119780</v>
      </c>
      <c r="Q53" s="116">
        <v>34270</v>
      </c>
      <c r="T53" t="s">
        <v>17</v>
      </c>
    </row>
    <row r="54" spans="1:20" x14ac:dyDescent="0.35">
      <c r="A54">
        <v>1950</v>
      </c>
      <c r="B54" s="116">
        <v>54662</v>
      </c>
      <c r="C54" s="116">
        <v>25689</v>
      </c>
      <c r="D54" s="116">
        <v>18145</v>
      </c>
      <c r="E54" t="s">
        <v>100</v>
      </c>
      <c r="F54" t="s">
        <v>100</v>
      </c>
      <c r="G54" s="116">
        <v>24747</v>
      </c>
      <c r="H54" t="s">
        <v>100</v>
      </c>
      <c r="I54" s="116">
        <v>22459</v>
      </c>
      <c r="J54" t="s">
        <v>100</v>
      </c>
      <c r="K54" t="s">
        <v>100</v>
      </c>
      <c r="L54" s="116">
        <v>14689</v>
      </c>
      <c r="M54" s="116">
        <v>10820</v>
      </c>
      <c r="N54" s="116">
        <v>573172</v>
      </c>
      <c r="O54" s="116">
        <v>575755</v>
      </c>
      <c r="P54" s="116">
        <v>132036</v>
      </c>
      <c r="Q54" s="116">
        <v>32552</v>
      </c>
      <c r="T54" t="s">
        <v>18</v>
      </c>
    </row>
    <row r="55" spans="1:20" x14ac:dyDescent="0.35">
      <c r="A55">
        <v>1992</v>
      </c>
      <c r="B55" s="116">
        <v>93011</v>
      </c>
      <c r="C55" t="s">
        <v>100</v>
      </c>
      <c r="D55" s="116">
        <v>18383</v>
      </c>
      <c r="E55" s="116">
        <v>23078</v>
      </c>
      <c r="F55" t="s">
        <v>100</v>
      </c>
      <c r="G55" t="s">
        <v>100</v>
      </c>
      <c r="H55" t="s">
        <v>100</v>
      </c>
      <c r="I55" t="s">
        <v>100</v>
      </c>
      <c r="J55" t="s">
        <v>100</v>
      </c>
      <c r="K55" t="s">
        <v>100</v>
      </c>
      <c r="L55" t="s">
        <v>100</v>
      </c>
      <c r="M55" s="116">
        <v>2954</v>
      </c>
      <c r="N55" s="116">
        <v>36801</v>
      </c>
      <c r="O55" s="116">
        <v>1178593</v>
      </c>
      <c r="P55" t="s">
        <v>100</v>
      </c>
      <c r="Q55" s="116">
        <v>5674</v>
      </c>
    </row>
    <row r="56" spans="1:20" x14ac:dyDescent="0.35">
      <c r="A56">
        <v>2002</v>
      </c>
      <c r="B56" s="116">
        <v>67536</v>
      </c>
      <c r="C56" s="116">
        <v>34729</v>
      </c>
      <c r="D56" s="116">
        <v>18337</v>
      </c>
      <c r="E56" s="116">
        <v>16392</v>
      </c>
      <c r="F56" s="116">
        <v>32807</v>
      </c>
      <c r="G56" t="s">
        <v>100</v>
      </c>
      <c r="H56" t="s">
        <v>100</v>
      </c>
      <c r="I56" t="s">
        <v>100</v>
      </c>
      <c r="J56" t="s">
        <v>100</v>
      </c>
      <c r="K56" t="s">
        <v>100</v>
      </c>
      <c r="L56" t="s">
        <v>100</v>
      </c>
      <c r="M56" s="116">
        <v>1939</v>
      </c>
      <c r="N56" s="116">
        <v>2576</v>
      </c>
      <c r="O56" s="116">
        <v>486017</v>
      </c>
      <c r="P56" t="s">
        <v>148</v>
      </c>
      <c r="Q56" s="116">
        <v>4769</v>
      </c>
    </row>
    <row r="57" spans="1:20" x14ac:dyDescent="0.35">
      <c r="A57">
        <v>2007</v>
      </c>
      <c r="B57" s="116">
        <v>71205</v>
      </c>
      <c r="C57" s="116">
        <v>33990</v>
      </c>
      <c r="D57" s="116">
        <v>20522</v>
      </c>
      <c r="E57" s="116">
        <v>13468</v>
      </c>
      <c r="F57" s="116">
        <v>37215</v>
      </c>
      <c r="G57" t="s">
        <v>100</v>
      </c>
      <c r="H57" t="s">
        <v>100</v>
      </c>
      <c r="I57" t="s">
        <v>100</v>
      </c>
      <c r="J57" t="s">
        <v>100</v>
      </c>
      <c r="K57" t="s">
        <v>100</v>
      </c>
      <c r="L57" t="s">
        <v>100</v>
      </c>
      <c r="M57">
        <v>467</v>
      </c>
      <c r="N57" s="116">
        <v>4280</v>
      </c>
      <c r="O57" s="116">
        <v>736043</v>
      </c>
      <c r="P57" t="s">
        <v>148</v>
      </c>
      <c r="Q57" s="116">
        <v>3725</v>
      </c>
    </row>
    <row r="59" spans="1:20" s="162" customFormat="1" ht="65" x14ac:dyDescent="0.3">
      <c r="A59" s="165" t="s">
        <v>6</v>
      </c>
      <c r="B59" s="162" t="s">
        <v>84</v>
      </c>
      <c r="C59" s="162" t="s">
        <v>85</v>
      </c>
      <c r="D59" s="162" t="s">
        <v>86</v>
      </c>
      <c r="E59" s="162" t="s">
        <v>87</v>
      </c>
      <c r="F59" s="162" t="s">
        <v>88</v>
      </c>
      <c r="G59" s="162" t="s">
        <v>89</v>
      </c>
      <c r="H59" s="162" t="s">
        <v>90</v>
      </c>
      <c r="I59" s="162" t="s">
        <v>91</v>
      </c>
      <c r="J59" s="162" t="s">
        <v>92</v>
      </c>
      <c r="K59" s="162" t="s">
        <v>93</v>
      </c>
      <c r="L59" s="162" t="s">
        <v>94</v>
      </c>
      <c r="M59" s="162" t="s">
        <v>95</v>
      </c>
      <c r="N59" s="162" t="s">
        <v>96</v>
      </c>
      <c r="O59" s="162" t="s">
        <v>97</v>
      </c>
      <c r="P59" s="162" t="s">
        <v>98</v>
      </c>
      <c r="Q59" s="162" t="s">
        <v>99</v>
      </c>
    </row>
    <row r="60" spans="1:20" x14ac:dyDescent="0.35">
      <c r="A60">
        <v>1945</v>
      </c>
      <c r="B60" s="116">
        <v>92459</v>
      </c>
      <c r="C60" t="s">
        <v>100</v>
      </c>
      <c r="D60" t="s">
        <v>100</v>
      </c>
      <c r="E60" t="s">
        <v>100</v>
      </c>
      <c r="F60" t="s">
        <v>100</v>
      </c>
      <c r="G60" t="s">
        <v>100</v>
      </c>
      <c r="H60" t="s">
        <v>100</v>
      </c>
      <c r="I60" t="s">
        <v>100</v>
      </c>
      <c r="J60" t="s">
        <v>100</v>
      </c>
      <c r="K60" t="s">
        <v>100</v>
      </c>
      <c r="L60" s="116">
        <v>38496</v>
      </c>
      <c r="M60" s="116">
        <v>20686</v>
      </c>
      <c r="N60" s="116">
        <v>392392</v>
      </c>
      <c r="O60" s="116">
        <v>816385</v>
      </c>
      <c r="P60" s="116">
        <v>216176</v>
      </c>
      <c r="Q60" s="116">
        <v>49455</v>
      </c>
    </row>
    <row r="61" spans="1:20" x14ac:dyDescent="0.35">
      <c r="A61">
        <v>1950</v>
      </c>
      <c r="B61" s="116">
        <v>112151</v>
      </c>
      <c r="C61" s="116">
        <v>54195</v>
      </c>
      <c r="D61" s="116">
        <v>39995</v>
      </c>
      <c r="E61" t="s">
        <v>100</v>
      </c>
      <c r="F61" t="s">
        <v>100</v>
      </c>
      <c r="G61" s="116">
        <v>57881</v>
      </c>
      <c r="H61" t="s">
        <v>100</v>
      </c>
      <c r="I61" s="116">
        <v>31391</v>
      </c>
      <c r="J61" t="s">
        <v>100</v>
      </c>
      <c r="K61" t="s">
        <v>100</v>
      </c>
      <c r="L61" s="116">
        <v>41262</v>
      </c>
      <c r="M61" s="116">
        <v>27127</v>
      </c>
      <c r="N61" s="116">
        <v>368925</v>
      </c>
      <c r="O61" s="116">
        <v>1167067</v>
      </c>
      <c r="P61" s="116">
        <v>231709</v>
      </c>
      <c r="Q61" s="116">
        <v>46924</v>
      </c>
    </row>
    <row r="62" spans="1:20" x14ac:dyDescent="0.35">
      <c r="A62">
        <v>1992</v>
      </c>
      <c r="B62" s="116">
        <v>196627</v>
      </c>
      <c r="C62" t="s">
        <v>100</v>
      </c>
      <c r="D62" s="116">
        <v>76003</v>
      </c>
      <c r="E62" s="116">
        <v>23153</v>
      </c>
      <c r="F62" t="s">
        <v>100</v>
      </c>
      <c r="G62" t="s">
        <v>100</v>
      </c>
      <c r="H62" t="s">
        <v>100</v>
      </c>
      <c r="I62" t="s">
        <v>100</v>
      </c>
      <c r="J62" t="s">
        <v>100</v>
      </c>
      <c r="K62" t="s">
        <v>100</v>
      </c>
      <c r="L62" t="s">
        <v>100</v>
      </c>
      <c r="M62" s="116">
        <v>3355</v>
      </c>
      <c r="N62" s="116">
        <v>3727773</v>
      </c>
      <c r="O62" s="116">
        <v>2966733</v>
      </c>
      <c r="P62" t="s">
        <v>100</v>
      </c>
      <c r="Q62" s="116">
        <v>21549</v>
      </c>
    </row>
    <row r="63" spans="1:20" x14ac:dyDescent="0.35">
      <c r="A63">
        <v>2002</v>
      </c>
      <c r="B63" s="116">
        <v>218359</v>
      </c>
      <c r="C63" s="116">
        <v>123163</v>
      </c>
      <c r="D63" s="116">
        <v>103534</v>
      </c>
      <c r="E63" s="116">
        <v>19629</v>
      </c>
      <c r="F63" s="116">
        <v>95196</v>
      </c>
      <c r="G63" t="s">
        <v>100</v>
      </c>
      <c r="H63" t="s">
        <v>100</v>
      </c>
      <c r="I63" t="s">
        <v>100</v>
      </c>
      <c r="J63" t="s">
        <v>100</v>
      </c>
      <c r="K63" t="s">
        <v>100</v>
      </c>
      <c r="L63" t="s">
        <v>100</v>
      </c>
      <c r="M63" s="116">
        <v>1724</v>
      </c>
      <c r="N63" s="116">
        <v>1780319</v>
      </c>
      <c r="O63" s="116">
        <v>1000580</v>
      </c>
      <c r="P63" t="s">
        <v>148</v>
      </c>
      <c r="Q63" s="116">
        <v>18000</v>
      </c>
    </row>
    <row r="64" spans="1:20" x14ac:dyDescent="0.35">
      <c r="A64">
        <v>2007</v>
      </c>
      <c r="B64" s="116">
        <v>244996</v>
      </c>
      <c r="C64" s="116">
        <v>129435</v>
      </c>
      <c r="D64" s="116">
        <v>109336</v>
      </c>
      <c r="E64" s="116">
        <v>20099</v>
      </c>
      <c r="F64" s="116">
        <v>115561</v>
      </c>
      <c r="G64" t="s">
        <v>100</v>
      </c>
      <c r="H64" t="s">
        <v>100</v>
      </c>
      <c r="I64" t="s">
        <v>100</v>
      </c>
      <c r="J64" t="s">
        <v>100</v>
      </c>
      <c r="K64" t="s">
        <v>100</v>
      </c>
      <c r="L64" t="s">
        <v>100</v>
      </c>
      <c r="M64" s="116">
        <v>2328</v>
      </c>
      <c r="N64" s="116">
        <v>2163234</v>
      </c>
      <c r="O64" s="116">
        <v>529035</v>
      </c>
      <c r="P64" t="s">
        <v>149</v>
      </c>
      <c r="Q64" s="116">
        <v>13750</v>
      </c>
    </row>
    <row r="66" spans="1:17" s="162" customFormat="1" ht="65" x14ac:dyDescent="0.3">
      <c r="A66" s="163" t="s">
        <v>13</v>
      </c>
      <c r="B66" s="162" t="s">
        <v>84</v>
      </c>
      <c r="C66" s="162" t="s">
        <v>85</v>
      </c>
      <c r="D66" s="162" t="s">
        <v>86</v>
      </c>
      <c r="E66" s="162" t="s">
        <v>87</v>
      </c>
      <c r="F66" s="162" t="s">
        <v>88</v>
      </c>
      <c r="G66" s="162" t="s">
        <v>89</v>
      </c>
      <c r="H66" s="162" t="s">
        <v>90</v>
      </c>
      <c r="I66" s="162" t="s">
        <v>91</v>
      </c>
      <c r="J66" s="162" t="s">
        <v>92</v>
      </c>
      <c r="K66" s="162" t="s">
        <v>93</v>
      </c>
      <c r="L66" s="162" t="s">
        <v>94</v>
      </c>
      <c r="M66" s="162" t="s">
        <v>95</v>
      </c>
      <c r="N66" s="162" t="s">
        <v>96</v>
      </c>
      <c r="O66" s="162" t="s">
        <v>97</v>
      </c>
      <c r="P66" s="162" t="s">
        <v>98</v>
      </c>
      <c r="Q66" s="162" t="s">
        <v>99</v>
      </c>
    </row>
    <row r="67" spans="1:17" x14ac:dyDescent="0.35">
      <c r="A67">
        <v>1945</v>
      </c>
      <c r="B67" s="116">
        <v>49883</v>
      </c>
      <c r="C67" t="s">
        <v>100</v>
      </c>
      <c r="D67" t="s">
        <v>100</v>
      </c>
      <c r="E67" t="s">
        <v>100</v>
      </c>
      <c r="F67" t="s">
        <v>100</v>
      </c>
      <c r="G67" t="s">
        <v>100</v>
      </c>
      <c r="H67" t="s">
        <v>100</v>
      </c>
      <c r="I67" t="s">
        <v>100</v>
      </c>
      <c r="J67" t="s">
        <v>100</v>
      </c>
      <c r="K67" t="s">
        <v>100</v>
      </c>
      <c r="L67" s="116">
        <v>4397</v>
      </c>
      <c r="M67" s="116">
        <v>8567</v>
      </c>
      <c r="N67" s="116">
        <v>64392</v>
      </c>
      <c r="O67" s="116">
        <v>102228</v>
      </c>
      <c r="P67" s="116">
        <v>10192</v>
      </c>
      <c r="Q67" s="116">
        <v>7864</v>
      </c>
    </row>
    <row r="68" spans="1:17" x14ac:dyDescent="0.35">
      <c r="A68">
        <v>1950</v>
      </c>
      <c r="B68" s="116">
        <v>41355</v>
      </c>
      <c r="C68" s="116">
        <v>19128</v>
      </c>
      <c r="D68" s="116">
        <v>4745</v>
      </c>
      <c r="E68" t="s">
        <v>100</v>
      </c>
      <c r="F68" t="s">
        <v>100</v>
      </c>
      <c r="G68" s="116">
        <v>14347</v>
      </c>
      <c r="H68" t="s">
        <v>100</v>
      </c>
      <c r="I68" s="116">
        <v>13812</v>
      </c>
      <c r="J68" t="s">
        <v>100</v>
      </c>
      <c r="K68" t="s">
        <v>100</v>
      </c>
      <c r="L68" s="116">
        <v>3283</v>
      </c>
      <c r="M68" s="116">
        <v>7977</v>
      </c>
      <c r="N68" s="116">
        <v>41872</v>
      </c>
      <c r="O68" s="116">
        <v>9000</v>
      </c>
      <c r="P68" s="116">
        <v>2951</v>
      </c>
      <c r="Q68" s="116">
        <v>5055</v>
      </c>
    </row>
    <row r="69" spans="1:17" x14ac:dyDescent="0.35">
      <c r="A69">
        <v>1992</v>
      </c>
      <c r="B69" s="116">
        <v>45050</v>
      </c>
      <c r="C69" t="s">
        <v>100</v>
      </c>
      <c r="D69">
        <v>944</v>
      </c>
      <c r="E69" s="116">
        <v>21011</v>
      </c>
      <c r="F69" t="s">
        <v>100</v>
      </c>
      <c r="G69" t="s">
        <v>100</v>
      </c>
      <c r="H69" t="s">
        <v>100</v>
      </c>
      <c r="I69" t="s">
        <v>100</v>
      </c>
      <c r="J69" t="s">
        <v>100</v>
      </c>
      <c r="K69" t="s">
        <v>100</v>
      </c>
      <c r="L69" t="s">
        <v>100</v>
      </c>
      <c r="M69" s="116">
        <v>1189</v>
      </c>
      <c r="N69" s="116">
        <v>1905</v>
      </c>
      <c r="O69" t="s">
        <v>148</v>
      </c>
      <c r="P69" t="s">
        <v>100</v>
      </c>
      <c r="Q69" s="116">
        <v>1682</v>
      </c>
    </row>
    <row r="70" spans="1:17" x14ac:dyDescent="0.35">
      <c r="A70">
        <v>2002</v>
      </c>
      <c r="B70" s="116">
        <v>28405</v>
      </c>
      <c r="C70" s="116">
        <v>17180</v>
      </c>
      <c r="D70">
        <v>562</v>
      </c>
      <c r="E70" s="116">
        <v>16618</v>
      </c>
      <c r="F70" s="116">
        <v>11225</v>
      </c>
      <c r="G70" t="s">
        <v>100</v>
      </c>
      <c r="H70" t="s">
        <v>100</v>
      </c>
      <c r="I70" t="s">
        <v>100</v>
      </c>
      <c r="J70" t="s">
        <v>100</v>
      </c>
      <c r="K70" t="s">
        <v>100</v>
      </c>
      <c r="L70" t="s">
        <v>100</v>
      </c>
      <c r="M70">
        <v>376</v>
      </c>
      <c r="N70" s="116">
        <v>2088</v>
      </c>
      <c r="O70">
        <v>329</v>
      </c>
      <c r="P70">
        <v>94</v>
      </c>
      <c r="Q70" s="116">
        <v>2258</v>
      </c>
    </row>
    <row r="71" spans="1:17" x14ac:dyDescent="0.35">
      <c r="A71">
        <v>2007</v>
      </c>
      <c r="B71" s="116">
        <v>39212</v>
      </c>
      <c r="C71" s="116">
        <v>18294</v>
      </c>
      <c r="D71">
        <v>38</v>
      </c>
      <c r="E71" s="116">
        <v>18256</v>
      </c>
      <c r="F71" s="116">
        <v>20918</v>
      </c>
      <c r="G71" t="s">
        <v>100</v>
      </c>
      <c r="H71" t="s">
        <v>100</v>
      </c>
      <c r="I71" t="s">
        <v>100</v>
      </c>
      <c r="J71" t="s">
        <v>100</v>
      </c>
      <c r="K71" t="s">
        <v>100</v>
      </c>
      <c r="L71" t="s">
        <v>100</v>
      </c>
      <c r="M71">
        <v>766</v>
      </c>
      <c r="N71" s="116">
        <v>4701</v>
      </c>
      <c r="O71" s="116">
        <v>1283</v>
      </c>
      <c r="P71">
        <v>111</v>
      </c>
      <c r="Q71" s="116">
        <v>2355</v>
      </c>
    </row>
    <row r="73" spans="1:17" s="162" customFormat="1" ht="65" x14ac:dyDescent="0.3">
      <c r="A73" s="165" t="s">
        <v>14</v>
      </c>
      <c r="B73" s="162" t="s">
        <v>84</v>
      </c>
      <c r="C73" s="162" t="s">
        <v>85</v>
      </c>
      <c r="D73" s="162" t="s">
        <v>86</v>
      </c>
      <c r="E73" s="162" t="s">
        <v>87</v>
      </c>
      <c r="F73" s="162" t="s">
        <v>88</v>
      </c>
      <c r="G73" s="162" t="s">
        <v>89</v>
      </c>
      <c r="H73" s="162" t="s">
        <v>90</v>
      </c>
      <c r="I73" s="162" t="s">
        <v>91</v>
      </c>
      <c r="J73" s="162" t="s">
        <v>92</v>
      </c>
      <c r="K73" s="162" t="s">
        <v>93</v>
      </c>
      <c r="L73" s="162" t="s">
        <v>94</v>
      </c>
      <c r="M73" s="162" t="s">
        <v>95</v>
      </c>
      <c r="N73" s="162" t="s">
        <v>96</v>
      </c>
      <c r="O73" s="162" t="s">
        <v>97</v>
      </c>
      <c r="P73" s="162" t="s">
        <v>98</v>
      </c>
      <c r="Q73" s="162" t="s">
        <v>99</v>
      </c>
    </row>
    <row r="74" spans="1:17" x14ac:dyDescent="0.35">
      <c r="A74">
        <v>1945</v>
      </c>
      <c r="B74" s="116">
        <v>31850</v>
      </c>
      <c r="C74" t="s">
        <v>100</v>
      </c>
      <c r="D74" t="s">
        <v>100</v>
      </c>
      <c r="E74" t="s">
        <v>100</v>
      </c>
      <c r="F74" t="s">
        <v>100</v>
      </c>
      <c r="G74" t="s">
        <v>100</v>
      </c>
      <c r="H74" t="s">
        <v>100</v>
      </c>
      <c r="I74" t="s">
        <v>100</v>
      </c>
      <c r="J74" t="s">
        <v>100</v>
      </c>
      <c r="K74" t="s">
        <v>100</v>
      </c>
      <c r="L74" s="116">
        <v>5706</v>
      </c>
      <c r="M74" s="116">
        <v>7183</v>
      </c>
      <c r="N74" s="116">
        <v>157684</v>
      </c>
      <c r="O74" s="116">
        <v>290946</v>
      </c>
      <c r="P74" s="116">
        <v>29173</v>
      </c>
      <c r="Q74" s="116">
        <v>140436</v>
      </c>
    </row>
    <row r="75" spans="1:17" x14ac:dyDescent="0.35">
      <c r="A75">
        <v>1950</v>
      </c>
      <c r="B75" s="116">
        <v>26567</v>
      </c>
      <c r="C75" s="116">
        <v>9077</v>
      </c>
      <c r="D75" s="116">
        <v>4727</v>
      </c>
      <c r="E75" t="s">
        <v>100</v>
      </c>
      <c r="F75" t="s">
        <v>100</v>
      </c>
      <c r="G75" s="116">
        <v>8812</v>
      </c>
      <c r="H75" t="s">
        <v>100</v>
      </c>
      <c r="I75" s="116">
        <v>8109</v>
      </c>
      <c r="J75" t="s">
        <v>100</v>
      </c>
      <c r="K75" t="s">
        <v>100</v>
      </c>
      <c r="L75" s="116">
        <v>2888</v>
      </c>
      <c r="M75" s="116">
        <v>2983</v>
      </c>
      <c r="N75" s="116">
        <v>135386</v>
      </c>
      <c r="O75" s="116">
        <v>209775</v>
      </c>
      <c r="P75" s="116">
        <v>10400</v>
      </c>
      <c r="Q75" s="116">
        <v>171754</v>
      </c>
    </row>
    <row r="76" spans="1:17" x14ac:dyDescent="0.35">
      <c r="A76">
        <v>1992</v>
      </c>
      <c r="B76" s="116">
        <v>25494</v>
      </c>
      <c r="C76" t="s">
        <v>100</v>
      </c>
      <c r="D76" s="116">
        <v>2525</v>
      </c>
      <c r="E76" s="116">
        <v>10414</v>
      </c>
      <c r="F76" t="s">
        <v>100</v>
      </c>
      <c r="G76" t="s">
        <v>100</v>
      </c>
      <c r="H76" t="s">
        <v>100</v>
      </c>
      <c r="I76" t="s">
        <v>100</v>
      </c>
      <c r="J76" t="s">
        <v>100</v>
      </c>
      <c r="K76" t="s">
        <v>100</v>
      </c>
      <c r="L76" t="s">
        <v>100</v>
      </c>
      <c r="M76">
        <v>278</v>
      </c>
      <c r="N76" s="116">
        <v>1487</v>
      </c>
      <c r="O76" t="s">
        <v>148</v>
      </c>
      <c r="P76" t="s">
        <v>100</v>
      </c>
      <c r="Q76" s="116">
        <v>65234</v>
      </c>
    </row>
    <row r="77" spans="1:17" x14ac:dyDescent="0.35">
      <c r="A77">
        <v>2002</v>
      </c>
      <c r="B77" s="116">
        <v>45112</v>
      </c>
      <c r="C77" s="116">
        <v>18507</v>
      </c>
      <c r="D77" s="116">
        <v>3947</v>
      </c>
      <c r="E77" s="116">
        <v>14560</v>
      </c>
      <c r="F77" s="116">
        <v>26605</v>
      </c>
      <c r="G77" t="s">
        <v>100</v>
      </c>
      <c r="H77" t="s">
        <v>100</v>
      </c>
      <c r="I77" t="s">
        <v>100</v>
      </c>
      <c r="J77" t="s">
        <v>100</v>
      </c>
      <c r="K77" t="s">
        <v>100</v>
      </c>
      <c r="L77" t="s">
        <v>100</v>
      </c>
      <c r="M77">
        <v>164</v>
      </c>
      <c r="N77" s="116">
        <v>8032</v>
      </c>
      <c r="O77" s="116">
        <v>14754</v>
      </c>
      <c r="P77" t="s">
        <v>148</v>
      </c>
      <c r="Q77" s="116">
        <v>58794</v>
      </c>
    </row>
    <row r="78" spans="1:17" x14ac:dyDescent="0.35">
      <c r="A78">
        <v>2007</v>
      </c>
      <c r="B78" s="116">
        <v>42632</v>
      </c>
      <c r="C78" s="116">
        <v>19533</v>
      </c>
      <c r="D78" t="s">
        <v>148</v>
      </c>
      <c r="E78" t="s">
        <v>148</v>
      </c>
      <c r="F78" s="116">
        <v>23099</v>
      </c>
      <c r="G78" t="s">
        <v>100</v>
      </c>
      <c r="H78" t="s">
        <v>100</v>
      </c>
      <c r="I78" t="s">
        <v>100</v>
      </c>
      <c r="J78" t="s">
        <v>100</v>
      </c>
      <c r="K78" t="s">
        <v>100</v>
      </c>
      <c r="L78" t="s">
        <v>100</v>
      </c>
      <c r="M78">
        <v>254</v>
      </c>
      <c r="N78" s="116">
        <v>25110</v>
      </c>
      <c r="O78" t="s">
        <v>148</v>
      </c>
      <c r="P78">
        <v>74</v>
      </c>
      <c r="Q78" s="116">
        <v>44926</v>
      </c>
    </row>
    <row r="80" spans="1:17" s="162" customFormat="1" ht="65" x14ac:dyDescent="0.3">
      <c r="A80" s="163" t="s">
        <v>7</v>
      </c>
      <c r="B80" s="162" t="s">
        <v>84</v>
      </c>
      <c r="C80" s="162" t="s">
        <v>85</v>
      </c>
      <c r="D80" s="162" t="s">
        <v>86</v>
      </c>
      <c r="E80" s="162" t="s">
        <v>87</v>
      </c>
      <c r="F80" s="162" t="s">
        <v>88</v>
      </c>
      <c r="G80" s="162" t="s">
        <v>89</v>
      </c>
      <c r="H80" s="162" t="s">
        <v>90</v>
      </c>
      <c r="I80" s="162" t="s">
        <v>91</v>
      </c>
      <c r="J80" s="162" t="s">
        <v>92</v>
      </c>
      <c r="K80" s="162" t="s">
        <v>93</v>
      </c>
      <c r="L80" s="162" t="s">
        <v>94</v>
      </c>
      <c r="M80" s="162" t="s">
        <v>95</v>
      </c>
      <c r="N80" s="162" t="s">
        <v>96</v>
      </c>
      <c r="O80" s="162" t="s">
        <v>97</v>
      </c>
      <c r="P80" s="162" t="s">
        <v>98</v>
      </c>
      <c r="Q80" s="162" t="s">
        <v>99</v>
      </c>
    </row>
    <row r="81" spans="1:17" x14ac:dyDescent="0.35">
      <c r="A81">
        <v>1945</v>
      </c>
      <c r="B81" s="116">
        <v>171379</v>
      </c>
      <c r="C81" t="s">
        <v>100</v>
      </c>
      <c r="D81" t="s">
        <v>100</v>
      </c>
      <c r="E81" t="s">
        <v>100</v>
      </c>
      <c r="F81" t="s">
        <v>100</v>
      </c>
      <c r="G81" t="s">
        <v>100</v>
      </c>
      <c r="H81" t="s">
        <v>100</v>
      </c>
      <c r="I81" t="s">
        <v>100</v>
      </c>
      <c r="J81" t="s">
        <v>100</v>
      </c>
      <c r="K81" t="s">
        <v>100</v>
      </c>
      <c r="L81" s="116">
        <v>63681</v>
      </c>
      <c r="M81" s="116">
        <v>13041</v>
      </c>
      <c r="N81" s="116">
        <v>581885</v>
      </c>
      <c r="O81" s="116">
        <v>1110623</v>
      </c>
      <c r="P81" s="116">
        <v>449345</v>
      </c>
      <c r="Q81" s="116">
        <v>54929</v>
      </c>
    </row>
    <row r="82" spans="1:17" x14ac:dyDescent="0.35">
      <c r="A82">
        <v>1950</v>
      </c>
      <c r="B82" s="116">
        <v>172230</v>
      </c>
      <c r="C82" s="116">
        <v>84629</v>
      </c>
      <c r="D82" s="116">
        <v>69897</v>
      </c>
      <c r="E82" t="s">
        <v>100</v>
      </c>
      <c r="F82" t="s">
        <v>100</v>
      </c>
      <c r="G82" s="116">
        <v>79859</v>
      </c>
      <c r="H82" t="s">
        <v>100</v>
      </c>
      <c r="I82" s="116">
        <v>35768</v>
      </c>
      <c r="J82" t="s">
        <v>100</v>
      </c>
      <c r="K82" t="s">
        <v>100</v>
      </c>
      <c r="L82" s="116">
        <v>68821</v>
      </c>
      <c r="M82" s="116">
        <v>12194</v>
      </c>
      <c r="N82" s="116">
        <v>587676</v>
      </c>
      <c r="O82" s="116">
        <v>1314735</v>
      </c>
      <c r="P82" s="116">
        <v>713272</v>
      </c>
      <c r="Q82" s="116">
        <v>33418</v>
      </c>
    </row>
    <row r="83" spans="1:17" x14ac:dyDescent="0.35">
      <c r="A83">
        <v>1992</v>
      </c>
      <c r="B83" s="116">
        <v>344911</v>
      </c>
      <c r="C83" t="s">
        <v>100</v>
      </c>
      <c r="D83" s="116">
        <v>137351</v>
      </c>
      <c r="E83" s="116">
        <v>37421</v>
      </c>
      <c r="F83" t="s">
        <v>100</v>
      </c>
      <c r="G83" t="s">
        <v>100</v>
      </c>
      <c r="H83" t="s">
        <v>100</v>
      </c>
      <c r="I83" t="s">
        <v>100</v>
      </c>
      <c r="J83" t="s">
        <v>100</v>
      </c>
      <c r="K83" t="s">
        <v>100</v>
      </c>
      <c r="L83" t="s">
        <v>100</v>
      </c>
      <c r="M83" s="116">
        <v>6699</v>
      </c>
      <c r="N83" t="s">
        <v>148</v>
      </c>
      <c r="O83" t="s">
        <v>148</v>
      </c>
      <c r="P83" t="s">
        <v>100</v>
      </c>
      <c r="Q83" s="116">
        <v>3773</v>
      </c>
    </row>
    <row r="84" spans="1:17" x14ac:dyDescent="0.35">
      <c r="A84">
        <v>2002</v>
      </c>
      <c r="B84" s="116">
        <v>425945</v>
      </c>
      <c r="C84" s="116">
        <v>204885</v>
      </c>
      <c r="D84" s="116">
        <v>162878</v>
      </c>
      <c r="E84" s="116">
        <v>42007</v>
      </c>
      <c r="F84" s="116">
        <v>221060</v>
      </c>
      <c r="G84" t="s">
        <v>100</v>
      </c>
      <c r="H84" t="s">
        <v>100</v>
      </c>
      <c r="I84" t="s">
        <v>100</v>
      </c>
      <c r="J84" t="s">
        <v>100</v>
      </c>
      <c r="K84" t="s">
        <v>100</v>
      </c>
      <c r="L84" t="s">
        <v>100</v>
      </c>
      <c r="M84" t="s">
        <v>148</v>
      </c>
      <c r="N84" s="116">
        <v>2370256</v>
      </c>
      <c r="O84" t="s">
        <v>148</v>
      </c>
      <c r="P84" s="116">
        <v>676342</v>
      </c>
      <c r="Q84" s="116">
        <v>4002</v>
      </c>
    </row>
    <row r="85" spans="1:17" x14ac:dyDescent="0.35">
      <c r="A85">
        <v>2007</v>
      </c>
      <c r="B85" s="116">
        <v>423218</v>
      </c>
      <c r="C85" s="116">
        <v>228394</v>
      </c>
      <c r="D85" s="116">
        <v>191729</v>
      </c>
      <c r="E85" s="116">
        <v>36665</v>
      </c>
      <c r="F85" s="116">
        <v>194824</v>
      </c>
      <c r="G85" t="s">
        <v>100</v>
      </c>
      <c r="H85" t="s">
        <v>100</v>
      </c>
      <c r="I85" t="s">
        <v>100</v>
      </c>
      <c r="J85" t="s">
        <v>100</v>
      </c>
      <c r="K85" t="s">
        <v>100</v>
      </c>
      <c r="L85" t="s">
        <v>100</v>
      </c>
      <c r="M85" s="116">
        <v>29017</v>
      </c>
      <c r="N85" s="116">
        <v>2256513</v>
      </c>
      <c r="O85" s="116">
        <v>9749332</v>
      </c>
      <c r="P85" s="116">
        <v>1069482</v>
      </c>
      <c r="Q85" s="116">
        <v>4200</v>
      </c>
    </row>
    <row r="87" spans="1:17" s="162" customFormat="1" ht="65" x14ac:dyDescent="0.3">
      <c r="A87" s="165" t="s">
        <v>15</v>
      </c>
      <c r="B87" s="162" t="s">
        <v>84</v>
      </c>
      <c r="C87" s="162" t="s">
        <v>85</v>
      </c>
      <c r="D87" s="162" t="s">
        <v>86</v>
      </c>
      <c r="E87" s="162" t="s">
        <v>87</v>
      </c>
      <c r="F87" s="162" t="s">
        <v>88</v>
      </c>
      <c r="G87" s="162" t="s">
        <v>89</v>
      </c>
      <c r="H87" s="162" t="s">
        <v>90</v>
      </c>
      <c r="I87" s="162" t="s">
        <v>91</v>
      </c>
      <c r="J87" s="162" t="s">
        <v>92</v>
      </c>
      <c r="K87" s="162" t="s">
        <v>93</v>
      </c>
      <c r="L87" s="162" t="s">
        <v>94</v>
      </c>
      <c r="M87" s="162" t="s">
        <v>95</v>
      </c>
      <c r="N87" s="162" t="s">
        <v>96</v>
      </c>
      <c r="O87" s="162" t="s">
        <v>97</v>
      </c>
      <c r="P87" s="162" t="s">
        <v>98</v>
      </c>
      <c r="Q87" s="162" t="s">
        <v>99</v>
      </c>
    </row>
    <row r="88" spans="1:17" x14ac:dyDescent="0.35">
      <c r="A88">
        <v>1945</v>
      </c>
      <c r="B88" s="116">
        <v>16093</v>
      </c>
      <c r="C88" t="s">
        <v>100</v>
      </c>
      <c r="D88" t="s">
        <v>100</v>
      </c>
      <c r="E88" t="s">
        <v>100</v>
      </c>
      <c r="F88" t="s">
        <v>100</v>
      </c>
      <c r="G88" t="s">
        <v>100</v>
      </c>
      <c r="H88" t="s">
        <v>100</v>
      </c>
      <c r="I88" t="s">
        <v>100</v>
      </c>
      <c r="J88" t="s">
        <v>100</v>
      </c>
      <c r="K88" t="s">
        <v>100</v>
      </c>
      <c r="L88" s="116">
        <v>5148</v>
      </c>
      <c r="M88" s="116">
        <v>8566</v>
      </c>
      <c r="N88" s="116">
        <v>124599</v>
      </c>
      <c r="O88" s="116">
        <v>196501</v>
      </c>
      <c r="P88" s="116">
        <v>30317</v>
      </c>
      <c r="Q88" s="116">
        <v>59442</v>
      </c>
    </row>
    <row r="89" spans="1:17" x14ac:dyDescent="0.35">
      <c r="A89">
        <v>1950</v>
      </c>
      <c r="B89" s="116">
        <v>18184</v>
      </c>
      <c r="C89" s="116">
        <v>8742</v>
      </c>
      <c r="D89" s="116">
        <v>5330</v>
      </c>
      <c r="E89" t="s">
        <v>100</v>
      </c>
      <c r="F89" t="s">
        <v>100</v>
      </c>
      <c r="G89" s="116">
        <v>7268</v>
      </c>
      <c r="H89" t="s">
        <v>100</v>
      </c>
      <c r="I89" s="116">
        <v>4675</v>
      </c>
      <c r="J89" t="s">
        <v>100</v>
      </c>
      <c r="K89" t="s">
        <v>100</v>
      </c>
      <c r="L89" s="116">
        <v>3986</v>
      </c>
      <c r="M89" s="116">
        <v>6501</v>
      </c>
      <c r="N89" s="116">
        <v>88826</v>
      </c>
      <c r="O89" s="116">
        <v>189000</v>
      </c>
      <c r="P89" s="116">
        <v>22002</v>
      </c>
      <c r="Q89" s="116">
        <v>64295</v>
      </c>
    </row>
    <row r="90" spans="1:17" x14ac:dyDescent="0.35">
      <c r="A90">
        <v>1992</v>
      </c>
      <c r="B90" s="116">
        <v>9354</v>
      </c>
      <c r="C90" t="s">
        <v>100</v>
      </c>
      <c r="D90">
        <v>473</v>
      </c>
      <c r="E90" s="116">
        <v>4215</v>
      </c>
      <c r="F90" t="s">
        <v>100</v>
      </c>
      <c r="G90" t="s">
        <v>100</v>
      </c>
      <c r="H90" t="s">
        <v>100</v>
      </c>
      <c r="I90" t="s">
        <v>100</v>
      </c>
      <c r="J90" t="s">
        <v>100</v>
      </c>
      <c r="K90" t="s">
        <v>100</v>
      </c>
      <c r="L90" t="s">
        <v>100</v>
      </c>
      <c r="M90" t="s">
        <v>148</v>
      </c>
      <c r="N90">
        <v>411</v>
      </c>
      <c r="O90" t="s">
        <v>148</v>
      </c>
      <c r="P90" t="s">
        <v>100</v>
      </c>
      <c r="Q90" s="116">
        <v>10505</v>
      </c>
    </row>
    <row r="91" spans="1:17" x14ac:dyDescent="0.35">
      <c r="A91">
        <v>2002</v>
      </c>
      <c r="B91" s="116">
        <v>10326</v>
      </c>
      <c r="C91" s="116">
        <v>5005</v>
      </c>
      <c r="D91" t="s">
        <v>148</v>
      </c>
      <c r="E91" t="s">
        <v>148</v>
      </c>
      <c r="F91" s="116">
        <v>5321</v>
      </c>
      <c r="G91" t="s">
        <v>100</v>
      </c>
      <c r="H91" t="s">
        <v>100</v>
      </c>
      <c r="I91" t="s">
        <v>100</v>
      </c>
      <c r="J91" t="s">
        <v>100</v>
      </c>
      <c r="K91" t="s">
        <v>100</v>
      </c>
      <c r="L91" t="s">
        <v>100</v>
      </c>
      <c r="M91">
        <v>296</v>
      </c>
      <c r="N91">
        <v>964</v>
      </c>
      <c r="O91">
        <v>353</v>
      </c>
      <c r="P91" t="s">
        <v>148</v>
      </c>
      <c r="Q91" s="116">
        <v>11560</v>
      </c>
    </row>
    <row r="92" spans="1:17" x14ac:dyDescent="0.35">
      <c r="A92">
        <v>2007</v>
      </c>
      <c r="B92" s="116">
        <v>7868</v>
      </c>
      <c r="C92" s="116">
        <v>4231</v>
      </c>
      <c r="D92" t="s">
        <v>148</v>
      </c>
      <c r="E92" t="s">
        <v>148</v>
      </c>
      <c r="F92" s="116">
        <v>3637</v>
      </c>
      <c r="G92" t="s">
        <v>100</v>
      </c>
      <c r="H92" t="s">
        <v>100</v>
      </c>
      <c r="I92" t="s">
        <v>100</v>
      </c>
      <c r="J92" t="s">
        <v>100</v>
      </c>
      <c r="K92" t="s">
        <v>100</v>
      </c>
      <c r="L92" t="s">
        <v>100</v>
      </c>
      <c r="M92">
        <v>153</v>
      </c>
      <c r="N92">
        <v>794</v>
      </c>
      <c r="O92">
        <v>664</v>
      </c>
      <c r="P92">
        <v>89</v>
      </c>
      <c r="Q92" s="116">
        <v>10001</v>
      </c>
    </row>
    <row r="94" spans="1:17" s="162" customFormat="1" ht="65" x14ac:dyDescent="0.3">
      <c r="A94" s="163" t="s">
        <v>16</v>
      </c>
      <c r="B94" s="162" t="s">
        <v>84</v>
      </c>
      <c r="C94" s="162" t="s">
        <v>85</v>
      </c>
      <c r="D94" s="162" t="s">
        <v>86</v>
      </c>
      <c r="E94" s="162" t="s">
        <v>87</v>
      </c>
      <c r="F94" s="162" t="s">
        <v>88</v>
      </c>
      <c r="G94" s="162" t="s">
        <v>89</v>
      </c>
      <c r="H94" s="162" t="s">
        <v>90</v>
      </c>
      <c r="I94" s="162" t="s">
        <v>91</v>
      </c>
      <c r="J94" s="162" t="s">
        <v>92</v>
      </c>
      <c r="K94" s="162" t="s">
        <v>93</v>
      </c>
      <c r="L94" s="162" t="s">
        <v>94</v>
      </c>
      <c r="M94" s="162" t="s">
        <v>95</v>
      </c>
      <c r="N94" s="162" t="s">
        <v>96</v>
      </c>
      <c r="O94" s="162" t="s">
        <v>97</v>
      </c>
      <c r="P94" s="162" t="s">
        <v>98</v>
      </c>
      <c r="Q94" s="162" t="s">
        <v>99</v>
      </c>
    </row>
    <row r="95" spans="1:17" x14ac:dyDescent="0.35">
      <c r="A95">
        <v>1945</v>
      </c>
      <c r="B95" s="116">
        <v>59524</v>
      </c>
      <c r="C95" t="s">
        <v>100</v>
      </c>
      <c r="D95" t="s">
        <v>100</v>
      </c>
      <c r="E95" t="s">
        <v>100</v>
      </c>
      <c r="F95" t="s">
        <v>100</v>
      </c>
      <c r="G95" t="s">
        <v>100</v>
      </c>
      <c r="H95" t="s">
        <v>100</v>
      </c>
      <c r="I95" t="s">
        <v>100</v>
      </c>
      <c r="J95" t="s">
        <v>100</v>
      </c>
      <c r="K95" t="s">
        <v>100</v>
      </c>
      <c r="L95" s="116">
        <v>7508</v>
      </c>
      <c r="M95" s="116">
        <v>9519</v>
      </c>
      <c r="N95" s="116">
        <v>187816</v>
      </c>
      <c r="O95" s="116">
        <v>375632</v>
      </c>
      <c r="P95" s="116">
        <v>66928</v>
      </c>
      <c r="Q95" s="116">
        <v>135925</v>
      </c>
    </row>
    <row r="96" spans="1:17" x14ac:dyDescent="0.35">
      <c r="A96">
        <v>1950</v>
      </c>
      <c r="B96" s="116">
        <v>45804</v>
      </c>
      <c r="C96" s="116">
        <v>21432</v>
      </c>
      <c r="D96" s="116">
        <v>7592</v>
      </c>
      <c r="E96" t="s">
        <v>100</v>
      </c>
      <c r="F96" t="s">
        <v>100</v>
      </c>
      <c r="G96" s="116">
        <v>19532</v>
      </c>
      <c r="H96" t="s">
        <v>100</v>
      </c>
      <c r="I96" s="116">
        <v>15310</v>
      </c>
      <c r="J96" t="s">
        <v>100</v>
      </c>
      <c r="K96" t="s">
        <v>100</v>
      </c>
      <c r="L96" s="116">
        <v>6697</v>
      </c>
      <c r="M96" s="116">
        <v>12302</v>
      </c>
      <c r="N96" s="116">
        <v>110959</v>
      </c>
      <c r="O96" s="116">
        <v>197826</v>
      </c>
      <c r="P96" s="116">
        <v>34547</v>
      </c>
      <c r="Q96" s="116">
        <v>107385</v>
      </c>
    </row>
    <row r="97" spans="1:17" x14ac:dyDescent="0.35">
      <c r="A97">
        <v>1992</v>
      </c>
      <c r="B97" s="116">
        <v>80440</v>
      </c>
      <c r="C97" t="s">
        <v>100</v>
      </c>
      <c r="D97" s="116">
        <v>6073</v>
      </c>
      <c r="E97" s="116">
        <v>33259</v>
      </c>
      <c r="F97" t="s">
        <v>100</v>
      </c>
      <c r="G97" t="s">
        <v>100</v>
      </c>
      <c r="H97" t="s">
        <v>100</v>
      </c>
      <c r="I97" t="s">
        <v>100</v>
      </c>
      <c r="J97" t="s">
        <v>100</v>
      </c>
      <c r="K97" t="s">
        <v>100</v>
      </c>
      <c r="L97" t="s">
        <v>100</v>
      </c>
      <c r="M97" s="116">
        <v>2053</v>
      </c>
      <c r="N97" s="116">
        <v>7782</v>
      </c>
      <c r="O97" t="s">
        <v>148</v>
      </c>
      <c r="P97" t="s">
        <v>100</v>
      </c>
      <c r="Q97" s="116">
        <v>7782</v>
      </c>
    </row>
    <row r="98" spans="1:17" x14ac:dyDescent="0.35">
      <c r="A98">
        <v>2002</v>
      </c>
      <c r="B98" s="116">
        <v>68195</v>
      </c>
      <c r="C98" s="116">
        <v>34516</v>
      </c>
      <c r="D98" s="116">
        <v>5489</v>
      </c>
      <c r="E98" s="116">
        <v>29027</v>
      </c>
      <c r="F98" s="116">
        <v>33679</v>
      </c>
      <c r="G98" t="s">
        <v>100</v>
      </c>
      <c r="H98" t="s">
        <v>100</v>
      </c>
      <c r="I98" t="s">
        <v>100</v>
      </c>
      <c r="J98" t="s">
        <v>100</v>
      </c>
      <c r="K98" t="s">
        <v>100</v>
      </c>
      <c r="L98" t="s">
        <v>100</v>
      </c>
      <c r="M98">
        <v>728</v>
      </c>
      <c r="N98" s="116">
        <v>1484</v>
      </c>
      <c r="O98">
        <v>914</v>
      </c>
      <c r="P98" t="s">
        <v>148</v>
      </c>
      <c r="Q98" s="116">
        <v>7341</v>
      </c>
    </row>
    <row r="99" spans="1:17" x14ac:dyDescent="0.35">
      <c r="A99">
        <v>2007</v>
      </c>
      <c r="B99" s="116">
        <v>58444</v>
      </c>
      <c r="C99" s="116">
        <v>27470</v>
      </c>
      <c r="D99" s="116">
        <v>3381</v>
      </c>
      <c r="E99" s="116">
        <v>24089</v>
      </c>
      <c r="F99" s="116">
        <v>30974</v>
      </c>
      <c r="G99" t="s">
        <v>100</v>
      </c>
      <c r="H99" t="s">
        <v>100</v>
      </c>
      <c r="I99" t="s">
        <v>100</v>
      </c>
      <c r="J99" t="s">
        <v>100</v>
      </c>
      <c r="K99" t="s">
        <v>100</v>
      </c>
      <c r="L99" t="s">
        <v>100</v>
      </c>
      <c r="M99">
        <v>575</v>
      </c>
      <c r="N99" s="116">
        <v>2525</v>
      </c>
      <c r="O99">
        <v>361</v>
      </c>
      <c r="P99">
        <v>108</v>
      </c>
      <c r="Q99" s="116">
        <v>5457</v>
      </c>
    </row>
    <row r="101" spans="1:17" s="162" customFormat="1" ht="65" x14ac:dyDescent="0.3">
      <c r="A101" s="165" t="s">
        <v>17</v>
      </c>
      <c r="B101" s="162" t="s">
        <v>84</v>
      </c>
      <c r="C101" s="162" t="s">
        <v>85</v>
      </c>
      <c r="D101" s="162" t="s">
        <v>86</v>
      </c>
      <c r="E101" s="162" t="s">
        <v>87</v>
      </c>
      <c r="F101" s="162" t="s">
        <v>88</v>
      </c>
      <c r="G101" s="162" t="s">
        <v>89</v>
      </c>
      <c r="H101" s="162" t="s">
        <v>90</v>
      </c>
      <c r="I101" s="162" t="s">
        <v>91</v>
      </c>
      <c r="J101" s="162" t="s">
        <v>92</v>
      </c>
      <c r="K101" s="162" t="s">
        <v>93</v>
      </c>
      <c r="L101" s="162" t="s">
        <v>94</v>
      </c>
      <c r="M101" s="162" t="s">
        <v>95</v>
      </c>
      <c r="N101" s="162" t="s">
        <v>96</v>
      </c>
      <c r="O101" s="162" t="s">
        <v>97</v>
      </c>
      <c r="P101" s="162" t="s">
        <v>98</v>
      </c>
      <c r="Q101" s="162" t="s">
        <v>99</v>
      </c>
    </row>
    <row r="102" spans="1:17" x14ac:dyDescent="0.35">
      <c r="A102">
        <v>1945</v>
      </c>
      <c r="B102" s="116">
        <v>18647</v>
      </c>
      <c r="C102" t="s">
        <v>100</v>
      </c>
      <c r="D102" t="s">
        <v>100</v>
      </c>
      <c r="E102" t="s">
        <v>100</v>
      </c>
      <c r="F102" t="s">
        <v>100</v>
      </c>
      <c r="G102" t="s">
        <v>100</v>
      </c>
      <c r="H102" t="s">
        <v>100</v>
      </c>
      <c r="I102" t="s">
        <v>100</v>
      </c>
      <c r="J102" t="s">
        <v>100</v>
      </c>
      <c r="K102" t="s">
        <v>100</v>
      </c>
      <c r="L102" s="116">
        <v>4443</v>
      </c>
      <c r="M102" s="116">
        <v>15748</v>
      </c>
      <c r="N102" s="116">
        <v>102843</v>
      </c>
      <c r="O102" s="116">
        <v>201076</v>
      </c>
      <c r="P102" s="116">
        <v>40328</v>
      </c>
      <c r="Q102" s="116">
        <v>72845</v>
      </c>
    </row>
    <row r="103" spans="1:17" x14ac:dyDescent="0.35">
      <c r="A103">
        <v>1950</v>
      </c>
      <c r="B103" s="116">
        <v>18492</v>
      </c>
      <c r="C103" s="116">
        <v>6898</v>
      </c>
      <c r="D103" s="116">
        <v>3938</v>
      </c>
      <c r="E103" t="s">
        <v>100</v>
      </c>
      <c r="F103" t="s">
        <v>100</v>
      </c>
      <c r="G103" s="116">
        <v>8581</v>
      </c>
      <c r="H103" t="s">
        <v>100</v>
      </c>
      <c r="I103" s="116">
        <v>9255</v>
      </c>
      <c r="J103" t="s">
        <v>100</v>
      </c>
      <c r="K103" t="s">
        <v>100</v>
      </c>
      <c r="L103" s="116">
        <v>2583</v>
      </c>
      <c r="M103" s="116">
        <v>12981</v>
      </c>
      <c r="N103" s="116">
        <v>65576</v>
      </c>
      <c r="O103" s="116">
        <v>170985</v>
      </c>
      <c r="P103" s="116">
        <v>42055</v>
      </c>
      <c r="Q103" s="116">
        <v>71579</v>
      </c>
    </row>
    <row r="104" spans="1:17" x14ac:dyDescent="0.35">
      <c r="A104">
        <v>1992</v>
      </c>
      <c r="B104" s="116">
        <v>22003</v>
      </c>
      <c r="C104" t="s">
        <v>100</v>
      </c>
      <c r="D104" t="s">
        <v>148</v>
      </c>
      <c r="E104" t="s">
        <v>148</v>
      </c>
      <c r="F104" t="s">
        <v>100</v>
      </c>
      <c r="G104" t="s">
        <v>100</v>
      </c>
      <c r="H104" t="s">
        <v>100</v>
      </c>
      <c r="I104" t="s">
        <v>100</v>
      </c>
      <c r="J104" t="s">
        <v>100</v>
      </c>
      <c r="K104" t="s">
        <v>100</v>
      </c>
      <c r="L104" t="s">
        <v>100</v>
      </c>
      <c r="M104" s="116">
        <v>2066</v>
      </c>
      <c r="N104" s="116">
        <v>1703</v>
      </c>
      <c r="O104" t="s">
        <v>148</v>
      </c>
      <c r="P104" t="s">
        <v>100</v>
      </c>
      <c r="Q104" s="116">
        <v>34462</v>
      </c>
    </row>
    <row r="105" spans="1:17" x14ac:dyDescent="0.35">
      <c r="A105">
        <v>2002</v>
      </c>
      <c r="B105" s="116">
        <v>16909</v>
      </c>
      <c r="C105" s="116">
        <v>8785</v>
      </c>
      <c r="D105" s="116">
        <v>2012</v>
      </c>
      <c r="E105" s="116">
        <v>6773</v>
      </c>
      <c r="F105" s="116">
        <v>8124</v>
      </c>
      <c r="G105" t="s">
        <v>100</v>
      </c>
      <c r="H105" t="s">
        <v>100</v>
      </c>
      <c r="I105" t="s">
        <v>100</v>
      </c>
      <c r="J105" t="s">
        <v>100</v>
      </c>
      <c r="K105" t="s">
        <v>100</v>
      </c>
      <c r="L105" t="s">
        <v>100</v>
      </c>
      <c r="M105">
        <v>963</v>
      </c>
      <c r="N105">
        <v>714</v>
      </c>
      <c r="O105">
        <v>50</v>
      </c>
      <c r="P105">
        <v>34</v>
      </c>
      <c r="Q105" s="116">
        <v>17113</v>
      </c>
    </row>
    <row r="106" spans="1:17" x14ac:dyDescent="0.35">
      <c r="A106">
        <v>2007</v>
      </c>
      <c r="B106" s="116">
        <v>21570</v>
      </c>
      <c r="C106" s="116">
        <v>10157</v>
      </c>
      <c r="D106" t="s">
        <v>148</v>
      </c>
      <c r="E106" t="s">
        <v>148</v>
      </c>
      <c r="F106" s="116">
        <v>11413</v>
      </c>
      <c r="G106" t="s">
        <v>100</v>
      </c>
      <c r="H106" t="s">
        <v>100</v>
      </c>
      <c r="I106" t="s">
        <v>100</v>
      </c>
      <c r="J106" t="s">
        <v>100</v>
      </c>
      <c r="K106" t="s">
        <v>100</v>
      </c>
      <c r="L106" t="s">
        <v>100</v>
      </c>
      <c r="M106">
        <v>577</v>
      </c>
      <c r="N106" s="116">
        <v>1241</v>
      </c>
      <c r="O106">
        <v>32</v>
      </c>
      <c r="P106">
        <v>40</v>
      </c>
      <c r="Q106" s="116">
        <v>9290</v>
      </c>
    </row>
    <row r="108" spans="1:17" s="162" customFormat="1" ht="65" x14ac:dyDescent="0.3">
      <c r="A108" s="163" t="s">
        <v>18</v>
      </c>
      <c r="B108" s="162" t="s">
        <v>84</v>
      </c>
      <c r="C108" s="162" t="s">
        <v>85</v>
      </c>
      <c r="D108" s="162" t="s">
        <v>86</v>
      </c>
      <c r="E108" s="162" t="s">
        <v>87</v>
      </c>
      <c r="F108" s="162" t="s">
        <v>88</v>
      </c>
      <c r="G108" s="162" t="s">
        <v>89</v>
      </c>
      <c r="H108" s="162" t="s">
        <v>90</v>
      </c>
      <c r="I108" s="162" t="s">
        <v>91</v>
      </c>
      <c r="J108" s="162" t="s">
        <v>92</v>
      </c>
      <c r="K108" s="162" t="s">
        <v>93</v>
      </c>
      <c r="L108" s="162" t="s">
        <v>94</v>
      </c>
      <c r="M108" s="162" t="s">
        <v>95</v>
      </c>
      <c r="N108" s="162" t="s">
        <v>96</v>
      </c>
      <c r="O108" s="162" t="s">
        <v>97</v>
      </c>
      <c r="P108" s="162" t="s">
        <v>98</v>
      </c>
      <c r="Q108" s="162" t="s">
        <v>99</v>
      </c>
    </row>
    <row r="109" spans="1:17" x14ac:dyDescent="0.35">
      <c r="A109">
        <v>1945</v>
      </c>
      <c r="B109" s="116">
        <v>18647</v>
      </c>
      <c r="C109" t="s">
        <v>100</v>
      </c>
      <c r="D109" t="s">
        <v>100</v>
      </c>
      <c r="E109" t="s">
        <v>100</v>
      </c>
      <c r="F109" t="s">
        <v>100</v>
      </c>
      <c r="G109" t="s">
        <v>100</v>
      </c>
      <c r="H109" t="s">
        <v>100</v>
      </c>
      <c r="I109" t="s">
        <v>100</v>
      </c>
      <c r="J109" t="s">
        <v>100</v>
      </c>
      <c r="K109" t="s">
        <v>100</v>
      </c>
      <c r="L109" s="116">
        <v>3825</v>
      </c>
      <c r="M109" s="116">
        <v>3874</v>
      </c>
      <c r="N109" s="116">
        <v>40382</v>
      </c>
      <c r="O109" s="116">
        <v>73257</v>
      </c>
      <c r="P109" s="116">
        <v>4841</v>
      </c>
      <c r="Q109" s="116">
        <v>16626</v>
      </c>
    </row>
    <row r="110" spans="1:17" x14ac:dyDescent="0.35">
      <c r="A110">
        <v>1950</v>
      </c>
      <c r="B110" s="116">
        <v>18344</v>
      </c>
      <c r="C110" s="116">
        <v>9905</v>
      </c>
      <c r="D110" s="116">
        <v>3938</v>
      </c>
      <c r="E110" t="s">
        <v>100</v>
      </c>
      <c r="F110" t="s">
        <v>100</v>
      </c>
      <c r="G110" s="116">
        <v>7228</v>
      </c>
      <c r="H110" t="s">
        <v>100</v>
      </c>
      <c r="I110" s="116">
        <v>6407</v>
      </c>
      <c r="J110" t="s">
        <v>100</v>
      </c>
      <c r="K110" t="s">
        <v>100</v>
      </c>
      <c r="L110" s="116">
        <v>2870</v>
      </c>
      <c r="M110" s="116">
        <v>2064</v>
      </c>
      <c r="N110" s="116">
        <v>95888</v>
      </c>
      <c r="O110" s="116">
        <v>39600</v>
      </c>
      <c r="P110" s="116">
        <v>17785</v>
      </c>
      <c r="Q110" s="116">
        <v>18053</v>
      </c>
    </row>
    <row r="111" spans="1:17" x14ac:dyDescent="0.35">
      <c r="A111">
        <v>1992</v>
      </c>
      <c r="B111" s="116">
        <v>46288</v>
      </c>
      <c r="C111" t="s">
        <v>100</v>
      </c>
      <c r="D111" s="116">
        <v>1543</v>
      </c>
      <c r="E111" s="116">
        <v>10364</v>
      </c>
      <c r="F111" t="s">
        <v>100</v>
      </c>
      <c r="G111" t="s">
        <v>100</v>
      </c>
      <c r="H111" t="s">
        <v>100</v>
      </c>
      <c r="I111" t="s">
        <v>100</v>
      </c>
      <c r="J111" t="s">
        <v>100</v>
      </c>
      <c r="K111" t="s">
        <v>100</v>
      </c>
      <c r="L111" t="s">
        <v>100</v>
      </c>
      <c r="M111">
        <v>684</v>
      </c>
      <c r="N111" s="116">
        <v>1168</v>
      </c>
      <c r="O111">
        <v>831</v>
      </c>
      <c r="P111" t="s">
        <v>100</v>
      </c>
      <c r="Q111" s="116">
        <v>1930</v>
      </c>
    </row>
    <row r="112" spans="1:17" x14ac:dyDescent="0.35">
      <c r="A112">
        <v>2002</v>
      </c>
      <c r="B112" s="116">
        <v>31438</v>
      </c>
      <c r="C112" s="116">
        <v>10744</v>
      </c>
      <c r="D112" s="116">
        <v>3325</v>
      </c>
      <c r="E112" s="116">
        <v>7419</v>
      </c>
      <c r="F112" s="116">
        <v>20694</v>
      </c>
      <c r="G112" t="s">
        <v>100</v>
      </c>
      <c r="H112" t="s">
        <v>100</v>
      </c>
      <c r="I112" t="s">
        <v>100</v>
      </c>
      <c r="J112" t="s">
        <v>100</v>
      </c>
      <c r="K112" t="s">
        <v>100</v>
      </c>
      <c r="L112" t="s">
        <v>100</v>
      </c>
      <c r="M112">
        <v>266</v>
      </c>
      <c r="N112" s="116">
        <v>1165</v>
      </c>
      <c r="O112">
        <v>285</v>
      </c>
      <c r="P112">
        <v>11</v>
      </c>
      <c r="Q112" s="116">
        <v>1276</v>
      </c>
    </row>
    <row r="113" spans="1:26" x14ac:dyDescent="0.35">
      <c r="A113">
        <v>2007</v>
      </c>
      <c r="B113" s="116">
        <v>14050</v>
      </c>
      <c r="C113" s="116">
        <v>8390</v>
      </c>
      <c r="D113" s="116">
        <v>3258</v>
      </c>
      <c r="E113" s="116">
        <v>5132</v>
      </c>
      <c r="F113" s="116">
        <v>5660</v>
      </c>
      <c r="G113" t="s">
        <v>100</v>
      </c>
      <c r="H113" t="s">
        <v>100</v>
      </c>
      <c r="I113" t="s">
        <v>100</v>
      </c>
      <c r="J113" t="s">
        <v>100</v>
      </c>
      <c r="K113" t="s">
        <v>100</v>
      </c>
      <c r="L113" t="s">
        <v>100</v>
      </c>
      <c r="M113">
        <v>243</v>
      </c>
      <c r="N113" s="116">
        <v>2204</v>
      </c>
      <c r="O113">
        <v>110</v>
      </c>
      <c r="P113">
        <v>7</v>
      </c>
      <c r="Q113" s="116">
        <v>2001</v>
      </c>
    </row>
    <row r="114" spans="1:26" s="71" customFormat="1" ht="13" x14ac:dyDescent="0.3">
      <c r="A114" s="49"/>
    </row>
    <row r="115" spans="1:26" s="73" customFormat="1" ht="65" x14ac:dyDescent="0.3">
      <c r="A115" s="72" t="s">
        <v>19</v>
      </c>
      <c r="B115" s="73" t="s">
        <v>84</v>
      </c>
      <c r="C115" s="73" t="s">
        <v>85</v>
      </c>
      <c r="D115" s="73" t="s">
        <v>86</v>
      </c>
      <c r="E115" s="73" t="s">
        <v>87</v>
      </c>
      <c r="F115" s="73" t="s">
        <v>88</v>
      </c>
      <c r="G115" s="73" t="s">
        <v>89</v>
      </c>
      <c r="H115" s="73" t="s">
        <v>90</v>
      </c>
      <c r="I115" s="73" t="s">
        <v>91</v>
      </c>
      <c r="J115" s="73" t="s">
        <v>92</v>
      </c>
      <c r="K115" s="73" t="s">
        <v>93</v>
      </c>
      <c r="L115" s="73" t="s">
        <v>94</v>
      </c>
      <c r="M115" s="73" t="s">
        <v>95</v>
      </c>
      <c r="N115" s="73" t="s">
        <v>96</v>
      </c>
      <c r="O115" s="73" t="s">
        <v>97</v>
      </c>
      <c r="P115" s="73" t="s">
        <v>98</v>
      </c>
      <c r="Q115" s="73" t="s">
        <v>99</v>
      </c>
    </row>
    <row r="116" spans="1:26" x14ac:dyDescent="0.35">
      <c r="A116">
        <v>1945</v>
      </c>
      <c r="B116" s="9">
        <v>121413</v>
      </c>
      <c r="C116" s="9">
        <v>68322</v>
      </c>
      <c r="D116" s="74" t="s">
        <v>100</v>
      </c>
      <c r="E116" s="74" t="s">
        <v>100</v>
      </c>
      <c r="F116" s="74" t="s">
        <v>100</v>
      </c>
      <c r="G116" s="74" t="s">
        <v>100</v>
      </c>
      <c r="H116" s="74" t="s">
        <v>100</v>
      </c>
      <c r="I116" s="74" t="s">
        <v>100</v>
      </c>
      <c r="J116" s="74" t="s">
        <v>100</v>
      </c>
      <c r="K116" s="74" t="s">
        <v>100</v>
      </c>
      <c r="L116" s="74" t="s">
        <v>100</v>
      </c>
      <c r="M116" s="9">
        <v>20656</v>
      </c>
      <c r="N116" s="9">
        <v>496522</v>
      </c>
      <c r="O116" s="74" t="s">
        <v>100</v>
      </c>
      <c r="P116" s="74" t="s">
        <v>100</v>
      </c>
      <c r="Q116" s="9">
        <v>136875</v>
      </c>
      <c r="R116" s="9"/>
      <c r="U116" s="9"/>
      <c r="V116" s="9"/>
      <c r="W116" s="9"/>
      <c r="X116" s="9"/>
      <c r="Y116" s="9"/>
      <c r="Z116" s="9"/>
    </row>
    <row r="117" spans="1:26" x14ac:dyDescent="0.35">
      <c r="A117">
        <v>1950</v>
      </c>
      <c r="B117" s="9">
        <v>123455</v>
      </c>
      <c r="C117" s="9">
        <v>56447</v>
      </c>
      <c r="D117" s="9">
        <v>34695</v>
      </c>
      <c r="E117" s="74" t="s">
        <v>100</v>
      </c>
      <c r="F117" s="74" t="s">
        <v>100</v>
      </c>
      <c r="G117" s="74" t="s">
        <v>100</v>
      </c>
      <c r="H117" s="9">
        <v>29350</v>
      </c>
      <c r="I117" s="74" t="s">
        <v>100</v>
      </c>
      <c r="J117" s="9">
        <v>21325</v>
      </c>
      <c r="K117" s="9">
        <v>16333</v>
      </c>
      <c r="L117" s="9">
        <v>28728</v>
      </c>
      <c r="M117" s="9">
        <v>20213</v>
      </c>
      <c r="N117" s="9">
        <v>580397</v>
      </c>
      <c r="O117" s="74" t="s">
        <v>100</v>
      </c>
      <c r="P117" s="9">
        <v>68587</v>
      </c>
      <c r="Q117" s="9">
        <v>63394</v>
      </c>
      <c r="U117" s="9"/>
      <c r="V117" s="9"/>
      <c r="W117" s="9"/>
      <c r="X117" s="9"/>
      <c r="Y117" s="9"/>
      <c r="Z117" s="9"/>
    </row>
    <row r="118" spans="1:26" x14ac:dyDescent="0.35">
      <c r="A118">
        <v>1992</v>
      </c>
      <c r="B118" s="9">
        <v>336274</v>
      </c>
      <c r="C118" s="9">
        <v>93695</v>
      </c>
      <c r="D118" s="9">
        <v>72350</v>
      </c>
      <c r="E118" s="9">
        <v>21345</v>
      </c>
      <c r="F118" s="74" t="s">
        <v>100</v>
      </c>
      <c r="G118" s="9">
        <v>108294</v>
      </c>
      <c r="H118" s="74" t="s">
        <v>100</v>
      </c>
      <c r="I118" s="9">
        <v>134285</v>
      </c>
      <c r="J118" s="74" t="s">
        <v>100</v>
      </c>
      <c r="K118" s="74" t="s">
        <v>100</v>
      </c>
      <c r="L118" s="74" t="s">
        <v>100</v>
      </c>
      <c r="M118" s="9">
        <v>20508</v>
      </c>
      <c r="N118" s="9">
        <v>565156</v>
      </c>
      <c r="O118" s="9">
        <v>10102859</v>
      </c>
      <c r="P118" s="9">
        <v>1472621</v>
      </c>
      <c r="Q118" s="9">
        <v>41636</v>
      </c>
      <c r="U118" s="9"/>
      <c r="V118" s="9"/>
      <c r="W118" s="9"/>
      <c r="X118" s="9"/>
      <c r="Y118" s="9"/>
      <c r="Z118" s="9"/>
    </row>
    <row r="119" spans="1:26" x14ac:dyDescent="0.35">
      <c r="A119">
        <v>2002</v>
      </c>
      <c r="B119" s="9">
        <v>396519</v>
      </c>
      <c r="C119" s="9">
        <v>113972</v>
      </c>
      <c r="D119" s="9">
        <v>90550</v>
      </c>
      <c r="E119" s="9">
        <v>23422</v>
      </c>
      <c r="F119" s="9">
        <v>289608</v>
      </c>
      <c r="G119" s="74" t="s">
        <v>100</v>
      </c>
      <c r="H119" s="74" t="s">
        <v>100</v>
      </c>
      <c r="I119" s="74" t="s">
        <v>100</v>
      </c>
      <c r="J119" s="74" t="s">
        <v>100</v>
      </c>
      <c r="K119" s="74" t="s">
        <v>100</v>
      </c>
      <c r="L119" s="74" t="s">
        <v>100</v>
      </c>
      <c r="M119" s="9">
        <v>6341</v>
      </c>
      <c r="N119" s="9" t="s">
        <v>101</v>
      </c>
      <c r="O119" s="9">
        <v>9918936</v>
      </c>
      <c r="P119" s="9">
        <v>1053599</v>
      </c>
      <c r="Q119" s="9">
        <v>38112</v>
      </c>
      <c r="U119" s="9"/>
      <c r="V119" s="9"/>
      <c r="W119" s="9"/>
      <c r="X119" s="9"/>
      <c r="Y119" s="9"/>
      <c r="Z119" s="9"/>
    </row>
    <row r="120" spans="1:26" x14ac:dyDescent="0.35">
      <c r="A120">
        <v>2007</v>
      </c>
      <c r="B120" s="9">
        <v>424069</v>
      </c>
      <c r="C120" s="9">
        <v>134461</v>
      </c>
      <c r="D120" s="9">
        <v>114768</v>
      </c>
      <c r="E120" s="9">
        <v>19693</v>
      </c>
      <c r="F120" s="9">
        <v>282547</v>
      </c>
      <c r="G120" s="74" t="s">
        <v>100</v>
      </c>
      <c r="H120" s="74" t="s">
        <v>100</v>
      </c>
      <c r="I120" s="74" t="s">
        <v>100</v>
      </c>
      <c r="J120" s="74" t="s">
        <v>100</v>
      </c>
      <c r="K120" s="74" t="s">
        <v>100</v>
      </c>
      <c r="L120" s="74" t="s">
        <v>100</v>
      </c>
      <c r="M120" s="9">
        <v>7831</v>
      </c>
      <c r="N120" s="9">
        <v>2463</v>
      </c>
      <c r="O120" s="9">
        <v>13970920</v>
      </c>
      <c r="P120" s="9">
        <v>1404896</v>
      </c>
      <c r="Q120" s="9">
        <v>57953</v>
      </c>
      <c r="U120" s="9"/>
      <c r="V120" s="9"/>
      <c r="W120" s="9"/>
      <c r="X120" s="9"/>
      <c r="Y120" s="9"/>
      <c r="Z120" s="9"/>
    </row>
    <row r="121" spans="1:26" x14ac:dyDescent="0.35">
      <c r="C121" s="9"/>
      <c r="D121" s="9"/>
      <c r="E121" s="9"/>
      <c r="F121" s="9"/>
      <c r="G121" s="9"/>
      <c r="H121" s="9"/>
      <c r="I121" s="9"/>
      <c r="J121" s="9"/>
      <c r="K121" s="9"/>
      <c r="L121" s="9"/>
      <c r="M121" s="9"/>
      <c r="N121" s="9"/>
      <c r="O121" s="9"/>
      <c r="P121" s="9"/>
      <c r="Q121" s="9"/>
      <c r="U121" s="9"/>
      <c r="V121" s="9"/>
      <c r="W121" s="9"/>
      <c r="X121" s="9"/>
      <c r="Y121" s="9"/>
      <c r="Z121" s="9"/>
    </row>
    <row r="122" spans="1:26" s="73" customFormat="1" ht="65.5" x14ac:dyDescent="0.35">
      <c r="A122" s="75" t="s">
        <v>20</v>
      </c>
      <c r="B122" s="73" t="s">
        <v>84</v>
      </c>
      <c r="C122" s="73" t="s">
        <v>85</v>
      </c>
      <c r="D122" s="73" t="s">
        <v>86</v>
      </c>
      <c r="E122" s="73" t="s">
        <v>87</v>
      </c>
      <c r="F122" s="73" t="s">
        <v>88</v>
      </c>
      <c r="G122" s="73" t="s">
        <v>89</v>
      </c>
      <c r="H122" s="73" t="s">
        <v>90</v>
      </c>
      <c r="I122" s="73" t="s">
        <v>91</v>
      </c>
      <c r="J122" s="73" t="s">
        <v>92</v>
      </c>
      <c r="K122" s="73" t="s">
        <v>93</v>
      </c>
      <c r="L122" s="73" t="s">
        <v>94</v>
      </c>
      <c r="M122" s="73" t="s">
        <v>95</v>
      </c>
      <c r="N122" s="73" t="s">
        <v>96</v>
      </c>
      <c r="O122" s="73" t="s">
        <v>97</v>
      </c>
      <c r="P122" s="73" t="s">
        <v>98</v>
      </c>
      <c r="Q122" s="73" t="s">
        <v>99</v>
      </c>
    </row>
    <row r="123" spans="1:26" x14ac:dyDescent="0.35">
      <c r="A123">
        <v>1945</v>
      </c>
      <c r="B123" s="9">
        <v>170657</v>
      </c>
      <c r="C123" s="9">
        <v>62776</v>
      </c>
      <c r="D123" s="74" t="s">
        <v>100</v>
      </c>
      <c r="E123" s="74" t="s">
        <v>100</v>
      </c>
      <c r="F123" s="74" t="s">
        <v>100</v>
      </c>
      <c r="G123" s="74" t="s">
        <v>100</v>
      </c>
      <c r="H123" s="74" t="s">
        <v>100</v>
      </c>
      <c r="I123" s="74" t="s">
        <v>100</v>
      </c>
      <c r="J123" s="74" t="s">
        <v>100</v>
      </c>
      <c r="K123" s="74" t="s">
        <v>100</v>
      </c>
      <c r="L123" s="74" t="s">
        <v>100</v>
      </c>
      <c r="M123" s="9">
        <v>11599</v>
      </c>
      <c r="N123" s="9">
        <v>152145</v>
      </c>
      <c r="O123" s="74" t="s">
        <v>100</v>
      </c>
      <c r="P123" s="74" t="s">
        <v>100</v>
      </c>
      <c r="Q123" s="9">
        <v>266864</v>
      </c>
      <c r="R123" s="9"/>
      <c r="S123" s="9"/>
      <c r="T123" s="9"/>
      <c r="U123" s="9"/>
      <c r="V123" s="9"/>
      <c r="W123" s="9"/>
      <c r="X123" s="9"/>
      <c r="Y123" s="9"/>
      <c r="Z123" s="9"/>
    </row>
    <row r="124" spans="1:26" x14ac:dyDescent="0.35">
      <c r="A124">
        <v>1950</v>
      </c>
      <c r="B124" s="9">
        <v>104068</v>
      </c>
      <c r="C124" s="9">
        <v>36690</v>
      </c>
      <c r="D124" s="9">
        <v>9962</v>
      </c>
      <c r="E124" s="74" t="s">
        <v>100</v>
      </c>
      <c r="F124" s="74" t="s">
        <v>100</v>
      </c>
      <c r="G124" s="74" t="s">
        <v>100</v>
      </c>
      <c r="H124" s="9">
        <v>24375</v>
      </c>
      <c r="I124" s="74" t="s">
        <v>100</v>
      </c>
      <c r="J124" s="9">
        <v>31855</v>
      </c>
      <c r="K124" s="9">
        <v>11148</v>
      </c>
      <c r="L124" s="9">
        <v>7839</v>
      </c>
      <c r="M124" s="9">
        <v>14384</v>
      </c>
      <c r="N124" s="9">
        <v>122502</v>
      </c>
      <c r="O124" s="74" t="s">
        <v>100</v>
      </c>
      <c r="P124" s="9">
        <v>1716</v>
      </c>
      <c r="Q124" s="9">
        <v>132725</v>
      </c>
      <c r="R124" s="9"/>
      <c r="S124" s="9"/>
      <c r="T124" s="9"/>
      <c r="U124" s="9"/>
      <c r="V124" s="9"/>
      <c r="W124" s="9"/>
      <c r="X124" s="9"/>
      <c r="Y124" s="9"/>
      <c r="Z124" s="9"/>
    </row>
    <row r="125" spans="1:26" x14ac:dyDescent="0.35">
      <c r="A125">
        <v>1992</v>
      </c>
      <c r="B125" s="9">
        <v>153552</v>
      </c>
      <c r="C125" s="9">
        <v>69774</v>
      </c>
      <c r="D125" s="9">
        <v>34566</v>
      </c>
      <c r="E125" s="9">
        <v>35208</v>
      </c>
      <c r="F125" s="74" t="s">
        <v>100</v>
      </c>
      <c r="G125" s="9">
        <v>45464</v>
      </c>
      <c r="H125" s="74" t="s">
        <v>100</v>
      </c>
      <c r="I125" s="9">
        <v>38314</v>
      </c>
      <c r="J125" s="74" t="s">
        <v>100</v>
      </c>
      <c r="K125" s="74" t="s">
        <v>100</v>
      </c>
      <c r="L125" s="74" t="s">
        <v>100</v>
      </c>
      <c r="M125" s="9">
        <v>1490</v>
      </c>
      <c r="N125" s="9" t="s">
        <v>101</v>
      </c>
      <c r="O125" s="9">
        <v>130</v>
      </c>
      <c r="P125" s="9">
        <v>108</v>
      </c>
      <c r="Q125" s="9">
        <v>177874</v>
      </c>
      <c r="R125" s="9"/>
      <c r="S125" s="9"/>
      <c r="T125" s="9"/>
      <c r="U125" s="9"/>
      <c r="V125" s="9"/>
      <c r="W125" s="9"/>
      <c r="X125" s="9"/>
      <c r="Y125" s="9"/>
      <c r="Z125" s="9"/>
    </row>
    <row r="126" spans="1:26" x14ac:dyDescent="0.35">
      <c r="A126">
        <v>2002</v>
      </c>
      <c r="B126" s="9">
        <v>260040</v>
      </c>
      <c r="C126" s="9">
        <v>111487</v>
      </c>
      <c r="D126" s="9">
        <v>74708</v>
      </c>
      <c r="E126" s="9">
        <v>36779</v>
      </c>
      <c r="F126" s="9">
        <v>148553</v>
      </c>
      <c r="G126" s="74" t="s">
        <v>100</v>
      </c>
      <c r="H126" s="74" t="s">
        <v>100</v>
      </c>
      <c r="I126" s="74" t="s">
        <v>100</v>
      </c>
      <c r="J126" s="74" t="s">
        <v>100</v>
      </c>
      <c r="K126" s="74" t="s">
        <v>100</v>
      </c>
      <c r="L126" s="74" t="s">
        <v>100</v>
      </c>
      <c r="M126" s="9">
        <v>1486</v>
      </c>
      <c r="N126" s="9" t="s">
        <v>101</v>
      </c>
      <c r="O126" s="9">
        <v>28</v>
      </c>
      <c r="P126" s="9">
        <v>102</v>
      </c>
      <c r="Q126" s="9">
        <v>121593</v>
      </c>
      <c r="R126" s="9"/>
      <c r="S126" s="9"/>
      <c r="T126" s="9"/>
      <c r="U126" s="9"/>
      <c r="V126" s="9"/>
      <c r="W126" s="9"/>
      <c r="X126" s="9"/>
      <c r="Y126" s="9"/>
      <c r="Z126" s="9"/>
    </row>
    <row r="127" spans="1:26" x14ac:dyDescent="0.35">
      <c r="A127">
        <v>2007</v>
      </c>
      <c r="B127" s="9">
        <v>337163</v>
      </c>
      <c r="C127" s="9">
        <v>157007</v>
      </c>
      <c r="D127" s="9">
        <v>124756</v>
      </c>
      <c r="E127" s="9">
        <v>32251</v>
      </c>
      <c r="F127" s="9">
        <v>180156</v>
      </c>
      <c r="G127" s="74" t="s">
        <v>100</v>
      </c>
      <c r="H127" s="74" t="s">
        <v>100</v>
      </c>
      <c r="I127" s="74" t="s">
        <v>100</v>
      </c>
      <c r="J127" s="74" t="s">
        <v>100</v>
      </c>
      <c r="K127" s="74" t="s">
        <v>100</v>
      </c>
      <c r="L127" s="74" t="s">
        <v>100</v>
      </c>
      <c r="M127" s="9">
        <v>1038</v>
      </c>
      <c r="N127" s="9" t="s">
        <v>101</v>
      </c>
      <c r="O127" s="9">
        <v>70</v>
      </c>
      <c r="P127" s="9">
        <v>57</v>
      </c>
      <c r="Q127" s="9">
        <v>106940</v>
      </c>
      <c r="R127" s="9"/>
      <c r="S127" s="9"/>
      <c r="T127" s="9"/>
      <c r="U127" s="9"/>
      <c r="V127" s="9"/>
      <c r="W127" s="9"/>
      <c r="X127" s="9"/>
      <c r="Y127" s="9"/>
      <c r="Z127" s="9"/>
    </row>
    <row r="128" spans="1:26" x14ac:dyDescent="0.35">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s="73" customFormat="1" ht="65.5" x14ac:dyDescent="0.35">
      <c r="A129" s="76" t="s">
        <v>55</v>
      </c>
      <c r="B129" s="73" t="s">
        <v>84</v>
      </c>
      <c r="C129" s="73" t="s">
        <v>85</v>
      </c>
      <c r="D129" s="73" t="s">
        <v>86</v>
      </c>
      <c r="E129" s="73" t="s">
        <v>87</v>
      </c>
      <c r="F129" s="73" t="s">
        <v>88</v>
      </c>
      <c r="G129" s="73" t="s">
        <v>89</v>
      </c>
      <c r="H129" s="73" t="s">
        <v>90</v>
      </c>
      <c r="I129" s="73" t="s">
        <v>91</v>
      </c>
      <c r="J129" s="73" t="s">
        <v>92</v>
      </c>
      <c r="K129" s="73" t="s">
        <v>93</v>
      </c>
      <c r="L129" s="73" t="s">
        <v>94</v>
      </c>
      <c r="M129" s="73" t="s">
        <v>95</v>
      </c>
      <c r="N129" s="73" t="s">
        <v>96</v>
      </c>
      <c r="O129" s="73" t="s">
        <v>97</v>
      </c>
      <c r="P129" s="73" t="s">
        <v>98</v>
      </c>
      <c r="Q129" s="73" t="s">
        <v>99</v>
      </c>
    </row>
    <row r="130" spans="1:26" x14ac:dyDescent="0.35">
      <c r="A130">
        <v>1945</v>
      </c>
      <c r="B130" s="9">
        <v>67067</v>
      </c>
      <c r="C130" s="9">
        <v>36328</v>
      </c>
      <c r="D130" s="74" t="s">
        <v>100</v>
      </c>
      <c r="E130" s="74" t="s">
        <v>100</v>
      </c>
      <c r="F130" s="74" t="s">
        <v>100</v>
      </c>
      <c r="G130" s="74" t="s">
        <v>100</v>
      </c>
      <c r="H130" s="74" t="s">
        <v>100</v>
      </c>
      <c r="I130" s="74" t="s">
        <v>100</v>
      </c>
      <c r="J130" s="74" t="s">
        <v>100</v>
      </c>
      <c r="K130" s="74" t="s">
        <v>100</v>
      </c>
      <c r="L130" s="74" t="s">
        <v>100</v>
      </c>
      <c r="M130" s="9">
        <v>5286</v>
      </c>
      <c r="N130" s="9">
        <v>123332</v>
      </c>
      <c r="O130" s="74" t="s">
        <v>100</v>
      </c>
      <c r="P130" s="74" t="s">
        <v>100</v>
      </c>
      <c r="Q130" s="9">
        <v>36795</v>
      </c>
      <c r="R130" s="9"/>
      <c r="S130" s="9"/>
      <c r="T130" s="9"/>
      <c r="U130" s="9"/>
      <c r="V130" s="9"/>
      <c r="W130" s="9"/>
      <c r="X130" s="9"/>
      <c r="Y130" s="9"/>
      <c r="Z130" s="9"/>
    </row>
    <row r="131" spans="1:26" x14ac:dyDescent="0.35">
      <c r="A131">
        <v>1950</v>
      </c>
      <c r="B131" s="9">
        <v>55510</v>
      </c>
      <c r="C131" s="9">
        <v>27418</v>
      </c>
      <c r="D131" s="9">
        <v>24012</v>
      </c>
      <c r="E131" s="74" t="s">
        <v>100</v>
      </c>
      <c r="F131" s="74" t="s">
        <v>100</v>
      </c>
      <c r="G131" s="74" t="s">
        <v>100</v>
      </c>
      <c r="H131" s="9">
        <v>15809</v>
      </c>
      <c r="I131" s="74" t="s">
        <v>100</v>
      </c>
      <c r="J131" s="9">
        <v>6297</v>
      </c>
      <c r="K131" s="9">
        <v>5986</v>
      </c>
      <c r="L131" s="9">
        <v>19895</v>
      </c>
      <c r="M131" s="9">
        <v>3058</v>
      </c>
      <c r="N131" s="9">
        <v>104431</v>
      </c>
      <c r="O131" s="74" t="s">
        <v>100</v>
      </c>
      <c r="P131" s="9">
        <v>13427</v>
      </c>
      <c r="Q131" s="9">
        <v>15215</v>
      </c>
      <c r="R131" s="9"/>
      <c r="S131" s="9"/>
      <c r="T131" s="9"/>
      <c r="U131" s="9"/>
      <c r="V131" s="9"/>
      <c r="W131" s="9"/>
      <c r="X131" s="9"/>
      <c r="Y131" s="9"/>
      <c r="Z131" s="9"/>
    </row>
    <row r="132" spans="1:26" x14ac:dyDescent="0.35">
      <c r="A132">
        <v>1992</v>
      </c>
      <c r="B132" s="9">
        <v>173508</v>
      </c>
      <c r="C132" s="9">
        <v>90040</v>
      </c>
      <c r="D132" s="9">
        <v>86235</v>
      </c>
      <c r="E132" s="9">
        <v>3805</v>
      </c>
      <c r="F132" s="74" t="s">
        <v>100</v>
      </c>
      <c r="G132" s="9">
        <v>63164</v>
      </c>
      <c r="H132" s="74" t="s">
        <v>100</v>
      </c>
      <c r="I132" s="9">
        <v>20304</v>
      </c>
      <c r="J132" s="74" t="s">
        <v>100</v>
      </c>
      <c r="K132" s="74" t="s">
        <v>100</v>
      </c>
      <c r="L132" s="74" t="s">
        <v>100</v>
      </c>
      <c r="M132" s="9">
        <v>9701</v>
      </c>
      <c r="N132" s="9" t="s">
        <v>101</v>
      </c>
      <c r="O132" s="9">
        <v>2086033</v>
      </c>
      <c r="P132" s="9">
        <v>464752</v>
      </c>
      <c r="Q132" s="9" t="s">
        <v>101</v>
      </c>
      <c r="R132" s="9"/>
      <c r="S132" s="9"/>
      <c r="T132" s="9"/>
      <c r="U132" s="9"/>
      <c r="V132" s="9"/>
      <c r="W132" s="9"/>
      <c r="X132" s="9"/>
      <c r="Y132" s="9"/>
      <c r="Z132" s="9"/>
    </row>
    <row r="133" spans="1:26" x14ac:dyDescent="0.35">
      <c r="A133">
        <v>2002</v>
      </c>
      <c r="B133" s="9">
        <v>269530</v>
      </c>
      <c r="C133" s="9">
        <v>143422</v>
      </c>
      <c r="D133" s="9">
        <v>138292</v>
      </c>
      <c r="E133" s="9">
        <v>5130</v>
      </c>
      <c r="F133" s="9">
        <v>126108</v>
      </c>
      <c r="G133" s="74" t="s">
        <v>100</v>
      </c>
      <c r="H133" s="74" t="s">
        <v>100</v>
      </c>
      <c r="I133" s="74" t="s">
        <v>100</v>
      </c>
      <c r="J133" s="74" t="s">
        <v>100</v>
      </c>
      <c r="K133" s="74" t="s">
        <v>100</v>
      </c>
      <c r="L133" s="74" t="s">
        <v>100</v>
      </c>
      <c r="M133" s="9">
        <v>765</v>
      </c>
      <c r="N133" s="9" t="s">
        <v>101</v>
      </c>
      <c r="O133" s="9" t="s">
        <v>101</v>
      </c>
      <c r="P133" s="9">
        <v>1012531</v>
      </c>
      <c r="Q133" s="9" t="s">
        <v>101</v>
      </c>
      <c r="R133" s="9"/>
      <c r="S133" s="9"/>
      <c r="T133" s="9"/>
      <c r="U133" s="9"/>
      <c r="V133" s="9"/>
      <c r="W133" s="9"/>
      <c r="X133" s="9"/>
      <c r="Y133" s="9"/>
      <c r="Z133" s="9"/>
    </row>
    <row r="134" spans="1:26" x14ac:dyDescent="0.35">
      <c r="A134">
        <v>2007</v>
      </c>
      <c r="B134" s="9">
        <v>365543</v>
      </c>
      <c r="C134" s="9">
        <v>170906</v>
      </c>
      <c r="D134" s="9">
        <v>163600</v>
      </c>
      <c r="E134" s="9">
        <v>7306</v>
      </c>
      <c r="F134" s="9">
        <v>194637</v>
      </c>
      <c r="G134" s="74" t="s">
        <v>100</v>
      </c>
      <c r="H134" s="74" t="s">
        <v>100</v>
      </c>
      <c r="I134" s="74" t="s">
        <v>100</v>
      </c>
      <c r="J134" s="74" t="s">
        <v>100</v>
      </c>
      <c r="K134" s="74" t="s">
        <v>100</v>
      </c>
      <c r="L134" s="74" t="s">
        <v>100</v>
      </c>
      <c r="M134" s="9">
        <v>576</v>
      </c>
      <c r="N134" s="9" t="s">
        <v>101</v>
      </c>
      <c r="O134" s="9" t="s">
        <v>101</v>
      </c>
      <c r="P134" s="9">
        <v>507533</v>
      </c>
      <c r="Q134" s="9" t="s">
        <v>101</v>
      </c>
      <c r="R134" s="9"/>
      <c r="S134" s="9"/>
      <c r="T134" s="9"/>
      <c r="U134" s="9"/>
      <c r="V134" s="9"/>
      <c r="W134" s="9"/>
      <c r="X134" s="9"/>
      <c r="Y134" s="9"/>
      <c r="Z134" s="9"/>
    </row>
    <row r="135" spans="1:26" x14ac:dyDescent="0.35">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x14ac:dyDescent="0.35">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s="73" customFormat="1" ht="65.5" x14ac:dyDescent="0.35">
      <c r="A137" s="77" t="s">
        <v>22</v>
      </c>
      <c r="B137" s="73" t="s">
        <v>84</v>
      </c>
      <c r="C137" s="73" t="s">
        <v>85</v>
      </c>
      <c r="D137" s="73" t="s">
        <v>86</v>
      </c>
      <c r="E137" s="73" t="s">
        <v>87</v>
      </c>
      <c r="F137" s="73" t="s">
        <v>88</v>
      </c>
      <c r="G137" s="73" t="s">
        <v>89</v>
      </c>
      <c r="H137" s="73" t="s">
        <v>90</v>
      </c>
      <c r="I137" s="73" t="s">
        <v>91</v>
      </c>
      <c r="J137" s="73" t="s">
        <v>92</v>
      </c>
      <c r="K137" s="73" t="s">
        <v>93</v>
      </c>
      <c r="L137" s="73" t="s">
        <v>94</v>
      </c>
      <c r="M137" s="73" t="s">
        <v>95</v>
      </c>
      <c r="N137" s="73" t="s">
        <v>96</v>
      </c>
      <c r="O137" s="73" t="s">
        <v>97</v>
      </c>
      <c r="P137" s="73" t="s">
        <v>98</v>
      </c>
      <c r="Q137" s="73" t="s">
        <v>99</v>
      </c>
    </row>
    <row r="138" spans="1:26" x14ac:dyDescent="0.35">
      <c r="A138">
        <v>1945</v>
      </c>
      <c r="B138" s="9">
        <v>155138</v>
      </c>
      <c r="C138" s="9">
        <v>3400</v>
      </c>
      <c r="D138" s="74" t="s">
        <v>100</v>
      </c>
      <c r="E138" s="74" t="s">
        <v>100</v>
      </c>
      <c r="F138" s="74" t="s">
        <v>100</v>
      </c>
      <c r="G138" s="74" t="s">
        <v>100</v>
      </c>
      <c r="H138" s="74" t="s">
        <v>100</v>
      </c>
      <c r="I138" s="74" t="s">
        <v>100</v>
      </c>
      <c r="J138" s="74" t="s">
        <v>100</v>
      </c>
      <c r="K138" s="74" t="s">
        <v>100</v>
      </c>
      <c r="L138" s="74" t="s">
        <v>100</v>
      </c>
      <c r="M138" s="9">
        <v>24590</v>
      </c>
      <c r="N138" s="9">
        <v>582882</v>
      </c>
      <c r="O138" s="74" t="s">
        <v>100</v>
      </c>
      <c r="P138" s="74" t="s">
        <v>100</v>
      </c>
      <c r="Q138" s="9">
        <v>13765</v>
      </c>
      <c r="R138" s="9"/>
      <c r="S138" s="9"/>
      <c r="T138" s="9"/>
      <c r="U138" s="9"/>
      <c r="V138" s="9"/>
      <c r="W138" s="9"/>
      <c r="X138" s="9"/>
      <c r="Y138" s="9"/>
      <c r="Z138" s="9"/>
    </row>
    <row r="139" spans="1:26" x14ac:dyDescent="0.35">
      <c r="A139">
        <v>1950</v>
      </c>
      <c r="B139" s="9">
        <v>139862</v>
      </c>
      <c r="C139" s="9">
        <v>3021</v>
      </c>
      <c r="D139" s="9">
        <v>38981</v>
      </c>
      <c r="E139" s="74" t="s">
        <v>100</v>
      </c>
      <c r="F139" s="74" t="s">
        <v>100</v>
      </c>
      <c r="G139" s="74" t="s">
        <v>100</v>
      </c>
      <c r="H139" s="9">
        <v>37855</v>
      </c>
      <c r="I139" s="74" t="s">
        <v>100</v>
      </c>
      <c r="J139" s="9">
        <v>22586</v>
      </c>
      <c r="K139" s="9">
        <v>18342</v>
      </c>
      <c r="L139" s="9">
        <v>31751</v>
      </c>
      <c r="M139" s="9">
        <v>19934</v>
      </c>
      <c r="N139" s="9">
        <v>541875</v>
      </c>
      <c r="O139" s="74" t="s">
        <v>100</v>
      </c>
      <c r="P139" s="9">
        <v>59812</v>
      </c>
      <c r="Q139" s="9">
        <v>8605</v>
      </c>
      <c r="R139" s="9"/>
      <c r="S139" s="9"/>
      <c r="T139" s="9"/>
      <c r="U139" s="9"/>
      <c r="V139" s="9"/>
      <c r="W139" s="9"/>
      <c r="X139" s="9"/>
      <c r="Y139" s="9"/>
      <c r="Z139" s="9"/>
    </row>
    <row r="140" spans="1:26" x14ac:dyDescent="0.35">
      <c r="A140">
        <v>1992</v>
      </c>
      <c r="B140">
        <v>557067</v>
      </c>
      <c r="C140">
        <v>254983</v>
      </c>
      <c r="D140">
        <v>215480</v>
      </c>
      <c r="E140">
        <v>39503</v>
      </c>
      <c r="F140" s="74" t="s">
        <v>100</v>
      </c>
      <c r="G140">
        <v>189984</v>
      </c>
      <c r="H140" s="74" t="s">
        <v>100</v>
      </c>
      <c r="I140">
        <v>112100</v>
      </c>
      <c r="J140" s="74" t="s">
        <v>100</v>
      </c>
      <c r="K140" s="74" t="s">
        <v>100</v>
      </c>
      <c r="L140" s="74" t="s">
        <v>100</v>
      </c>
      <c r="M140">
        <v>116952</v>
      </c>
      <c r="N140" s="9" t="s">
        <v>101</v>
      </c>
      <c r="O140">
        <v>1287606</v>
      </c>
      <c r="P140">
        <v>628510</v>
      </c>
      <c r="Q140" s="9" t="s">
        <v>101</v>
      </c>
    </row>
    <row r="141" spans="1:26" x14ac:dyDescent="0.35">
      <c r="A141">
        <v>2002</v>
      </c>
      <c r="B141" s="9">
        <v>900124</v>
      </c>
      <c r="C141" s="9">
        <v>443633</v>
      </c>
      <c r="D141">
        <v>412462</v>
      </c>
      <c r="E141">
        <v>31171</v>
      </c>
      <c r="F141">
        <v>456491</v>
      </c>
      <c r="G141" s="74" t="s">
        <v>100</v>
      </c>
      <c r="H141" s="74" t="s">
        <v>100</v>
      </c>
      <c r="I141" s="74" t="s">
        <v>100</v>
      </c>
      <c r="J141" s="74" t="s">
        <v>100</v>
      </c>
      <c r="K141" s="74" t="s">
        <v>100</v>
      </c>
      <c r="L141" s="74" t="s">
        <v>100</v>
      </c>
      <c r="M141" s="9" t="s">
        <v>101</v>
      </c>
      <c r="N141" s="9" t="s">
        <v>101</v>
      </c>
      <c r="O141">
        <v>2057193</v>
      </c>
      <c r="P141">
        <v>238136</v>
      </c>
      <c r="Q141">
        <v>64913</v>
      </c>
    </row>
    <row r="142" spans="1:26" x14ac:dyDescent="0.35">
      <c r="A142">
        <v>2007</v>
      </c>
      <c r="B142" s="9">
        <v>1071956</v>
      </c>
      <c r="C142" s="9">
        <v>502326</v>
      </c>
      <c r="D142">
        <v>474497</v>
      </c>
      <c r="E142">
        <v>27829</v>
      </c>
      <c r="F142">
        <v>569630</v>
      </c>
      <c r="G142" s="74" t="s">
        <v>100</v>
      </c>
      <c r="H142" s="74" t="s">
        <v>100</v>
      </c>
      <c r="I142" s="74" t="s">
        <v>100</v>
      </c>
      <c r="J142" s="74" t="s">
        <v>100</v>
      </c>
      <c r="K142" s="74" t="s">
        <v>100</v>
      </c>
      <c r="L142" s="74" t="s">
        <v>100</v>
      </c>
      <c r="M142" s="9" t="s">
        <v>101</v>
      </c>
      <c r="N142">
        <v>18347</v>
      </c>
      <c r="O142" s="9" t="s">
        <v>101</v>
      </c>
      <c r="P142" s="9" t="s">
        <v>101</v>
      </c>
      <c r="Q142" s="9">
        <v>68780</v>
      </c>
    </row>
    <row r="144" spans="1:26" ht="65.5" x14ac:dyDescent="0.35">
      <c r="A144" s="78" t="s">
        <v>102</v>
      </c>
      <c r="B144" s="73" t="s">
        <v>84</v>
      </c>
      <c r="C144" s="73" t="s">
        <v>85</v>
      </c>
      <c r="D144" s="73" t="s">
        <v>86</v>
      </c>
      <c r="E144" s="73" t="s">
        <v>87</v>
      </c>
      <c r="F144" s="73" t="s">
        <v>88</v>
      </c>
      <c r="G144" s="73" t="s">
        <v>89</v>
      </c>
      <c r="H144" s="73" t="s">
        <v>90</v>
      </c>
      <c r="I144" s="73" t="s">
        <v>91</v>
      </c>
      <c r="J144" s="73" t="s">
        <v>92</v>
      </c>
      <c r="K144" s="73" t="s">
        <v>93</v>
      </c>
      <c r="L144" s="73" t="s">
        <v>94</v>
      </c>
      <c r="M144" s="73" t="s">
        <v>95</v>
      </c>
      <c r="N144" s="73" t="s">
        <v>96</v>
      </c>
      <c r="O144" s="73" t="s">
        <v>97</v>
      </c>
      <c r="P144" s="73" t="s">
        <v>98</v>
      </c>
      <c r="Q144" s="73" t="s">
        <v>99</v>
      </c>
    </row>
    <row r="145" spans="1:17" x14ac:dyDescent="0.35">
      <c r="C145" s="9"/>
      <c r="D145" s="9"/>
    </row>
    <row r="146" spans="1:17" x14ac:dyDescent="0.35">
      <c r="A146">
        <v>1945</v>
      </c>
      <c r="B146" s="116">
        <f>SUM(B4,B11,B18,B32,B39,B46,B53,B67,B74,B88,B95,B102,B109,B116,B138)</f>
        <v>859409</v>
      </c>
      <c r="C146" s="9">
        <f>SUM(C4,C11,C18,C32,C39,C46,C53,C67,C74,C88,C95,C102,C109,C116,C138)</f>
        <v>71722</v>
      </c>
      <c r="D146" s="116">
        <f>SUM(D4,D11,D18,D32,D39,D46,D53,D67,D74,D88,D95,D102,D109,D116,D138)</f>
        <v>0</v>
      </c>
      <c r="E146" s="116">
        <f t="shared" ref="E146:Q146" si="0">SUM(E4,E11,E18,E32,E39,E46,E53,E67,E74,E88,E95,E102,E109,E116,E138)</f>
        <v>0</v>
      </c>
      <c r="F146" s="116">
        <f t="shared" si="0"/>
        <v>0</v>
      </c>
      <c r="G146" s="116"/>
      <c r="H146" s="116"/>
      <c r="I146" s="116"/>
      <c r="J146" s="116"/>
      <c r="K146" s="116"/>
      <c r="L146" s="116"/>
      <c r="M146" s="116"/>
      <c r="N146" s="116">
        <f t="shared" si="0"/>
        <v>3200284</v>
      </c>
      <c r="O146" s="116">
        <f t="shared" si="0"/>
        <v>3512441</v>
      </c>
      <c r="P146" s="116">
        <f t="shared" si="0"/>
        <v>988382</v>
      </c>
      <c r="Q146" s="116">
        <f t="shared" si="0"/>
        <v>959552</v>
      </c>
    </row>
    <row r="147" spans="1:17" x14ac:dyDescent="0.35">
      <c r="A147">
        <v>1950</v>
      </c>
      <c r="B147" s="116">
        <f t="shared" ref="B147" si="1">SUM(B5,B12,B19,B33,B40,B47,B54,B68,B75,B89,B96,B103,B110,B117,B139)</f>
        <v>842535</v>
      </c>
      <c r="C147" s="116">
        <f t="shared" ref="C147:D150" si="2">SUM(C5,C12,C19,C33,C40,C47,C54,C68,C75,C89,C96,C103,C110,C117,C139)</f>
        <v>306721</v>
      </c>
      <c r="D147" s="116">
        <f t="shared" si="2"/>
        <v>212035</v>
      </c>
      <c r="E147" s="116">
        <f t="shared" ref="E147:Q147" si="3">SUM(E5,E12,E19,E33,E40,E47,E54,E68,E75,E89,E96,E103,E110,E117,E139)</f>
        <v>0</v>
      </c>
      <c r="F147" s="116">
        <f t="shared" si="3"/>
        <v>0</v>
      </c>
      <c r="G147" s="116"/>
      <c r="H147" s="116"/>
      <c r="I147" s="116"/>
      <c r="J147" s="116"/>
      <c r="K147" s="116"/>
      <c r="L147" s="116"/>
      <c r="M147" s="116"/>
      <c r="N147" s="116">
        <f t="shared" si="3"/>
        <v>3008549</v>
      </c>
      <c r="O147" s="116">
        <f t="shared" si="3"/>
        <v>3329438</v>
      </c>
      <c r="P147" s="116">
        <f t="shared" si="3"/>
        <v>1710912</v>
      </c>
      <c r="Q147" s="116">
        <f t="shared" si="3"/>
        <v>814403</v>
      </c>
    </row>
    <row r="148" spans="1:17" x14ac:dyDescent="0.35">
      <c r="A148">
        <v>1992</v>
      </c>
      <c r="B148" s="116">
        <f t="shared" ref="B148" si="4">SUM(B6,B13,B20,B34,B41,B48,B55,B69,B76,B90,B97,B104,B111,B118,B140)</f>
        <v>1748796</v>
      </c>
      <c r="C148" s="116">
        <f t="shared" si="2"/>
        <v>348678</v>
      </c>
      <c r="D148" s="116">
        <f t="shared" si="2"/>
        <v>487907</v>
      </c>
      <c r="E148" s="116">
        <f t="shared" ref="E148:Q148" si="5">SUM(E6,E13,E20,E34,E41,E48,E55,E69,E76,E90,E97,E104,E111,E118,E140)</f>
        <v>234216</v>
      </c>
      <c r="F148" s="116">
        <f t="shared" si="5"/>
        <v>0</v>
      </c>
      <c r="G148" s="116"/>
      <c r="H148" s="116"/>
      <c r="I148" s="116"/>
      <c r="J148" s="116"/>
      <c r="K148" s="116"/>
      <c r="L148" s="116"/>
      <c r="M148" s="116"/>
      <c r="N148" s="116">
        <f t="shared" si="5"/>
        <v>3227115</v>
      </c>
      <c r="O148" s="116">
        <f t="shared" si="5"/>
        <v>15743930</v>
      </c>
      <c r="P148" s="116">
        <f t="shared" si="5"/>
        <v>2101131</v>
      </c>
      <c r="Q148" s="116">
        <f t="shared" si="5"/>
        <v>237296</v>
      </c>
    </row>
    <row r="149" spans="1:17" x14ac:dyDescent="0.35">
      <c r="A149">
        <v>2002</v>
      </c>
      <c r="B149" s="116">
        <f t="shared" ref="B149" si="6">SUM(B7,B14,B21,B35,B42,B49,B56,B70,B77,B91,B98,B105,B112,B119,B141)</f>
        <v>2251074</v>
      </c>
      <c r="C149" s="116">
        <f t="shared" si="2"/>
        <v>1043092</v>
      </c>
      <c r="D149" s="116">
        <f t="shared" si="2"/>
        <v>809334</v>
      </c>
      <c r="E149" s="116">
        <f t="shared" ref="E149:Q149" si="7">SUM(E7,E14,E21,E35,E42,E49,E56,E70,E77,E91,E98,E105,E112,E119,E141)</f>
        <v>199618</v>
      </c>
      <c r="F149" s="116">
        <f t="shared" si="7"/>
        <v>1218544</v>
      </c>
      <c r="G149" s="116"/>
      <c r="H149" s="116"/>
      <c r="I149" s="116"/>
      <c r="J149" s="116"/>
      <c r="K149" s="116"/>
      <c r="L149" s="116"/>
      <c r="M149" s="116"/>
      <c r="N149" s="116">
        <f t="shared" si="7"/>
        <v>4486582</v>
      </c>
      <c r="O149" s="116">
        <f t="shared" si="7"/>
        <v>13140353</v>
      </c>
      <c r="P149" s="116">
        <f t="shared" si="7"/>
        <v>3160761</v>
      </c>
      <c r="Q149" s="116">
        <f t="shared" si="7"/>
        <v>247278</v>
      </c>
    </row>
    <row r="150" spans="1:17" x14ac:dyDescent="0.35">
      <c r="A150">
        <v>2007</v>
      </c>
      <c r="B150" s="116">
        <f t="shared" ref="B150" si="8">SUM(B8,B15,B22,B36,B43,B50,B57,B71,B78,B92,B99,B106,B113,B120,B142)</f>
        <v>2568657</v>
      </c>
      <c r="C150" s="116">
        <f t="shared" si="2"/>
        <v>1193721</v>
      </c>
      <c r="D150" s="116">
        <f t="shared" si="2"/>
        <v>966517</v>
      </c>
      <c r="E150" s="116">
        <f t="shared" ref="E150:Q150" si="9">SUM(E8,E15,E22,E36,E43,E50,E57,E71,E78,E92,E99,E106,E113,E120,E142)</f>
        <v>157787</v>
      </c>
      <c r="F150" s="116">
        <f t="shared" si="9"/>
        <v>1364374</v>
      </c>
      <c r="G150" s="116"/>
      <c r="H150" s="116"/>
      <c r="I150" s="116"/>
      <c r="J150" s="116"/>
      <c r="K150" s="116"/>
      <c r="L150" s="116"/>
      <c r="M150" s="116"/>
      <c r="N150" s="116">
        <f t="shared" si="9"/>
        <v>3701022</v>
      </c>
      <c r="O150" s="116">
        <f t="shared" si="9"/>
        <v>15265385</v>
      </c>
      <c r="P150" s="116">
        <f t="shared" si="9"/>
        <v>3531502</v>
      </c>
      <c r="Q150" s="116">
        <f t="shared" si="9"/>
        <v>240254</v>
      </c>
    </row>
    <row r="151" spans="1:17" x14ac:dyDescent="0.35">
      <c r="C151" s="73"/>
      <c r="D151" s="73"/>
    </row>
    <row r="153" spans="1:17" ht="52.5" x14ac:dyDescent="0.35">
      <c r="A153" s="78" t="s">
        <v>103</v>
      </c>
      <c r="B153" s="73" t="s">
        <v>84</v>
      </c>
      <c r="C153" s="73" t="s">
        <v>85</v>
      </c>
      <c r="D153" s="79" t="s">
        <v>86</v>
      </c>
      <c r="F153" s="73" t="s">
        <v>104</v>
      </c>
      <c r="G153" s="73" t="s">
        <v>105</v>
      </c>
      <c r="H153" s="73" t="s">
        <v>106</v>
      </c>
      <c r="I153" s="73"/>
      <c r="J153" s="73"/>
      <c r="K153" s="73"/>
      <c r="L153" s="73"/>
      <c r="M153" s="73"/>
      <c r="N153" s="73"/>
      <c r="O153" s="73"/>
      <c r="P153" s="73"/>
      <c r="Q153" s="73"/>
    </row>
    <row r="154" spans="1:17" x14ac:dyDescent="0.35">
      <c r="D154" s="80"/>
    </row>
    <row r="155" spans="1:17" x14ac:dyDescent="0.35">
      <c r="A155">
        <v>1945</v>
      </c>
      <c r="C155" s="81">
        <f>C146/(C$149+3/5*(C$150-C$149))</f>
        <v>6.327652074242146E-2</v>
      </c>
      <c r="D155" s="82">
        <f>D147/(D$149+3/5*(D$150-D$149))</f>
        <v>0.23464444729217418</v>
      </c>
      <c r="F155">
        <f>'[1]NASS Milk Production'!B2/'[1]NASS Milk Production'!B10</f>
        <v>0.45584045584045585</v>
      </c>
      <c r="G155">
        <f>(33420+45000)/2</f>
        <v>39210</v>
      </c>
      <c r="H155">
        <f>G155/G$159</f>
        <v>8.7194757195624473E-2</v>
      </c>
      <c r="M155" s="81"/>
      <c r="N155" s="81"/>
      <c r="O155" s="81"/>
    </row>
    <row r="156" spans="1:17" x14ac:dyDescent="0.35">
      <c r="A156">
        <v>1960</v>
      </c>
      <c r="C156" s="81">
        <f>(C147+10/42*(C148-C147))/(C$149+3/5*(C$150-C$149))</f>
        <v>0.27941712577751276</v>
      </c>
      <c r="D156" s="82">
        <f>(D147+10/42*(D148-D147))/(D$149+3/5*(D$150-D$149))</f>
        <v>0.30733216951614067</v>
      </c>
      <c r="F156">
        <f>'[1]NASS Milk Production'!B3/'[1]NASS Milk Production'!B10</f>
        <v>0.47293447293447294</v>
      </c>
      <c r="G156">
        <f>56000</f>
        <v>56000</v>
      </c>
      <c r="H156">
        <f>G156/G$159</f>
        <v>0.12453217044006555</v>
      </c>
      <c r="M156" s="81"/>
      <c r="N156" s="81"/>
      <c r="O156" s="81"/>
    </row>
    <row r="157" spans="1:17" x14ac:dyDescent="0.35">
      <c r="A157">
        <v>1975</v>
      </c>
      <c r="C157" s="81">
        <f>(C147+25/42*(C148-C147))/(C$149+3/5*(C$150-C$149))</f>
        <v>0.29263728227855534</v>
      </c>
      <c r="D157" s="82">
        <f>(D147+25/42*(D148-D147))/(D$149+3/5*(D$150-D$149))</f>
        <v>0.41636375285209037</v>
      </c>
      <c r="F157">
        <f>'[1]NASS Milk Production'!B6/'[1]NASS Milk Production'!B10</f>
        <v>0.45584045584045585</v>
      </c>
      <c r="G157">
        <f>(63000+120695)/2</f>
        <v>91847.5</v>
      </c>
      <c r="H157">
        <f>G157/G$159</f>
        <v>0.20424943793739145</v>
      </c>
      <c r="M157" s="81"/>
      <c r="N157" s="81"/>
      <c r="O157" s="81"/>
    </row>
    <row r="158" spans="1:17" x14ac:dyDescent="0.35">
      <c r="A158">
        <v>1990</v>
      </c>
      <c r="C158" s="81">
        <f>(C147+40/42*(C148-C147))/(C$149+3/5*(C$150-C$149))</f>
        <v>0.30585743877959798</v>
      </c>
      <c r="D158" s="82">
        <f>(D147+40/42*(D148-D147))/(D$149+3/5*(D$150-D$149))</f>
        <v>0.52539533618804013</v>
      </c>
      <c r="F158">
        <f>'[1]NASS Milk Production'!B7/'[1]NASS Milk Production'!B10</f>
        <v>0.64672364672364668</v>
      </c>
      <c r="G158">
        <f>208504</f>
        <v>208504</v>
      </c>
      <c r="H158">
        <f>G158/G$159</f>
        <v>0.46366885116848983</v>
      </c>
      <c r="M158" s="81"/>
      <c r="N158" s="81"/>
      <c r="O158" s="81"/>
    </row>
    <row r="159" spans="1:17" x14ac:dyDescent="0.35">
      <c r="A159">
        <v>2005</v>
      </c>
      <c r="C159" s="81">
        <f>(C149+3/5*(C150-C149))/(C$149+3/5*(C$150-C$149))</f>
        <v>1</v>
      </c>
      <c r="D159" s="82">
        <f>(D149+3/5*(D150-D149))/(D$149+3/5*(D$150-D$149))</f>
        <v>1</v>
      </c>
      <c r="F159">
        <f>1</f>
        <v>1</v>
      </c>
      <c r="G159">
        <f>(D141+3/5*(D142-D141))</f>
        <v>449683</v>
      </c>
      <c r="H159">
        <f>G159/G$159</f>
        <v>1</v>
      </c>
      <c r="M159" s="81"/>
      <c r="N159" s="81"/>
      <c r="O159" s="81"/>
    </row>
    <row r="160" spans="1:17" x14ac:dyDescent="0.35">
      <c r="A160">
        <v>2020</v>
      </c>
      <c r="C160" s="81">
        <f>C$150/(C$149+3/5*(C$150-C$149))</f>
        <v>1.0531567945283746</v>
      </c>
      <c r="D160" s="82">
        <f t="shared" ref="C160:D162" si="10">D$150/(D$149+3/5*(D$150-D$149))</f>
        <v>1.0695774153488353</v>
      </c>
      <c r="F160">
        <f>'[1]NASS Milk Production'!B15/'[1]NASS Milk Production'!B10</f>
        <v>0.9994301994301994</v>
      </c>
      <c r="M160" s="81"/>
      <c r="N160" s="81"/>
      <c r="O160" s="81"/>
    </row>
    <row r="161" spans="1:15" x14ac:dyDescent="0.35">
      <c r="A161">
        <v>2035</v>
      </c>
      <c r="C161" s="81">
        <f t="shared" si="10"/>
        <v>1.0531567945283746</v>
      </c>
      <c r="D161" s="82">
        <f t="shared" si="10"/>
        <v>1.0695774153488353</v>
      </c>
      <c r="F161">
        <f>'[1]NASS Milk Production'!B16/'[1]NASS Milk Production'!B10</f>
        <v>0.9994301994301994</v>
      </c>
      <c r="M161" s="81"/>
      <c r="N161" s="81"/>
      <c r="O161" s="81"/>
    </row>
    <row r="162" spans="1:15" x14ac:dyDescent="0.35">
      <c r="A162">
        <v>2050</v>
      </c>
      <c r="C162" s="81">
        <f t="shared" si="10"/>
        <v>1.0531567945283746</v>
      </c>
      <c r="D162" s="82">
        <f t="shared" si="10"/>
        <v>1.0695774153488353</v>
      </c>
      <c r="F162">
        <f>'[1]NASS Milk Production'!B17/'[1]NASS Milk Production'!B10</f>
        <v>0.9994301994301994</v>
      </c>
      <c r="M162" s="81"/>
      <c r="N162" s="81"/>
      <c r="O162" s="81"/>
    </row>
    <row r="164" spans="1:15" x14ac:dyDescent="0.35">
      <c r="J164" s="149"/>
    </row>
    <row r="165" spans="1:15" x14ac:dyDescent="0.35">
      <c r="A165" s="1" t="s">
        <v>107</v>
      </c>
    </row>
    <row r="166" spans="1:15" x14ac:dyDescent="0.35">
      <c r="B166">
        <v>1945</v>
      </c>
      <c r="C166">
        <v>1950</v>
      </c>
      <c r="D166">
        <v>1992</v>
      </c>
      <c r="E166">
        <v>2002</v>
      </c>
      <c r="F166">
        <v>2007</v>
      </c>
    </row>
    <row r="167" spans="1:15" x14ac:dyDescent="0.35">
      <c r="A167" s="162" t="s">
        <v>54</v>
      </c>
      <c r="B167" s="149" t="s">
        <v>100</v>
      </c>
      <c r="C167" s="116">
        <v>7965</v>
      </c>
      <c r="D167" s="116">
        <v>1106</v>
      </c>
      <c r="E167" s="116">
        <v>1261</v>
      </c>
      <c r="F167" s="149" t="s">
        <v>148</v>
      </c>
    </row>
    <row r="168" spans="1:15" x14ac:dyDescent="0.35">
      <c r="A168" s="149" t="s">
        <v>9</v>
      </c>
      <c r="B168" s="149" t="s">
        <v>100</v>
      </c>
      <c r="C168" s="116">
        <v>2475</v>
      </c>
      <c r="D168" s="149" t="s">
        <v>148</v>
      </c>
      <c r="E168" s="149" t="s">
        <v>148</v>
      </c>
      <c r="F168" s="149" t="s">
        <v>148</v>
      </c>
    </row>
    <row r="169" spans="1:15" x14ac:dyDescent="0.35">
      <c r="A169" s="149" t="s">
        <v>3</v>
      </c>
      <c r="B169" s="149" t="s">
        <v>100</v>
      </c>
      <c r="C169" s="116">
        <v>3033</v>
      </c>
      <c r="D169" s="149" t="s">
        <v>148</v>
      </c>
      <c r="E169" s="149" t="s">
        <v>148</v>
      </c>
      <c r="F169" s="149" t="s">
        <v>148</v>
      </c>
    </row>
    <row r="170" spans="1:15" x14ac:dyDescent="0.35">
      <c r="A170" s="149" t="s">
        <v>10</v>
      </c>
      <c r="B170" s="149" t="s">
        <v>100</v>
      </c>
      <c r="C170" s="116">
        <v>15027</v>
      </c>
      <c r="D170" s="116">
        <v>16338</v>
      </c>
      <c r="E170" s="116">
        <v>17304</v>
      </c>
      <c r="F170" s="116">
        <v>22499</v>
      </c>
    </row>
    <row r="171" spans="1:15" x14ac:dyDescent="0.35">
      <c r="A171" s="149" t="s">
        <v>4</v>
      </c>
      <c r="B171" s="149" t="s">
        <v>100</v>
      </c>
      <c r="C171" s="116">
        <v>13209</v>
      </c>
      <c r="D171" s="116">
        <v>24259</v>
      </c>
      <c r="E171" s="116">
        <v>48086</v>
      </c>
      <c r="F171" s="116">
        <v>76811</v>
      </c>
    </row>
    <row r="172" spans="1:15" x14ac:dyDescent="0.35">
      <c r="A172" s="149" t="s">
        <v>5</v>
      </c>
      <c r="B172" s="149" t="s">
        <v>100</v>
      </c>
      <c r="C172" s="116">
        <v>58698</v>
      </c>
      <c r="D172" s="116">
        <v>144771</v>
      </c>
      <c r="E172" s="116">
        <v>223303</v>
      </c>
      <c r="F172" s="116">
        <v>273242</v>
      </c>
    </row>
    <row r="173" spans="1:15" x14ac:dyDescent="0.35">
      <c r="A173" s="149" t="s">
        <v>11</v>
      </c>
      <c r="B173" s="149" t="s">
        <v>100</v>
      </c>
      <c r="C173" s="116">
        <v>4564</v>
      </c>
      <c r="D173" s="149" t="s">
        <v>148</v>
      </c>
      <c r="E173" s="149" t="s">
        <v>148</v>
      </c>
      <c r="F173" s="149" t="s">
        <v>148</v>
      </c>
    </row>
    <row r="174" spans="1:15" x14ac:dyDescent="0.35">
      <c r="A174" s="166" t="s">
        <v>12</v>
      </c>
      <c r="B174" s="149" t="s">
        <v>100</v>
      </c>
      <c r="C174" s="116">
        <v>18145</v>
      </c>
      <c r="D174" s="116">
        <v>18383</v>
      </c>
      <c r="E174" s="116">
        <v>18337</v>
      </c>
      <c r="F174" s="116">
        <v>20522</v>
      </c>
    </row>
    <row r="175" spans="1:15" x14ac:dyDescent="0.35">
      <c r="A175" s="149" t="s">
        <v>6</v>
      </c>
      <c r="B175" s="149" t="s">
        <v>100</v>
      </c>
      <c r="C175" s="116">
        <v>39995</v>
      </c>
      <c r="D175" s="116">
        <v>76003</v>
      </c>
      <c r="E175" s="116">
        <v>103534</v>
      </c>
      <c r="F175" s="116">
        <v>109336</v>
      </c>
    </row>
    <row r="176" spans="1:15" x14ac:dyDescent="0.35">
      <c r="A176" s="149" t="s">
        <v>13</v>
      </c>
      <c r="B176" s="149" t="s">
        <v>100</v>
      </c>
      <c r="C176" s="116">
        <v>4745</v>
      </c>
      <c r="D176" s="149">
        <v>944</v>
      </c>
      <c r="E176" s="149">
        <v>562</v>
      </c>
      <c r="F176" s="149">
        <v>38</v>
      </c>
    </row>
    <row r="177" spans="1:7" x14ac:dyDescent="0.35">
      <c r="A177" s="149" t="s">
        <v>14</v>
      </c>
      <c r="B177" s="149" t="s">
        <v>100</v>
      </c>
      <c r="C177" s="116">
        <v>4727</v>
      </c>
      <c r="D177" s="116">
        <v>2525</v>
      </c>
      <c r="E177" s="116">
        <v>3947</v>
      </c>
      <c r="F177" s="149" t="s">
        <v>148</v>
      </c>
    </row>
    <row r="178" spans="1:7" x14ac:dyDescent="0.35">
      <c r="A178" s="149" t="s">
        <v>151</v>
      </c>
      <c r="B178" s="149" t="s">
        <v>100</v>
      </c>
      <c r="C178" s="116">
        <v>69897</v>
      </c>
      <c r="D178" s="116">
        <v>137351</v>
      </c>
      <c r="E178" s="116">
        <v>162878</v>
      </c>
      <c r="F178" s="116">
        <v>191729</v>
      </c>
    </row>
    <row r="179" spans="1:7" x14ac:dyDescent="0.35">
      <c r="A179" s="149" t="s">
        <v>15</v>
      </c>
      <c r="B179" s="149" t="s">
        <v>100</v>
      </c>
      <c r="C179" s="116">
        <v>5330</v>
      </c>
      <c r="D179" s="149">
        <v>473</v>
      </c>
      <c r="E179" s="149" t="s">
        <v>148</v>
      </c>
      <c r="F179" s="149" t="s">
        <v>148</v>
      </c>
    </row>
    <row r="180" spans="1:7" x14ac:dyDescent="0.35">
      <c r="A180" s="149" t="s">
        <v>16</v>
      </c>
      <c r="B180" s="149" t="s">
        <v>100</v>
      </c>
      <c r="C180" s="116">
        <v>7592</v>
      </c>
      <c r="D180" s="116">
        <v>6073</v>
      </c>
      <c r="E180" s="116">
        <v>5489</v>
      </c>
      <c r="F180" s="116">
        <v>3381</v>
      </c>
    </row>
    <row r="181" spans="1:7" x14ac:dyDescent="0.35">
      <c r="A181" s="162" t="s">
        <v>17</v>
      </c>
      <c r="B181" s="149" t="s">
        <v>100</v>
      </c>
      <c r="C181" s="116">
        <v>3938</v>
      </c>
      <c r="D181" s="149" t="s">
        <v>148</v>
      </c>
      <c r="E181" s="116">
        <v>2012</v>
      </c>
      <c r="F181" s="149" t="s">
        <v>148</v>
      </c>
    </row>
    <row r="182" spans="1:7" x14ac:dyDescent="0.35">
      <c r="A182" s="149" t="s">
        <v>18</v>
      </c>
      <c r="B182" s="149" t="s">
        <v>100</v>
      </c>
      <c r="C182" s="116">
        <v>3938</v>
      </c>
      <c r="D182" s="116">
        <v>1543</v>
      </c>
      <c r="E182" s="116">
        <v>3325</v>
      </c>
      <c r="F182" s="116">
        <v>3258</v>
      </c>
    </row>
    <row r="183" spans="1:7" x14ac:dyDescent="0.35">
      <c r="A183" s="149" t="s">
        <v>19</v>
      </c>
      <c r="B183" s="74" t="s">
        <v>100</v>
      </c>
      <c r="C183" s="116">
        <v>34695</v>
      </c>
      <c r="D183" s="116">
        <v>72350</v>
      </c>
      <c r="E183" s="116">
        <v>90550</v>
      </c>
      <c r="F183" s="116">
        <v>114768</v>
      </c>
    </row>
    <row r="184" spans="1:7" x14ac:dyDescent="0.35">
      <c r="A184" s="149" t="s">
        <v>150</v>
      </c>
      <c r="B184" s="74" t="s">
        <v>100</v>
      </c>
      <c r="C184" s="116">
        <v>9962</v>
      </c>
      <c r="D184" s="116">
        <v>34566</v>
      </c>
      <c r="E184" s="116">
        <v>74708</v>
      </c>
      <c r="F184" s="116">
        <v>124756</v>
      </c>
    </row>
    <row r="185" spans="1:7" x14ac:dyDescent="0.35">
      <c r="A185" s="149" t="s">
        <v>55</v>
      </c>
      <c r="B185" s="74" t="s">
        <v>100</v>
      </c>
      <c r="C185" s="116">
        <v>24012</v>
      </c>
      <c r="D185" s="116">
        <v>86235</v>
      </c>
      <c r="E185" s="116">
        <v>138292</v>
      </c>
      <c r="F185" s="116">
        <v>163600</v>
      </c>
    </row>
    <row r="186" spans="1:7" x14ac:dyDescent="0.35">
      <c r="A186" s="149" t="s">
        <v>22</v>
      </c>
      <c r="B186" s="74" t="s">
        <v>100</v>
      </c>
      <c r="C186" s="116">
        <v>38981</v>
      </c>
      <c r="D186" s="149">
        <v>215480</v>
      </c>
      <c r="E186" s="149">
        <v>412462</v>
      </c>
      <c r="F186" s="149">
        <v>474497</v>
      </c>
    </row>
    <row r="188" spans="1:7" x14ac:dyDescent="0.35">
      <c r="A188" s="149" t="s">
        <v>108</v>
      </c>
      <c r="B188" s="149"/>
      <c r="C188" s="149"/>
      <c r="D188" s="149"/>
      <c r="E188" s="149"/>
      <c r="F188" s="149"/>
    </row>
    <row r="189" spans="1:7" x14ac:dyDescent="0.35">
      <c r="A189" s="149"/>
      <c r="B189" s="242">
        <v>1945</v>
      </c>
      <c r="C189" s="242">
        <v>1950</v>
      </c>
      <c r="D189" s="242">
        <v>1992</v>
      </c>
      <c r="E189" s="242">
        <v>2002</v>
      </c>
      <c r="F189" s="242">
        <v>2007</v>
      </c>
      <c r="G189" s="196" t="s">
        <v>178</v>
      </c>
    </row>
    <row r="190" spans="1:7" x14ac:dyDescent="0.35">
      <c r="A190" s="162" t="s">
        <v>54</v>
      </c>
      <c r="B190" s="116" t="str">
        <f t="shared" ref="B190:C190" si="11">IF(ISNUMBER(B167),B167*12/10,"")</f>
        <v/>
      </c>
      <c r="C190" s="116">
        <f t="shared" si="11"/>
        <v>9558</v>
      </c>
      <c r="D190" s="116">
        <f>IF(ISNUMBER(D167),D167*12/10,"")</f>
        <v>1327.2</v>
      </c>
      <c r="E190" s="116">
        <f t="shared" ref="E190:F190" si="12">IF(ISNUMBER(E167),E167*12/10,"")</f>
        <v>1513.2</v>
      </c>
      <c r="F190" s="116" t="str">
        <f t="shared" si="12"/>
        <v/>
      </c>
    </row>
    <row r="191" spans="1:7" x14ac:dyDescent="0.35">
      <c r="A191" s="149" t="s">
        <v>9</v>
      </c>
      <c r="B191" s="116" t="str">
        <f t="shared" ref="B191:F191" si="13">IF(ISNUMBER(B168),B168*12/10,"")</f>
        <v/>
      </c>
      <c r="C191" s="116">
        <f t="shared" si="13"/>
        <v>2970</v>
      </c>
      <c r="D191" s="116" t="str">
        <f t="shared" si="13"/>
        <v/>
      </c>
      <c r="E191" s="116" t="str">
        <f t="shared" si="13"/>
        <v/>
      </c>
      <c r="F191" s="116" t="str">
        <f t="shared" si="13"/>
        <v/>
      </c>
    </row>
    <row r="192" spans="1:7" x14ac:dyDescent="0.35">
      <c r="A192" s="149" t="s">
        <v>3</v>
      </c>
      <c r="B192" s="116" t="str">
        <f t="shared" ref="B192:F192" si="14">IF(ISNUMBER(B169),B169*12/10,"")</f>
        <v/>
      </c>
      <c r="C192" s="116">
        <f t="shared" si="14"/>
        <v>3639.6</v>
      </c>
      <c r="D192" s="116" t="str">
        <f t="shared" si="14"/>
        <v/>
      </c>
      <c r="E192" s="116" t="str">
        <f t="shared" si="14"/>
        <v/>
      </c>
      <c r="F192" s="116" t="str">
        <f t="shared" si="14"/>
        <v/>
      </c>
    </row>
    <row r="193" spans="1:6" x14ac:dyDescent="0.35">
      <c r="A193" s="149" t="s">
        <v>10</v>
      </c>
      <c r="B193" s="116" t="str">
        <f t="shared" ref="B193:F193" si="15">IF(ISNUMBER(B170),B170*12/10,"")</f>
        <v/>
      </c>
      <c r="C193" s="116">
        <f t="shared" si="15"/>
        <v>18032.400000000001</v>
      </c>
      <c r="D193" s="116">
        <f t="shared" si="15"/>
        <v>19605.599999999999</v>
      </c>
      <c r="E193" s="116">
        <f t="shared" si="15"/>
        <v>20764.8</v>
      </c>
      <c r="F193" s="116">
        <f t="shared" si="15"/>
        <v>26998.799999999999</v>
      </c>
    </row>
    <row r="194" spans="1:6" x14ac:dyDescent="0.35">
      <c r="A194" s="149" t="s">
        <v>4</v>
      </c>
      <c r="B194" s="116" t="str">
        <f t="shared" ref="B194:F194" si="16">IF(ISNUMBER(B171),B171*12/10,"")</f>
        <v/>
      </c>
      <c r="C194" s="116">
        <f t="shared" si="16"/>
        <v>15850.8</v>
      </c>
      <c r="D194" s="116">
        <f t="shared" si="16"/>
        <v>29110.799999999999</v>
      </c>
      <c r="E194" s="116">
        <f t="shared" si="16"/>
        <v>57703.199999999997</v>
      </c>
      <c r="F194" s="116">
        <f t="shared" si="16"/>
        <v>92173.2</v>
      </c>
    </row>
    <row r="195" spans="1:6" x14ac:dyDescent="0.35">
      <c r="A195" s="149" t="s">
        <v>5</v>
      </c>
      <c r="B195" s="116" t="str">
        <f t="shared" ref="B195:F195" si="17">IF(ISNUMBER(B172),B172*12/10,"")</f>
        <v/>
      </c>
      <c r="C195" s="116">
        <f t="shared" si="17"/>
        <v>70437.600000000006</v>
      </c>
      <c r="D195" s="116">
        <f t="shared" si="17"/>
        <v>173725.2</v>
      </c>
      <c r="E195" s="116">
        <f t="shared" si="17"/>
        <v>267963.59999999998</v>
      </c>
      <c r="F195" s="116">
        <f t="shared" si="17"/>
        <v>327890.40000000002</v>
      </c>
    </row>
    <row r="196" spans="1:6" x14ac:dyDescent="0.35">
      <c r="A196" s="149" t="s">
        <v>11</v>
      </c>
      <c r="B196" s="116" t="str">
        <f t="shared" ref="B196:F196" si="18">IF(ISNUMBER(B173),B173*12/10,"")</f>
        <v/>
      </c>
      <c r="C196" s="116">
        <f t="shared" si="18"/>
        <v>5476.8</v>
      </c>
      <c r="D196" s="116" t="str">
        <f t="shared" si="18"/>
        <v/>
      </c>
      <c r="E196" s="116" t="str">
        <f t="shared" si="18"/>
        <v/>
      </c>
      <c r="F196" s="116" t="str">
        <f t="shared" si="18"/>
        <v/>
      </c>
    </row>
    <row r="197" spans="1:6" x14ac:dyDescent="0.35">
      <c r="A197" s="166" t="s">
        <v>12</v>
      </c>
      <c r="B197" s="116" t="str">
        <f t="shared" ref="B197:F197" si="19">IF(ISNUMBER(B174),B174*12/10,"")</f>
        <v/>
      </c>
      <c r="C197" s="116">
        <f t="shared" si="19"/>
        <v>21774</v>
      </c>
      <c r="D197" s="116">
        <f t="shared" si="19"/>
        <v>22059.599999999999</v>
      </c>
      <c r="E197" s="116">
        <f t="shared" si="19"/>
        <v>22004.400000000001</v>
      </c>
      <c r="F197" s="116">
        <f t="shared" si="19"/>
        <v>24626.400000000001</v>
      </c>
    </row>
    <row r="198" spans="1:6" x14ac:dyDescent="0.35">
      <c r="A198" s="149" t="s">
        <v>6</v>
      </c>
      <c r="B198" s="116" t="str">
        <f t="shared" ref="B198:F198" si="20">IF(ISNUMBER(B175),B175*12/10,"")</f>
        <v/>
      </c>
      <c r="C198" s="116">
        <f t="shared" si="20"/>
        <v>47994</v>
      </c>
      <c r="D198" s="116">
        <f t="shared" si="20"/>
        <v>91203.6</v>
      </c>
      <c r="E198" s="116">
        <f t="shared" si="20"/>
        <v>124240.8</v>
      </c>
      <c r="F198" s="116">
        <f t="shared" si="20"/>
        <v>131203.20000000001</v>
      </c>
    </row>
    <row r="199" spans="1:6" x14ac:dyDescent="0.35">
      <c r="A199" s="149" t="s">
        <v>13</v>
      </c>
      <c r="B199" s="116" t="str">
        <f t="shared" ref="B199:F199" si="21">IF(ISNUMBER(B176),B176*12/10,"")</f>
        <v/>
      </c>
      <c r="C199" s="116">
        <f t="shared" si="21"/>
        <v>5694</v>
      </c>
      <c r="D199" s="116">
        <f t="shared" si="21"/>
        <v>1132.8</v>
      </c>
      <c r="E199" s="116">
        <f t="shared" si="21"/>
        <v>674.4</v>
      </c>
      <c r="F199" s="116">
        <f t="shared" si="21"/>
        <v>45.6</v>
      </c>
    </row>
    <row r="200" spans="1:6" x14ac:dyDescent="0.35">
      <c r="A200" s="149" t="s">
        <v>14</v>
      </c>
      <c r="B200" s="116" t="str">
        <f t="shared" ref="B200:F200" si="22">IF(ISNUMBER(B177),B177*12/10,"")</f>
        <v/>
      </c>
      <c r="C200" s="116">
        <f t="shared" si="22"/>
        <v>5672.4</v>
      </c>
      <c r="D200" s="116">
        <f t="shared" si="22"/>
        <v>3030</v>
      </c>
      <c r="E200" s="116">
        <f t="shared" si="22"/>
        <v>4736.3999999999996</v>
      </c>
      <c r="F200" s="116" t="str">
        <f t="shared" si="22"/>
        <v/>
      </c>
    </row>
    <row r="201" spans="1:6" x14ac:dyDescent="0.35">
      <c r="A201" s="149" t="s">
        <v>151</v>
      </c>
      <c r="B201" s="116" t="str">
        <f t="shared" ref="B201:F201" si="23">IF(ISNUMBER(B178),B178*12/10,"")</f>
        <v/>
      </c>
      <c r="C201" s="116">
        <f t="shared" si="23"/>
        <v>83876.399999999994</v>
      </c>
      <c r="D201" s="116">
        <f t="shared" si="23"/>
        <v>164821.20000000001</v>
      </c>
      <c r="E201" s="116">
        <f t="shared" si="23"/>
        <v>195453.6</v>
      </c>
      <c r="F201" s="116">
        <f t="shared" si="23"/>
        <v>230074.8</v>
      </c>
    </row>
    <row r="202" spans="1:6" x14ac:dyDescent="0.35">
      <c r="A202" s="149" t="s">
        <v>15</v>
      </c>
      <c r="B202" s="116" t="str">
        <f t="shared" ref="B202:F202" si="24">IF(ISNUMBER(B179),B179*12/10,"")</f>
        <v/>
      </c>
      <c r="C202" s="116">
        <f t="shared" si="24"/>
        <v>6396</v>
      </c>
      <c r="D202" s="116">
        <f t="shared" si="24"/>
        <v>567.6</v>
      </c>
      <c r="E202" s="116" t="str">
        <f t="shared" si="24"/>
        <v/>
      </c>
      <c r="F202" s="116" t="str">
        <f t="shared" si="24"/>
        <v/>
      </c>
    </row>
    <row r="203" spans="1:6" x14ac:dyDescent="0.35">
      <c r="A203" s="149" t="s">
        <v>16</v>
      </c>
      <c r="B203" s="116" t="str">
        <f t="shared" ref="B203:F203" si="25">IF(ISNUMBER(B180),B180*12/10,"")</f>
        <v/>
      </c>
      <c r="C203" s="116">
        <f t="shared" si="25"/>
        <v>9110.4</v>
      </c>
      <c r="D203" s="116">
        <f t="shared" si="25"/>
        <v>7287.6</v>
      </c>
      <c r="E203" s="116">
        <f t="shared" si="25"/>
        <v>6586.8</v>
      </c>
      <c r="F203" s="116">
        <f t="shared" si="25"/>
        <v>4057.2</v>
      </c>
    </row>
    <row r="204" spans="1:6" x14ac:dyDescent="0.35">
      <c r="A204" s="162" t="s">
        <v>17</v>
      </c>
      <c r="B204" s="116" t="str">
        <f t="shared" ref="B204:F204" si="26">IF(ISNUMBER(B181),B181*12/10,"")</f>
        <v/>
      </c>
      <c r="C204" s="116">
        <f t="shared" si="26"/>
        <v>4725.6000000000004</v>
      </c>
      <c r="D204" s="116" t="str">
        <f t="shared" si="26"/>
        <v/>
      </c>
      <c r="E204" s="116">
        <f t="shared" si="26"/>
        <v>2414.4</v>
      </c>
      <c r="F204" s="116" t="str">
        <f t="shared" si="26"/>
        <v/>
      </c>
    </row>
    <row r="205" spans="1:6" x14ac:dyDescent="0.35">
      <c r="A205" s="149" t="s">
        <v>18</v>
      </c>
      <c r="B205" s="116" t="str">
        <f t="shared" ref="B205:F205" si="27">IF(ISNUMBER(B182),B182*12/10,"")</f>
        <v/>
      </c>
      <c r="C205" s="116">
        <f t="shared" si="27"/>
        <v>4725.6000000000004</v>
      </c>
      <c r="D205" s="116">
        <f t="shared" si="27"/>
        <v>1851.6</v>
      </c>
      <c r="E205" s="116">
        <f t="shared" si="27"/>
        <v>3990</v>
      </c>
      <c r="F205" s="116">
        <f t="shared" si="27"/>
        <v>3909.6</v>
      </c>
    </row>
    <row r="206" spans="1:6" x14ac:dyDescent="0.35">
      <c r="A206" s="149" t="s">
        <v>19</v>
      </c>
      <c r="B206" s="116" t="str">
        <f t="shared" ref="B206:F206" si="28">IF(ISNUMBER(B183),B183*12/10,"")</f>
        <v/>
      </c>
      <c r="C206" s="116">
        <f t="shared" si="28"/>
        <v>41634</v>
      </c>
      <c r="D206" s="116">
        <f t="shared" si="28"/>
        <v>86820</v>
      </c>
      <c r="E206" s="116">
        <f t="shared" si="28"/>
        <v>108660</v>
      </c>
      <c r="F206" s="116">
        <f t="shared" si="28"/>
        <v>137721.60000000001</v>
      </c>
    </row>
    <row r="207" spans="1:6" x14ac:dyDescent="0.35">
      <c r="A207" s="149" t="s">
        <v>150</v>
      </c>
      <c r="B207" s="116" t="str">
        <f t="shared" ref="B207:F207" si="29">IF(ISNUMBER(B184),B184*12/10,"")</f>
        <v/>
      </c>
      <c r="C207" s="116">
        <f t="shared" si="29"/>
        <v>11954.4</v>
      </c>
      <c r="D207" s="116">
        <f t="shared" si="29"/>
        <v>41479.199999999997</v>
      </c>
      <c r="E207" s="116">
        <f t="shared" si="29"/>
        <v>89649.600000000006</v>
      </c>
      <c r="F207" s="116">
        <f t="shared" si="29"/>
        <v>149707.20000000001</v>
      </c>
    </row>
    <row r="208" spans="1:6" x14ac:dyDescent="0.35">
      <c r="A208" s="149" t="s">
        <v>55</v>
      </c>
      <c r="B208" s="116" t="str">
        <f t="shared" ref="B208:F208" si="30">IF(ISNUMBER(B185),B185*12/10,"")</f>
        <v/>
      </c>
      <c r="C208" s="116">
        <f t="shared" si="30"/>
        <v>28814.400000000001</v>
      </c>
      <c r="D208" s="116">
        <f t="shared" si="30"/>
        <v>103482</v>
      </c>
      <c r="E208" s="116">
        <f t="shared" si="30"/>
        <v>165950.39999999999</v>
      </c>
      <c r="F208" s="116">
        <f t="shared" si="30"/>
        <v>196320</v>
      </c>
    </row>
    <row r="209" spans="1:8" x14ac:dyDescent="0.35">
      <c r="A209" s="149" t="s">
        <v>22</v>
      </c>
      <c r="B209" s="116" t="str">
        <f t="shared" ref="B209:F209" si="31">IF(ISNUMBER(B186),B186*12/10,"")</f>
        <v/>
      </c>
      <c r="C209" s="116">
        <f t="shared" si="31"/>
        <v>46777.2</v>
      </c>
      <c r="D209" s="116">
        <f t="shared" si="31"/>
        <v>258576</v>
      </c>
      <c r="E209" s="116">
        <f t="shared" si="31"/>
        <v>494954.4</v>
      </c>
      <c r="F209" s="116">
        <f t="shared" si="31"/>
        <v>569396.4</v>
      </c>
    </row>
    <row r="210" spans="1:8" x14ac:dyDescent="0.35">
      <c r="B210" s="116"/>
      <c r="C210" s="116"/>
      <c r="D210" s="116"/>
      <c r="E210" s="116"/>
      <c r="F210" s="116"/>
    </row>
    <row r="211" spans="1:8" x14ac:dyDescent="0.35">
      <c r="A211" s="1" t="s">
        <v>108</v>
      </c>
      <c r="B211" s="199"/>
      <c r="C211" s="199"/>
      <c r="D211" s="199"/>
      <c r="E211" s="199"/>
      <c r="F211" s="199"/>
      <c r="G211" s="1" t="s">
        <v>179</v>
      </c>
      <c r="H211" s="1"/>
    </row>
    <row r="212" spans="1:8" x14ac:dyDescent="0.35">
      <c r="A212" s="149"/>
      <c r="B212" s="241">
        <v>1945</v>
      </c>
      <c r="C212" s="241">
        <v>1960</v>
      </c>
      <c r="D212" s="241">
        <v>1975</v>
      </c>
      <c r="E212" s="241">
        <v>1990</v>
      </c>
      <c r="F212" s="241">
        <v>2005</v>
      </c>
      <c r="G212" s="149" t="s">
        <v>154</v>
      </c>
    </row>
    <row r="213" spans="1:8" x14ac:dyDescent="0.35">
      <c r="A213" s="162" t="s">
        <v>54</v>
      </c>
      <c r="B213" s="116">
        <f>C190</f>
        <v>9558</v>
      </c>
      <c r="C213" s="116">
        <f>IF(ISNUMBER(C190),IF(ISNUMBER(D190),C190+10/42*(D190-C190),""),"")</f>
        <v>7598.2857142857147</v>
      </c>
      <c r="D213" s="116">
        <f>IF(ISNUMBER(C190),IF(ISNUMBER(D190),C190+25/42*(D190-C190),""),"")</f>
        <v>4658.7142857142862</v>
      </c>
      <c r="E213" s="116">
        <f>IF(ISNUMBER(C190),IF(ISNUMBER(D190),C190+40/42*(D190-C190),""),"")</f>
        <v>1719.1428571428587</v>
      </c>
      <c r="F213" s="116">
        <f>IF(ISNUMBER(E190),IF(ISNUMBER(F190),E190+3/5*(F190-E190),E190),"")</f>
        <v>1513.2</v>
      </c>
    </row>
    <row r="214" spans="1:8" x14ac:dyDescent="0.35">
      <c r="A214" s="149" t="s">
        <v>9</v>
      </c>
      <c r="B214" s="116">
        <f t="shared" ref="B214:B232" si="32">C191</f>
        <v>2970</v>
      </c>
      <c r="C214" s="167" t="str">
        <f t="shared" ref="C214:C232" si="33">IF(ISNUMBER(C191),IF(ISNUMBER(D191),C191+10/42*(D191-C191),""),"")</f>
        <v/>
      </c>
      <c r="D214" s="167" t="str">
        <f t="shared" ref="D214:D232" si="34">IF(ISNUMBER(C191),IF(ISNUMBER(D191),C191+25/42*(D191-C191),""),"")</f>
        <v/>
      </c>
      <c r="E214" s="167" t="str">
        <f t="shared" ref="E214:E232" si="35">IF(ISNUMBER(C191),IF(ISNUMBER(D191),C191+40/42*(D191-C191),""),"")</f>
        <v/>
      </c>
      <c r="F214" s="167" t="str">
        <f t="shared" ref="F214:F232" si="36">IF(ISNUMBER(E191),IF(ISNUMBER(F191),E191+3/5*(F191-E191),E191),"")</f>
        <v/>
      </c>
      <c r="G214" s="149" t="s">
        <v>155</v>
      </c>
    </row>
    <row r="215" spans="1:8" x14ac:dyDescent="0.35">
      <c r="A215" s="149" t="s">
        <v>3</v>
      </c>
      <c r="B215" s="116">
        <f t="shared" si="32"/>
        <v>3639.6</v>
      </c>
      <c r="C215" s="167" t="str">
        <f t="shared" si="33"/>
        <v/>
      </c>
      <c r="D215" s="167" t="str">
        <f t="shared" si="34"/>
        <v/>
      </c>
      <c r="E215" s="167" t="str">
        <f t="shared" si="35"/>
        <v/>
      </c>
      <c r="F215" s="167" t="str">
        <f t="shared" si="36"/>
        <v/>
      </c>
      <c r="G215" s="149" t="s">
        <v>156</v>
      </c>
    </row>
    <row r="216" spans="1:8" x14ac:dyDescent="0.35">
      <c r="A216" s="149" t="s">
        <v>10</v>
      </c>
      <c r="B216" s="116">
        <f t="shared" si="32"/>
        <v>18032.400000000001</v>
      </c>
      <c r="C216" s="116">
        <f t="shared" si="33"/>
        <v>18406.971428571429</v>
      </c>
      <c r="D216" s="116">
        <f t="shared" si="34"/>
        <v>18968.82857142857</v>
      </c>
      <c r="E216" s="116">
        <f t="shared" si="35"/>
        <v>19530.685714285712</v>
      </c>
      <c r="F216" s="116">
        <f t="shared" si="36"/>
        <v>24505.199999999997</v>
      </c>
    </row>
    <row r="217" spans="1:8" x14ac:dyDescent="0.35">
      <c r="A217" s="149" t="s">
        <v>4</v>
      </c>
      <c r="B217" s="116">
        <f t="shared" si="32"/>
        <v>15850.8</v>
      </c>
      <c r="C217" s="116">
        <f t="shared" si="33"/>
        <v>19007.942857142858</v>
      </c>
      <c r="D217" s="116">
        <f t="shared" si="34"/>
        <v>23743.657142857141</v>
      </c>
      <c r="E217" s="116">
        <f t="shared" si="35"/>
        <v>28479.371428571427</v>
      </c>
      <c r="F217" s="116">
        <f t="shared" si="36"/>
        <v>78385.2</v>
      </c>
    </row>
    <row r="218" spans="1:8" x14ac:dyDescent="0.35">
      <c r="A218" s="149" t="s">
        <v>5</v>
      </c>
      <c r="B218" s="116">
        <f t="shared" si="32"/>
        <v>70437.600000000006</v>
      </c>
      <c r="C218" s="116">
        <f t="shared" si="33"/>
        <v>95029.885714285716</v>
      </c>
      <c r="D218" s="116">
        <f t="shared" si="34"/>
        <v>131918.3142857143</v>
      </c>
      <c r="E218" s="116">
        <f t="shared" si="35"/>
        <v>168806.74285714288</v>
      </c>
      <c r="F218" s="116">
        <f t="shared" si="36"/>
        <v>303919.68</v>
      </c>
    </row>
    <row r="219" spans="1:8" x14ac:dyDescent="0.35">
      <c r="A219" s="149" t="s">
        <v>11</v>
      </c>
      <c r="B219" s="116">
        <f t="shared" si="32"/>
        <v>5476.8</v>
      </c>
      <c r="C219" s="167" t="str">
        <f t="shared" si="33"/>
        <v/>
      </c>
      <c r="D219" s="167" t="str">
        <f t="shared" si="34"/>
        <v/>
      </c>
      <c r="E219" s="167" t="str">
        <f t="shared" si="35"/>
        <v/>
      </c>
      <c r="F219" s="167" t="str">
        <f t="shared" si="36"/>
        <v/>
      </c>
      <c r="G219" s="149" t="s">
        <v>157</v>
      </c>
    </row>
    <row r="220" spans="1:8" x14ac:dyDescent="0.35">
      <c r="A220" s="166" t="s">
        <v>12</v>
      </c>
      <c r="B220" s="116">
        <f t="shared" si="32"/>
        <v>21774</v>
      </c>
      <c r="C220" s="116">
        <f t="shared" si="33"/>
        <v>21842</v>
      </c>
      <c r="D220" s="116">
        <f t="shared" si="34"/>
        <v>21944</v>
      </c>
      <c r="E220" s="116">
        <f t="shared" si="35"/>
        <v>22046</v>
      </c>
      <c r="F220" s="116">
        <f t="shared" si="36"/>
        <v>23577.600000000002</v>
      </c>
    </row>
    <row r="221" spans="1:8" x14ac:dyDescent="0.35">
      <c r="A221" s="149" t="s">
        <v>6</v>
      </c>
      <c r="B221" s="116">
        <f t="shared" si="32"/>
        <v>47994</v>
      </c>
      <c r="C221" s="116">
        <f t="shared" si="33"/>
        <v>58282</v>
      </c>
      <c r="D221" s="116">
        <f t="shared" si="34"/>
        <v>73714</v>
      </c>
      <c r="E221" s="116">
        <f t="shared" si="35"/>
        <v>89146</v>
      </c>
      <c r="F221" s="116">
        <f t="shared" si="36"/>
        <v>128418.24000000001</v>
      </c>
    </row>
    <row r="222" spans="1:8" x14ac:dyDescent="0.35">
      <c r="A222" s="149" t="s">
        <v>13</v>
      </c>
      <c r="B222" s="116">
        <f t="shared" si="32"/>
        <v>5694</v>
      </c>
      <c r="C222" s="116">
        <f t="shared" si="33"/>
        <v>4608</v>
      </c>
      <c r="D222" s="116">
        <f t="shared" si="34"/>
        <v>2979</v>
      </c>
      <c r="E222" s="116">
        <f t="shared" si="35"/>
        <v>1350</v>
      </c>
      <c r="F222" s="116">
        <f t="shared" si="36"/>
        <v>297.12</v>
      </c>
    </row>
    <row r="223" spans="1:8" x14ac:dyDescent="0.35">
      <c r="A223" s="149" t="s">
        <v>14</v>
      </c>
      <c r="B223" s="116">
        <f t="shared" si="32"/>
        <v>5672.4</v>
      </c>
      <c r="C223" s="116">
        <f t="shared" si="33"/>
        <v>5043.2571428571428</v>
      </c>
      <c r="D223" s="116">
        <f t="shared" si="34"/>
        <v>4099.5428571428565</v>
      </c>
      <c r="E223" s="116">
        <f t="shared" si="35"/>
        <v>3155.8285714285716</v>
      </c>
      <c r="F223" s="116">
        <f t="shared" si="36"/>
        <v>4736.3999999999996</v>
      </c>
    </row>
    <row r="224" spans="1:8" x14ac:dyDescent="0.35">
      <c r="A224" s="149" t="s">
        <v>151</v>
      </c>
      <c r="B224" s="116">
        <f t="shared" si="32"/>
        <v>83876.399999999994</v>
      </c>
      <c r="C224" s="116">
        <f t="shared" si="33"/>
        <v>103148.97142857143</v>
      </c>
      <c r="D224" s="116">
        <f t="shared" si="34"/>
        <v>132057.82857142857</v>
      </c>
      <c r="E224" s="116">
        <f t="shared" si="35"/>
        <v>160966.6857142857</v>
      </c>
      <c r="F224" s="116">
        <f t="shared" si="36"/>
        <v>216226.32</v>
      </c>
    </row>
    <row r="225" spans="1:7" x14ac:dyDescent="0.35">
      <c r="A225" s="149" t="s">
        <v>15</v>
      </c>
      <c r="B225" s="116">
        <f t="shared" si="32"/>
        <v>6396</v>
      </c>
      <c r="C225" s="116">
        <f t="shared" si="33"/>
        <v>5008.2857142857147</v>
      </c>
      <c r="D225" s="116">
        <f t="shared" si="34"/>
        <v>2926.7142857142858</v>
      </c>
      <c r="E225" s="116">
        <f t="shared" si="35"/>
        <v>845.14285714285779</v>
      </c>
      <c r="F225" s="167" t="str">
        <f t="shared" si="36"/>
        <v/>
      </c>
    </row>
    <row r="226" spans="1:7" x14ac:dyDescent="0.35">
      <c r="A226" s="149" t="s">
        <v>16</v>
      </c>
      <c r="B226" s="116">
        <f t="shared" si="32"/>
        <v>9110.4</v>
      </c>
      <c r="C226" s="116">
        <f t="shared" si="33"/>
        <v>8676.4</v>
      </c>
      <c r="D226" s="116">
        <f t="shared" si="34"/>
        <v>8025.4</v>
      </c>
      <c r="E226" s="116">
        <f t="shared" si="35"/>
        <v>7374.4000000000005</v>
      </c>
      <c r="F226" s="116">
        <f t="shared" si="36"/>
        <v>5069.04</v>
      </c>
    </row>
    <row r="227" spans="1:7" x14ac:dyDescent="0.35">
      <c r="A227" s="162" t="s">
        <v>17</v>
      </c>
      <c r="B227" s="116">
        <f t="shared" si="32"/>
        <v>4725.6000000000004</v>
      </c>
      <c r="C227" s="167" t="str">
        <f t="shared" si="33"/>
        <v/>
      </c>
      <c r="D227" s="167" t="str">
        <f t="shared" si="34"/>
        <v/>
      </c>
      <c r="E227" s="167" t="str">
        <f t="shared" si="35"/>
        <v/>
      </c>
      <c r="F227" s="243">
        <f t="shared" si="36"/>
        <v>2414.4</v>
      </c>
      <c r="G227" s="196" t="s">
        <v>173</v>
      </c>
    </row>
    <row r="228" spans="1:7" x14ac:dyDescent="0.35">
      <c r="A228" s="149" t="s">
        <v>18</v>
      </c>
      <c r="B228" s="116">
        <f t="shared" si="32"/>
        <v>4725.6000000000004</v>
      </c>
      <c r="C228" s="116">
        <f t="shared" si="33"/>
        <v>4041.3142857142861</v>
      </c>
      <c r="D228" s="116">
        <f t="shared" si="34"/>
        <v>3014.8857142857141</v>
      </c>
      <c r="E228" s="116">
        <f t="shared" si="35"/>
        <v>1988.457142857143</v>
      </c>
      <c r="F228" s="116">
        <f t="shared" si="36"/>
        <v>3941.7599999999998</v>
      </c>
    </row>
    <row r="229" spans="1:7" x14ac:dyDescent="0.35">
      <c r="A229" s="149" t="s">
        <v>19</v>
      </c>
      <c r="B229" s="116">
        <f t="shared" si="32"/>
        <v>41634</v>
      </c>
      <c r="C229" s="116">
        <f t="shared" si="33"/>
        <v>52392.571428571428</v>
      </c>
      <c r="D229" s="116">
        <f t="shared" si="34"/>
        <v>68530.42857142858</v>
      </c>
      <c r="E229" s="116">
        <f t="shared" si="35"/>
        <v>84668.28571428571</v>
      </c>
      <c r="F229" s="116">
        <f t="shared" si="36"/>
        <v>126096.96000000001</v>
      </c>
    </row>
    <row r="230" spans="1:7" x14ac:dyDescent="0.35">
      <c r="A230" s="149" t="s">
        <v>150</v>
      </c>
      <c r="B230" s="116">
        <f t="shared" si="32"/>
        <v>11954.4</v>
      </c>
      <c r="C230" s="116">
        <f t="shared" si="33"/>
        <v>18984.114285714284</v>
      </c>
      <c r="D230" s="116">
        <f t="shared" si="34"/>
        <v>29528.685714285712</v>
      </c>
      <c r="E230" s="116">
        <f t="shared" si="35"/>
        <v>40073.257142857139</v>
      </c>
      <c r="F230" s="116">
        <f t="shared" si="36"/>
        <v>125684.16</v>
      </c>
    </row>
    <row r="231" spans="1:7" x14ac:dyDescent="0.35">
      <c r="A231" s="149" t="s">
        <v>55</v>
      </c>
      <c r="B231" s="116">
        <f t="shared" si="32"/>
        <v>28814.400000000001</v>
      </c>
      <c r="C231" s="116">
        <f t="shared" si="33"/>
        <v>46592.4</v>
      </c>
      <c r="D231" s="116">
        <f t="shared" si="34"/>
        <v>73259.399999999994</v>
      </c>
      <c r="E231" s="116">
        <f t="shared" si="35"/>
        <v>99926.399999999994</v>
      </c>
      <c r="F231" s="116">
        <f t="shared" si="36"/>
        <v>184172.16</v>
      </c>
    </row>
    <row r="232" spans="1:7" x14ac:dyDescent="0.35">
      <c r="A232" s="149" t="s">
        <v>22</v>
      </c>
      <c r="B232" s="116">
        <f t="shared" si="32"/>
        <v>46777.2</v>
      </c>
      <c r="C232" s="116">
        <f t="shared" si="33"/>
        <v>97205.485714285707</v>
      </c>
      <c r="D232" s="116">
        <f t="shared" si="34"/>
        <v>172847.91428571427</v>
      </c>
      <c r="E232" s="116">
        <f t="shared" si="35"/>
        <v>248490.34285714285</v>
      </c>
      <c r="F232" s="116">
        <f t="shared" si="36"/>
        <v>539619.6</v>
      </c>
    </row>
    <row r="233" spans="1:7" x14ac:dyDescent="0.35">
      <c r="B233" s="116"/>
      <c r="C233" s="116"/>
      <c r="D233" s="116"/>
      <c r="E233" s="116"/>
      <c r="F233" s="116"/>
    </row>
    <row r="234" spans="1:7" x14ac:dyDescent="0.35">
      <c r="A234" s="149" t="s">
        <v>152</v>
      </c>
      <c r="B234" s="116">
        <f>SUM(B213:B232)</f>
        <v>445113.60000000003</v>
      </c>
      <c r="C234" s="243">
        <f>SUM(C213,C216:C218,C220:C226,C228:C232)</f>
        <v>565867.88571428577</v>
      </c>
      <c r="D234" s="243">
        <f>SUM(D213,D216:D218,D220:D226,D228:D232)</f>
        <v>772217.31428571441</v>
      </c>
      <c r="E234" s="243">
        <f>SUM(E213,E216:E218,E220:E226,E228:E232)</f>
        <v>978566.74285714282</v>
      </c>
      <c r="F234" s="243">
        <f>SUM(F213:F232)</f>
        <v>1768577.04</v>
      </c>
    </row>
    <row r="235" spans="1:7" x14ac:dyDescent="0.35">
      <c r="A235" s="149" t="s">
        <v>153</v>
      </c>
      <c r="B235" s="244">
        <f>B234/$F$234</f>
        <v>0.2516789429766656</v>
      </c>
      <c r="C235" s="244">
        <f>C234/$F$234</f>
        <v>0.31995659386954711</v>
      </c>
      <c r="D235" s="244">
        <f t="shared" ref="D235:F235" si="37">D234/$F$234</f>
        <v>0.43663199104163108</v>
      </c>
      <c r="E235" s="244">
        <f t="shared" si="37"/>
        <v>0.55330738821371495</v>
      </c>
      <c r="F235" s="244">
        <f t="shared" si="37"/>
        <v>1</v>
      </c>
    </row>
  </sheetData>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60"/>
  <sheetViews>
    <sheetView tabSelected="1" topLeftCell="A20" workbookViewId="0">
      <selection activeCell="J43" sqref="J43"/>
    </sheetView>
  </sheetViews>
  <sheetFormatPr defaultRowHeight="14.5" x14ac:dyDescent="0.35"/>
  <cols>
    <col min="1" max="11" width="11.54296875" customWidth="1"/>
    <col min="12" max="12" width="12.54296875" bestFit="1" customWidth="1"/>
  </cols>
  <sheetData>
    <row r="1" spans="1:12" s="92" customFormat="1" ht="58" x14ac:dyDescent="0.35">
      <c r="A1" s="99" t="s">
        <v>132</v>
      </c>
      <c r="B1" s="92" t="s">
        <v>133</v>
      </c>
      <c r="C1" s="92" t="s">
        <v>121</v>
      </c>
      <c r="D1" s="92" t="s">
        <v>122</v>
      </c>
      <c r="E1" s="92" t="s">
        <v>123</v>
      </c>
      <c r="G1" s="92" t="s">
        <v>212</v>
      </c>
      <c r="H1" s="92" t="s">
        <v>124</v>
      </c>
      <c r="I1" s="92" t="s">
        <v>125</v>
      </c>
      <c r="J1" s="92" t="s">
        <v>126</v>
      </c>
      <c r="K1" s="92" t="s">
        <v>127</v>
      </c>
    </row>
    <row r="2" spans="1:12" x14ac:dyDescent="0.35">
      <c r="A2" s="115">
        <v>1945</v>
      </c>
      <c r="B2" s="116">
        <v>800000</v>
      </c>
      <c r="C2" s="116">
        <v>7150</v>
      </c>
      <c r="D2" s="116">
        <v>4789</v>
      </c>
      <c r="E2" s="115">
        <v>190</v>
      </c>
      <c r="F2" s="115">
        <v>3.9674253497598663E-2</v>
      </c>
      <c r="G2" s="115"/>
      <c r="H2" s="117">
        <v>36.982758620689658</v>
      </c>
      <c r="I2" s="115">
        <v>0.21</v>
      </c>
      <c r="J2" s="118">
        <v>0.3811660705850598</v>
      </c>
      <c r="K2" s="118">
        <v>172.89311795667726</v>
      </c>
      <c r="L2" s="115"/>
    </row>
    <row r="3" spans="1:12" x14ac:dyDescent="0.35">
      <c r="A3" s="115">
        <v>1960</v>
      </c>
      <c r="B3" s="116">
        <v>830000</v>
      </c>
      <c r="C3" s="116">
        <v>9770</v>
      </c>
      <c r="D3" s="116">
        <v>7029</v>
      </c>
      <c r="E3" s="115">
        <v>264</v>
      </c>
      <c r="F3" s="115">
        <v>3.7558685446009391E-2</v>
      </c>
      <c r="G3" s="115"/>
      <c r="H3" s="117">
        <v>50.534482758620697</v>
      </c>
      <c r="I3" s="115">
        <v>0.22</v>
      </c>
      <c r="J3" s="118">
        <v>0.49087044273629071</v>
      </c>
      <c r="K3" s="118">
        <v>222.65392412075408</v>
      </c>
      <c r="L3" s="115"/>
    </row>
    <row r="4" spans="1:12" x14ac:dyDescent="0.35">
      <c r="A4" s="115">
        <v>1967</v>
      </c>
      <c r="B4" s="116">
        <v>780000</v>
      </c>
      <c r="C4" s="116">
        <v>11160</v>
      </c>
      <c r="D4" s="116">
        <v>8797</v>
      </c>
      <c r="E4" s="116">
        <v>325</v>
      </c>
      <c r="F4" s="115">
        <v>3.6944412868023191E-2</v>
      </c>
      <c r="G4" s="115"/>
      <c r="H4" s="117">
        <v>57.724137931034491</v>
      </c>
      <c r="I4" s="115">
        <v>0.222</v>
      </c>
      <c r="J4" s="118">
        <v>0.55423151067931431</v>
      </c>
      <c r="K4" s="118">
        <v>251.39387092903016</v>
      </c>
      <c r="L4" s="115"/>
    </row>
    <row r="5" spans="1:12" x14ac:dyDescent="0.35">
      <c r="A5" s="115">
        <v>1969</v>
      </c>
      <c r="B5" s="116"/>
      <c r="C5" s="116"/>
      <c r="D5" s="116">
        <v>9158</v>
      </c>
      <c r="E5" s="115">
        <v>336</v>
      </c>
      <c r="F5" s="115">
        <v>3.6689233457086703E-2</v>
      </c>
      <c r="G5" s="115"/>
      <c r="H5" s="117">
        <v>0</v>
      </c>
      <c r="I5" s="115"/>
      <c r="J5" s="118"/>
      <c r="K5" s="118"/>
      <c r="L5" s="115" t="s">
        <v>128</v>
      </c>
    </row>
    <row r="6" spans="1:12" x14ac:dyDescent="0.35">
      <c r="A6" s="115">
        <v>1975</v>
      </c>
      <c r="B6" s="116">
        <v>800000</v>
      </c>
      <c r="C6" s="116">
        <v>13566</v>
      </c>
      <c r="D6" s="116">
        <v>10352</v>
      </c>
      <c r="E6" s="115">
        <v>380</v>
      </c>
      <c r="F6" s="115">
        <v>3.6707882534775887E-2</v>
      </c>
      <c r="G6" s="115"/>
      <c r="H6" s="117">
        <v>70.168965517241375</v>
      </c>
      <c r="I6" s="115">
        <v>0.23</v>
      </c>
      <c r="J6" s="118">
        <v>0.64359861165307741</v>
      </c>
      <c r="K6" s="118">
        <v>291.92989425971939</v>
      </c>
      <c r="L6" s="115"/>
    </row>
    <row r="7" spans="1:12" x14ac:dyDescent="0.35">
      <c r="A7" s="115">
        <v>1990</v>
      </c>
      <c r="B7" s="116">
        <v>1135000</v>
      </c>
      <c r="C7" s="116">
        <v>18456</v>
      </c>
      <c r="D7" s="115"/>
      <c r="E7" s="115"/>
      <c r="F7" s="115"/>
      <c r="G7" s="115"/>
      <c r="H7" s="117">
        <v>95.462068965517247</v>
      </c>
      <c r="I7" s="115">
        <v>0.24</v>
      </c>
      <c r="J7" s="118">
        <v>0.82820973075106297</v>
      </c>
      <c r="K7" s="118">
        <v>375.66765177137461</v>
      </c>
      <c r="L7" s="115"/>
    </row>
    <row r="8" spans="1:12" x14ac:dyDescent="0.35">
      <c r="A8" s="115">
        <v>2003</v>
      </c>
      <c r="B8" s="117">
        <v>1688000</v>
      </c>
      <c r="C8" s="116">
        <v>20993</v>
      </c>
      <c r="D8" s="116">
        <v>18759</v>
      </c>
      <c r="E8" s="115"/>
      <c r="F8" s="115"/>
      <c r="G8" s="116">
        <v>9081</v>
      </c>
      <c r="H8" s="117">
        <v>108.58448275862069</v>
      </c>
      <c r="I8" s="115">
        <v>0.248</v>
      </c>
      <c r="J8" s="118">
        <v>0.90207170829079497</v>
      </c>
      <c r="K8" s="118">
        <v>409.17070616362167</v>
      </c>
      <c r="L8" s="115"/>
    </row>
    <row r="9" spans="1:12" x14ac:dyDescent="0.35">
      <c r="A9" s="115">
        <v>2004</v>
      </c>
      <c r="B9" s="117">
        <v>1725000</v>
      </c>
      <c r="C9" s="116">
        <v>21139</v>
      </c>
      <c r="D9" s="116">
        <v>18960</v>
      </c>
      <c r="E9" s="115"/>
      <c r="F9" s="115"/>
      <c r="G9" s="116">
        <v>9010</v>
      </c>
      <c r="H9" s="117">
        <v>109.3396551724138</v>
      </c>
      <c r="I9" s="115">
        <v>0.249</v>
      </c>
      <c r="J9" s="118">
        <v>0.90349431737341446</v>
      </c>
      <c r="K9" s="118">
        <v>409.81598741740703</v>
      </c>
      <c r="L9" s="115"/>
    </row>
    <row r="10" spans="1:12" x14ac:dyDescent="0.35">
      <c r="A10" s="115">
        <v>2005</v>
      </c>
      <c r="B10" s="117">
        <v>1755000</v>
      </c>
      <c r="C10" s="116">
        <v>21404</v>
      </c>
      <c r="D10" s="116">
        <v>19550</v>
      </c>
      <c r="E10" s="115"/>
      <c r="F10" s="115"/>
      <c r="G10" s="116">
        <v>9050</v>
      </c>
      <c r="H10" s="117">
        <v>110.71034482758621</v>
      </c>
      <c r="I10" s="115">
        <v>0.25</v>
      </c>
      <c r="J10" s="118">
        <v>0.90994803967879079</v>
      </c>
      <c r="K10" s="118">
        <v>412.74333131790269</v>
      </c>
      <c r="L10" s="115"/>
    </row>
    <row r="11" spans="1:12" x14ac:dyDescent="0.35">
      <c r="A11" s="115">
        <v>2006</v>
      </c>
      <c r="B11" s="117">
        <v>1780000</v>
      </c>
      <c r="C11" s="116">
        <v>21815</v>
      </c>
      <c r="D11" s="116">
        <v>19895</v>
      </c>
      <c r="E11" s="115"/>
      <c r="F11" s="115"/>
      <c r="G11" s="116">
        <v>9137</v>
      </c>
      <c r="H11" s="117">
        <v>112.83620689655173</v>
      </c>
      <c r="I11" s="115">
        <v>0.25</v>
      </c>
      <c r="J11" s="118">
        <v>0.92742087860179501</v>
      </c>
      <c r="K11" s="118">
        <v>420.66883632498815</v>
      </c>
      <c r="L11" s="115"/>
    </row>
    <row r="12" spans="1:12" x14ac:dyDescent="0.35">
      <c r="A12" s="115">
        <v>2007</v>
      </c>
      <c r="B12" s="117">
        <v>1813000</v>
      </c>
      <c r="C12" s="116">
        <v>22440</v>
      </c>
      <c r="D12" s="116">
        <v>20204</v>
      </c>
      <c r="E12" s="115"/>
      <c r="F12" s="115"/>
      <c r="G12" s="116">
        <v>9189</v>
      </c>
      <c r="H12" s="117">
        <v>116.06896551724138</v>
      </c>
      <c r="I12" s="115">
        <v>0.25</v>
      </c>
      <c r="J12" s="118">
        <v>0.95399149740198397</v>
      </c>
      <c r="K12" s="118">
        <v>432.72100330656588</v>
      </c>
      <c r="L12" s="115"/>
    </row>
    <row r="13" spans="1:12" x14ac:dyDescent="0.35">
      <c r="A13" s="115"/>
      <c r="B13" s="115"/>
      <c r="C13" s="115"/>
      <c r="D13" s="115"/>
      <c r="E13" s="115"/>
      <c r="F13" s="115"/>
      <c r="G13" s="115"/>
      <c r="H13" s="117">
        <v>0</v>
      </c>
      <c r="I13" s="115"/>
      <c r="J13" s="118"/>
      <c r="K13" s="118"/>
      <c r="L13" s="115"/>
    </row>
    <row r="14" spans="1:12" x14ac:dyDescent="0.35">
      <c r="A14" s="115">
        <v>2010</v>
      </c>
      <c r="B14" s="116">
        <v>1754000</v>
      </c>
      <c r="C14" s="116">
        <v>23025</v>
      </c>
      <c r="D14" s="116">
        <v>21149</v>
      </c>
      <c r="E14" s="115"/>
      <c r="F14" s="115"/>
      <c r="G14" s="116">
        <v>9117</v>
      </c>
      <c r="H14" s="117">
        <v>119.0948275862069</v>
      </c>
      <c r="I14" s="115">
        <v>0.26</v>
      </c>
      <c r="J14" s="118">
        <v>0.92866356600414224</v>
      </c>
      <c r="K14" s="118">
        <v>421.23250690381883</v>
      </c>
      <c r="L14" s="115"/>
    </row>
    <row r="15" spans="1:12" s="196" customFormat="1" x14ac:dyDescent="0.35">
      <c r="A15" s="196">
        <v>2015</v>
      </c>
      <c r="B15" s="116">
        <v>1780000</v>
      </c>
      <c r="C15" s="116">
        <v>23785</v>
      </c>
      <c r="D15" s="116">
        <v>22652</v>
      </c>
      <c r="G15" s="116">
        <v>9257</v>
      </c>
      <c r="H15" s="117">
        <f>C15*$I$21/6.38</f>
        <v>123.02586206896554</v>
      </c>
      <c r="I15" s="196">
        <v>0.26500000000000001</v>
      </c>
      <c r="J15" s="118">
        <f>((1-I15)/I15)*H15/365</f>
        <v>0.93485664120640644</v>
      </c>
      <c r="K15" s="118">
        <f>J15*453.59</f>
        <v>424.04162388481387</v>
      </c>
    </row>
    <row r="16" spans="1:12" x14ac:dyDescent="0.35">
      <c r="A16" s="120">
        <v>2020</v>
      </c>
      <c r="B16" s="121">
        <v>1754000</v>
      </c>
      <c r="C16" s="122">
        <v>24830.75</v>
      </c>
      <c r="D16" s="120"/>
      <c r="E16" s="120"/>
      <c r="F16" s="120"/>
      <c r="G16" s="120"/>
      <c r="H16" s="122">
        <v>128.43491379310345</v>
      </c>
      <c r="I16" s="120">
        <v>0.27</v>
      </c>
      <c r="J16" s="123">
        <v>0.95136973180076612</v>
      </c>
      <c r="K16" s="123">
        <v>431.53179664750945</v>
      </c>
      <c r="L16" s="115" t="s">
        <v>129</v>
      </c>
    </row>
    <row r="17" spans="1:12" x14ac:dyDescent="0.35">
      <c r="A17" s="120">
        <v>2035</v>
      </c>
      <c r="B17" s="121">
        <v>1754000</v>
      </c>
      <c r="C17" s="122">
        <v>29611.8125</v>
      </c>
      <c r="D17" s="120"/>
      <c r="E17" s="120"/>
      <c r="F17" s="120"/>
      <c r="G17" s="120"/>
      <c r="H17" s="122">
        <v>153.16454741379312</v>
      </c>
      <c r="I17" s="120">
        <v>0.28000000000000003</v>
      </c>
      <c r="J17" s="123">
        <v>1.0790457352048046</v>
      </c>
      <c r="K17" s="123">
        <v>489.44435503154727</v>
      </c>
      <c r="L17" s="115" t="s">
        <v>129</v>
      </c>
    </row>
    <row r="18" spans="1:12" x14ac:dyDescent="0.35">
      <c r="A18" s="120">
        <v>2050</v>
      </c>
      <c r="B18" s="121">
        <v>1754000</v>
      </c>
      <c r="C18" s="122">
        <v>33038.5625</v>
      </c>
      <c r="D18" s="120"/>
      <c r="E18" s="120"/>
      <c r="F18" s="120"/>
      <c r="G18" s="120"/>
      <c r="H18" s="122">
        <v>170.88911637931037</v>
      </c>
      <c r="I18" s="120">
        <v>0.28999999999999998</v>
      </c>
      <c r="J18" s="123">
        <v>1.1462567088267395</v>
      </c>
      <c r="K18" s="123">
        <v>519.93058055672077</v>
      </c>
      <c r="L18" s="115" t="s">
        <v>129</v>
      </c>
    </row>
    <row r="20" spans="1:12" x14ac:dyDescent="0.35">
      <c r="A20" s="115"/>
      <c r="B20" s="115"/>
      <c r="C20" s="115"/>
      <c r="D20" s="115"/>
      <c r="E20" s="115"/>
      <c r="F20" s="115"/>
      <c r="G20" s="115"/>
      <c r="H20" s="115" t="s">
        <v>130</v>
      </c>
      <c r="I20" s="115"/>
      <c r="J20" s="115"/>
      <c r="K20" s="115"/>
      <c r="L20" s="115"/>
    </row>
    <row r="21" spans="1:12" x14ac:dyDescent="0.35">
      <c r="A21" s="115"/>
      <c r="B21" s="115"/>
      <c r="C21" s="115"/>
      <c r="D21" s="115"/>
      <c r="E21" s="115"/>
      <c r="F21" s="115"/>
      <c r="G21" s="115"/>
      <c r="H21" s="115" t="s">
        <v>131</v>
      </c>
      <c r="I21" s="119">
        <v>3.3000000000000002E-2</v>
      </c>
      <c r="J21" s="115"/>
      <c r="K21" s="115"/>
      <c r="L21" s="115"/>
    </row>
    <row r="23" spans="1:12" x14ac:dyDescent="0.35">
      <c r="A23" t="s">
        <v>215</v>
      </c>
    </row>
    <row r="24" spans="1:12" ht="58" x14ac:dyDescent="0.35">
      <c r="A24" s="250" t="s">
        <v>214</v>
      </c>
      <c r="B24" s="92" t="s">
        <v>133</v>
      </c>
      <c r="C24" s="92" t="s">
        <v>121</v>
      </c>
      <c r="L24" s="249" t="s">
        <v>213</v>
      </c>
    </row>
    <row r="25" spans="1:12" x14ac:dyDescent="0.35">
      <c r="A25">
        <v>1945</v>
      </c>
      <c r="B25">
        <v>800000</v>
      </c>
      <c r="C25">
        <v>7150</v>
      </c>
      <c r="D25">
        <v>4789</v>
      </c>
      <c r="E25">
        <v>190</v>
      </c>
      <c r="F25">
        <v>3.9674253497598663E-2</v>
      </c>
      <c r="H25">
        <v>36.982758620689658</v>
      </c>
      <c r="I25">
        <v>0.21</v>
      </c>
      <c r="J25">
        <v>0.3811660705850598</v>
      </c>
      <c r="K25">
        <v>172.89311795667726</v>
      </c>
      <c r="L25" s="117">
        <f>J25*365*B25/2000</f>
        <v>55650.246305418732</v>
      </c>
    </row>
    <row r="26" spans="1:12" x14ac:dyDescent="0.35">
      <c r="A26">
        <v>1960</v>
      </c>
      <c r="B26">
        <v>830000</v>
      </c>
      <c r="C26">
        <v>9770</v>
      </c>
      <c r="D26">
        <v>7029</v>
      </c>
      <c r="E26">
        <v>264</v>
      </c>
      <c r="F26">
        <v>3.7558685446009391E-2</v>
      </c>
      <c r="H26">
        <v>50.534482758620697</v>
      </c>
      <c r="I26">
        <v>0.22</v>
      </c>
      <c r="J26">
        <v>0.49087044273629071</v>
      </c>
      <c r="K26">
        <v>222.65392412075408</v>
      </c>
      <c r="L26" s="117">
        <f t="shared" ref="L26:L30" si="0">J26*365*B26/2000</f>
        <v>74354.600313479634</v>
      </c>
    </row>
    <row r="27" spans="1:12" x14ac:dyDescent="0.35">
      <c r="A27">
        <v>1975</v>
      </c>
      <c r="B27">
        <v>800000</v>
      </c>
      <c r="C27">
        <v>13566</v>
      </c>
      <c r="D27">
        <v>10352</v>
      </c>
      <c r="E27">
        <v>380</v>
      </c>
      <c r="F27">
        <v>3.6707882534775887E-2</v>
      </c>
      <c r="H27">
        <v>70.168965517241375</v>
      </c>
      <c r="I27">
        <v>0.23</v>
      </c>
      <c r="J27">
        <v>0.64359861165307741</v>
      </c>
      <c r="K27">
        <v>291.92989425971939</v>
      </c>
      <c r="L27" s="117">
        <f t="shared" si="0"/>
        <v>93965.397301349294</v>
      </c>
    </row>
    <row r="28" spans="1:12" x14ac:dyDescent="0.35">
      <c r="A28">
        <v>1990</v>
      </c>
      <c r="B28">
        <v>1135000</v>
      </c>
      <c r="C28">
        <v>18456</v>
      </c>
      <c r="H28">
        <v>95.462068965517247</v>
      </c>
      <c r="I28">
        <v>0.24</v>
      </c>
      <c r="J28">
        <v>0.82820973075106297</v>
      </c>
      <c r="K28">
        <v>375.66765177137461</v>
      </c>
      <c r="L28" s="117">
        <f t="shared" si="0"/>
        <v>171553.29310344829</v>
      </c>
    </row>
    <row r="29" spans="1:12" x14ac:dyDescent="0.35">
      <c r="A29">
        <v>2005</v>
      </c>
      <c r="B29">
        <v>1755000</v>
      </c>
      <c r="C29">
        <v>21404</v>
      </c>
      <c r="D29">
        <v>19550</v>
      </c>
      <c r="G29">
        <v>9050</v>
      </c>
      <c r="H29">
        <v>110.71034482758621</v>
      </c>
      <c r="I29">
        <v>0.25</v>
      </c>
      <c r="J29">
        <v>0.90994803967879079</v>
      </c>
      <c r="K29">
        <v>412.74333131790269</v>
      </c>
      <c r="L29" s="117">
        <f t="shared" si="0"/>
        <v>291444.98275862075</v>
      </c>
    </row>
    <row r="30" spans="1:12" x14ac:dyDescent="0.35">
      <c r="A30">
        <v>2015</v>
      </c>
      <c r="B30">
        <v>1780000</v>
      </c>
      <c r="C30">
        <v>23785</v>
      </c>
      <c r="D30">
        <v>22652</v>
      </c>
      <c r="G30">
        <v>9257</v>
      </c>
      <c r="H30">
        <v>123.02586206896554</v>
      </c>
      <c r="I30">
        <v>0.26500000000000001</v>
      </c>
      <c r="J30">
        <v>0.93485664120640644</v>
      </c>
      <c r="K30">
        <v>424.04162388481387</v>
      </c>
      <c r="L30" s="117">
        <f t="shared" si="0"/>
        <v>303688.17989590112</v>
      </c>
    </row>
    <row r="32" spans="1:12" x14ac:dyDescent="0.35">
      <c r="B32" s="251"/>
      <c r="C32" s="251"/>
      <c r="D32" s="251"/>
      <c r="E32" s="251"/>
      <c r="F32" s="251"/>
      <c r="G32" s="251"/>
      <c r="H32" s="251"/>
    </row>
    <row r="33" spans="2:8" x14ac:dyDescent="0.35">
      <c r="B33" s="251"/>
      <c r="C33" s="251"/>
      <c r="D33" s="251"/>
      <c r="E33" s="251"/>
      <c r="F33" s="251"/>
      <c r="G33" s="251"/>
      <c r="H33" s="251"/>
    </row>
    <row r="34" spans="2:8" x14ac:dyDescent="0.35">
      <c r="B34" s="251"/>
      <c r="C34" s="251"/>
      <c r="D34" s="251"/>
      <c r="E34" s="251"/>
      <c r="F34" s="251"/>
      <c r="G34" s="251"/>
      <c r="H34" s="251"/>
    </row>
    <row r="35" spans="2:8" x14ac:dyDescent="0.35">
      <c r="B35" s="251"/>
      <c r="C35" s="251"/>
      <c r="D35" s="251"/>
      <c r="E35" s="251"/>
      <c r="F35" s="251"/>
      <c r="G35" s="251"/>
      <c r="H35" s="251"/>
    </row>
    <row r="36" spans="2:8" x14ac:dyDescent="0.35">
      <c r="B36" s="251"/>
      <c r="C36" s="251"/>
      <c r="D36" s="251"/>
      <c r="E36" s="251"/>
      <c r="F36" s="251"/>
      <c r="G36" s="251"/>
      <c r="H36" s="251"/>
    </row>
    <row r="37" spans="2:8" x14ac:dyDescent="0.35">
      <c r="B37" s="251"/>
      <c r="C37" s="251"/>
      <c r="D37" s="251"/>
      <c r="E37" s="251"/>
      <c r="F37" s="251"/>
      <c r="G37" s="251"/>
      <c r="H37" s="251"/>
    </row>
    <row r="38" spans="2:8" x14ac:dyDescent="0.35">
      <c r="B38" s="251"/>
      <c r="C38" s="251"/>
      <c r="D38" s="251"/>
      <c r="E38" s="251"/>
      <c r="F38" s="251"/>
      <c r="G38" s="251"/>
      <c r="H38" s="251"/>
    </row>
    <row r="39" spans="2:8" x14ac:dyDescent="0.35">
      <c r="B39" s="251"/>
      <c r="C39" s="251"/>
      <c r="D39" s="251"/>
      <c r="E39" s="251"/>
      <c r="F39" s="251"/>
      <c r="G39" s="251"/>
      <c r="H39" s="251"/>
    </row>
    <row r="40" spans="2:8" x14ac:dyDescent="0.35">
      <c r="B40" s="251"/>
      <c r="C40" s="251"/>
      <c r="D40" s="251"/>
      <c r="E40" s="251"/>
      <c r="F40" s="251"/>
      <c r="G40" s="251"/>
      <c r="H40" s="251"/>
    </row>
    <row r="41" spans="2:8" x14ac:dyDescent="0.35">
      <c r="B41" s="251"/>
      <c r="C41" s="251"/>
      <c r="D41" s="251"/>
      <c r="E41" s="251"/>
      <c r="F41" s="251"/>
      <c r="G41" s="251"/>
      <c r="H41" s="251"/>
    </row>
    <row r="42" spans="2:8" x14ac:dyDescent="0.35">
      <c r="B42" s="251"/>
      <c r="C42" s="251"/>
      <c r="D42" s="251"/>
      <c r="E42" s="251"/>
      <c r="F42" s="251"/>
      <c r="G42" s="251"/>
      <c r="H42" s="251"/>
    </row>
    <row r="43" spans="2:8" x14ac:dyDescent="0.35">
      <c r="B43" s="251"/>
      <c r="C43" s="251"/>
      <c r="D43" s="251"/>
      <c r="E43" s="251"/>
      <c r="F43" s="251"/>
      <c r="G43" s="251"/>
      <c r="H43" s="251"/>
    </row>
    <row r="44" spans="2:8" x14ac:dyDescent="0.35">
      <c r="B44" s="251"/>
      <c r="C44" s="251"/>
      <c r="D44" s="251"/>
      <c r="E44" s="251"/>
      <c r="F44" s="251"/>
      <c r="G44" s="251"/>
      <c r="H44" s="251"/>
    </row>
    <row r="45" spans="2:8" x14ac:dyDescent="0.35">
      <c r="B45" s="251"/>
      <c r="C45" s="251"/>
      <c r="D45" s="251"/>
      <c r="E45" s="251"/>
      <c r="F45" s="251"/>
      <c r="G45" s="251"/>
      <c r="H45" s="251"/>
    </row>
    <row r="46" spans="2:8" x14ac:dyDescent="0.35">
      <c r="B46" s="251"/>
      <c r="C46" s="251"/>
      <c r="D46" s="251"/>
      <c r="E46" s="251"/>
      <c r="F46" s="251"/>
      <c r="G46" s="251"/>
      <c r="H46" s="251"/>
    </row>
    <row r="47" spans="2:8" x14ac:dyDescent="0.35">
      <c r="B47" s="251"/>
      <c r="C47" s="251"/>
      <c r="D47" s="251"/>
      <c r="E47" s="251"/>
      <c r="F47" s="251"/>
      <c r="G47" s="251"/>
      <c r="H47" s="251"/>
    </row>
    <row r="48" spans="2:8" x14ac:dyDescent="0.35">
      <c r="B48" s="251"/>
      <c r="C48" s="251"/>
      <c r="D48" s="251"/>
      <c r="E48" s="251"/>
      <c r="F48" s="251"/>
      <c r="G48" s="251"/>
      <c r="H48" s="251"/>
    </row>
    <row r="49" spans="2:8" x14ac:dyDescent="0.35">
      <c r="B49" s="251"/>
      <c r="C49" s="251"/>
      <c r="D49" s="251"/>
      <c r="E49" s="251"/>
      <c r="F49" s="251"/>
      <c r="G49" s="251"/>
      <c r="H49" s="251"/>
    </row>
    <row r="50" spans="2:8" x14ac:dyDescent="0.35">
      <c r="B50" s="251"/>
      <c r="C50" s="251"/>
      <c r="D50" s="251"/>
      <c r="E50" s="251"/>
      <c r="F50" s="251"/>
      <c r="G50" s="251"/>
      <c r="H50" s="251"/>
    </row>
    <row r="51" spans="2:8" x14ac:dyDescent="0.35">
      <c r="B51" s="251"/>
      <c r="C51" s="251"/>
      <c r="D51" s="251"/>
      <c r="E51" s="251"/>
      <c r="F51" s="251"/>
      <c r="G51" s="251"/>
      <c r="H51" s="251"/>
    </row>
    <row r="52" spans="2:8" x14ac:dyDescent="0.35">
      <c r="B52" s="251"/>
      <c r="C52" s="251"/>
      <c r="D52" s="251"/>
      <c r="E52" s="251"/>
      <c r="F52" s="251"/>
      <c r="G52" s="251"/>
      <c r="H52" s="251"/>
    </row>
    <row r="53" spans="2:8" x14ac:dyDescent="0.35">
      <c r="B53" s="251"/>
      <c r="C53" s="251"/>
      <c r="D53" s="251"/>
      <c r="E53" s="251"/>
      <c r="F53" s="251"/>
      <c r="G53" s="251"/>
      <c r="H53" s="251"/>
    </row>
    <row r="54" spans="2:8" x14ac:dyDescent="0.35">
      <c r="B54" s="251"/>
      <c r="C54" s="251"/>
      <c r="D54" s="251"/>
      <c r="E54" s="251"/>
      <c r="F54" s="251"/>
      <c r="G54" s="251"/>
      <c r="H54" s="251"/>
    </row>
    <row r="55" spans="2:8" x14ac:dyDescent="0.35">
      <c r="B55" s="251"/>
      <c r="C55" s="251"/>
      <c r="D55" s="251"/>
      <c r="E55" s="251"/>
      <c r="F55" s="251"/>
      <c r="G55" s="251"/>
      <c r="H55" s="251"/>
    </row>
    <row r="56" spans="2:8" x14ac:dyDescent="0.35">
      <c r="B56" s="251"/>
      <c r="C56" s="251"/>
      <c r="D56" s="251"/>
      <c r="E56" s="251"/>
      <c r="F56" s="251"/>
      <c r="G56" s="251"/>
      <c r="H56" s="251"/>
    </row>
    <row r="57" spans="2:8" x14ac:dyDescent="0.35">
      <c r="B57" s="251"/>
      <c r="C57" s="251"/>
      <c r="D57" s="251"/>
      <c r="E57" s="251"/>
      <c r="F57" s="251"/>
      <c r="G57" s="251"/>
      <c r="H57" s="251"/>
    </row>
    <row r="58" spans="2:8" x14ac:dyDescent="0.35">
      <c r="B58" s="251"/>
      <c r="C58" s="251"/>
      <c r="D58" s="251"/>
      <c r="E58" s="251"/>
      <c r="F58" s="251"/>
      <c r="G58" s="251"/>
      <c r="H58" s="251"/>
    </row>
    <row r="59" spans="2:8" x14ac:dyDescent="0.35">
      <c r="B59" s="251"/>
      <c r="C59" s="251"/>
      <c r="D59" s="251"/>
      <c r="E59" s="251"/>
      <c r="F59" s="251"/>
      <c r="G59" s="251"/>
      <c r="H59" s="251"/>
    </row>
    <row r="60" spans="2:8" x14ac:dyDescent="0.35">
      <c r="B60" s="251"/>
      <c r="C60" s="251"/>
      <c r="D60" s="251"/>
      <c r="E60" s="251"/>
      <c r="F60" s="251"/>
      <c r="G60" s="251"/>
      <c r="H60" s="251"/>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TimeSeriesTable_Ratios</vt:lpstr>
      <vt:lpstr>TimeSeriesTableCrops</vt:lpstr>
      <vt:lpstr>People_ratio</vt:lpstr>
      <vt:lpstr>N_deposition_ratio</vt:lpstr>
      <vt:lpstr>NASS_Livestock</vt:lpstr>
      <vt:lpstr>NASS_Milk_Production</vt:lpstr>
    </vt:vector>
  </TitlesOfParts>
  <Company>LAWR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 Dzurella</dc:creator>
  <cp:lastModifiedBy>Thomas</cp:lastModifiedBy>
  <dcterms:created xsi:type="dcterms:W3CDTF">2013-09-11T22:40:48Z</dcterms:created>
  <dcterms:modified xsi:type="dcterms:W3CDTF">2016-04-19T05:38:01Z</dcterms:modified>
</cp:coreProperties>
</file>