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K:\Fall 2015\BUS443H\"/>
    </mc:Choice>
  </mc:AlternateContent>
  <bookViews>
    <workbookView xWindow="0" yWindow="0" windowWidth="16170" windowHeight="6135" activeTab="4"/>
  </bookViews>
  <sheets>
    <sheet name="Top 20 Cars" sheetId="3" r:id="rId1"/>
    <sheet name="Soft Drinks" sheetId="4" r:id="rId2"/>
    <sheet name="Audit Data" sheetId="6" r:id="rId3"/>
    <sheet name="Standard Statistics" sheetId="1" r:id="rId4"/>
    <sheet name="Covariance and Correlation" sheetId="2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'Top 20 Cars'!#REF!</definedName>
    <definedName name="solver_typ" localSheetId="3" hidden="1">2</definedName>
    <definedName name="solver_typ" localSheetId="0" hidden="1">1</definedName>
    <definedName name="solver_val" localSheetId="0" hidden="1">0</definedName>
    <definedName name="solver_ver" localSheetId="3" hidden="1">14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B23" i="2" l="1"/>
  <c r="B22" i="2"/>
  <c r="B19" i="2"/>
  <c r="B25" i="2" s="1"/>
  <c r="D14" i="2" l="1"/>
  <c r="D2" i="2"/>
  <c r="B18" i="2"/>
  <c r="D3" i="2" s="1"/>
  <c r="B17" i="2"/>
  <c r="C11" i="2" s="1"/>
  <c r="B20" i="2"/>
  <c r="E13" i="1"/>
  <c r="E9" i="1"/>
  <c r="E11" i="1" s="1"/>
  <c r="E8" i="1"/>
  <c r="E7" i="1"/>
  <c r="E3" i="1"/>
  <c r="E2" i="1"/>
  <c r="C2" i="1" s="1"/>
  <c r="H4" i="6"/>
  <c r="H5" i="6"/>
  <c r="H3" i="6"/>
  <c r="H2" i="6"/>
  <c r="B9" i="6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12" i="2" l="1"/>
  <c r="C10" i="2"/>
  <c r="D10" i="2"/>
  <c r="C5" i="2"/>
  <c r="D9" i="2"/>
  <c r="C4" i="2"/>
  <c r="E4" i="2" s="1"/>
  <c r="D8" i="2"/>
  <c r="D6" i="2"/>
  <c r="C9" i="2"/>
  <c r="D4" i="2"/>
  <c r="C15" i="2"/>
  <c r="D15" i="2"/>
  <c r="D7" i="2"/>
  <c r="C2" i="2"/>
  <c r="E2" i="2" s="1"/>
  <c r="C14" i="2"/>
  <c r="E14" i="2" s="1"/>
  <c r="C8" i="2"/>
  <c r="E8" i="2" s="1"/>
  <c r="C13" i="2"/>
  <c r="D13" i="2"/>
  <c r="D5" i="2"/>
  <c r="C3" i="2"/>
  <c r="E3" i="2" s="1"/>
  <c r="C7" i="2"/>
  <c r="E7" i="2" s="1"/>
  <c r="C12" i="2"/>
  <c r="E12" i="2" s="1"/>
  <c r="C6" i="2"/>
  <c r="D11" i="2"/>
  <c r="E11" i="2" s="1"/>
  <c r="H6" i="6"/>
  <c r="E6" i="2" l="1"/>
  <c r="E10" i="2"/>
  <c r="E5" i="2"/>
  <c r="E9" i="2"/>
  <c r="E15" i="2"/>
  <c r="E13" i="2"/>
  <c r="E16" i="2" l="1"/>
  <c r="B24" i="2" s="1"/>
</calcChain>
</file>

<file path=xl/comments1.xml><?xml version="1.0" encoding="utf-8"?>
<comments xmlns="http://schemas.openxmlformats.org/spreadsheetml/2006/main">
  <authors>
    <author>Sherry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The bin valuein this column is the upper value.
</t>
        </r>
      </text>
    </comment>
  </commentList>
</comments>
</file>

<file path=xl/sharedStrings.xml><?xml version="1.0" encoding="utf-8"?>
<sst xmlns="http://schemas.openxmlformats.org/spreadsheetml/2006/main" count="135" uniqueCount="76">
  <si>
    <t>Home Sale</t>
  </si>
  <si>
    <t>Selling Price ($)</t>
  </si>
  <si>
    <t>Median:</t>
  </si>
  <si>
    <t>Mode 1:</t>
  </si>
  <si>
    <t>Mode 2:</t>
  </si>
  <si>
    <t>Range:</t>
  </si>
  <si>
    <t>Variance:</t>
  </si>
  <si>
    <t>Standard Deviation:</t>
  </si>
  <si>
    <t>Coefficient of Variation:</t>
  </si>
  <si>
    <t>85th Percentile:</t>
  </si>
  <si>
    <t>Mean (x̄):</t>
  </si>
  <si>
    <r>
      <t>z-Score (z</t>
    </r>
    <r>
      <rPr>
        <b/>
        <i/>
        <sz val="7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)</t>
    </r>
  </si>
  <si>
    <t xml:space="preserve"> </t>
  </si>
  <si>
    <t>Mean (y):</t>
  </si>
  <si>
    <t>Covariance:</t>
  </si>
  <si>
    <r>
      <t xml:space="preserve">Correlation Coefficient </t>
    </r>
    <r>
      <rPr>
        <i/>
        <sz val="12"/>
        <color rgb="FF000000"/>
        <rFont val="Calibri"/>
        <family val="2"/>
        <scheme val="minor"/>
      </rPr>
      <t>r</t>
    </r>
    <r>
      <rPr>
        <i/>
        <vertAlign val="subscript"/>
        <sz val="12"/>
        <color rgb="FF000000"/>
        <rFont val="Calibri"/>
        <family val="2"/>
        <scheme val="minor"/>
      </rPr>
      <t>xy</t>
    </r>
    <r>
      <rPr>
        <i/>
        <sz val="12"/>
        <color rgb="FF000000"/>
        <rFont val="Calibri"/>
        <family val="2"/>
        <scheme val="minor"/>
      </rPr>
      <t>:</t>
    </r>
  </si>
  <si>
    <t>Rank (by March 2011 Sales)</t>
  </si>
  <si>
    <t>Manufacturer</t>
  </si>
  <si>
    <t>Model</t>
  </si>
  <si>
    <t>Sales (March 2011)</t>
  </si>
  <si>
    <t>Sales (March 2010)</t>
  </si>
  <si>
    <t>Percent Change in Sales from 2010</t>
  </si>
  <si>
    <t>Honda</t>
  </si>
  <si>
    <t>Accord</t>
  </si>
  <si>
    <t>Nissan</t>
  </si>
  <si>
    <t>Altima</t>
  </si>
  <si>
    <t>Toyota</t>
  </si>
  <si>
    <t>Camry</t>
  </si>
  <si>
    <t>Civic</t>
  </si>
  <si>
    <t>Corolla/Matrix</t>
  </si>
  <si>
    <t>Ford</t>
  </si>
  <si>
    <t>Fusion</t>
  </si>
  <si>
    <t>Hyundai</t>
  </si>
  <si>
    <t>Sonata</t>
  </si>
  <si>
    <t>Elantra</t>
  </si>
  <si>
    <t>Prius</t>
  </si>
  <si>
    <t>Chevrolet</t>
  </si>
  <si>
    <t>Cruze/Cobalt</t>
  </si>
  <si>
    <t>Impala</t>
  </si>
  <si>
    <t>Sentra</t>
  </si>
  <si>
    <t>Focus</t>
  </si>
  <si>
    <t>Volkswagon</t>
  </si>
  <si>
    <t>Jetta</t>
  </si>
  <si>
    <t>Malibu</t>
  </si>
  <si>
    <t>Mazda</t>
  </si>
  <si>
    <t>Versa</t>
  </si>
  <si>
    <t>Subaru</t>
  </si>
  <si>
    <t>Outback</t>
  </si>
  <si>
    <t>Kia</t>
  </si>
  <si>
    <t>Soul</t>
  </si>
  <si>
    <t>Fiesta</t>
  </si>
  <si>
    <t xml:space="preserve">----- </t>
  </si>
  <si>
    <t>Sample Data</t>
  </si>
  <si>
    <t>Coke</t>
  </si>
  <si>
    <t>Diet Coke</t>
  </si>
  <si>
    <t>Sprite</t>
  </si>
  <si>
    <t>Pepsi</t>
  </si>
  <si>
    <t>Dr. Pepper</t>
  </si>
  <si>
    <t>Bins</t>
  </si>
  <si>
    <t>Absolute Frequency</t>
  </si>
  <si>
    <t>Relative Frequency</t>
  </si>
  <si>
    <t>Percent Frequency (%)</t>
  </si>
  <si>
    <t>Year-End Audit Times (in Days)</t>
  </si>
  <si>
    <t>Bin Width:</t>
  </si>
  <si>
    <t>Frequency</t>
  </si>
  <si>
    <t>Cumulative Frequency</t>
  </si>
  <si>
    <t>Bottled Water Sales (cases) - y</t>
  </si>
  <si>
    <t>High Temperature (F) - x</t>
  </si>
  <si>
    <t>y-ybar</t>
  </si>
  <si>
    <t>x-xbar</t>
  </si>
  <si>
    <t>(x-xbar)(y-ybar)</t>
  </si>
  <si>
    <t>Covariance (calculated manually):</t>
  </si>
  <si>
    <t>(greater than 0, so this indicates a positive relationship between the high temperature and sales of bottled water.)</t>
  </si>
  <si>
    <t>Standard Deviation (x):</t>
  </si>
  <si>
    <t>Standard Deviation (y):</t>
  </si>
  <si>
    <t>Manually caculated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</si>
</sst>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vertAlign val="subscript"/>
      <sz val="12"/>
      <color rgb="FF000000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  <xf numFmtId="44" fontId="2" fillId="0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right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4" fontId="8" fillId="0" borderId="0" xfId="2" applyNumberFormat="1" applyFont="1" applyAlignment="1">
      <alignment horizontal="righ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3" fillId="0" borderId="0" xfId="0" applyFont="1"/>
    <xf numFmtId="0" fontId="12" fillId="0" borderId="0" xfId="0" applyFont="1"/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4811898512685"/>
                  <c:y val="-0.155231481481481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'Covariance and Correlation'!$A$2:$A$15</c:f>
              <c:numCache>
                <c:formatCode>General</c:formatCode>
                <c:ptCount val="14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87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92</c:v>
                </c:pt>
              </c:numCache>
            </c:numRef>
          </c:xVal>
          <c:yVal>
            <c:numRef>
              <c:f>'Covariance and Correlation'!$B$2:$B$15</c:f>
              <c:numCache>
                <c:formatCode>General</c:formatCode>
                <c:ptCount val="14"/>
                <c:pt idx="0">
                  <c:v>23</c:v>
                </c:pt>
                <c:pt idx="1">
                  <c:v>22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25</c:v>
                </c:pt>
                <c:pt idx="8">
                  <c:v>28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93504"/>
        <c:axId val="344433304"/>
      </c:scatterChart>
      <c:valAx>
        <c:axId val="34229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33304"/>
        <c:crosses val="autoZero"/>
        <c:crossBetween val="midCat"/>
      </c:valAx>
      <c:valAx>
        <c:axId val="34443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9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352424</xdr:rowOff>
    </xdr:from>
    <xdr:to>
      <xdr:col>10</xdr:col>
      <xdr:colOff>57150</xdr:colOff>
      <xdr:row>13</xdr:row>
      <xdr:rowOff>19049</xdr:rowOff>
    </xdr:to>
    <xdr:sp macro="" textlink="">
      <xdr:nvSpPr>
        <xdr:cNvPr id="3" name="TextBox 2"/>
        <xdr:cNvSpPr txBox="1"/>
      </xdr:nvSpPr>
      <xdr:spPr>
        <a:xfrm>
          <a:off x="7715250" y="352424"/>
          <a:ext cx="212407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 Sort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this data by 2010 sales in descending order.</a:t>
          </a:r>
          <a:endParaRPr lang="en-US"/>
        </a:p>
        <a:p>
          <a:pPr eaLnBrk="1" fontAlgn="base" latinLnBrk="0" hangingPunct="1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2. Highlight in red (using Conditional Formatting) the automobiles for which sales decreased from  March 2010 to March 2011.</a:t>
          </a:r>
          <a:endParaRPr lang="en-US"/>
        </a:p>
        <a:p>
          <a:pPr eaLnBrk="1" fontAlgn="base" latinLnBrk="0" hangingPunct="1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3. Use blue Data bars to highlight the percent change in sales.  Filter the data to only show Toyota vehicles.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152401</xdr:rowOff>
    </xdr:from>
    <xdr:to>
      <xdr:col>11</xdr:col>
      <xdr:colOff>342900</xdr:colOff>
      <xdr:row>12</xdr:row>
      <xdr:rowOff>85726</xdr:rowOff>
    </xdr:to>
    <xdr:sp macro="" textlink="">
      <xdr:nvSpPr>
        <xdr:cNvPr id="2" name="TextBox 1"/>
        <xdr:cNvSpPr txBox="1"/>
      </xdr:nvSpPr>
      <xdr:spPr>
        <a:xfrm>
          <a:off x="7210425" y="352426"/>
          <a:ext cx="32385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1. Use the COUNTIF function to count the number of soft</a:t>
          </a:r>
          <a:r>
            <a:rPr lang="en-US" sz="1100" baseline="0"/>
            <a:t> drinks in each category (bin).</a:t>
          </a:r>
        </a:p>
        <a:p>
          <a:endParaRPr lang="en-US" sz="1100" baseline="0"/>
        </a:p>
        <a:p>
          <a:r>
            <a:rPr lang="en-US" sz="1100" baseline="0"/>
            <a:t>2. Calculate the relative frequency of a bin as: Bin Frequency / n</a:t>
          </a:r>
        </a:p>
        <a:p>
          <a:r>
            <a:rPr lang="en-US" sz="1100" baseline="0"/>
            <a:t>(where n is the total number of sample data observations). Hint: Use the COUNTA function to count all observations.</a:t>
          </a:r>
        </a:p>
        <a:p>
          <a:endParaRPr lang="en-US" sz="1100" baseline="0"/>
        </a:p>
        <a:p>
          <a:r>
            <a:rPr lang="en-US" sz="1100" baseline="0"/>
            <a:t>3. Calculate the percent frequency of a bin as: relative frequency * 100.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133349</xdr:colOff>
      <xdr:row>0</xdr:row>
      <xdr:rowOff>190500</xdr:rowOff>
    </xdr:from>
    <xdr:to>
      <xdr:col>12</xdr:col>
      <xdr:colOff>180975</xdr:colOff>
      <xdr:row>10</xdr:row>
      <xdr:rowOff>0</xdr:rowOff>
    </xdr:to>
    <xdr:sp macro="" textlink="">
      <xdr:nvSpPr>
        <xdr:cNvPr id="2" name="TextBox 1"/>
        <xdr:cNvSpPr txBox="1"/>
      </xdr:nvSpPr>
      <xdr:spPr>
        <a:xfrm>
          <a:off x="6038849" y="190500"/>
          <a:ext cx="2486026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For Bins (classes) of </a:t>
          </a:r>
          <a:r>
            <a:rPr lang="en-US" sz="1100" b="1" baseline="0"/>
            <a:t>Quantitative Data:</a:t>
          </a:r>
        </a:p>
        <a:p>
          <a:r>
            <a:rPr lang="en-US" sz="1100" baseline="0"/>
            <a:t>1. Determine the number of nonoverlapping bins. As a general rule, use 5-10 bins. For a small data sample, five or six bins is usually enough.</a:t>
          </a:r>
        </a:p>
        <a:p>
          <a:r>
            <a:rPr lang="en-US" sz="1100" baseline="0"/>
            <a:t>2. Determine the width of each bin. (The ~bin width is largest data value - smallest data value / number of bins</a:t>
          </a:r>
        </a:p>
        <a:p>
          <a:r>
            <a:rPr lang="en-US" sz="1100" baseline="0"/>
            <a:t>3. Determinethe bin limits.</a:t>
          </a:r>
        </a:p>
        <a:p>
          <a:r>
            <a:rPr lang="en-US" sz="1100" baseline="0"/>
            <a:t>4. Use the FREQUENCY funtion to count the number of observations in each bin. (Hint: Select the </a:t>
          </a:r>
          <a:r>
            <a:rPr lang="en-US" sz="1200" b="1" i="1" baseline="0"/>
            <a:t>entire</a:t>
          </a:r>
          <a:r>
            <a:rPr lang="en-US" sz="1200" baseline="0"/>
            <a:t> </a:t>
          </a:r>
          <a:r>
            <a:rPr lang="en-US" sz="1100" baseline="0"/>
            <a:t>range of frequency cells first, enter the =FREQUENCY function, then press </a:t>
          </a:r>
          <a:r>
            <a:rPr lang="en-US" sz="1200" b="1" i="1" baseline="0"/>
            <a:t>Ctrl+Shift+Enter.</a:t>
          </a:r>
          <a:endParaRPr lang="en-US" sz="1100" b="1" i="1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12</xdr:col>
      <xdr:colOff>333375</xdr:colOff>
      <xdr:row>0</xdr:row>
      <xdr:rowOff>190501</xdr:rowOff>
    </xdr:from>
    <xdr:to>
      <xdr:col>16</xdr:col>
      <xdr:colOff>285750</xdr:colOff>
      <xdr:row>7</xdr:row>
      <xdr:rowOff>104776</xdr:rowOff>
    </xdr:to>
    <xdr:sp macro="" textlink="">
      <xdr:nvSpPr>
        <xdr:cNvPr id="4" name="TextBox 3"/>
        <xdr:cNvSpPr txBox="1"/>
      </xdr:nvSpPr>
      <xdr:spPr>
        <a:xfrm>
          <a:off x="7915275" y="190501"/>
          <a:ext cx="2390775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To create a Histogram (a common graph of quantitative</a:t>
          </a:r>
          <a:r>
            <a:rPr lang="en-US" sz="1100" b="1" baseline="0"/>
            <a:t> data in bins):</a:t>
          </a:r>
        </a:p>
        <a:p>
          <a:r>
            <a:rPr lang="en-US" sz="1100" baseline="0"/>
            <a:t>1. Choose Data/Data Analysis/Histogram/OK.</a:t>
          </a:r>
        </a:p>
        <a:p>
          <a:r>
            <a:rPr lang="en-US" sz="1100" baseline="0"/>
            <a:t>2. Enter the data range, bin range, output range. Click the Chart Output check box and OK.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180975</xdr:rowOff>
    </xdr:from>
    <xdr:to>
      <xdr:col>10</xdr:col>
      <xdr:colOff>581025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7010400" y="180975"/>
          <a:ext cx="24003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To calculate a multiple mode: </a:t>
          </a:r>
        </a:p>
        <a:p>
          <a:r>
            <a:rPr lang="en-US" sz="1100"/>
            <a:t>1. Select cells E4 and E5.</a:t>
          </a:r>
        </a:p>
        <a:p>
          <a:r>
            <a:rPr lang="en-US" sz="1100"/>
            <a:t>2. Enter the formula= MODE.MULT(B2:B13)</a:t>
          </a:r>
        </a:p>
        <a:p>
          <a:r>
            <a:rPr lang="en-US" sz="1100"/>
            <a:t>3. Press Ctrl+Shift+Enter.</a:t>
          </a:r>
        </a:p>
      </xdr:txBody>
    </xdr:sp>
    <xdr:clientData/>
  </xdr:twoCellAnchor>
  <xdr:twoCellAnchor>
    <xdr:from>
      <xdr:col>7</xdr:col>
      <xdr:colOff>28575</xdr:colOff>
      <xdr:row>6</xdr:row>
      <xdr:rowOff>180975</xdr:rowOff>
    </xdr:from>
    <xdr:to>
      <xdr:col>11</xdr:col>
      <xdr:colOff>0</xdr:colOff>
      <xdr:row>12</xdr:row>
      <xdr:rowOff>28575</xdr:rowOff>
    </xdr:to>
    <xdr:sp macro="" textlink="">
      <xdr:nvSpPr>
        <xdr:cNvPr id="3" name="TextBox 2"/>
        <xdr:cNvSpPr txBox="1"/>
      </xdr:nvSpPr>
      <xdr:spPr>
        <a:xfrm>
          <a:off x="6067425" y="1323975"/>
          <a:ext cx="24098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100"/>
            <a:t>To calcuate the z-score:</a:t>
          </a:r>
          <a:r>
            <a:rPr lang="en-US" sz="1100" baseline="0"/>
            <a:t>                         1.  Use the STANDARDIZE function.														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171450</xdr:rowOff>
    </xdr:from>
    <xdr:to>
      <xdr:col>8</xdr:col>
      <xdr:colOff>314325</xdr:colOff>
      <xdr:row>5</xdr:row>
      <xdr:rowOff>66675</xdr:rowOff>
    </xdr:to>
    <xdr:sp macro="" textlink="">
      <xdr:nvSpPr>
        <xdr:cNvPr id="3" name="TextBox 2"/>
        <xdr:cNvSpPr txBox="1"/>
      </xdr:nvSpPr>
      <xdr:spPr>
        <a:xfrm>
          <a:off x="6943725" y="171450"/>
          <a:ext cx="19240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To visually show  the relationship</a:t>
          </a:r>
          <a:r>
            <a:rPr lang="en-US" sz="1100" baseline="0"/>
            <a:t> between two variables, create a scatter chart.</a:t>
          </a:r>
          <a:endParaRPr lang="en-US" sz="1100"/>
        </a:p>
      </xdr:txBody>
    </xdr:sp>
    <xdr:clientData/>
  </xdr:twoCellAnchor>
  <xdr:twoCellAnchor>
    <xdr:from>
      <xdr:col>5</xdr:col>
      <xdr:colOff>238125</xdr:colOff>
      <xdr:row>6</xdr:row>
      <xdr:rowOff>138112</xdr:rowOff>
    </xdr:from>
    <xdr:to>
      <xdr:col>12</xdr:col>
      <xdr:colOff>542925</xdr:colOff>
      <xdr:row>21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3" sqref="E13"/>
    </sheetView>
  </sheetViews>
  <sheetFormatPr defaultRowHeight="15.75" x14ac:dyDescent="0.25"/>
  <cols>
    <col min="1" max="1" width="19.5703125" style="18" customWidth="1"/>
    <col min="2" max="2" width="18.28515625" style="18" customWidth="1"/>
    <col min="3" max="3" width="17.140625" style="18" customWidth="1"/>
    <col min="4" max="4" width="17.42578125" style="18" customWidth="1"/>
    <col min="5" max="5" width="17.140625" style="18" customWidth="1"/>
    <col min="6" max="6" width="20.5703125" style="13" customWidth="1"/>
    <col min="8" max="16384" width="9.140625" style="20"/>
  </cols>
  <sheetData>
    <row r="1" spans="1:6" s="12" customFormat="1" ht="31.5" x14ac:dyDescent="0.25">
      <c r="A1" s="9" t="s">
        <v>16</v>
      </c>
      <c r="B1" s="10" t="s">
        <v>17</v>
      </c>
      <c r="C1" s="10" t="s">
        <v>18</v>
      </c>
      <c r="D1" s="11" t="s">
        <v>19</v>
      </c>
      <c r="E1" s="11" t="s">
        <v>20</v>
      </c>
      <c r="F1" s="11" t="s">
        <v>21</v>
      </c>
    </row>
    <row r="2" spans="1:6" x14ac:dyDescent="0.25">
      <c r="A2" s="13">
        <v>1</v>
      </c>
      <c r="B2" s="14" t="s">
        <v>22</v>
      </c>
      <c r="C2" s="14" t="s">
        <v>23</v>
      </c>
      <c r="D2" s="15">
        <v>33616</v>
      </c>
      <c r="E2" s="15">
        <v>29120</v>
      </c>
      <c r="F2" s="16">
        <f t="shared" ref="F2:F20" si="0">(D2-E2)/E2</f>
        <v>0.1543956043956044</v>
      </c>
    </row>
    <row r="3" spans="1:6" x14ac:dyDescent="0.25">
      <c r="A3" s="13">
        <v>2</v>
      </c>
      <c r="B3" s="14" t="s">
        <v>24</v>
      </c>
      <c r="C3" s="14" t="s">
        <v>25</v>
      </c>
      <c r="D3" s="15">
        <v>32289</v>
      </c>
      <c r="E3" s="15">
        <v>24649</v>
      </c>
      <c r="F3" s="16">
        <f t="shared" si="0"/>
        <v>0.30995172217939876</v>
      </c>
    </row>
    <row r="4" spans="1:6" x14ac:dyDescent="0.25">
      <c r="A4" s="13">
        <v>3</v>
      </c>
      <c r="B4" s="14" t="s">
        <v>26</v>
      </c>
      <c r="C4" s="14" t="s">
        <v>27</v>
      </c>
      <c r="D4" s="15">
        <v>31464</v>
      </c>
      <c r="E4" s="15">
        <v>36251</v>
      </c>
      <c r="F4" s="16">
        <f t="shared" si="0"/>
        <v>-0.1320515296129762</v>
      </c>
    </row>
    <row r="5" spans="1:6" x14ac:dyDescent="0.25">
      <c r="A5" s="13">
        <v>4</v>
      </c>
      <c r="B5" s="14" t="s">
        <v>22</v>
      </c>
      <c r="C5" s="14" t="s">
        <v>28</v>
      </c>
      <c r="D5" s="15">
        <v>31213</v>
      </c>
      <c r="E5" s="15">
        <v>22463</v>
      </c>
      <c r="F5" s="16">
        <f t="shared" si="0"/>
        <v>0.38952944842630105</v>
      </c>
    </row>
    <row r="6" spans="1:6" x14ac:dyDescent="0.25">
      <c r="A6" s="13">
        <v>5</v>
      </c>
      <c r="B6" s="14" t="s">
        <v>26</v>
      </c>
      <c r="C6" s="14" t="s">
        <v>29</v>
      </c>
      <c r="D6" s="15">
        <v>30234</v>
      </c>
      <c r="E6" s="15">
        <v>29623</v>
      </c>
      <c r="F6" s="16">
        <f t="shared" si="0"/>
        <v>2.0625865037302096E-2</v>
      </c>
    </row>
    <row r="7" spans="1:6" x14ac:dyDescent="0.25">
      <c r="A7" s="13">
        <v>6</v>
      </c>
      <c r="B7" s="14" t="s">
        <v>30</v>
      </c>
      <c r="C7" s="14" t="s">
        <v>31</v>
      </c>
      <c r="D7" s="15">
        <v>27566</v>
      </c>
      <c r="E7" s="15">
        <v>22773</v>
      </c>
      <c r="F7" s="16">
        <f t="shared" si="0"/>
        <v>0.21046853730294648</v>
      </c>
    </row>
    <row r="8" spans="1:6" x14ac:dyDescent="0.25">
      <c r="A8" s="13">
        <v>7</v>
      </c>
      <c r="B8" s="14" t="s">
        <v>32</v>
      </c>
      <c r="C8" s="14" t="s">
        <v>33</v>
      </c>
      <c r="D8" s="15">
        <v>22894</v>
      </c>
      <c r="E8" s="15">
        <v>18935</v>
      </c>
      <c r="F8" s="16">
        <f t="shared" si="0"/>
        <v>0.20908370742012147</v>
      </c>
    </row>
    <row r="9" spans="1:6" x14ac:dyDescent="0.25">
      <c r="A9" s="13">
        <v>8</v>
      </c>
      <c r="B9" s="14" t="s">
        <v>32</v>
      </c>
      <c r="C9" s="14" t="s">
        <v>34</v>
      </c>
      <c r="D9" s="15">
        <v>19255</v>
      </c>
      <c r="E9" s="15">
        <v>8225</v>
      </c>
      <c r="F9" s="16">
        <f t="shared" si="0"/>
        <v>1.341033434650456</v>
      </c>
    </row>
    <row r="10" spans="1:6" x14ac:dyDescent="0.25">
      <c r="A10" s="13">
        <v>9</v>
      </c>
      <c r="B10" s="14" t="s">
        <v>26</v>
      </c>
      <c r="C10" s="14" t="s">
        <v>35</v>
      </c>
      <c r="D10" s="15">
        <v>18605</v>
      </c>
      <c r="E10" s="15">
        <v>11786</v>
      </c>
      <c r="F10" s="16">
        <f t="shared" si="0"/>
        <v>0.57856779229594435</v>
      </c>
    </row>
    <row r="11" spans="1:6" x14ac:dyDescent="0.25">
      <c r="A11" s="13">
        <v>10</v>
      </c>
      <c r="B11" s="14" t="s">
        <v>36</v>
      </c>
      <c r="C11" s="14" t="s">
        <v>37</v>
      </c>
      <c r="D11" s="15">
        <v>18101</v>
      </c>
      <c r="E11" s="15">
        <v>10316</v>
      </c>
      <c r="F11" s="16">
        <f t="shared" si="0"/>
        <v>0.75465296626599454</v>
      </c>
    </row>
    <row r="12" spans="1:6" x14ac:dyDescent="0.25">
      <c r="A12" s="13">
        <v>11</v>
      </c>
      <c r="B12" s="14" t="s">
        <v>36</v>
      </c>
      <c r="C12" s="14" t="s">
        <v>38</v>
      </c>
      <c r="D12" s="15">
        <v>18063</v>
      </c>
      <c r="E12" s="15">
        <v>15594</v>
      </c>
      <c r="F12" s="16">
        <f t="shared" si="0"/>
        <v>0.15833012697191226</v>
      </c>
    </row>
    <row r="13" spans="1:6" x14ac:dyDescent="0.25">
      <c r="A13" s="13">
        <v>12</v>
      </c>
      <c r="B13" s="14" t="s">
        <v>24</v>
      </c>
      <c r="C13" s="14" t="s">
        <v>39</v>
      </c>
      <c r="D13" s="15">
        <v>17851</v>
      </c>
      <c r="E13" s="15">
        <v>8721</v>
      </c>
      <c r="F13" s="16">
        <f t="shared" si="0"/>
        <v>1.0468982914803349</v>
      </c>
    </row>
    <row r="14" spans="1:6" x14ac:dyDescent="0.25">
      <c r="A14" s="13">
        <v>13</v>
      </c>
      <c r="B14" s="14" t="s">
        <v>30</v>
      </c>
      <c r="C14" s="14" t="s">
        <v>40</v>
      </c>
      <c r="D14" s="15">
        <v>17178</v>
      </c>
      <c r="E14" s="15">
        <v>19500</v>
      </c>
      <c r="F14" s="16">
        <f t="shared" si="0"/>
        <v>-0.11907692307692308</v>
      </c>
    </row>
    <row r="15" spans="1:6" x14ac:dyDescent="0.25">
      <c r="A15" s="13">
        <v>14</v>
      </c>
      <c r="B15" s="14" t="s">
        <v>41</v>
      </c>
      <c r="C15" s="14" t="s">
        <v>42</v>
      </c>
      <c r="D15" s="15">
        <v>16969</v>
      </c>
      <c r="E15" s="15">
        <v>9196</v>
      </c>
      <c r="F15" s="16">
        <f t="shared" si="0"/>
        <v>0.84525880817746846</v>
      </c>
    </row>
    <row r="16" spans="1:6" ht="17.25" customHeight="1" x14ac:dyDescent="0.25">
      <c r="A16" s="13">
        <v>15</v>
      </c>
      <c r="B16" s="14" t="s">
        <v>36</v>
      </c>
      <c r="C16" s="14" t="s">
        <v>43</v>
      </c>
      <c r="D16" s="15">
        <v>15551</v>
      </c>
      <c r="E16" s="15">
        <v>17750</v>
      </c>
      <c r="F16" s="16">
        <f t="shared" si="0"/>
        <v>-0.12388732394366198</v>
      </c>
    </row>
    <row r="17" spans="1:6" x14ac:dyDescent="0.25">
      <c r="A17" s="13">
        <v>16</v>
      </c>
      <c r="B17" s="14" t="s">
        <v>44</v>
      </c>
      <c r="C17" s="14">
        <v>3</v>
      </c>
      <c r="D17" s="15">
        <v>12467</v>
      </c>
      <c r="E17" s="15">
        <v>11353</v>
      </c>
      <c r="F17" s="16">
        <f t="shared" si="0"/>
        <v>9.8123843917907155E-2</v>
      </c>
    </row>
    <row r="18" spans="1:6" x14ac:dyDescent="0.25">
      <c r="A18" s="13">
        <v>17</v>
      </c>
      <c r="B18" s="14" t="s">
        <v>24</v>
      </c>
      <c r="C18" s="14" t="s">
        <v>45</v>
      </c>
      <c r="D18" s="15">
        <v>11075</v>
      </c>
      <c r="E18" s="15">
        <v>13811</v>
      </c>
      <c r="F18" s="16">
        <f t="shared" si="0"/>
        <v>-0.19810296140757366</v>
      </c>
    </row>
    <row r="19" spans="1:6" x14ac:dyDescent="0.25">
      <c r="A19" s="13">
        <v>18</v>
      </c>
      <c r="B19" s="14" t="s">
        <v>46</v>
      </c>
      <c r="C19" s="14" t="s">
        <v>47</v>
      </c>
      <c r="D19" s="15">
        <v>10498</v>
      </c>
      <c r="E19" s="15">
        <v>7619</v>
      </c>
      <c r="F19" s="16">
        <f t="shared" si="0"/>
        <v>0.37787111169444809</v>
      </c>
    </row>
    <row r="20" spans="1:6" x14ac:dyDescent="0.25">
      <c r="A20" s="13">
        <v>19</v>
      </c>
      <c r="B20" s="14" t="s">
        <v>48</v>
      </c>
      <c r="C20" s="14" t="s">
        <v>49</v>
      </c>
      <c r="D20" s="15">
        <v>10028</v>
      </c>
      <c r="E20" s="15">
        <v>5106</v>
      </c>
      <c r="F20" s="16">
        <f t="shared" si="0"/>
        <v>0.963963963963964</v>
      </c>
    </row>
    <row r="21" spans="1:6" x14ac:dyDescent="0.25">
      <c r="A21" s="13">
        <v>20</v>
      </c>
      <c r="B21" s="14" t="s">
        <v>30</v>
      </c>
      <c r="C21" s="14" t="s">
        <v>50</v>
      </c>
      <c r="D21" s="15">
        <v>9787</v>
      </c>
      <c r="E21" s="15">
        <v>0</v>
      </c>
      <c r="F21" s="15" t="s">
        <v>51</v>
      </c>
    </row>
    <row r="22" spans="1:6" x14ac:dyDescent="0.25">
      <c r="A22" s="17"/>
      <c r="F22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9" sqref="E9"/>
    </sheetView>
  </sheetViews>
  <sheetFormatPr defaultRowHeight="15.75" x14ac:dyDescent="0.25"/>
  <cols>
    <col min="1" max="1" width="15.140625" style="20" customWidth="1"/>
    <col min="2" max="3" width="13.42578125" style="20" customWidth="1"/>
    <col min="4" max="4" width="20.28515625" style="20" bestFit="1" customWidth="1"/>
    <col min="5" max="5" width="20" style="20" bestFit="1" customWidth="1"/>
    <col min="6" max="6" width="23.5703125" style="20" bestFit="1" customWidth="1"/>
    <col min="7" max="16384" width="9.140625" style="20"/>
  </cols>
  <sheetData>
    <row r="1" spans="1:6" x14ac:dyDescent="0.25">
      <c r="A1" s="26" t="s">
        <v>52</v>
      </c>
      <c r="B1" s="26"/>
      <c r="C1" s="21" t="s">
        <v>58</v>
      </c>
      <c r="D1" s="21" t="s">
        <v>59</v>
      </c>
      <c r="E1" s="21" t="s">
        <v>60</v>
      </c>
      <c r="F1" s="21" t="s">
        <v>61</v>
      </c>
    </row>
    <row r="2" spans="1:6" x14ac:dyDescent="0.25">
      <c r="A2" s="13" t="s">
        <v>53</v>
      </c>
      <c r="B2" s="13" t="s">
        <v>53</v>
      </c>
    </row>
    <row r="3" spans="1:6" x14ac:dyDescent="0.25">
      <c r="A3" s="13" t="s">
        <v>54</v>
      </c>
      <c r="B3" s="13" t="s">
        <v>55</v>
      </c>
    </row>
    <row r="4" spans="1:6" x14ac:dyDescent="0.25">
      <c r="A4" s="13" t="s">
        <v>56</v>
      </c>
      <c r="B4" s="13" t="s">
        <v>56</v>
      </c>
    </row>
    <row r="5" spans="1:6" x14ac:dyDescent="0.25">
      <c r="A5" s="13" t="s">
        <v>54</v>
      </c>
      <c r="B5" s="13" t="s">
        <v>53</v>
      </c>
    </row>
    <row r="6" spans="1:6" x14ac:dyDescent="0.25">
      <c r="A6" s="13" t="s">
        <v>53</v>
      </c>
      <c r="B6" s="13" t="s">
        <v>56</v>
      </c>
    </row>
    <row r="7" spans="1:6" x14ac:dyDescent="0.25">
      <c r="A7" s="13" t="s">
        <v>53</v>
      </c>
      <c r="B7" s="13" t="s">
        <v>55</v>
      </c>
    </row>
    <row r="8" spans="1:6" x14ac:dyDescent="0.25">
      <c r="A8" s="13" t="s">
        <v>57</v>
      </c>
      <c r="B8" s="13" t="s">
        <v>57</v>
      </c>
    </row>
    <row r="9" spans="1:6" x14ac:dyDescent="0.25">
      <c r="A9" s="13" t="s">
        <v>54</v>
      </c>
      <c r="B9" s="13" t="s">
        <v>56</v>
      </c>
    </row>
    <row r="10" spans="1:6" x14ac:dyDescent="0.25">
      <c r="A10" s="13" t="s">
        <v>56</v>
      </c>
      <c r="B10" s="13" t="s">
        <v>54</v>
      </c>
    </row>
    <row r="11" spans="1:6" x14ac:dyDescent="0.25">
      <c r="A11" s="13" t="s">
        <v>56</v>
      </c>
      <c r="B11" s="13" t="s">
        <v>56</v>
      </c>
    </row>
    <row r="12" spans="1:6" x14ac:dyDescent="0.25">
      <c r="A12" s="13" t="s">
        <v>53</v>
      </c>
      <c r="B12" s="13" t="s">
        <v>53</v>
      </c>
    </row>
    <row r="13" spans="1:6" x14ac:dyDescent="0.25">
      <c r="A13" s="13" t="s">
        <v>57</v>
      </c>
      <c r="B13" s="13" t="s">
        <v>53</v>
      </c>
    </row>
    <row r="14" spans="1:6" x14ac:dyDescent="0.25">
      <c r="A14" s="13" t="s">
        <v>55</v>
      </c>
      <c r="B14" s="13" t="s">
        <v>54</v>
      </c>
    </row>
    <row r="15" spans="1:6" x14ac:dyDescent="0.25">
      <c r="A15" s="13" t="s">
        <v>53</v>
      </c>
      <c r="B15" s="13" t="s">
        <v>56</v>
      </c>
    </row>
    <row r="16" spans="1:6" x14ac:dyDescent="0.25">
      <c r="A16" s="13" t="s">
        <v>54</v>
      </c>
      <c r="B16" s="13" t="s">
        <v>56</v>
      </c>
    </row>
    <row r="17" spans="1:2" x14ac:dyDescent="0.25">
      <c r="A17" s="13" t="s">
        <v>53</v>
      </c>
      <c r="B17" s="13" t="s">
        <v>56</v>
      </c>
    </row>
    <row r="18" spans="1:2" x14ac:dyDescent="0.25">
      <c r="A18" s="13" t="s">
        <v>53</v>
      </c>
      <c r="B18" s="13" t="s">
        <v>53</v>
      </c>
    </row>
    <row r="19" spans="1:2" x14ac:dyDescent="0.25">
      <c r="A19" s="13" t="s">
        <v>54</v>
      </c>
      <c r="B19" s="13" t="s">
        <v>57</v>
      </c>
    </row>
    <row r="20" spans="1:2" x14ac:dyDescent="0.25">
      <c r="A20" s="13" t="s">
        <v>53</v>
      </c>
      <c r="B20" s="13" t="s">
        <v>55</v>
      </c>
    </row>
    <row r="21" spans="1:2" x14ac:dyDescent="0.25">
      <c r="A21" s="13" t="s">
        <v>53</v>
      </c>
      <c r="B21" s="13" t="s">
        <v>53</v>
      </c>
    </row>
    <row r="22" spans="1:2" x14ac:dyDescent="0.25">
      <c r="A22" s="13" t="s">
        <v>53</v>
      </c>
      <c r="B22" s="13" t="s">
        <v>53</v>
      </c>
    </row>
    <row r="23" spans="1:2" x14ac:dyDescent="0.25">
      <c r="A23" s="13" t="s">
        <v>55</v>
      </c>
      <c r="B23" s="13" t="s">
        <v>56</v>
      </c>
    </row>
    <row r="24" spans="1:2" x14ac:dyDescent="0.25">
      <c r="A24" s="13" t="s">
        <v>53</v>
      </c>
      <c r="B24" s="13" t="s">
        <v>57</v>
      </c>
    </row>
    <row r="25" spans="1:2" x14ac:dyDescent="0.25">
      <c r="A25" s="13" t="s">
        <v>53</v>
      </c>
      <c r="B25" s="13" t="s">
        <v>56</v>
      </c>
    </row>
    <row r="26" spans="1:2" x14ac:dyDescent="0.25">
      <c r="A26" s="13" t="s">
        <v>54</v>
      </c>
      <c r="B26" s="13" t="s">
        <v>56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H2" sqref="H2"/>
    </sheetView>
  </sheetViews>
  <sheetFormatPr defaultRowHeight="15.75" x14ac:dyDescent="0.25"/>
  <cols>
    <col min="1" max="1" width="11.28515625" style="20" bestFit="1" customWidth="1"/>
    <col min="2" max="2" width="9.140625" style="20" customWidth="1"/>
    <col min="3" max="6" width="9.140625" style="20"/>
    <col min="7" max="7" width="11" style="20" bestFit="1" customWidth="1"/>
    <col min="8" max="8" width="22.85546875" style="20" bestFit="1" customWidth="1"/>
    <col min="9" max="16384" width="9.140625" style="20"/>
  </cols>
  <sheetData>
    <row r="1" spans="1:8" x14ac:dyDescent="0.25">
      <c r="A1" s="27" t="s">
        <v>62</v>
      </c>
      <c r="B1" s="27"/>
      <c r="C1" s="27"/>
      <c r="D1" s="27"/>
      <c r="F1" s="21" t="s">
        <v>58</v>
      </c>
      <c r="G1" s="21" t="s">
        <v>64</v>
      </c>
      <c r="H1" s="21" t="s">
        <v>65</v>
      </c>
    </row>
    <row r="2" spans="1:8" x14ac:dyDescent="0.25">
      <c r="A2" s="20">
        <v>12</v>
      </c>
      <c r="B2" s="20">
        <v>14</v>
      </c>
      <c r="C2" s="20">
        <v>19</v>
      </c>
      <c r="D2" s="20">
        <v>18</v>
      </c>
      <c r="F2" s="20">
        <v>14</v>
      </c>
      <c r="H2" s="20">
        <f>G2/COUNT(A$2:$D$6)</f>
        <v>0</v>
      </c>
    </row>
    <row r="3" spans="1:8" x14ac:dyDescent="0.25">
      <c r="A3" s="20">
        <v>15</v>
      </c>
      <c r="B3" s="20">
        <v>15</v>
      </c>
      <c r="C3" s="20">
        <v>18</v>
      </c>
      <c r="D3" s="20">
        <v>17</v>
      </c>
      <c r="F3" s="20">
        <v>19</v>
      </c>
      <c r="H3" s="20">
        <f>SUM($G$2:G3)/COUNT(A$2:$D$6)</f>
        <v>0</v>
      </c>
    </row>
    <row r="4" spans="1:8" x14ac:dyDescent="0.25">
      <c r="A4" s="20">
        <v>20</v>
      </c>
      <c r="B4" s="20">
        <v>27</v>
      </c>
      <c r="C4" s="20">
        <v>22</v>
      </c>
      <c r="D4" s="20">
        <v>23</v>
      </c>
      <c r="F4" s="20">
        <v>24</v>
      </c>
      <c r="H4" s="20">
        <f>SUM($G$2:G4)/COUNT(A$2:$D$6)</f>
        <v>0</v>
      </c>
    </row>
    <row r="5" spans="1:8" x14ac:dyDescent="0.25">
      <c r="A5" s="20">
        <v>22</v>
      </c>
      <c r="B5" s="20">
        <v>21</v>
      </c>
      <c r="C5" s="20">
        <v>33</v>
      </c>
      <c r="D5" s="20">
        <v>28</v>
      </c>
      <c r="F5" s="20">
        <v>29</v>
      </c>
      <c r="H5" s="20">
        <f>SUM($G$2:G5)/COUNT(A$2:$D$6)</f>
        <v>0</v>
      </c>
    </row>
    <row r="6" spans="1:8" x14ac:dyDescent="0.25">
      <c r="A6" s="20">
        <v>14</v>
      </c>
      <c r="B6" s="20">
        <v>18</v>
      </c>
      <c r="C6" s="20">
        <v>16</v>
      </c>
      <c r="D6" s="20">
        <v>13</v>
      </c>
      <c r="F6" s="20">
        <v>34</v>
      </c>
      <c r="H6" s="20">
        <f>SUM($G$2:G6)/COUNT(A$2:$D$6)</f>
        <v>0</v>
      </c>
    </row>
    <row r="9" spans="1:8" x14ac:dyDescent="0.25">
      <c r="A9" s="22" t="s">
        <v>63</v>
      </c>
      <c r="B9" s="23">
        <f>(MAX(A2:D6)-MIN(A2:D6))/COUNT(F2:F6)</f>
        <v>4.2</v>
      </c>
    </row>
    <row r="10" spans="1:8" x14ac:dyDescent="0.25">
      <c r="A10" s="13"/>
      <c r="B10" s="13"/>
    </row>
    <row r="11" spans="1:8" x14ac:dyDescent="0.25">
      <c r="A11" s="13"/>
    </row>
    <row r="12" spans="1:8" x14ac:dyDescent="0.25">
      <c r="A12" s="13"/>
    </row>
  </sheetData>
  <sortState ref="B13:B17">
    <sortCondition ref="B13"/>
  </sortState>
  <mergeCells count="1">
    <mergeCell ref="A1:D1"/>
  </mergeCells>
  <pageMargins left="0.7" right="0.7" top="0.75" bottom="0.75" header="0.3" footer="0.3"/>
  <pageSetup orientation="portrait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10.140625" customWidth="1"/>
    <col min="2" max="2" width="14.42578125" customWidth="1"/>
    <col min="3" max="3" width="11.5703125" customWidth="1"/>
    <col min="4" max="4" width="23" customWidth="1"/>
    <col min="5" max="5" width="13.140625" style="1" customWidth="1"/>
  </cols>
  <sheetData>
    <row r="1" spans="1:5" s="5" customFormat="1" x14ac:dyDescent="0.25">
      <c r="A1" s="5" t="s">
        <v>0</v>
      </c>
      <c r="B1" s="5" t="s">
        <v>1</v>
      </c>
      <c r="C1" s="5" t="s">
        <v>11</v>
      </c>
      <c r="E1" s="6"/>
    </row>
    <row r="2" spans="1:5" x14ac:dyDescent="0.25">
      <c r="A2">
        <v>1</v>
      </c>
      <c r="B2">
        <v>138000</v>
      </c>
      <c r="C2">
        <f>STANDARDIZE(B2,$E$2,$E$9)</f>
        <v>-0.86190325284475111</v>
      </c>
      <c r="D2" s="4" t="s">
        <v>10</v>
      </c>
      <c r="E2" s="1">
        <f>AVERAGE(B2:B13)</f>
        <v>219937.5</v>
      </c>
    </row>
    <row r="3" spans="1:5" x14ac:dyDescent="0.25">
      <c r="A3">
        <v>2</v>
      </c>
      <c r="B3">
        <v>254000</v>
      </c>
      <c r="D3" s="4" t="s">
        <v>2</v>
      </c>
      <c r="E3" s="1">
        <f>MEDIAN(B2:B13)</f>
        <v>203750</v>
      </c>
    </row>
    <row r="4" spans="1:5" x14ac:dyDescent="0.25">
      <c r="A4">
        <v>3</v>
      </c>
      <c r="B4">
        <v>186000</v>
      </c>
      <c r="D4" s="4" t="s">
        <v>3</v>
      </c>
      <c r="E4" s="1" t="s">
        <v>12</v>
      </c>
    </row>
    <row r="5" spans="1:5" x14ac:dyDescent="0.25">
      <c r="A5">
        <v>4</v>
      </c>
      <c r="B5">
        <v>257500</v>
      </c>
      <c r="D5" s="4" t="s">
        <v>4</v>
      </c>
    </row>
    <row r="6" spans="1:5" x14ac:dyDescent="0.25">
      <c r="A6">
        <v>5</v>
      </c>
      <c r="B6">
        <v>108000</v>
      </c>
      <c r="D6" s="4"/>
    </row>
    <row r="7" spans="1:5" x14ac:dyDescent="0.25">
      <c r="A7">
        <v>6</v>
      </c>
      <c r="B7">
        <v>254000</v>
      </c>
      <c r="D7" s="4" t="s">
        <v>5</v>
      </c>
      <c r="E7" s="1">
        <f>MAX(B2:B13)-MIN(B2:B13)</f>
        <v>348250</v>
      </c>
    </row>
    <row r="8" spans="1:5" x14ac:dyDescent="0.25">
      <c r="A8">
        <v>7</v>
      </c>
      <c r="B8">
        <v>138000</v>
      </c>
      <c r="D8" s="4" t="s">
        <v>6</v>
      </c>
      <c r="E8" s="3">
        <f>VAR(B2:B13)</f>
        <v>9037501420.454546</v>
      </c>
    </row>
    <row r="9" spans="1:5" x14ac:dyDescent="0.25">
      <c r="A9">
        <v>8</v>
      </c>
      <c r="B9">
        <v>298000</v>
      </c>
      <c r="D9" s="4" t="s">
        <v>7</v>
      </c>
      <c r="E9" s="1">
        <f>STDEV(B2:B13)</f>
        <v>95065.774180062013</v>
      </c>
    </row>
    <row r="10" spans="1:5" x14ac:dyDescent="0.25">
      <c r="A10">
        <v>9</v>
      </c>
      <c r="B10">
        <v>199500</v>
      </c>
      <c r="D10" s="4"/>
    </row>
    <row r="11" spans="1:5" x14ac:dyDescent="0.25">
      <c r="A11">
        <v>10</v>
      </c>
      <c r="B11">
        <v>208000</v>
      </c>
      <c r="D11" s="4" t="s">
        <v>8</v>
      </c>
      <c r="E11" s="2">
        <f>E9/E2</f>
        <v>0.43223995080448768</v>
      </c>
    </row>
    <row r="12" spans="1:5" x14ac:dyDescent="0.25">
      <c r="A12">
        <v>11</v>
      </c>
      <c r="B12">
        <v>142000</v>
      </c>
      <c r="D12" s="4"/>
    </row>
    <row r="13" spans="1:5" x14ac:dyDescent="0.25">
      <c r="A13">
        <v>12</v>
      </c>
      <c r="B13">
        <v>456250</v>
      </c>
      <c r="D13" s="4" t="s">
        <v>9</v>
      </c>
      <c r="E13" s="1">
        <f>PERCENTILE(B2:B13,0.85)</f>
        <v>271675</v>
      </c>
    </row>
    <row r="16" spans="1:5" x14ac:dyDescent="0.25">
      <c r="D16" s="4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28.7109375" bestFit="1" customWidth="1"/>
    <col min="3" max="3" width="15.5703125" customWidth="1"/>
    <col min="5" max="5" width="16" bestFit="1" customWidth="1"/>
  </cols>
  <sheetData>
    <row r="1" spans="1:5" s="5" customFormat="1" x14ac:dyDescent="0.25">
      <c r="A1" s="5" t="s">
        <v>67</v>
      </c>
      <c r="B1" s="5" t="s">
        <v>66</v>
      </c>
      <c r="C1" s="5" t="s">
        <v>69</v>
      </c>
      <c r="D1" s="5" t="s">
        <v>68</v>
      </c>
      <c r="E1" s="5" t="s">
        <v>70</v>
      </c>
    </row>
    <row r="2" spans="1:5" x14ac:dyDescent="0.25">
      <c r="A2">
        <v>78</v>
      </c>
      <c r="B2">
        <v>23</v>
      </c>
      <c r="C2">
        <f>A2-$B$17</f>
        <v>-6.6428571428571388</v>
      </c>
      <c r="D2">
        <f>B2-$B$18</f>
        <v>-3.2857142857142847</v>
      </c>
      <c r="E2">
        <f>C2*D2</f>
        <v>21.826530612244877</v>
      </c>
    </row>
    <row r="3" spans="1:5" x14ac:dyDescent="0.25">
      <c r="A3">
        <v>79</v>
      </c>
      <c r="B3">
        <v>22</v>
      </c>
      <c r="C3">
        <f t="shared" ref="C3:C15" si="0">A3-$B$17</f>
        <v>-5.6428571428571388</v>
      </c>
      <c r="D3">
        <f t="shared" ref="D3:D15" si="1">B3-$B$18</f>
        <v>-4.2857142857142847</v>
      </c>
      <c r="E3">
        <f t="shared" ref="E3:E15" si="2">C3*D3</f>
        <v>24.183673469387731</v>
      </c>
    </row>
    <row r="4" spans="1:5" x14ac:dyDescent="0.25">
      <c r="A4">
        <v>80</v>
      </c>
      <c r="B4">
        <v>24</v>
      </c>
      <c r="C4">
        <f t="shared" si="0"/>
        <v>-4.6428571428571388</v>
      </c>
      <c r="D4">
        <f t="shared" si="1"/>
        <v>-2.2857142857142847</v>
      </c>
      <c r="E4">
        <f t="shared" si="2"/>
        <v>10.612244897959169</v>
      </c>
    </row>
    <row r="5" spans="1:5" x14ac:dyDescent="0.25">
      <c r="A5">
        <v>80</v>
      </c>
      <c r="B5">
        <v>22</v>
      </c>
      <c r="C5">
        <f t="shared" si="0"/>
        <v>-4.6428571428571388</v>
      </c>
      <c r="D5">
        <f t="shared" si="1"/>
        <v>-4.2857142857142847</v>
      </c>
      <c r="E5">
        <f t="shared" si="2"/>
        <v>19.897959183673446</v>
      </c>
    </row>
    <row r="6" spans="1:5" x14ac:dyDescent="0.25">
      <c r="A6">
        <v>82</v>
      </c>
      <c r="B6">
        <v>24</v>
      </c>
      <c r="C6">
        <f t="shared" si="0"/>
        <v>-2.6428571428571388</v>
      </c>
      <c r="D6">
        <f t="shared" si="1"/>
        <v>-2.2857142857142847</v>
      </c>
      <c r="E6">
        <f t="shared" si="2"/>
        <v>6.0408163265306003</v>
      </c>
    </row>
    <row r="7" spans="1:5" x14ac:dyDescent="0.25">
      <c r="A7">
        <v>83</v>
      </c>
      <c r="B7">
        <v>26</v>
      </c>
      <c r="C7">
        <f t="shared" si="0"/>
        <v>-1.6428571428571388</v>
      </c>
      <c r="D7">
        <f t="shared" si="1"/>
        <v>-0.2857142857142847</v>
      </c>
      <c r="E7">
        <f t="shared" si="2"/>
        <v>0.46938775510203801</v>
      </c>
    </row>
    <row r="8" spans="1:5" x14ac:dyDescent="0.25">
      <c r="A8">
        <v>85</v>
      </c>
      <c r="B8">
        <v>27</v>
      </c>
      <c r="C8">
        <f t="shared" si="0"/>
        <v>0.3571428571428612</v>
      </c>
      <c r="D8">
        <f t="shared" si="1"/>
        <v>0.7142857142857153</v>
      </c>
      <c r="E8">
        <f t="shared" si="2"/>
        <v>0.25510204081632981</v>
      </c>
    </row>
    <row r="9" spans="1:5" x14ac:dyDescent="0.25">
      <c r="A9">
        <v>86</v>
      </c>
      <c r="B9">
        <v>25</v>
      </c>
      <c r="C9">
        <f t="shared" si="0"/>
        <v>1.3571428571428612</v>
      </c>
      <c r="D9">
        <f t="shared" si="1"/>
        <v>-1.2857142857142847</v>
      </c>
      <c r="E9">
        <f t="shared" si="2"/>
        <v>-1.7448979591836773</v>
      </c>
    </row>
    <row r="10" spans="1:5" x14ac:dyDescent="0.25">
      <c r="A10">
        <v>87</v>
      </c>
      <c r="B10">
        <v>28</v>
      </c>
      <c r="C10">
        <f t="shared" si="0"/>
        <v>2.3571428571428612</v>
      </c>
      <c r="D10">
        <f t="shared" si="1"/>
        <v>1.7142857142857153</v>
      </c>
      <c r="E10">
        <f t="shared" si="2"/>
        <v>4.0408163265306216</v>
      </c>
    </row>
    <row r="11" spans="1:5" x14ac:dyDescent="0.25">
      <c r="A11">
        <v>87</v>
      </c>
      <c r="B11">
        <v>26</v>
      </c>
      <c r="C11">
        <f t="shared" si="0"/>
        <v>2.3571428571428612</v>
      </c>
      <c r="D11">
        <f t="shared" si="1"/>
        <v>-0.2857142857142847</v>
      </c>
      <c r="E11">
        <f t="shared" si="2"/>
        <v>-0.67346938775510079</v>
      </c>
    </row>
    <row r="12" spans="1:5" x14ac:dyDescent="0.25">
      <c r="A12">
        <v>88</v>
      </c>
      <c r="B12">
        <v>29</v>
      </c>
      <c r="C12">
        <f t="shared" si="0"/>
        <v>3.3571428571428612</v>
      </c>
      <c r="D12">
        <f t="shared" si="1"/>
        <v>2.7142857142857153</v>
      </c>
      <c r="E12">
        <f t="shared" si="2"/>
        <v>9.1122448979591972</v>
      </c>
    </row>
    <row r="13" spans="1:5" x14ac:dyDescent="0.25">
      <c r="A13">
        <v>88</v>
      </c>
      <c r="B13">
        <v>30</v>
      </c>
      <c r="C13">
        <f t="shared" si="0"/>
        <v>3.3571428571428612</v>
      </c>
      <c r="D13">
        <f t="shared" si="1"/>
        <v>3.7142857142857153</v>
      </c>
      <c r="E13">
        <f t="shared" si="2"/>
        <v>12.469387755102058</v>
      </c>
    </row>
    <row r="14" spans="1:5" x14ac:dyDescent="0.25">
      <c r="A14">
        <v>90</v>
      </c>
      <c r="B14">
        <v>31</v>
      </c>
      <c r="C14">
        <f t="shared" si="0"/>
        <v>5.3571428571428612</v>
      </c>
      <c r="D14">
        <f t="shared" si="1"/>
        <v>4.7142857142857153</v>
      </c>
      <c r="E14">
        <f t="shared" si="2"/>
        <v>25.25510204081635</v>
      </c>
    </row>
    <row r="15" spans="1:5" x14ac:dyDescent="0.25">
      <c r="A15">
        <v>92</v>
      </c>
      <c r="B15">
        <v>31</v>
      </c>
      <c r="C15">
        <f t="shared" si="0"/>
        <v>7.3571428571428612</v>
      </c>
      <c r="D15">
        <f t="shared" si="1"/>
        <v>4.7142857142857153</v>
      </c>
      <c r="E15" s="24">
        <f t="shared" si="2"/>
        <v>34.683673469387784</v>
      </c>
    </row>
    <row r="16" spans="1:5" x14ac:dyDescent="0.25">
      <c r="E16" s="25">
        <f>SUM(E2:E15)</f>
        <v>166.42857142857144</v>
      </c>
    </row>
    <row r="17" spans="1:10" x14ac:dyDescent="0.25">
      <c r="A17" s="8" t="s">
        <v>10</v>
      </c>
      <c r="B17">
        <f>AVERAGE(A2:A15)</f>
        <v>84.642857142857139</v>
      </c>
    </row>
    <row r="18" spans="1:10" x14ac:dyDescent="0.25">
      <c r="A18" t="s">
        <v>13</v>
      </c>
      <c r="B18">
        <f>AVERAGE(B2:B15)</f>
        <v>26.285714285714285</v>
      </c>
    </row>
    <row r="19" spans="1:10" x14ac:dyDescent="0.25">
      <c r="A19" t="s">
        <v>14</v>
      </c>
      <c r="B19" s="28">
        <f>_xlfn.COVARIANCE.S(A2:A15,B2:B15)</f>
        <v>12.802197802197803</v>
      </c>
    </row>
    <row r="20" spans="1:10" ht="18.75" x14ac:dyDescent="0.35">
      <c r="A20" s="7" t="s">
        <v>15</v>
      </c>
      <c r="B20" s="28">
        <f>CORREL(A2:A15,B2:B15)</f>
        <v>0.93247426512216514</v>
      </c>
    </row>
    <row r="21" spans="1:10" ht="15.75" x14ac:dyDescent="0.25">
      <c r="A21" s="7"/>
      <c r="B21" s="29"/>
    </row>
    <row r="22" spans="1:10" x14ac:dyDescent="0.25">
      <c r="A22" t="s">
        <v>73</v>
      </c>
      <c r="B22">
        <f>_xlfn.STDEV.S(A2:A15)</f>
        <v>4.3607893226437247</v>
      </c>
    </row>
    <row r="23" spans="1:10" x14ac:dyDescent="0.25">
      <c r="A23" t="s">
        <v>74</v>
      </c>
      <c r="B23">
        <f>_xlfn.STDEV.S(B2:B15)</f>
        <v>3.1483468538405885</v>
      </c>
    </row>
    <row r="24" spans="1:10" x14ac:dyDescent="0.25">
      <c r="A24" t="s">
        <v>71</v>
      </c>
      <c r="B24">
        <f>E16/(COUNT(A2:A15)-1)</f>
        <v>12.802197802197803</v>
      </c>
      <c r="C24" t="s">
        <v>72</v>
      </c>
    </row>
    <row r="25" spans="1:10" x14ac:dyDescent="0.25">
      <c r="A25" t="s">
        <v>75</v>
      </c>
      <c r="B25">
        <f>B19/(B22*B23)</f>
        <v>0.93247426512216425</v>
      </c>
    </row>
    <row r="27" spans="1:10" x14ac:dyDescent="0.25">
      <c r="J2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20 Cars</vt:lpstr>
      <vt:lpstr>Soft Drinks</vt:lpstr>
      <vt:lpstr>Audit Data</vt:lpstr>
      <vt:lpstr>Standard Statistics</vt:lpstr>
      <vt:lpstr>Covariance and Correlation</vt:lpstr>
    </vt:vector>
  </TitlesOfParts>
  <Company>Poole College at 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BusMgmtLap</dc:creator>
  <cp:lastModifiedBy>Thi Duong</cp:lastModifiedBy>
  <dcterms:created xsi:type="dcterms:W3CDTF">2014-09-03T16:13:36Z</dcterms:created>
  <dcterms:modified xsi:type="dcterms:W3CDTF">2015-09-03T20:23:00Z</dcterms:modified>
</cp:coreProperties>
</file>