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tern Three\Documents\Thi Duong\Fall 15\BUS 443H\InClass\"/>
    </mc:Choice>
  </mc:AlternateContent>
  <bookViews>
    <workbookView xWindow="0" yWindow="0" windowWidth="17970" windowHeight="6135" activeTab="1"/>
  </bookViews>
  <sheets>
    <sheet name="Model with bugs" sheetId="5" r:id="rId1"/>
    <sheet name="Model with bugs (Edited)" sheetId="4" r:id="rId2"/>
  </sheets>
  <calcPr calcId="152511"/>
</workbook>
</file>

<file path=xl/calcChain.xml><?xml version="1.0" encoding="utf-8"?>
<calcChain xmlns="http://schemas.openxmlformats.org/spreadsheetml/2006/main">
  <c r="D39" i="4" l="1"/>
  <c r="E31" i="5" l="1"/>
  <c r="E32" i="5" s="1"/>
  <c r="E30" i="5"/>
  <c r="E29" i="5"/>
  <c r="F28" i="5"/>
  <c r="F29" i="5" s="1"/>
  <c r="E28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K26" i="5"/>
  <c r="S25" i="5"/>
  <c r="R25" i="5"/>
  <c r="O25" i="5"/>
  <c r="N25" i="5"/>
  <c r="K25" i="5"/>
  <c r="J25" i="5"/>
  <c r="I25" i="5"/>
  <c r="G25" i="5"/>
  <c r="F25" i="5"/>
  <c r="E25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S23" i="5"/>
  <c r="R23" i="5"/>
  <c r="Q23" i="5"/>
  <c r="Q25" i="5" s="1"/>
  <c r="P23" i="5"/>
  <c r="P25" i="5" s="1"/>
  <c r="O23" i="5"/>
  <c r="N23" i="5"/>
  <c r="M23" i="5"/>
  <c r="M25" i="5" s="1"/>
  <c r="L23" i="5"/>
  <c r="L25" i="5" s="1"/>
  <c r="K23" i="5"/>
  <c r="J23" i="5"/>
  <c r="I23" i="5"/>
  <c r="H23" i="5"/>
  <c r="H25" i="5" s="1"/>
  <c r="G23" i="5"/>
  <c r="F23" i="5"/>
  <c r="E23" i="5"/>
  <c r="M26" i="5" l="1"/>
  <c r="I26" i="5"/>
  <c r="E26" i="5"/>
  <c r="L26" i="5"/>
  <c r="H26" i="5"/>
  <c r="F26" i="5"/>
  <c r="N26" i="5"/>
  <c r="E33" i="5"/>
  <c r="E34" i="5" s="1"/>
  <c r="F30" i="5"/>
  <c r="G26" i="5"/>
  <c r="G28" i="5"/>
  <c r="J26" i="5"/>
  <c r="D34" i="5"/>
  <c r="D36" i="5" s="1"/>
  <c r="F4" i="4"/>
  <c r="E35" i="4"/>
  <c r="D35" i="4"/>
  <c r="O26" i="4"/>
  <c r="P26" i="4"/>
  <c r="Q26" i="4"/>
  <c r="R26" i="4"/>
  <c r="S26" i="4"/>
  <c r="N25" i="4"/>
  <c r="O25" i="4"/>
  <c r="P25" i="4"/>
  <c r="Q25" i="4"/>
  <c r="R25" i="4"/>
  <c r="S25" i="4"/>
  <c r="F30" i="4"/>
  <c r="G30" i="4" s="1"/>
  <c r="H30" i="4" s="1"/>
  <c r="I30" i="4" s="1"/>
  <c r="J30" i="4" s="1"/>
  <c r="K30" i="4" s="1"/>
  <c r="L30" i="4" s="1"/>
  <c r="M30" i="4" s="1"/>
  <c r="N30" i="4" s="1"/>
  <c r="O30" i="4" s="1"/>
  <c r="P30" i="4" s="1"/>
  <c r="Q30" i="4" s="1"/>
  <c r="R30" i="4" s="1"/>
  <c r="S30" i="4" s="1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E29" i="4"/>
  <c r="F33" i="5" l="1"/>
  <c r="G30" i="5"/>
  <c r="F31" i="5"/>
  <c r="F32" i="5" s="1"/>
  <c r="E36" i="5"/>
  <c r="E35" i="5"/>
  <c r="H28" i="5"/>
  <c r="G29" i="5"/>
  <c r="E31" i="4"/>
  <c r="F33" i="4"/>
  <c r="E30" i="4"/>
  <c r="E33" i="4" s="1"/>
  <c r="F28" i="4"/>
  <c r="E28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M25" i="4"/>
  <c r="K25" i="4"/>
  <c r="I25" i="4"/>
  <c r="G25" i="4"/>
  <c r="E25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D34" i="4" s="1"/>
  <c r="D36" i="4" s="1"/>
  <c r="S23" i="4"/>
  <c r="R23" i="4"/>
  <c r="Q23" i="4"/>
  <c r="P23" i="4"/>
  <c r="O23" i="4"/>
  <c r="N23" i="4"/>
  <c r="M23" i="4"/>
  <c r="L23" i="4"/>
  <c r="L25" i="4" s="1"/>
  <c r="K23" i="4"/>
  <c r="J23" i="4"/>
  <c r="J25" i="4" s="1"/>
  <c r="I23" i="4"/>
  <c r="H23" i="4"/>
  <c r="H25" i="4" s="1"/>
  <c r="G23" i="4"/>
  <c r="F23" i="4"/>
  <c r="F25" i="4" s="1"/>
  <c r="E23" i="4"/>
  <c r="I28" i="5" l="1"/>
  <c r="H29" i="5"/>
  <c r="G31" i="5"/>
  <c r="G32" i="5" s="1"/>
  <c r="H30" i="5"/>
  <c r="G33" i="5"/>
  <c r="F34" i="5"/>
  <c r="E32" i="4"/>
  <c r="F26" i="4"/>
  <c r="H26" i="4"/>
  <c r="J26" i="4"/>
  <c r="L26" i="4"/>
  <c r="N26" i="4"/>
  <c r="E26" i="4"/>
  <c r="E34" i="4" s="1"/>
  <c r="G26" i="4"/>
  <c r="I26" i="4"/>
  <c r="K26" i="4"/>
  <c r="M26" i="4"/>
  <c r="G28" i="4"/>
  <c r="F31" i="4"/>
  <c r="F32" i="4" s="1"/>
  <c r="F34" i="4" s="1"/>
  <c r="F35" i="4" s="1"/>
  <c r="H31" i="5" l="1"/>
  <c r="H32" i="5" s="1"/>
  <c r="I30" i="5"/>
  <c r="H33" i="5"/>
  <c r="F35" i="5"/>
  <c r="F36" i="5" s="1"/>
  <c r="G34" i="5"/>
  <c r="I29" i="5"/>
  <c r="J28" i="5"/>
  <c r="E36" i="4"/>
  <c r="F36" i="4"/>
  <c r="G33" i="4"/>
  <c r="G31" i="4"/>
  <c r="H31" i="4"/>
  <c r="H28" i="4"/>
  <c r="J29" i="5" l="1"/>
  <c r="K28" i="5"/>
  <c r="H34" i="5"/>
  <c r="G36" i="5"/>
  <c r="G35" i="5"/>
  <c r="I33" i="5"/>
  <c r="J30" i="5"/>
  <c r="I31" i="5"/>
  <c r="I32" i="5" s="1"/>
  <c r="I28" i="4"/>
  <c r="H33" i="4"/>
  <c r="G32" i="4"/>
  <c r="G34" i="4" s="1"/>
  <c r="G35" i="4" s="1"/>
  <c r="J33" i="5" l="1"/>
  <c r="J34" i="5" s="1"/>
  <c r="K30" i="5"/>
  <c r="J31" i="5"/>
  <c r="J32" i="5" s="1"/>
  <c r="H35" i="5"/>
  <c r="H36" i="5" s="1"/>
  <c r="I34" i="5"/>
  <c r="L28" i="5"/>
  <c r="K29" i="5"/>
  <c r="G36" i="4"/>
  <c r="I33" i="4"/>
  <c r="I31" i="4"/>
  <c r="J28" i="4"/>
  <c r="H32" i="4"/>
  <c r="H34" i="4" s="1"/>
  <c r="H35" i="4" s="1"/>
  <c r="J36" i="5" l="1"/>
  <c r="J35" i="5"/>
  <c r="M28" i="5"/>
  <c r="L29" i="5"/>
  <c r="I36" i="5"/>
  <c r="I35" i="5"/>
  <c r="K31" i="5"/>
  <c r="K32" i="5" s="1"/>
  <c r="K33" i="5"/>
  <c r="K34" i="5" s="1"/>
  <c r="L30" i="5"/>
  <c r="H36" i="4"/>
  <c r="K28" i="4"/>
  <c r="J33" i="4"/>
  <c r="J31" i="4"/>
  <c r="I32" i="4"/>
  <c r="I34" i="4" s="1"/>
  <c r="I35" i="4" s="1"/>
  <c r="L31" i="5" l="1"/>
  <c r="L32" i="5" s="1"/>
  <c r="L33" i="5"/>
  <c r="M30" i="5"/>
  <c r="K35" i="5"/>
  <c r="K36" i="5" s="1"/>
  <c r="M29" i="5"/>
  <c r="N28" i="5"/>
  <c r="I36" i="4"/>
  <c r="K33" i="4"/>
  <c r="K31" i="4"/>
  <c r="L28" i="4"/>
  <c r="J32" i="4"/>
  <c r="J34" i="4" s="1"/>
  <c r="J35" i="4" s="1"/>
  <c r="N29" i="5" l="1"/>
  <c r="O28" i="5"/>
  <c r="M33" i="5"/>
  <c r="N30" i="5"/>
  <c r="M31" i="5"/>
  <c r="M32" i="5" s="1"/>
  <c r="L34" i="5"/>
  <c r="J36" i="4"/>
  <c r="M28" i="4"/>
  <c r="L33" i="4"/>
  <c r="L31" i="4"/>
  <c r="K32" i="4"/>
  <c r="K34" i="4" s="1"/>
  <c r="K35" i="4" s="1"/>
  <c r="N33" i="5" l="1"/>
  <c r="N34" i="5" s="1"/>
  <c r="O30" i="5"/>
  <c r="N31" i="5"/>
  <c r="N32" i="5" s="1"/>
  <c r="M34" i="5"/>
  <c r="L36" i="5"/>
  <c r="L35" i="5"/>
  <c r="P28" i="5"/>
  <c r="O29" i="5"/>
  <c r="L32" i="4"/>
  <c r="L34" i="4" s="1"/>
  <c r="L35" i="4" s="1"/>
  <c r="K36" i="4"/>
  <c r="N28" i="4"/>
  <c r="M33" i="4"/>
  <c r="M31" i="4"/>
  <c r="M32" i="4" s="1"/>
  <c r="N36" i="5" l="1"/>
  <c r="N35" i="5"/>
  <c r="M35" i="5"/>
  <c r="M36" i="5" s="1"/>
  <c r="Q28" i="5"/>
  <c r="P29" i="5"/>
  <c r="O31" i="5"/>
  <c r="O32" i="5" s="1"/>
  <c r="P30" i="5"/>
  <c r="O33" i="5"/>
  <c r="O34" i="5" s="1"/>
  <c r="L36" i="4"/>
  <c r="O28" i="4"/>
  <c r="N33" i="4"/>
  <c r="N31" i="4"/>
  <c r="M34" i="4"/>
  <c r="M35" i="4" s="1"/>
  <c r="O36" i="5" l="1"/>
  <c r="O35" i="5"/>
  <c r="Q29" i="5"/>
  <c r="R28" i="5"/>
  <c r="P31" i="5"/>
  <c r="P32" i="5" s="1"/>
  <c r="Q30" i="5"/>
  <c r="P33" i="5"/>
  <c r="N32" i="4"/>
  <c r="N34" i="4" s="1"/>
  <c r="N35" i="4" s="1"/>
  <c r="M36" i="4"/>
  <c r="P28" i="4"/>
  <c r="O33" i="4"/>
  <c r="O31" i="4"/>
  <c r="O32" i="4" s="1"/>
  <c r="R29" i="5" l="1"/>
  <c r="S28" i="5"/>
  <c r="S29" i="5" s="1"/>
  <c r="P34" i="5"/>
  <c r="Q33" i="5"/>
  <c r="Q34" i="5" s="1"/>
  <c r="R30" i="5"/>
  <c r="Q31" i="5"/>
  <c r="Q32" i="5" s="1"/>
  <c r="N36" i="4"/>
  <c r="Q28" i="4"/>
  <c r="P33" i="4"/>
  <c r="P31" i="4"/>
  <c r="O34" i="4"/>
  <c r="O35" i="4" s="1"/>
  <c r="R33" i="5" l="1"/>
  <c r="R34" i="5" s="1"/>
  <c r="S30" i="5"/>
  <c r="R31" i="5"/>
  <c r="R32" i="5" s="1"/>
  <c r="Q35" i="5"/>
  <c r="Q36" i="5" s="1"/>
  <c r="P35" i="5"/>
  <c r="P36" i="5" s="1"/>
  <c r="P32" i="4"/>
  <c r="P34" i="4" s="1"/>
  <c r="P35" i="4" s="1"/>
  <c r="O36" i="4"/>
  <c r="R28" i="4"/>
  <c r="Q33" i="4"/>
  <c r="Q31" i="4"/>
  <c r="Q32" i="4" s="1"/>
  <c r="R36" i="5" l="1"/>
  <c r="C39" i="5" s="1"/>
  <c r="F4" i="5" s="1"/>
  <c r="R35" i="5"/>
  <c r="S31" i="5"/>
  <c r="S32" i="5" s="1"/>
  <c r="S33" i="5"/>
  <c r="S34" i="5" s="1"/>
  <c r="P36" i="4"/>
  <c r="S28" i="4"/>
  <c r="R33" i="4"/>
  <c r="R31" i="4"/>
  <c r="Q34" i="4"/>
  <c r="Q35" i="4" s="1"/>
  <c r="S36" i="5" l="1"/>
  <c r="S35" i="5"/>
  <c r="R32" i="4"/>
  <c r="Q36" i="4"/>
  <c r="S33" i="4"/>
  <c r="S31" i="4"/>
  <c r="S32" i="4" s="1"/>
  <c r="R34" i="4"/>
  <c r="R35" i="4" s="1"/>
  <c r="R36" i="4" l="1"/>
  <c r="S34" i="4"/>
  <c r="S35" i="4" s="1"/>
  <c r="S36" i="4" l="1"/>
</calcChain>
</file>

<file path=xl/sharedStrings.xml><?xml version="1.0" encoding="utf-8"?>
<sst xmlns="http://schemas.openxmlformats.org/spreadsheetml/2006/main" count="62" uniqueCount="30">
  <si>
    <t>Capacity Planning</t>
  </si>
  <si>
    <t>Parameters</t>
  </si>
  <si>
    <t>year 1 sales</t>
  </si>
  <si>
    <t>year 1 price</t>
  </si>
  <si>
    <t>unit building cost</t>
  </si>
  <si>
    <t>unit maintenance cost</t>
  </si>
  <si>
    <t>unit variable cost %</t>
  </si>
  <si>
    <t>depreciation rate</t>
  </si>
  <si>
    <t>tax rate</t>
  </si>
  <si>
    <t>Decisions</t>
  </si>
  <si>
    <t>initial capacity</t>
  </si>
  <si>
    <t>Model</t>
  </si>
  <si>
    <t>Capacity</t>
  </si>
  <si>
    <t>Building cost</t>
  </si>
  <si>
    <t>Annual maintenance cost</t>
  </si>
  <si>
    <t>Depreciation</t>
  </si>
  <si>
    <t>Demand</t>
  </si>
  <si>
    <t>Units sold</t>
  </si>
  <si>
    <t>Unit price</t>
  </si>
  <si>
    <t>Unit variable cost</t>
  </si>
  <si>
    <t>Annual variable cost</t>
  </si>
  <si>
    <t>Annual sales revenue</t>
  </si>
  <si>
    <t>Profit before tax</t>
  </si>
  <si>
    <t>Tax</t>
  </si>
  <si>
    <t>PAT</t>
  </si>
  <si>
    <t>NPV</t>
  </si>
  <si>
    <t>discount rate</t>
  </si>
  <si>
    <t>demand growth rate</t>
  </si>
  <si>
    <t>Demand growth rate</t>
  </si>
  <si>
    <t>price inflation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</si>
</sst>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6" x14ac:knownFonts="1">
    <font>
      <sz val="12"/>
      <name val="Times New Roman"/>
    </font>
    <font>
      <sz val="12"/>
      <name val="Times New Roman"/>
      <family val="1"/>
    </font>
    <font>
      <b/>
      <sz val="10"/>
      <name val="Arial"/>
      <family val="2"/>
    </font>
    <font>
      <b/>
      <i/>
      <sz val="10"/>
      <name val="Arial"/>
      <family val="2"/>
    </font>
    <font>
      <b/>
      <sz val="12"/>
      <color rgb="FF222222"/>
      <name val="Arial"/>
      <family val="2"/>
    </font>
    <font>
      <b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3" fontId="0" fillId="0" borderId="0" xfId="0" applyNumberFormat="1"/>
    <xf numFmtId="7" fontId="0" fillId="0" borderId="0" xfId="1" applyNumberFormat="1" applyFont="1"/>
    <xf numFmtId="7" fontId="0" fillId="0" borderId="0" xfId="0" applyNumberFormat="1" applyAlignment="1">
      <alignment horizontal="right"/>
    </xf>
    <xf numFmtId="2" fontId="0" fillId="0" borderId="0" xfId="0" applyNumberFormat="1"/>
    <xf numFmtId="164" fontId="0" fillId="0" borderId="0" xfId="0" applyNumberFormat="1"/>
    <xf numFmtId="44" fontId="0" fillId="0" borderId="0" xfId="0" applyNumberFormat="1" applyFill="1"/>
    <xf numFmtId="44" fontId="0" fillId="0" borderId="0" xfId="0" applyNumberFormat="1"/>
    <xf numFmtId="1" fontId="0" fillId="0" borderId="0" xfId="0" applyNumberFormat="1"/>
    <xf numFmtId="0" fontId="3" fillId="0" borderId="0" xfId="0" applyFont="1"/>
    <xf numFmtId="1" fontId="3" fillId="0" borderId="0" xfId="0" applyNumberFormat="1" applyFont="1"/>
    <xf numFmtId="3" fontId="2" fillId="0" borderId="0" xfId="0" applyNumberFormat="1" applyFont="1" applyFill="1"/>
    <xf numFmtId="3" fontId="0" fillId="0" borderId="0" xfId="0" applyNumberFormat="1" applyFill="1"/>
    <xf numFmtId="44" fontId="0" fillId="2" borderId="0" xfId="0" applyNumberFormat="1" applyFill="1"/>
    <xf numFmtId="1" fontId="0" fillId="2" borderId="0" xfId="0" applyNumberFormat="1" applyFill="1"/>
    <xf numFmtId="164" fontId="0" fillId="2" borderId="0" xfId="0" applyNumberFormat="1" applyFill="1"/>
    <xf numFmtId="7" fontId="1" fillId="2" borderId="0" xfId="0" applyNumberFormat="1" applyFont="1" applyFill="1" applyAlignment="1">
      <alignment horizontal="right"/>
    </xf>
    <xf numFmtId="2" fontId="1" fillId="2" borderId="0" xfId="0" applyNumberFormat="1" applyFont="1" applyFill="1"/>
    <xf numFmtId="0" fontId="4" fillId="0" borderId="0" xfId="0" applyFont="1"/>
    <xf numFmtId="8" fontId="5" fillId="2" borderId="0" xfId="0" applyNumberFormat="1" applyFont="1" applyFill="1"/>
    <xf numFmtId="3" fontId="5" fillId="0" borderId="0" xfId="0" applyNumberFormat="1" applyFont="1" applyFill="1"/>
    <xf numFmtId="3" fontId="0" fillId="3" borderId="0" xfId="0" applyNumberFormat="1" applyFill="1"/>
    <xf numFmtId="0" fontId="5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topLeftCell="A7" workbookViewId="0">
      <selection activeCell="G37" sqref="G37"/>
    </sheetView>
  </sheetViews>
  <sheetFormatPr defaultRowHeight="15.75" x14ac:dyDescent="0.25"/>
  <cols>
    <col min="3" max="3" width="23" customWidth="1"/>
    <col min="4" max="4" width="12.375" customWidth="1"/>
    <col min="5" max="5" width="12.625" customWidth="1"/>
    <col min="6" max="6" width="11" customWidth="1"/>
    <col min="7" max="7" width="11.125" customWidth="1"/>
    <col min="8" max="8" width="12" customWidth="1"/>
    <col min="9" max="9" width="13" customWidth="1"/>
    <col min="10" max="10" width="12.25" customWidth="1"/>
    <col min="11" max="11" width="11.125" customWidth="1"/>
    <col min="12" max="12" width="11.375" customWidth="1"/>
    <col min="13" max="13" width="11.25" customWidth="1"/>
    <col min="14" max="14" width="11.5" customWidth="1"/>
    <col min="15" max="15" width="12.875" customWidth="1"/>
    <col min="16" max="16" width="12.25" customWidth="1"/>
    <col min="17" max="17" width="11.5" customWidth="1"/>
    <col min="18" max="18" width="12.625" customWidth="1"/>
    <col min="19" max="19" width="11.875" customWidth="1"/>
  </cols>
  <sheetData>
    <row r="1" spans="1:6" x14ac:dyDescent="0.25">
      <c r="A1" s="1" t="s">
        <v>0</v>
      </c>
    </row>
    <row r="2" spans="1:6" x14ac:dyDescent="0.25">
      <c r="A2" s="1"/>
    </row>
    <row r="3" spans="1:6" x14ac:dyDescent="0.25">
      <c r="A3" s="1"/>
      <c r="B3" s="1" t="s">
        <v>1</v>
      </c>
      <c r="F3" t="s">
        <v>25</v>
      </c>
    </row>
    <row r="4" spans="1:6" x14ac:dyDescent="0.25">
      <c r="A4" s="1"/>
      <c r="C4" t="s">
        <v>2</v>
      </c>
      <c r="D4" s="2">
        <v>160000</v>
      </c>
      <c r="F4" s="22">
        <f>C39</f>
        <v>-1724912.7328121674</v>
      </c>
    </row>
    <row r="5" spans="1:6" x14ac:dyDescent="0.25">
      <c r="A5" s="1"/>
      <c r="C5" t="s">
        <v>3</v>
      </c>
      <c r="D5" s="3">
        <v>8</v>
      </c>
    </row>
    <row r="6" spans="1:6" x14ac:dyDescent="0.25">
      <c r="A6" s="1"/>
    </row>
    <row r="7" spans="1:6" x14ac:dyDescent="0.25">
      <c r="A7" s="1"/>
      <c r="C7" t="s">
        <v>27</v>
      </c>
      <c r="D7">
        <v>0.15</v>
      </c>
    </row>
    <row r="8" spans="1:6" x14ac:dyDescent="0.25">
      <c r="A8" s="1"/>
    </row>
    <row r="9" spans="1:6" x14ac:dyDescent="0.25">
      <c r="A9" s="1"/>
      <c r="C9" t="s">
        <v>4</v>
      </c>
      <c r="D9" s="4">
        <v>10</v>
      </c>
    </row>
    <row r="10" spans="1:6" x14ac:dyDescent="0.25">
      <c r="A10" s="1"/>
      <c r="C10" t="s">
        <v>5</v>
      </c>
      <c r="D10" s="4">
        <v>1.5</v>
      </c>
    </row>
    <row r="11" spans="1:6" x14ac:dyDescent="0.25">
      <c r="A11" s="1"/>
      <c r="C11" t="s">
        <v>6</v>
      </c>
      <c r="D11" s="5">
        <v>0.4</v>
      </c>
    </row>
    <row r="12" spans="1:6" x14ac:dyDescent="0.25">
      <c r="A12" s="1"/>
    </row>
    <row r="13" spans="1:6" x14ac:dyDescent="0.25">
      <c r="A13" s="1"/>
      <c r="C13" t="s">
        <v>29</v>
      </c>
      <c r="D13" s="5">
        <v>0.06</v>
      </c>
    </row>
    <row r="14" spans="1:6" x14ac:dyDescent="0.25">
      <c r="A14" s="1"/>
      <c r="C14" t="s">
        <v>26</v>
      </c>
      <c r="D14" s="5">
        <v>0.1</v>
      </c>
    </row>
    <row r="15" spans="1:6" x14ac:dyDescent="0.25">
      <c r="A15" s="1"/>
      <c r="C15" t="s">
        <v>7</v>
      </c>
      <c r="D15" s="5">
        <v>0.1</v>
      </c>
    </row>
    <row r="16" spans="1:6" x14ac:dyDescent="0.25">
      <c r="A16" s="1"/>
      <c r="C16" t="s">
        <v>8</v>
      </c>
      <c r="D16" s="5">
        <v>0.35</v>
      </c>
    </row>
    <row r="17" spans="1:19" x14ac:dyDescent="0.25">
      <c r="A17" s="1"/>
    </row>
    <row r="18" spans="1:19" x14ac:dyDescent="0.25">
      <c r="A18" s="1"/>
      <c r="B18" s="1" t="s">
        <v>9</v>
      </c>
    </row>
    <row r="19" spans="1:19" x14ac:dyDescent="0.25">
      <c r="A19" s="1"/>
      <c r="C19" t="s">
        <v>10</v>
      </c>
      <c r="D19" s="13">
        <v>400000</v>
      </c>
    </row>
    <row r="20" spans="1:19" x14ac:dyDescent="0.25">
      <c r="A20" s="1"/>
    </row>
    <row r="21" spans="1:19" x14ac:dyDescent="0.25">
      <c r="A21" s="1"/>
      <c r="B21" s="1" t="s">
        <v>11</v>
      </c>
    </row>
    <row r="22" spans="1:19" x14ac:dyDescent="0.25">
      <c r="A22" s="1"/>
      <c r="D22">
        <v>0</v>
      </c>
      <c r="E22">
        <v>1</v>
      </c>
      <c r="F22">
        <v>2</v>
      </c>
      <c r="G22">
        <v>3</v>
      </c>
      <c r="H22">
        <v>4</v>
      </c>
      <c r="I22">
        <v>5</v>
      </c>
      <c r="J22">
        <v>6</v>
      </c>
      <c r="K22">
        <v>7</v>
      </c>
      <c r="L22">
        <v>8</v>
      </c>
      <c r="M22">
        <v>9</v>
      </c>
      <c r="N22">
        <v>10</v>
      </c>
      <c r="O22">
        <v>11</v>
      </c>
      <c r="P22">
        <v>12</v>
      </c>
      <c r="Q22">
        <v>13</v>
      </c>
      <c r="R22">
        <v>14</v>
      </c>
      <c r="S22">
        <v>15</v>
      </c>
    </row>
    <row r="23" spans="1:19" x14ac:dyDescent="0.25">
      <c r="A23" s="1"/>
      <c r="C23" t="s">
        <v>12</v>
      </c>
      <c r="E23" s="2">
        <f>$D$19</f>
        <v>400000</v>
      </c>
      <c r="F23" s="2">
        <f t="shared" ref="F23:S23" si="0">$D$19</f>
        <v>400000</v>
      </c>
      <c r="G23" s="2">
        <f t="shared" si="0"/>
        <v>400000</v>
      </c>
      <c r="H23" s="2">
        <f t="shared" si="0"/>
        <v>400000</v>
      </c>
      <c r="I23" s="2">
        <f t="shared" si="0"/>
        <v>400000</v>
      </c>
      <c r="J23" s="2">
        <f t="shared" si="0"/>
        <v>400000</v>
      </c>
      <c r="K23" s="2">
        <f t="shared" si="0"/>
        <v>400000</v>
      </c>
      <c r="L23" s="2">
        <f t="shared" si="0"/>
        <v>400000</v>
      </c>
      <c r="M23" s="2">
        <f t="shared" si="0"/>
        <v>400000</v>
      </c>
      <c r="N23" s="2">
        <f t="shared" si="0"/>
        <v>400000</v>
      </c>
      <c r="O23" s="2">
        <f t="shared" si="0"/>
        <v>400000</v>
      </c>
      <c r="P23" s="2">
        <f t="shared" si="0"/>
        <v>400000</v>
      </c>
      <c r="Q23" s="2">
        <f t="shared" si="0"/>
        <v>400000</v>
      </c>
      <c r="R23" s="2">
        <f t="shared" si="0"/>
        <v>400000</v>
      </c>
      <c r="S23" s="2">
        <f t="shared" si="0"/>
        <v>400000</v>
      </c>
    </row>
    <row r="24" spans="1:19" x14ac:dyDescent="0.25">
      <c r="A24" s="1"/>
      <c r="C24" t="s">
        <v>13</v>
      </c>
      <c r="D24" s="6">
        <f>D9*D19</f>
        <v>4000000</v>
      </c>
      <c r="E24" s="9">
        <f t="shared" ref="E24:S24" si="1">E9*E19</f>
        <v>0</v>
      </c>
      <c r="F24" s="9">
        <f t="shared" si="1"/>
        <v>0</v>
      </c>
      <c r="G24" s="9">
        <f t="shared" si="1"/>
        <v>0</v>
      </c>
      <c r="H24" s="9">
        <f t="shared" si="1"/>
        <v>0</v>
      </c>
      <c r="I24" s="9">
        <f t="shared" si="1"/>
        <v>0</v>
      </c>
      <c r="J24" s="9">
        <f t="shared" si="1"/>
        <v>0</v>
      </c>
      <c r="K24" s="9">
        <f t="shared" si="1"/>
        <v>0</v>
      </c>
      <c r="L24" s="9">
        <f t="shared" si="1"/>
        <v>0</v>
      </c>
      <c r="M24" s="9">
        <f t="shared" si="1"/>
        <v>0</v>
      </c>
      <c r="N24" s="9">
        <f t="shared" si="1"/>
        <v>0</v>
      </c>
      <c r="O24" s="9">
        <f t="shared" si="1"/>
        <v>0</v>
      </c>
      <c r="P24" s="9">
        <f t="shared" si="1"/>
        <v>0</v>
      </c>
      <c r="Q24" s="9">
        <f t="shared" si="1"/>
        <v>0</v>
      </c>
      <c r="R24" s="9">
        <f t="shared" si="1"/>
        <v>0</v>
      </c>
      <c r="S24" s="9">
        <f t="shared" si="1"/>
        <v>0</v>
      </c>
    </row>
    <row r="25" spans="1:19" x14ac:dyDescent="0.25">
      <c r="A25" s="1"/>
      <c r="C25" t="s">
        <v>14</v>
      </c>
      <c r="D25" s="6"/>
      <c r="E25" s="6">
        <f>$D$10*E23</f>
        <v>600000</v>
      </c>
      <c r="F25" s="6">
        <f t="shared" ref="F25:N25" si="2">$D$10*F23</f>
        <v>600000</v>
      </c>
      <c r="G25" s="6">
        <f t="shared" si="2"/>
        <v>600000</v>
      </c>
      <c r="H25" s="6">
        <f t="shared" si="2"/>
        <v>600000</v>
      </c>
      <c r="I25" s="6">
        <f t="shared" si="2"/>
        <v>600000</v>
      </c>
      <c r="J25" s="6">
        <f t="shared" si="2"/>
        <v>600000</v>
      </c>
      <c r="K25" s="6">
        <f t="shared" si="2"/>
        <v>600000</v>
      </c>
      <c r="L25" s="6">
        <f t="shared" si="2"/>
        <v>600000</v>
      </c>
      <c r="M25" s="6">
        <f t="shared" si="2"/>
        <v>600000</v>
      </c>
      <c r="N25" s="6">
        <f t="shared" si="2"/>
        <v>600000</v>
      </c>
      <c r="O25" s="6">
        <f>$O$10*O23</f>
        <v>0</v>
      </c>
      <c r="P25" s="6">
        <f>$O$10*P23</f>
        <v>0</v>
      </c>
      <c r="Q25" s="6">
        <f>$O$10*Q23</f>
        <v>0</v>
      </c>
      <c r="R25" s="6">
        <f>$O$10*R23</f>
        <v>0</v>
      </c>
      <c r="S25" s="6">
        <f>$O$10*S23</f>
        <v>0</v>
      </c>
    </row>
    <row r="26" spans="1:19" x14ac:dyDescent="0.25">
      <c r="A26" s="1"/>
      <c r="C26" t="s">
        <v>15</v>
      </c>
      <c r="D26" s="6"/>
      <c r="E26" s="6">
        <f>$D$15*$D$24</f>
        <v>400000</v>
      </c>
      <c r="F26" s="6">
        <f t="shared" ref="F26:N26" si="3">$D$15*$D$24</f>
        <v>400000</v>
      </c>
      <c r="G26" s="6">
        <f t="shared" si="3"/>
        <v>400000</v>
      </c>
      <c r="H26" s="6">
        <f t="shared" si="3"/>
        <v>400000</v>
      </c>
      <c r="I26" s="6">
        <f t="shared" si="3"/>
        <v>400000</v>
      </c>
      <c r="J26" s="6">
        <f t="shared" si="3"/>
        <v>400000</v>
      </c>
      <c r="K26" s="6">
        <f t="shared" si="3"/>
        <v>400000</v>
      </c>
      <c r="L26" s="6">
        <f t="shared" si="3"/>
        <v>400000</v>
      </c>
      <c r="M26" s="6">
        <f t="shared" si="3"/>
        <v>400000</v>
      </c>
      <c r="N26" s="6">
        <f t="shared" si="3"/>
        <v>400000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</row>
    <row r="27" spans="1:19" x14ac:dyDescent="0.25">
      <c r="A27" s="1"/>
      <c r="C27" t="s">
        <v>28</v>
      </c>
      <c r="D27" s="6"/>
      <c r="E27" s="6"/>
      <c r="F27" s="7">
        <f>$D$7</f>
        <v>0.15</v>
      </c>
      <c r="G27" s="7">
        <f t="shared" ref="G27:S27" si="4">$D$7</f>
        <v>0.15</v>
      </c>
      <c r="H27" s="7">
        <f t="shared" si="4"/>
        <v>0.15</v>
      </c>
      <c r="I27" s="7">
        <f t="shared" si="4"/>
        <v>0.15</v>
      </c>
      <c r="J27" s="7">
        <f t="shared" si="4"/>
        <v>0.15</v>
      </c>
      <c r="K27" s="7">
        <f t="shared" si="4"/>
        <v>0.15</v>
      </c>
      <c r="L27" s="7">
        <f t="shared" si="4"/>
        <v>0.15</v>
      </c>
      <c r="M27" s="7">
        <f t="shared" si="4"/>
        <v>0.15</v>
      </c>
      <c r="N27" s="7">
        <f t="shared" si="4"/>
        <v>0.15</v>
      </c>
      <c r="O27" s="7">
        <f t="shared" si="4"/>
        <v>0.15</v>
      </c>
      <c r="P27" s="7">
        <f t="shared" si="4"/>
        <v>0.15</v>
      </c>
      <c r="Q27" s="7">
        <f t="shared" si="4"/>
        <v>0.15</v>
      </c>
      <c r="R27" s="7">
        <f t="shared" si="4"/>
        <v>0.15</v>
      </c>
      <c r="S27" s="7">
        <f t="shared" si="4"/>
        <v>0.15</v>
      </c>
    </row>
    <row r="28" spans="1:19" x14ac:dyDescent="0.25">
      <c r="A28" s="1"/>
      <c r="C28" t="s">
        <v>16</v>
      </c>
      <c r="D28" s="6"/>
      <c r="E28" s="9">
        <f>D4*(1+E27)</f>
        <v>160000</v>
      </c>
      <c r="F28" s="9">
        <f>E28*(1+F27)</f>
        <v>184000</v>
      </c>
      <c r="G28" s="9">
        <f t="shared" ref="G28:S28" si="5">F28*(1+G27)</f>
        <v>211599.99999999997</v>
      </c>
      <c r="H28" s="9">
        <f t="shared" si="5"/>
        <v>243339.99999999994</v>
      </c>
      <c r="I28" s="9">
        <f t="shared" si="5"/>
        <v>279840.99999999988</v>
      </c>
      <c r="J28" s="9">
        <f t="shared" si="5"/>
        <v>321817.14999999985</v>
      </c>
      <c r="K28" s="9">
        <f t="shared" si="5"/>
        <v>370089.7224999998</v>
      </c>
      <c r="L28" s="9">
        <f t="shared" si="5"/>
        <v>425603.18087499973</v>
      </c>
      <c r="M28" s="9">
        <f t="shared" si="5"/>
        <v>489443.65800624964</v>
      </c>
      <c r="N28" s="9">
        <f t="shared" si="5"/>
        <v>562860.206707187</v>
      </c>
      <c r="O28" s="9">
        <f t="shared" si="5"/>
        <v>647289.237713265</v>
      </c>
      <c r="P28" s="9">
        <f t="shared" si="5"/>
        <v>744382.62337025465</v>
      </c>
      <c r="Q28" s="9">
        <f t="shared" si="5"/>
        <v>856040.01687579276</v>
      </c>
      <c r="R28" s="9">
        <f t="shared" si="5"/>
        <v>984446.01940716163</v>
      </c>
      <c r="S28" s="9">
        <f t="shared" si="5"/>
        <v>1132112.9223182357</v>
      </c>
    </row>
    <row r="29" spans="1:19" x14ac:dyDescent="0.25">
      <c r="A29" s="1"/>
      <c r="C29" t="s">
        <v>17</v>
      </c>
      <c r="D29" s="6"/>
      <c r="E29" s="9">
        <f>E28</f>
        <v>160000</v>
      </c>
      <c r="F29" s="9">
        <f t="shared" ref="F29:S29" si="6">F28</f>
        <v>184000</v>
      </c>
      <c r="G29" s="9">
        <f t="shared" si="6"/>
        <v>211599.99999999997</v>
      </c>
      <c r="H29" s="9">
        <f t="shared" si="6"/>
        <v>243339.99999999994</v>
      </c>
      <c r="I29" s="9">
        <f t="shared" si="6"/>
        <v>279840.99999999988</v>
      </c>
      <c r="J29" s="9">
        <f t="shared" si="6"/>
        <v>321817.14999999985</v>
      </c>
      <c r="K29" s="9">
        <f t="shared" si="6"/>
        <v>370089.7224999998</v>
      </c>
      <c r="L29" s="9">
        <f t="shared" si="6"/>
        <v>425603.18087499973</v>
      </c>
      <c r="M29" s="9">
        <f t="shared" si="6"/>
        <v>489443.65800624964</v>
      </c>
      <c r="N29" s="9">
        <f t="shared" si="6"/>
        <v>562860.206707187</v>
      </c>
      <c r="O29" s="9">
        <f t="shared" si="6"/>
        <v>647289.237713265</v>
      </c>
      <c r="P29" s="9">
        <f t="shared" si="6"/>
        <v>744382.62337025465</v>
      </c>
      <c r="Q29" s="9">
        <f t="shared" si="6"/>
        <v>856040.01687579276</v>
      </c>
      <c r="R29" s="9">
        <f t="shared" si="6"/>
        <v>984446.01940716163</v>
      </c>
      <c r="S29" s="9">
        <f t="shared" si="6"/>
        <v>1132112.9223182357</v>
      </c>
    </row>
    <row r="30" spans="1:19" x14ac:dyDescent="0.25">
      <c r="A30" s="1"/>
      <c r="C30" t="s">
        <v>18</v>
      </c>
      <c r="D30" s="6"/>
      <c r="E30" s="8">
        <f>D5</f>
        <v>8</v>
      </c>
      <c r="F30" s="8">
        <f>E30*(1+D13)</f>
        <v>8.48</v>
      </c>
      <c r="G30" s="8">
        <f t="shared" ref="G30:S30" si="7">F30*(1+E13)</f>
        <v>8.48</v>
      </c>
      <c r="H30" s="8">
        <f t="shared" si="7"/>
        <v>8.48</v>
      </c>
      <c r="I30" s="8">
        <f t="shared" si="7"/>
        <v>8.48</v>
      </c>
      <c r="J30" s="8">
        <f t="shared" si="7"/>
        <v>8.48</v>
      </c>
      <c r="K30" s="8">
        <f t="shared" si="7"/>
        <v>8.48</v>
      </c>
      <c r="L30" s="8">
        <f t="shared" si="7"/>
        <v>8.48</v>
      </c>
      <c r="M30" s="8">
        <f t="shared" si="7"/>
        <v>8.48</v>
      </c>
      <c r="N30" s="8">
        <f t="shared" si="7"/>
        <v>8.48</v>
      </c>
      <c r="O30" s="8">
        <f t="shared" si="7"/>
        <v>8.48</v>
      </c>
      <c r="P30" s="8">
        <f t="shared" si="7"/>
        <v>8.48</v>
      </c>
      <c r="Q30" s="8">
        <f t="shared" si="7"/>
        <v>8.48</v>
      </c>
      <c r="R30" s="8">
        <f t="shared" si="7"/>
        <v>8.48</v>
      </c>
      <c r="S30" s="8">
        <f t="shared" si="7"/>
        <v>8.48</v>
      </c>
    </row>
    <row r="31" spans="1:19" x14ac:dyDescent="0.25">
      <c r="A31" s="1"/>
      <c r="C31" t="s">
        <v>19</v>
      </c>
      <c r="D31" s="6"/>
      <c r="E31" s="8">
        <f>$D$11*E30</f>
        <v>3.2</v>
      </c>
      <c r="F31" s="8">
        <f t="shared" ref="F31:S31" si="8">$D$11*F30</f>
        <v>3.3920000000000003</v>
      </c>
      <c r="G31" s="8">
        <f t="shared" si="8"/>
        <v>3.3920000000000003</v>
      </c>
      <c r="H31" s="8">
        <f>0.35*H30</f>
        <v>2.968</v>
      </c>
      <c r="I31" s="8">
        <f t="shared" si="8"/>
        <v>3.3920000000000003</v>
      </c>
      <c r="J31" s="8">
        <f t="shared" si="8"/>
        <v>3.3920000000000003</v>
      </c>
      <c r="K31" s="8">
        <f t="shared" si="8"/>
        <v>3.3920000000000003</v>
      </c>
      <c r="L31" s="8">
        <f t="shared" si="8"/>
        <v>3.3920000000000003</v>
      </c>
      <c r="M31" s="8">
        <f t="shared" si="8"/>
        <v>3.3920000000000003</v>
      </c>
      <c r="N31" s="8">
        <f t="shared" si="8"/>
        <v>3.3920000000000003</v>
      </c>
      <c r="O31" s="8">
        <f t="shared" si="8"/>
        <v>3.3920000000000003</v>
      </c>
      <c r="P31" s="8">
        <f t="shared" si="8"/>
        <v>3.3920000000000003</v>
      </c>
      <c r="Q31" s="8">
        <f t="shared" si="8"/>
        <v>3.3920000000000003</v>
      </c>
      <c r="R31" s="8">
        <f t="shared" si="8"/>
        <v>3.3920000000000003</v>
      </c>
      <c r="S31" s="8">
        <f t="shared" si="8"/>
        <v>3.3920000000000003</v>
      </c>
    </row>
    <row r="32" spans="1:19" x14ac:dyDescent="0.25">
      <c r="A32" s="1"/>
      <c r="C32" t="s">
        <v>20</v>
      </c>
      <c r="D32" s="6"/>
      <c r="E32" s="6">
        <f>E31*E29</f>
        <v>512000</v>
      </c>
      <c r="F32" s="6">
        <f t="shared" ref="F32:S32" si="9">F31*F29</f>
        <v>624128.00000000012</v>
      </c>
      <c r="G32" s="6">
        <f t="shared" si="9"/>
        <v>717747.19999999995</v>
      </c>
      <c r="H32" s="6">
        <f t="shared" si="9"/>
        <v>722233.11999999976</v>
      </c>
      <c r="I32" s="6">
        <f t="shared" si="9"/>
        <v>949220.67199999967</v>
      </c>
      <c r="J32" s="6">
        <f t="shared" si="9"/>
        <v>1091603.7727999997</v>
      </c>
      <c r="K32" s="6">
        <f t="shared" si="9"/>
        <v>1255344.3387199994</v>
      </c>
      <c r="L32" s="6">
        <f t="shared" si="9"/>
        <v>1443645.9895279992</v>
      </c>
      <c r="M32" s="6">
        <f t="shared" si="9"/>
        <v>1660192.887957199</v>
      </c>
      <c r="N32" s="6">
        <f t="shared" si="9"/>
        <v>1909221.8211507786</v>
      </c>
      <c r="O32" s="6">
        <f t="shared" si="9"/>
        <v>2195605.0943233953</v>
      </c>
      <c r="P32" s="6">
        <f t="shared" si="9"/>
        <v>2524945.8584719039</v>
      </c>
      <c r="Q32" s="6">
        <f t="shared" si="9"/>
        <v>2903687.7372426894</v>
      </c>
      <c r="R32" s="6">
        <f t="shared" si="9"/>
        <v>3339240.8978290926</v>
      </c>
      <c r="S32" s="6">
        <f t="shared" si="9"/>
        <v>3840127.0325034559</v>
      </c>
    </row>
    <row r="33" spans="1:19" x14ac:dyDescent="0.25">
      <c r="A33" s="1"/>
      <c r="C33" t="s">
        <v>21</v>
      </c>
      <c r="D33" s="6"/>
      <c r="E33" s="6">
        <f>E30*E28</f>
        <v>1280000</v>
      </c>
      <c r="F33" s="6">
        <f t="shared" ref="F33:S33" si="10">F30*F28</f>
        <v>1560320</v>
      </c>
      <c r="G33" s="6">
        <f t="shared" si="10"/>
        <v>1794367.9999999998</v>
      </c>
      <c r="H33" s="6">
        <f t="shared" si="10"/>
        <v>2063523.1999999997</v>
      </c>
      <c r="I33" s="6">
        <f t="shared" si="10"/>
        <v>2373051.6799999992</v>
      </c>
      <c r="J33" s="6">
        <f t="shared" si="10"/>
        <v>2729009.4319999986</v>
      </c>
      <c r="K33" s="6">
        <f t="shared" si="10"/>
        <v>3138360.8467999985</v>
      </c>
      <c r="L33" s="6">
        <f t="shared" si="10"/>
        <v>3609114.9738199981</v>
      </c>
      <c r="M33" s="6">
        <f t="shared" si="10"/>
        <v>4150482.2198929973</v>
      </c>
      <c r="N33" s="6">
        <f t="shared" si="10"/>
        <v>4773054.5528769456</v>
      </c>
      <c r="O33" s="6">
        <f t="shared" si="10"/>
        <v>5489012.7358084871</v>
      </c>
      <c r="P33" s="6">
        <f t="shared" si="10"/>
        <v>6312364.6461797599</v>
      </c>
      <c r="Q33" s="6">
        <f t="shared" si="10"/>
        <v>7259219.3431067234</v>
      </c>
      <c r="R33" s="6">
        <f t="shared" si="10"/>
        <v>8348102.2445727307</v>
      </c>
      <c r="S33" s="6">
        <f t="shared" si="10"/>
        <v>9600317.5812586397</v>
      </c>
    </row>
    <row r="34" spans="1:19" x14ac:dyDescent="0.25">
      <c r="A34" s="1"/>
      <c r="C34" t="s">
        <v>22</v>
      </c>
      <c r="D34" s="6">
        <f>D33-D32-D26-D25-D24</f>
        <v>-4000000</v>
      </c>
      <c r="E34" s="6">
        <f>E33-E32-E26-E25-E24</f>
        <v>-232000</v>
      </c>
      <c r="F34" s="6">
        <f t="shared" ref="F34:S34" si="11">F33-F32-F26-F25-F24</f>
        <v>-63808.000000000116</v>
      </c>
      <c r="G34" s="6">
        <f t="shared" si="11"/>
        <v>76620.799999999814</v>
      </c>
      <c r="H34" s="6">
        <f t="shared" si="11"/>
        <v>341290.08000000007</v>
      </c>
      <c r="I34" s="6">
        <f t="shared" si="11"/>
        <v>423831.00799999945</v>
      </c>
      <c r="J34" s="6">
        <f t="shared" si="11"/>
        <v>637405.65919999895</v>
      </c>
      <c r="K34" s="6">
        <f t="shared" si="11"/>
        <v>883016.50807999913</v>
      </c>
      <c r="L34" s="6">
        <f t="shared" si="11"/>
        <v>1165468.9842919987</v>
      </c>
      <c r="M34" s="6">
        <f t="shared" si="11"/>
        <v>1490289.3319357983</v>
      </c>
      <c r="N34" s="6">
        <f t="shared" si="11"/>
        <v>1863832.7317261668</v>
      </c>
      <c r="O34" s="6">
        <f t="shared" si="11"/>
        <v>3293407.6414850918</v>
      </c>
      <c r="P34" s="6">
        <f t="shared" si="11"/>
        <v>3787418.7877078559</v>
      </c>
      <c r="Q34" s="6">
        <f t="shared" si="11"/>
        <v>4355531.605864034</v>
      </c>
      <c r="R34" s="6">
        <f t="shared" si="11"/>
        <v>5008861.3467436377</v>
      </c>
      <c r="S34" s="6">
        <f t="shared" si="11"/>
        <v>5760190.5487551838</v>
      </c>
    </row>
    <row r="35" spans="1:19" x14ac:dyDescent="0.25">
      <c r="A35" s="1"/>
      <c r="C35" t="s">
        <v>23</v>
      </c>
      <c r="D35" s="6"/>
      <c r="E35" s="6">
        <f>$D$16*E34</f>
        <v>-81200</v>
      </c>
      <c r="F35" s="6">
        <f t="shared" ref="F35:O35" si="12">$D$16*F34</f>
        <v>-22332.800000000039</v>
      </c>
      <c r="G35" s="6">
        <f t="shared" si="12"/>
        <v>26817.279999999933</v>
      </c>
      <c r="H35" s="6">
        <f t="shared" si="12"/>
        <v>119451.52800000002</v>
      </c>
      <c r="I35" s="6">
        <f t="shared" si="12"/>
        <v>148340.85279999979</v>
      </c>
      <c r="J35" s="6">
        <f t="shared" si="12"/>
        <v>223091.98071999961</v>
      </c>
      <c r="K35" s="6">
        <f t="shared" si="12"/>
        <v>309055.77782799967</v>
      </c>
      <c r="L35" s="6">
        <f t="shared" si="12"/>
        <v>407914.14450219949</v>
      </c>
      <c r="M35" s="6">
        <f t="shared" si="12"/>
        <v>521601.26617752935</v>
      </c>
      <c r="N35" s="6">
        <f t="shared" si="12"/>
        <v>652341.45610415831</v>
      </c>
      <c r="O35" s="6">
        <f t="shared" si="12"/>
        <v>1152692.674519782</v>
      </c>
      <c r="P35" s="6">
        <f>0.4*P34</f>
        <v>1514967.5150831426</v>
      </c>
      <c r="Q35" s="6">
        <f>0.4*Q34</f>
        <v>1742212.6423456138</v>
      </c>
      <c r="R35" s="6">
        <f>0.4*R34</f>
        <v>2003544.5386974551</v>
      </c>
      <c r="S35" s="6">
        <f>0.4*S34</f>
        <v>2304076.2195020737</v>
      </c>
    </row>
    <row r="36" spans="1:19" x14ac:dyDescent="0.25">
      <c r="A36" s="1"/>
      <c r="C36" t="s">
        <v>24</v>
      </c>
      <c r="D36" s="6">
        <f>D34-D35+D26</f>
        <v>-4000000</v>
      </c>
      <c r="E36" s="6">
        <f>E34-E35+E26</f>
        <v>249200</v>
      </c>
      <c r="F36" s="6">
        <f t="shared" ref="F36:S36" si="13">F34-F35+F26</f>
        <v>358524.79999999993</v>
      </c>
      <c r="G36" s="6">
        <f t="shared" si="13"/>
        <v>449803.5199999999</v>
      </c>
      <c r="H36" s="6">
        <f t="shared" si="13"/>
        <v>621838.55200000003</v>
      </c>
      <c r="I36" s="6">
        <f t="shared" si="13"/>
        <v>675490.15519999969</v>
      </c>
      <c r="J36" s="6">
        <f t="shared" si="13"/>
        <v>814313.6784799993</v>
      </c>
      <c r="K36" s="6">
        <f t="shared" si="13"/>
        <v>973960.73025199946</v>
      </c>
      <c r="L36" s="6">
        <f t="shared" si="13"/>
        <v>1157554.8397897992</v>
      </c>
      <c r="M36" s="6">
        <f t="shared" si="13"/>
        <v>1368688.0657582688</v>
      </c>
      <c r="N36" s="6">
        <f t="shared" si="13"/>
        <v>1611491.2756220084</v>
      </c>
      <c r="O36" s="6">
        <f t="shared" si="13"/>
        <v>2140714.9669653098</v>
      </c>
      <c r="P36" s="6">
        <f t="shared" si="13"/>
        <v>2272451.2726247134</v>
      </c>
      <c r="Q36" s="6">
        <f t="shared" si="13"/>
        <v>2613318.9635184202</v>
      </c>
      <c r="R36" s="6">
        <f t="shared" si="13"/>
        <v>3005316.8080461826</v>
      </c>
      <c r="S36" s="6">
        <f t="shared" si="13"/>
        <v>3456114.3292531101</v>
      </c>
    </row>
    <row r="37" spans="1:19" x14ac:dyDescent="0.25">
      <c r="A37" s="1"/>
    </row>
    <row r="38" spans="1:19" x14ac:dyDescent="0.25">
      <c r="A38" s="1"/>
      <c r="B38" s="1" t="s">
        <v>25</v>
      </c>
    </row>
    <row r="39" spans="1:19" x14ac:dyDescent="0.25">
      <c r="A39" s="1"/>
      <c r="C39" s="12">
        <f>NPV(D16,D36:R36)</f>
        <v>-1724912.7328121674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4"/>
  <sheetViews>
    <sheetView tabSelected="1" topLeftCell="A13" zoomScale="90" zoomScaleNormal="90" workbookViewId="0">
      <selection activeCell="I45" sqref="I45"/>
    </sheetView>
  </sheetViews>
  <sheetFormatPr defaultRowHeight="15.75" x14ac:dyDescent="0.25"/>
  <cols>
    <col min="1" max="1" width="10.125" style="1" bestFit="1" customWidth="1"/>
    <col min="2" max="2" width="10.75" customWidth="1"/>
    <col min="3" max="3" width="21.25" bestFit="1" customWidth="1"/>
    <col min="4" max="4" width="14.125" bestFit="1" customWidth="1"/>
    <col min="5" max="15" width="11.375" bestFit="1" customWidth="1"/>
    <col min="16" max="17" width="14.125" customWidth="1"/>
    <col min="18" max="18" width="14" customWidth="1"/>
    <col min="19" max="19" width="13.75" customWidth="1"/>
  </cols>
  <sheetData>
    <row r="1" spans="1:6" x14ac:dyDescent="0.25">
      <c r="A1" s="1" t="s">
        <v>0</v>
      </c>
    </row>
    <row r="3" spans="1:6" x14ac:dyDescent="0.25">
      <c r="B3" s="1" t="s">
        <v>1</v>
      </c>
      <c r="F3" t="s">
        <v>25</v>
      </c>
    </row>
    <row r="4" spans="1:6" x14ac:dyDescent="0.25">
      <c r="C4" t="s">
        <v>2</v>
      </c>
      <c r="D4" s="2">
        <v>160000</v>
      </c>
      <c r="F4" s="21">
        <f>D39</f>
        <v>13645970.658654112</v>
      </c>
    </row>
    <row r="5" spans="1:6" x14ac:dyDescent="0.25">
      <c r="C5" t="s">
        <v>3</v>
      </c>
      <c r="D5" s="3">
        <v>8</v>
      </c>
    </row>
    <row r="7" spans="1:6" x14ac:dyDescent="0.25">
      <c r="C7" t="s">
        <v>27</v>
      </c>
      <c r="D7">
        <v>0.15</v>
      </c>
    </row>
    <row r="9" spans="1:6" x14ac:dyDescent="0.25">
      <c r="C9" t="s">
        <v>4</v>
      </c>
      <c r="D9" s="4">
        <v>10</v>
      </c>
    </row>
    <row r="10" spans="1:6" x14ac:dyDescent="0.25">
      <c r="C10" t="s">
        <v>5</v>
      </c>
      <c r="D10" s="17">
        <v>1</v>
      </c>
    </row>
    <row r="11" spans="1:6" x14ac:dyDescent="0.25">
      <c r="C11" t="s">
        <v>6</v>
      </c>
      <c r="D11" s="5">
        <v>0.4</v>
      </c>
    </row>
    <row r="13" spans="1:6" x14ac:dyDescent="0.25">
      <c r="C13" t="s">
        <v>29</v>
      </c>
      <c r="D13" s="18">
        <v>0.05</v>
      </c>
    </row>
    <row r="14" spans="1:6" x14ac:dyDescent="0.25">
      <c r="C14" t="s">
        <v>26</v>
      </c>
      <c r="D14" s="5">
        <v>0.1</v>
      </c>
    </row>
    <row r="15" spans="1:6" x14ac:dyDescent="0.25">
      <c r="C15" t="s">
        <v>7</v>
      </c>
      <c r="D15" s="5">
        <v>0.1</v>
      </c>
    </row>
    <row r="16" spans="1:6" x14ac:dyDescent="0.25">
      <c r="C16" t="s">
        <v>8</v>
      </c>
      <c r="D16" s="5">
        <v>0.35</v>
      </c>
    </row>
    <row r="18" spans="2:19" x14ac:dyDescent="0.25">
      <c r="B18" s="1" t="s">
        <v>9</v>
      </c>
    </row>
    <row r="19" spans="2:19" x14ac:dyDescent="0.25">
      <c r="C19" t="s">
        <v>10</v>
      </c>
      <c r="D19" s="13">
        <v>400000</v>
      </c>
    </row>
    <row r="21" spans="2:19" x14ac:dyDescent="0.25">
      <c r="B21" s="1" t="s">
        <v>11</v>
      </c>
    </row>
    <row r="22" spans="2:19" x14ac:dyDescent="0.25">
      <c r="D22">
        <v>0</v>
      </c>
      <c r="E22">
        <v>1</v>
      </c>
      <c r="F22">
        <v>2</v>
      </c>
      <c r="G22">
        <v>3</v>
      </c>
      <c r="H22">
        <v>4</v>
      </c>
      <c r="I22">
        <v>5</v>
      </c>
      <c r="J22">
        <v>6</v>
      </c>
      <c r="K22">
        <v>7</v>
      </c>
      <c r="L22">
        <v>8</v>
      </c>
      <c r="M22">
        <v>9</v>
      </c>
      <c r="N22">
        <v>10</v>
      </c>
      <c r="O22">
        <v>11</v>
      </c>
      <c r="P22">
        <v>12</v>
      </c>
      <c r="Q22">
        <v>13</v>
      </c>
      <c r="R22">
        <v>14</v>
      </c>
      <c r="S22">
        <v>15</v>
      </c>
    </row>
    <row r="23" spans="2:19" x14ac:dyDescent="0.25">
      <c r="C23" t="s">
        <v>12</v>
      </c>
      <c r="E23" s="2">
        <f>$D$19</f>
        <v>400000</v>
      </c>
      <c r="F23" s="2">
        <f t="shared" ref="F23:S23" si="0">$D$19</f>
        <v>400000</v>
      </c>
      <c r="G23" s="2">
        <f t="shared" si="0"/>
        <v>400000</v>
      </c>
      <c r="H23" s="2">
        <f t="shared" si="0"/>
        <v>400000</v>
      </c>
      <c r="I23" s="2">
        <f t="shared" si="0"/>
        <v>400000</v>
      </c>
      <c r="J23" s="2">
        <f t="shared" si="0"/>
        <v>400000</v>
      </c>
      <c r="K23" s="2">
        <f t="shared" si="0"/>
        <v>400000</v>
      </c>
      <c r="L23" s="2">
        <f t="shared" si="0"/>
        <v>400000</v>
      </c>
      <c r="M23" s="2">
        <f t="shared" si="0"/>
        <v>400000</v>
      </c>
      <c r="N23" s="2">
        <f t="shared" si="0"/>
        <v>400000</v>
      </c>
      <c r="O23" s="2">
        <f t="shared" si="0"/>
        <v>400000</v>
      </c>
      <c r="P23" s="2">
        <f t="shared" si="0"/>
        <v>400000</v>
      </c>
      <c r="Q23" s="2">
        <f t="shared" si="0"/>
        <v>400000</v>
      </c>
      <c r="R23" s="2">
        <f t="shared" si="0"/>
        <v>400000</v>
      </c>
      <c r="S23" s="2">
        <f t="shared" si="0"/>
        <v>400000</v>
      </c>
    </row>
    <row r="24" spans="2:19" x14ac:dyDescent="0.25">
      <c r="C24" t="s">
        <v>13</v>
      </c>
      <c r="D24" s="6">
        <f>D9*D19</f>
        <v>4000000</v>
      </c>
      <c r="E24" s="9">
        <f t="shared" ref="E24:S24" si="1">E9*E19</f>
        <v>0</v>
      </c>
      <c r="F24" s="9">
        <f t="shared" si="1"/>
        <v>0</v>
      </c>
      <c r="G24" s="9">
        <f t="shared" si="1"/>
        <v>0</v>
      </c>
      <c r="H24" s="9">
        <f t="shared" si="1"/>
        <v>0</v>
      </c>
      <c r="I24" s="9">
        <f t="shared" si="1"/>
        <v>0</v>
      </c>
      <c r="J24" s="9">
        <f t="shared" si="1"/>
        <v>0</v>
      </c>
      <c r="K24" s="9">
        <f t="shared" si="1"/>
        <v>0</v>
      </c>
      <c r="L24" s="9">
        <f t="shared" si="1"/>
        <v>0</v>
      </c>
      <c r="M24" s="9">
        <f t="shared" si="1"/>
        <v>0</v>
      </c>
      <c r="N24" s="9">
        <f t="shared" si="1"/>
        <v>0</v>
      </c>
      <c r="O24" s="9">
        <f t="shared" si="1"/>
        <v>0</v>
      </c>
      <c r="P24" s="9">
        <f t="shared" si="1"/>
        <v>0</v>
      </c>
      <c r="Q24" s="9">
        <f t="shared" si="1"/>
        <v>0</v>
      </c>
      <c r="R24" s="9">
        <f t="shared" si="1"/>
        <v>0</v>
      </c>
      <c r="S24" s="9">
        <f t="shared" si="1"/>
        <v>0</v>
      </c>
    </row>
    <row r="25" spans="2:19" x14ac:dyDescent="0.25">
      <c r="C25" t="s">
        <v>14</v>
      </c>
      <c r="D25" s="6"/>
      <c r="E25" s="6">
        <f>$D$10*E23</f>
        <v>400000</v>
      </c>
      <c r="F25" s="6">
        <f t="shared" ref="F25:S25" si="2">$D$10*F23</f>
        <v>400000</v>
      </c>
      <c r="G25" s="6">
        <f t="shared" si="2"/>
        <v>400000</v>
      </c>
      <c r="H25" s="6">
        <f t="shared" si="2"/>
        <v>400000</v>
      </c>
      <c r="I25" s="6">
        <f t="shared" si="2"/>
        <v>400000</v>
      </c>
      <c r="J25" s="6">
        <f t="shared" si="2"/>
        <v>400000</v>
      </c>
      <c r="K25" s="6">
        <f t="shared" si="2"/>
        <v>400000</v>
      </c>
      <c r="L25" s="6">
        <f t="shared" si="2"/>
        <v>400000</v>
      </c>
      <c r="M25" s="6">
        <f t="shared" si="2"/>
        <v>400000</v>
      </c>
      <c r="N25" s="6">
        <f t="shared" si="2"/>
        <v>400000</v>
      </c>
      <c r="O25" s="16">
        <f t="shared" si="2"/>
        <v>400000</v>
      </c>
      <c r="P25" s="16">
        <f t="shared" si="2"/>
        <v>400000</v>
      </c>
      <c r="Q25" s="16">
        <f t="shared" si="2"/>
        <v>400000</v>
      </c>
      <c r="R25" s="16">
        <f t="shared" si="2"/>
        <v>400000</v>
      </c>
      <c r="S25" s="16">
        <f t="shared" si="2"/>
        <v>400000</v>
      </c>
    </row>
    <row r="26" spans="2:19" x14ac:dyDescent="0.25">
      <c r="C26" t="s">
        <v>15</v>
      </c>
      <c r="D26" s="16">
        <v>400000</v>
      </c>
      <c r="E26" s="6">
        <f>$D$15*$D$24</f>
        <v>400000</v>
      </c>
      <c r="F26" s="6">
        <f t="shared" ref="F26:S26" si="3">$D$15*$D$24</f>
        <v>400000</v>
      </c>
      <c r="G26" s="6">
        <f t="shared" si="3"/>
        <v>400000</v>
      </c>
      <c r="H26" s="6">
        <f t="shared" si="3"/>
        <v>400000</v>
      </c>
      <c r="I26" s="6">
        <f t="shared" si="3"/>
        <v>400000</v>
      </c>
      <c r="J26" s="6">
        <f t="shared" si="3"/>
        <v>400000</v>
      </c>
      <c r="K26" s="6">
        <f t="shared" si="3"/>
        <v>400000</v>
      </c>
      <c r="L26" s="6">
        <f t="shared" si="3"/>
        <v>400000</v>
      </c>
      <c r="M26" s="6">
        <f t="shared" si="3"/>
        <v>400000</v>
      </c>
      <c r="N26" s="6">
        <f t="shared" si="3"/>
        <v>400000</v>
      </c>
      <c r="O26" s="16">
        <f t="shared" si="3"/>
        <v>400000</v>
      </c>
      <c r="P26" s="16">
        <f t="shared" si="3"/>
        <v>400000</v>
      </c>
      <c r="Q26" s="16">
        <f t="shared" si="3"/>
        <v>400000</v>
      </c>
      <c r="R26" s="16">
        <f t="shared" si="3"/>
        <v>400000</v>
      </c>
      <c r="S26" s="16">
        <f t="shared" si="3"/>
        <v>400000</v>
      </c>
    </row>
    <row r="27" spans="2:19" x14ac:dyDescent="0.25">
      <c r="C27" t="s">
        <v>28</v>
      </c>
      <c r="D27" s="6"/>
      <c r="E27" s="6"/>
      <c r="F27" s="7">
        <f>$D$7</f>
        <v>0.15</v>
      </c>
      <c r="G27" s="7">
        <f t="shared" ref="G27:S27" si="4">$D$7</f>
        <v>0.15</v>
      </c>
      <c r="H27" s="7">
        <f t="shared" si="4"/>
        <v>0.15</v>
      </c>
      <c r="I27" s="7">
        <f t="shared" si="4"/>
        <v>0.15</v>
      </c>
      <c r="J27" s="7">
        <f t="shared" si="4"/>
        <v>0.15</v>
      </c>
      <c r="K27" s="7">
        <f t="shared" si="4"/>
        <v>0.15</v>
      </c>
      <c r="L27" s="7">
        <f t="shared" si="4"/>
        <v>0.15</v>
      </c>
      <c r="M27" s="7">
        <f t="shared" si="4"/>
        <v>0.15</v>
      </c>
      <c r="N27" s="7">
        <f t="shared" si="4"/>
        <v>0.15</v>
      </c>
      <c r="O27" s="7">
        <f t="shared" si="4"/>
        <v>0.15</v>
      </c>
      <c r="P27" s="7">
        <f t="shared" si="4"/>
        <v>0.15</v>
      </c>
      <c r="Q27" s="7">
        <f t="shared" si="4"/>
        <v>0.15</v>
      </c>
      <c r="R27" s="7">
        <f t="shared" si="4"/>
        <v>0.15</v>
      </c>
      <c r="S27" s="7">
        <f t="shared" si="4"/>
        <v>0.15</v>
      </c>
    </row>
    <row r="28" spans="2:19" x14ac:dyDescent="0.25">
      <c r="C28" t="s">
        <v>16</v>
      </c>
      <c r="D28" s="6"/>
      <c r="E28" s="9">
        <f>D4*(1+E27)</f>
        <v>160000</v>
      </c>
      <c r="F28" s="9">
        <f>E28*(1+F27)</f>
        <v>184000</v>
      </c>
      <c r="G28" s="9">
        <f t="shared" ref="G28:S28" si="5">F28*(1+G27)</f>
        <v>211599.99999999997</v>
      </c>
      <c r="H28" s="9">
        <f t="shared" si="5"/>
        <v>243339.99999999994</v>
      </c>
      <c r="I28" s="9">
        <f t="shared" si="5"/>
        <v>279840.99999999988</v>
      </c>
      <c r="J28" s="9">
        <f t="shared" si="5"/>
        <v>321817.14999999985</v>
      </c>
      <c r="K28" s="9">
        <f t="shared" si="5"/>
        <v>370089.7224999998</v>
      </c>
      <c r="L28" s="9">
        <f t="shared" si="5"/>
        <v>425603.18087499973</v>
      </c>
      <c r="M28" s="9">
        <f t="shared" si="5"/>
        <v>489443.65800624964</v>
      </c>
      <c r="N28" s="9">
        <f t="shared" si="5"/>
        <v>562860.206707187</v>
      </c>
      <c r="O28" s="9">
        <f t="shared" si="5"/>
        <v>647289.237713265</v>
      </c>
      <c r="P28" s="9">
        <f t="shared" si="5"/>
        <v>744382.62337025465</v>
      </c>
      <c r="Q28" s="9">
        <f t="shared" si="5"/>
        <v>856040.01687579276</v>
      </c>
      <c r="R28" s="9">
        <f t="shared" si="5"/>
        <v>984446.01940716163</v>
      </c>
      <c r="S28" s="9">
        <f t="shared" si="5"/>
        <v>1132112.9223182357</v>
      </c>
    </row>
    <row r="29" spans="2:19" x14ac:dyDescent="0.25">
      <c r="C29" t="s">
        <v>17</v>
      </c>
      <c r="D29" s="6"/>
      <c r="E29" s="15">
        <f>MIN(E28,$D$19)</f>
        <v>160000</v>
      </c>
      <c r="F29" s="15">
        <f t="shared" ref="F29:S29" si="6">MIN(F28,$D$19)</f>
        <v>184000</v>
      </c>
      <c r="G29" s="15">
        <f t="shared" si="6"/>
        <v>211599.99999999997</v>
      </c>
      <c r="H29" s="15">
        <f t="shared" si="6"/>
        <v>243339.99999999994</v>
      </c>
      <c r="I29" s="15">
        <f t="shared" si="6"/>
        <v>279840.99999999988</v>
      </c>
      <c r="J29" s="15">
        <f t="shared" si="6"/>
        <v>321817.14999999985</v>
      </c>
      <c r="K29" s="15">
        <f t="shared" si="6"/>
        <v>370089.7224999998</v>
      </c>
      <c r="L29" s="15">
        <f t="shared" si="6"/>
        <v>400000</v>
      </c>
      <c r="M29" s="15">
        <f t="shared" si="6"/>
        <v>400000</v>
      </c>
      <c r="N29" s="15">
        <f t="shared" si="6"/>
        <v>400000</v>
      </c>
      <c r="O29" s="15">
        <f t="shared" si="6"/>
        <v>400000</v>
      </c>
      <c r="P29" s="15">
        <f t="shared" si="6"/>
        <v>400000</v>
      </c>
      <c r="Q29" s="15">
        <f t="shared" si="6"/>
        <v>400000</v>
      </c>
      <c r="R29" s="15">
        <f t="shared" si="6"/>
        <v>400000</v>
      </c>
      <c r="S29" s="15">
        <f t="shared" si="6"/>
        <v>400000</v>
      </c>
    </row>
    <row r="30" spans="2:19" x14ac:dyDescent="0.25">
      <c r="C30" t="s">
        <v>18</v>
      </c>
      <c r="D30" s="6"/>
      <c r="E30" s="8">
        <f>D5</f>
        <v>8</v>
      </c>
      <c r="F30" s="14">
        <f>E30*(1+$D$13)</f>
        <v>8.4</v>
      </c>
      <c r="G30" s="14">
        <f t="shared" ref="G30:S30" si="7">F30*(1+$D$13)</f>
        <v>8.82</v>
      </c>
      <c r="H30" s="14">
        <f t="shared" si="7"/>
        <v>9.261000000000001</v>
      </c>
      <c r="I30" s="14">
        <f t="shared" si="7"/>
        <v>9.7240500000000019</v>
      </c>
      <c r="J30" s="14">
        <f t="shared" si="7"/>
        <v>10.210252500000003</v>
      </c>
      <c r="K30" s="14">
        <f t="shared" si="7"/>
        <v>10.720765125000003</v>
      </c>
      <c r="L30" s="14">
        <f t="shared" si="7"/>
        <v>11.256803381250004</v>
      </c>
      <c r="M30" s="14">
        <f t="shared" si="7"/>
        <v>11.819643550312504</v>
      </c>
      <c r="N30" s="14">
        <f t="shared" si="7"/>
        <v>12.41062572782813</v>
      </c>
      <c r="O30" s="14">
        <f t="shared" si="7"/>
        <v>13.031157014219536</v>
      </c>
      <c r="P30" s="14">
        <f t="shared" si="7"/>
        <v>13.682714864930514</v>
      </c>
      <c r="Q30" s="14">
        <f t="shared" si="7"/>
        <v>14.366850608177041</v>
      </c>
      <c r="R30" s="14">
        <f t="shared" si="7"/>
        <v>15.085193138585893</v>
      </c>
      <c r="S30" s="14">
        <f t="shared" si="7"/>
        <v>15.839452795515189</v>
      </c>
    </row>
    <row r="31" spans="2:19" x14ac:dyDescent="0.25">
      <c r="C31" t="s">
        <v>19</v>
      </c>
      <c r="D31" s="6"/>
      <c r="E31" s="8">
        <f>$D$11*E30</f>
        <v>3.2</v>
      </c>
      <c r="F31" s="8">
        <f t="shared" ref="F31:S31" si="8">$D$11*F30</f>
        <v>3.3600000000000003</v>
      </c>
      <c r="G31" s="8">
        <f t="shared" si="8"/>
        <v>3.5280000000000005</v>
      </c>
      <c r="H31" s="14">
        <f>$D$11*H30</f>
        <v>3.7044000000000006</v>
      </c>
      <c r="I31" s="8">
        <f t="shared" si="8"/>
        <v>3.8896200000000007</v>
      </c>
      <c r="J31" s="8">
        <f t="shared" si="8"/>
        <v>4.0841010000000013</v>
      </c>
      <c r="K31" s="8">
        <f t="shared" si="8"/>
        <v>4.2883060500000019</v>
      </c>
      <c r="L31" s="8">
        <f t="shared" si="8"/>
        <v>4.5027213525000018</v>
      </c>
      <c r="M31" s="8">
        <f t="shared" si="8"/>
        <v>4.7278574201250017</v>
      </c>
      <c r="N31" s="8">
        <f t="shared" si="8"/>
        <v>4.9642502911312523</v>
      </c>
      <c r="O31" s="8">
        <f t="shared" si="8"/>
        <v>5.2124628056878146</v>
      </c>
      <c r="P31" s="8">
        <f t="shared" si="8"/>
        <v>5.4730859459722057</v>
      </c>
      <c r="Q31" s="8">
        <f t="shared" si="8"/>
        <v>5.7467402432708168</v>
      </c>
      <c r="R31" s="8">
        <f t="shared" si="8"/>
        <v>6.034077255434358</v>
      </c>
      <c r="S31" s="8">
        <f t="shared" si="8"/>
        <v>6.3357811182060759</v>
      </c>
    </row>
    <row r="32" spans="2:19" x14ac:dyDescent="0.25">
      <c r="C32" t="s">
        <v>20</v>
      </c>
      <c r="D32" s="6"/>
      <c r="E32" s="6">
        <f>E31*E29</f>
        <v>512000</v>
      </c>
      <c r="F32" s="6">
        <f t="shared" ref="F32:S32" si="9">F31*F29</f>
        <v>618240.00000000012</v>
      </c>
      <c r="G32" s="6">
        <f t="shared" si="9"/>
        <v>746524.8</v>
      </c>
      <c r="H32" s="6">
        <f t="shared" si="9"/>
        <v>901428.69599999988</v>
      </c>
      <c r="I32" s="6">
        <f t="shared" si="9"/>
        <v>1088475.1504199998</v>
      </c>
      <c r="J32" s="6">
        <f t="shared" si="9"/>
        <v>1314333.7441321497</v>
      </c>
      <c r="K32" s="6">
        <f t="shared" si="9"/>
        <v>1587057.996039571</v>
      </c>
      <c r="L32" s="6">
        <f t="shared" si="9"/>
        <v>1801088.5410000007</v>
      </c>
      <c r="M32" s="6">
        <f t="shared" si="9"/>
        <v>1891142.9680500007</v>
      </c>
      <c r="N32" s="6">
        <f t="shared" si="9"/>
        <v>1985700.1164525009</v>
      </c>
      <c r="O32" s="6">
        <f t="shared" si="9"/>
        <v>2084985.1222751259</v>
      </c>
      <c r="P32" s="6">
        <f t="shared" si="9"/>
        <v>2189234.3783888821</v>
      </c>
      <c r="Q32" s="6">
        <f t="shared" si="9"/>
        <v>2298696.0973083265</v>
      </c>
      <c r="R32" s="6">
        <f t="shared" si="9"/>
        <v>2413630.9021737431</v>
      </c>
      <c r="S32" s="6">
        <f t="shared" si="9"/>
        <v>2534312.4472824303</v>
      </c>
    </row>
    <row r="33" spans="2:19" x14ac:dyDescent="0.25">
      <c r="C33" t="s">
        <v>21</v>
      </c>
      <c r="D33" s="6"/>
      <c r="E33" s="6">
        <f>E30*E28</f>
        <v>1280000</v>
      </c>
      <c r="F33" s="6">
        <f t="shared" ref="F33:S33" si="10">F30*F28</f>
        <v>1545600</v>
      </c>
      <c r="G33" s="6">
        <f t="shared" si="10"/>
        <v>1866311.9999999998</v>
      </c>
      <c r="H33" s="6">
        <f t="shared" si="10"/>
        <v>2253571.7399999998</v>
      </c>
      <c r="I33" s="6">
        <f t="shared" si="10"/>
        <v>2721187.8760499996</v>
      </c>
      <c r="J33" s="6">
        <f t="shared" si="10"/>
        <v>3285834.3603303744</v>
      </c>
      <c r="K33" s="6">
        <f t="shared" si="10"/>
        <v>3967644.9900989267</v>
      </c>
      <c r="L33" s="6">
        <f t="shared" si="10"/>
        <v>4790931.3255444542</v>
      </c>
      <c r="M33" s="6">
        <f t="shared" si="10"/>
        <v>5785049.5755949272</v>
      </c>
      <c r="N33" s="6">
        <f t="shared" si="10"/>
        <v>6985447.3625308741</v>
      </c>
      <c r="O33" s="6">
        <f t="shared" si="10"/>
        <v>8434927.6902560294</v>
      </c>
      <c r="P33" s="6">
        <f t="shared" si="10"/>
        <v>10185175.185984155</v>
      </c>
      <c r="Q33" s="6">
        <f t="shared" si="10"/>
        <v>12298599.037075868</v>
      </c>
      <c r="R33" s="6">
        <f t="shared" si="10"/>
        <v>14850558.337269111</v>
      </c>
      <c r="S33" s="6">
        <f t="shared" si="10"/>
        <v>17932049.19225245</v>
      </c>
    </row>
    <row r="34" spans="2:19" x14ac:dyDescent="0.25">
      <c r="C34" t="s">
        <v>22</v>
      </c>
      <c r="D34" s="6">
        <f>D33-D32-D26-D25-D24</f>
        <v>-4400000</v>
      </c>
      <c r="E34" s="6">
        <f>E33-E32-E26-E25-E24</f>
        <v>-32000</v>
      </c>
      <c r="F34" s="6">
        <f t="shared" ref="F34:S34" si="11">F33-F32-F26-F25-F24</f>
        <v>127359.99999999988</v>
      </c>
      <c r="G34" s="6">
        <f t="shared" si="11"/>
        <v>319787.19999999972</v>
      </c>
      <c r="H34" s="6">
        <f t="shared" si="11"/>
        <v>552143.04399999976</v>
      </c>
      <c r="I34" s="6">
        <f t="shared" si="11"/>
        <v>832712.72562999977</v>
      </c>
      <c r="J34" s="6">
        <f t="shared" si="11"/>
        <v>1171500.6161982247</v>
      </c>
      <c r="K34" s="6">
        <f t="shared" si="11"/>
        <v>1580586.9940593559</v>
      </c>
      <c r="L34" s="6">
        <f t="shared" si="11"/>
        <v>2189842.7845444535</v>
      </c>
      <c r="M34" s="6">
        <f t="shared" si="11"/>
        <v>3093906.6075449265</v>
      </c>
      <c r="N34" s="6">
        <f t="shared" si="11"/>
        <v>4199747.2460783729</v>
      </c>
      <c r="O34" s="6">
        <f t="shared" si="11"/>
        <v>5549942.5679809032</v>
      </c>
      <c r="P34" s="6">
        <f t="shared" si="11"/>
        <v>7195940.8075952735</v>
      </c>
      <c r="Q34" s="6">
        <f t="shared" si="11"/>
        <v>9199902.9397675414</v>
      </c>
      <c r="R34" s="6">
        <f t="shared" si="11"/>
        <v>11636927.435095368</v>
      </c>
      <c r="S34" s="6">
        <f t="shared" si="11"/>
        <v>14597736.74497002</v>
      </c>
    </row>
    <row r="35" spans="2:19" x14ac:dyDescent="0.25">
      <c r="C35" t="s">
        <v>23</v>
      </c>
      <c r="D35" s="16">
        <f>$D$16*D34</f>
        <v>-1540000</v>
      </c>
      <c r="E35" s="6">
        <f>$D$16*E34</f>
        <v>-11200</v>
      </c>
      <c r="F35" s="6">
        <f t="shared" ref="F35:S35" si="12">$D$16*F34</f>
        <v>44575.999999999956</v>
      </c>
      <c r="G35" s="6">
        <f t="shared" si="12"/>
        <v>111925.5199999999</v>
      </c>
      <c r="H35" s="6">
        <f t="shared" si="12"/>
        <v>193250.0653999999</v>
      </c>
      <c r="I35" s="6">
        <f t="shared" si="12"/>
        <v>291449.45397049992</v>
      </c>
      <c r="J35" s="6">
        <f t="shared" si="12"/>
        <v>410025.21566937864</v>
      </c>
      <c r="K35" s="6">
        <f t="shared" si="12"/>
        <v>553205.44792077458</v>
      </c>
      <c r="L35" s="6">
        <f t="shared" si="12"/>
        <v>766444.97459055868</v>
      </c>
      <c r="M35" s="6">
        <f t="shared" si="12"/>
        <v>1082867.3126407242</v>
      </c>
      <c r="N35" s="6">
        <f t="shared" si="12"/>
        <v>1469911.5361274304</v>
      </c>
      <c r="O35" s="6">
        <f t="shared" si="12"/>
        <v>1942479.898793316</v>
      </c>
      <c r="P35" s="16">
        <f t="shared" si="12"/>
        <v>2518579.2826583455</v>
      </c>
      <c r="Q35" s="16">
        <f t="shared" si="12"/>
        <v>3219966.0289186393</v>
      </c>
      <c r="R35" s="16">
        <f t="shared" si="12"/>
        <v>4072924.6022833786</v>
      </c>
      <c r="S35" s="16">
        <f t="shared" si="12"/>
        <v>5109207.8607395068</v>
      </c>
    </row>
    <row r="36" spans="2:19" x14ac:dyDescent="0.25">
      <c r="C36" t="s">
        <v>24</v>
      </c>
      <c r="D36" s="6">
        <f>D34-D35+D26</f>
        <v>-2460000</v>
      </c>
      <c r="E36" s="6">
        <f>E34-E35+E26</f>
        <v>379200</v>
      </c>
      <c r="F36" s="6">
        <f t="shared" ref="F36:S36" si="13">F34-F35+F26</f>
        <v>482783.99999999994</v>
      </c>
      <c r="G36" s="6">
        <f t="shared" si="13"/>
        <v>607861.67999999982</v>
      </c>
      <c r="H36" s="6">
        <f t="shared" si="13"/>
        <v>758892.9785999998</v>
      </c>
      <c r="I36" s="6">
        <f t="shared" si="13"/>
        <v>941263.27165949985</v>
      </c>
      <c r="J36" s="6">
        <f t="shared" si="13"/>
        <v>1161475.4005288461</v>
      </c>
      <c r="K36" s="6">
        <f t="shared" si="13"/>
        <v>1427381.5461385814</v>
      </c>
      <c r="L36" s="6">
        <f t="shared" si="13"/>
        <v>1823397.8099538949</v>
      </c>
      <c r="M36" s="6">
        <f t="shared" si="13"/>
        <v>2411039.2949042022</v>
      </c>
      <c r="N36" s="6">
        <f t="shared" si="13"/>
        <v>3129835.7099509425</v>
      </c>
      <c r="O36" s="6">
        <f t="shared" si="13"/>
        <v>4007462.6691875872</v>
      </c>
      <c r="P36" s="6">
        <f t="shared" si="13"/>
        <v>5077361.5249369275</v>
      </c>
      <c r="Q36" s="6">
        <f t="shared" si="13"/>
        <v>6379936.9108489025</v>
      </c>
      <c r="R36" s="6">
        <f t="shared" si="13"/>
        <v>7964002.8328119889</v>
      </c>
      <c r="S36" s="6">
        <f t="shared" si="13"/>
        <v>9888528.8842305131</v>
      </c>
    </row>
    <row r="38" spans="2:19" x14ac:dyDescent="0.25">
      <c r="B38" s="1"/>
    </row>
    <row r="39" spans="2:19" x14ac:dyDescent="0.25">
      <c r="B39" s="23" t="s">
        <v>25</v>
      </c>
      <c r="C39" s="12"/>
      <c r="D39" s="20">
        <f>NPV(D14,E36:S36)+D36</f>
        <v>13645970.658654112</v>
      </c>
    </row>
    <row r="41" spans="2:19" x14ac:dyDescent="0.25">
      <c r="C41" s="19"/>
    </row>
    <row r="45" spans="2:19" x14ac:dyDescent="0.25">
      <c r="B45" s="1"/>
    </row>
    <row r="46" spans="2:19" x14ac:dyDescent="0.25">
      <c r="C46" s="1"/>
      <c r="D46" s="1"/>
    </row>
    <row r="47" spans="2:19" x14ac:dyDescent="0.25">
      <c r="D47" s="2"/>
    </row>
    <row r="48" spans="2:19" x14ac:dyDescent="0.25">
      <c r="D48" s="9"/>
    </row>
    <row r="49" spans="3:4" x14ac:dyDescent="0.25">
      <c r="D49" s="9"/>
    </row>
    <row r="50" spans="3:4" x14ac:dyDescent="0.25">
      <c r="D50" s="9"/>
    </row>
    <row r="51" spans="3:4" x14ac:dyDescent="0.25">
      <c r="D51" s="9"/>
    </row>
    <row r="52" spans="3:4" x14ac:dyDescent="0.25">
      <c r="D52" s="9"/>
    </row>
    <row r="53" spans="3:4" x14ac:dyDescent="0.25">
      <c r="D53" s="9"/>
    </row>
    <row r="54" spans="3:4" x14ac:dyDescent="0.25">
      <c r="D54" s="9"/>
    </row>
    <row r="55" spans="3:4" x14ac:dyDescent="0.25">
      <c r="D55" s="9"/>
    </row>
    <row r="56" spans="3:4" x14ac:dyDescent="0.25">
      <c r="D56" s="9"/>
    </row>
    <row r="57" spans="3:4" x14ac:dyDescent="0.25">
      <c r="C57" s="10"/>
      <c r="D57" s="11"/>
    </row>
    <row r="58" spans="3:4" x14ac:dyDescent="0.25">
      <c r="D58" s="9"/>
    </row>
    <row r="59" spans="3:4" x14ac:dyDescent="0.25">
      <c r="D59" s="9"/>
    </row>
    <row r="60" spans="3:4" x14ac:dyDescent="0.25">
      <c r="D60" s="9"/>
    </row>
    <row r="61" spans="3:4" x14ac:dyDescent="0.25">
      <c r="D61" s="9"/>
    </row>
    <row r="62" spans="3:4" x14ac:dyDescent="0.25">
      <c r="D62" s="9"/>
    </row>
    <row r="63" spans="3:4" x14ac:dyDescent="0.25">
      <c r="D63" s="9"/>
    </row>
    <row r="64" spans="3:4" x14ac:dyDescent="0.25">
      <c r="D64" s="9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 with bugs</vt:lpstr>
      <vt:lpstr>Model with bugs (Edited)</vt:lpstr>
    </vt:vector>
  </TitlesOfParts>
  <Company>The Tuck School at Dartmouth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Steve.Powell</dc:creator>
  <cp:lastModifiedBy>Intern Three</cp:lastModifiedBy>
  <dcterms:created xsi:type="dcterms:W3CDTF">2005-09-15T19:47:25Z</dcterms:created>
  <dcterms:modified xsi:type="dcterms:W3CDTF">2015-09-01T15:55:38Z</dcterms:modified>
</cp:coreProperties>
</file>