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AlumniGiving\"/>
    </mc:Choice>
  </mc:AlternateContent>
  <bookViews>
    <workbookView xWindow="0" yWindow="0" windowWidth="24000" windowHeight="12585" activeTab="2"/>
  </bookViews>
  <sheets>
    <sheet name="Data + #1" sheetId="1" r:id="rId1"/>
    <sheet name="#1b" sheetId="2" r:id="rId2"/>
    <sheet name="#2" sheetId="3" r:id="rId3"/>
    <sheet name="#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A50" i="3"/>
  <c r="B51" i="3"/>
  <c r="I4" i="3" s="1"/>
  <c r="J4" i="3" s="1"/>
  <c r="A51" i="3"/>
  <c r="B53" i="3"/>
  <c r="B52" i="3"/>
  <c r="F6" i="3" s="1"/>
  <c r="G6" i="3" s="1"/>
  <c r="H6" i="3" s="1"/>
  <c r="D2" i="3"/>
  <c r="I41" i="3" l="1"/>
  <c r="J41" i="3" s="1"/>
  <c r="I30" i="3"/>
  <c r="J30" i="3" s="1"/>
  <c r="I19" i="3"/>
  <c r="J19" i="3" s="1"/>
  <c r="I9" i="3"/>
  <c r="J9" i="3" s="1"/>
  <c r="I2" i="3"/>
  <c r="I39" i="3"/>
  <c r="J39" i="3" s="1"/>
  <c r="I29" i="3"/>
  <c r="J29" i="3" s="1"/>
  <c r="I18" i="3"/>
  <c r="J18" i="3" s="1"/>
  <c r="I7" i="3"/>
  <c r="J7" i="3" s="1"/>
  <c r="I46" i="3"/>
  <c r="J46" i="3" s="1"/>
  <c r="I35" i="3"/>
  <c r="J35" i="3" s="1"/>
  <c r="I25" i="3"/>
  <c r="J25" i="3" s="1"/>
  <c r="I14" i="3"/>
  <c r="J14" i="3" s="1"/>
  <c r="I3" i="3"/>
  <c r="J3" i="3" s="1"/>
  <c r="I45" i="3"/>
  <c r="J45" i="3" s="1"/>
  <c r="I34" i="3"/>
  <c r="J34" i="3" s="1"/>
  <c r="I23" i="3"/>
  <c r="J23" i="3" s="1"/>
  <c r="I13" i="3"/>
  <c r="J13" i="3" s="1"/>
  <c r="F45" i="3"/>
  <c r="G45" i="3" s="1"/>
  <c r="H45" i="3" s="1"/>
  <c r="F37" i="3"/>
  <c r="G37" i="3" s="1"/>
  <c r="H37" i="3" s="1"/>
  <c r="F29" i="3"/>
  <c r="G29" i="3" s="1"/>
  <c r="H29" i="3" s="1"/>
  <c r="F13" i="3"/>
  <c r="G13" i="3" s="1"/>
  <c r="H13" i="3" s="1"/>
  <c r="F5" i="3"/>
  <c r="G5" i="3" s="1"/>
  <c r="H5" i="3" s="1"/>
  <c r="F48" i="3"/>
  <c r="G48" i="3" s="1"/>
  <c r="H48" i="3" s="1"/>
  <c r="F36" i="3"/>
  <c r="G36" i="3" s="1"/>
  <c r="H36" i="3" s="1"/>
  <c r="F28" i="3"/>
  <c r="G28" i="3" s="1"/>
  <c r="H28" i="3" s="1"/>
  <c r="F20" i="3"/>
  <c r="G20" i="3" s="1"/>
  <c r="H20" i="3" s="1"/>
  <c r="F12" i="3"/>
  <c r="G12" i="3" s="1"/>
  <c r="H12" i="3" s="1"/>
  <c r="F4" i="3"/>
  <c r="G4" i="3" s="1"/>
  <c r="H4" i="3" s="1"/>
  <c r="F2" i="3"/>
  <c r="F47" i="3"/>
  <c r="G47" i="3" s="1"/>
  <c r="H47" i="3" s="1"/>
  <c r="F43" i="3"/>
  <c r="G43" i="3" s="1"/>
  <c r="H43" i="3" s="1"/>
  <c r="F39" i="3"/>
  <c r="G39" i="3" s="1"/>
  <c r="H39" i="3" s="1"/>
  <c r="F35" i="3"/>
  <c r="G35" i="3" s="1"/>
  <c r="H35" i="3" s="1"/>
  <c r="F31" i="3"/>
  <c r="G31" i="3" s="1"/>
  <c r="H31" i="3" s="1"/>
  <c r="F27" i="3"/>
  <c r="G27" i="3" s="1"/>
  <c r="H27" i="3" s="1"/>
  <c r="F23" i="3"/>
  <c r="G23" i="3" s="1"/>
  <c r="H23" i="3" s="1"/>
  <c r="F19" i="3"/>
  <c r="G19" i="3" s="1"/>
  <c r="H19" i="3" s="1"/>
  <c r="F15" i="3"/>
  <c r="G15" i="3" s="1"/>
  <c r="H15" i="3" s="1"/>
  <c r="F11" i="3"/>
  <c r="G11" i="3" s="1"/>
  <c r="H11" i="3" s="1"/>
  <c r="F7" i="3"/>
  <c r="G7" i="3" s="1"/>
  <c r="H7" i="3" s="1"/>
  <c r="F3" i="3"/>
  <c r="G3" i="3" s="1"/>
  <c r="H3" i="3" s="1"/>
  <c r="I49" i="3"/>
  <c r="J49" i="3" s="1"/>
  <c r="I43" i="3"/>
  <c r="J43" i="3" s="1"/>
  <c r="I38" i="3"/>
  <c r="J38" i="3" s="1"/>
  <c r="I33" i="3"/>
  <c r="J33" i="3" s="1"/>
  <c r="I27" i="3"/>
  <c r="J27" i="3" s="1"/>
  <c r="I22" i="3"/>
  <c r="J22" i="3" s="1"/>
  <c r="I17" i="3"/>
  <c r="J17" i="3" s="1"/>
  <c r="I11" i="3"/>
  <c r="J11" i="3" s="1"/>
  <c r="I6" i="3"/>
  <c r="J6" i="3" s="1"/>
  <c r="F49" i="3"/>
  <c r="G49" i="3" s="1"/>
  <c r="H49" i="3" s="1"/>
  <c r="F41" i="3"/>
  <c r="G41" i="3" s="1"/>
  <c r="H41" i="3" s="1"/>
  <c r="F33" i="3"/>
  <c r="G33" i="3" s="1"/>
  <c r="H33" i="3" s="1"/>
  <c r="F25" i="3"/>
  <c r="G25" i="3" s="1"/>
  <c r="H25" i="3" s="1"/>
  <c r="F21" i="3"/>
  <c r="G21" i="3" s="1"/>
  <c r="H21" i="3" s="1"/>
  <c r="F17" i="3"/>
  <c r="G17" i="3" s="1"/>
  <c r="H17" i="3" s="1"/>
  <c r="F9" i="3"/>
  <c r="G9" i="3" s="1"/>
  <c r="H9" i="3" s="1"/>
  <c r="F44" i="3"/>
  <c r="G44" i="3" s="1"/>
  <c r="H44" i="3" s="1"/>
  <c r="F40" i="3"/>
  <c r="G40" i="3" s="1"/>
  <c r="H40" i="3" s="1"/>
  <c r="F32" i="3"/>
  <c r="G32" i="3" s="1"/>
  <c r="H32" i="3" s="1"/>
  <c r="F24" i="3"/>
  <c r="G24" i="3" s="1"/>
  <c r="H24" i="3" s="1"/>
  <c r="F16" i="3"/>
  <c r="G16" i="3" s="1"/>
  <c r="H16" i="3" s="1"/>
  <c r="F8" i="3"/>
  <c r="G8" i="3" s="1"/>
  <c r="H8" i="3" s="1"/>
  <c r="F46" i="3"/>
  <c r="G46" i="3" s="1"/>
  <c r="H46" i="3" s="1"/>
  <c r="F42" i="3"/>
  <c r="G42" i="3" s="1"/>
  <c r="H42" i="3" s="1"/>
  <c r="F38" i="3"/>
  <c r="G38" i="3" s="1"/>
  <c r="H38" i="3" s="1"/>
  <c r="F34" i="3"/>
  <c r="G34" i="3" s="1"/>
  <c r="H34" i="3" s="1"/>
  <c r="F30" i="3"/>
  <c r="G30" i="3" s="1"/>
  <c r="H30" i="3" s="1"/>
  <c r="F26" i="3"/>
  <c r="G26" i="3" s="1"/>
  <c r="H26" i="3" s="1"/>
  <c r="F22" i="3"/>
  <c r="G22" i="3" s="1"/>
  <c r="H22" i="3" s="1"/>
  <c r="F18" i="3"/>
  <c r="G18" i="3" s="1"/>
  <c r="H18" i="3" s="1"/>
  <c r="F14" i="3"/>
  <c r="G14" i="3" s="1"/>
  <c r="H14" i="3" s="1"/>
  <c r="F10" i="3"/>
  <c r="G10" i="3" s="1"/>
  <c r="H10" i="3" s="1"/>
  <c r="I47" i="3"/>
  <c r="J47" i="3" s="1"/>
  <c r="I42" i="3"/>
  <c r="J42" i="3" s="1"/>
  <c r="I37" i="3"/>
  <c r="J37" i="3" s="1"/>
  <c r="I31" i="3"/>
  <c r="J31" i="3" s="1"/>
  <c r="I26" i="3"/>
  <c r="J26" i="3" s="1"/>
  <c r="I21" i="3"/>
  <c r="J21" i="3" s="1"/>
  <c r="I15" i="3"/>
  <c r="J15" i="3" s="1"/>
  <c r="I10" i="3"/>
  <c r="J10" i="3" s="1"/>
  <c r="I5" i="3"/>
  <c r="J5" i="3" s="1"/>
  <c r="I48" i="3"/>
  <c r="J48" i="3" s="1"/>
  <c r="I44" i="3"/>
  <c r="J44" i="3" s="1"/>
  <c r="I40" i="3"/>
  <c r="J40" i="3" s="1"/>
  <c r="I36" i="3"/>
  <c r="J36" i="3" s="1"/>
  <c r="I32" i="3"/>
  <c r="J32" i="3" s="1"/>
  <c r="I28" i="3"/>
  <c r="J28" i="3" s="1"/>
  <c r="I24" i="3"/>
  <c r="J24" i="3" s="1"/>
  <c r="I20" i="3"/>
  <c r="J20" i="3" s="1"/>
  <c r="I16" i="3"/>
  <c r="J16" i="3" s="1"/>
  <c r="I12" i="3"/>
  <c r="J12" i="3" s="1"/>
  <c r="I8" i="3"/>
  <c r="J8" i="3" s="1"/>
  <c r="G2" i="3" l="1"/>
  <c r="F50" i="3"/>
  <c r="J2" i="3"/>
  <c r="J50" i="3" s="1"/>
  <c r="I5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H2" i="3" l="1"/>
  <c r="H50" i="3" s="1"/>
  <c r="L2" i="3" s="1"/>
  <c r="M2" i="3" s="1"/>
  <c r="G50" i="3"/>
  <c r="E2" i="3"/>
  <c r="E50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50" i="3" l="1"/>
  <c r="D50" i="3"/>
  <c r="D57" i="1"/>
  <c r="E57" i="1"/>
  <c r="F57" i="1"/>
  <c r="C57" i="1"/>
  <c r="D56" i="1" l="1"/>
  <c r="E56" i="1"/>
  <c r="F56" i="1"/>
  <c r="C56" i="1"/>
  <c r="D55" i="1"/>
  <c r="E55" i="1"/>
  <c r="F55" i="1"/>
  <c r="C55" i="1"/>
  <c r="F54" i="1"/>
  <c r="D54" i="1"/>
  <c r="E54" i="1"/>
  <c r="C54" i="1"/>
  <c r="D53" i="1"/>
  <c r="E53" i="1"/>
  <c r="F53" i="1"/>
  <c r="C53" i="1"/>
  <c r="D52" i="1"/>
  <c r="E52" i="1"/>
  <c r="F52" i="1"/>
  <c r="C52" i="1"/>
  <c r="D51" i="1"/>
  <c r="E51" i="1"/>
  <c r="F51" i="1"/>
  <c r="C51" i="1"/>
</calcChain>
</file>

<file path=xl/sharedStrings.xml><?xml version="1.0" encoding="utf-8"?>
<sst xmlns="http://schemas.openxmlformats.org/spreadsheetml/2006/main" count="161" uniqueCount="132">
  <si>
    <t>State</t>
  </si>
  <si>
    <t>Graduation Rate</t>
  </si>
  <si>
    <t>% of Classes Under 20</t>
  </si>
  <si>
    <t>Student-Faculty Ratio</t>
  </si>
  <si>
    <t>Alumni Giving Rate</t>
  </si>
  <si>
    <t>Boston College</t>
  </si>
  <si>
    <t>MA</t>
  </si>
  <si>
    <t>Brandeis University</t>
  </si>
  <si>
    <t>Brown University</t>
  </si>
  <si>
    <t>RI</t>
  </si>
  <si>
    <t>California Institute of Technology</t>
  </si>
  <si>
    <t>CA</t>
  </si>
  <si>
    <t>Carnegie Mellon University</t>
  </si>
  <si>
    <t>PA</t>
  </si>
  <si>
    <t>Case Western Reserve Univ.</t>
  </si>
  <si>
    <t>OH</t>
  </si>
  <si>
    <t>College of William and Mary</t>
  </si>
  <si>
    <t>VA</t>
  </si>
  <si>
    <t>Columbia University</t>
  </si>
  <si>
    <t>NY</t>
  </si>
  <si>
    <t>Cornell University</t>
  </si>
  <si>
    <t>Dartmouth College</t>
  </si>
  <si>
    <t>NH</t>
  </si>
  <si>
    <t>Duke University</t>
  </si>
  <si>
    <t>NC</t>
  </si>
  <si>
    <t>Emory University</t>
  </si>
  <si>
    <t>GA</t>
  </si>
  <si>
    <t>Georgetown University</t>
  </si>
  <si>
    <t>DC</t>
  </si>
  <si>
    <t>Harvard University</t>
  </si>
  <si>
    <t>Johns Hopkins University</t>
  </si>
  <si>
    <t>MD</t>
  </si>
  <si>
    <t>Lehigh University</t>
  </si>
  <si>
    <t>Massachusetts Inst. of Technology</t>
  </si>
  <si>
    <t>New York University</t>
  </si>
  <si>
    <t>Northwestern University</t>
  </si>
  <si>
    <t>IL</t>
  </si>
  <si>
    <t>Pennsylvania State Univ.</t>
  </si>
  <si>
    <t>Princeton University</t>
  </si>
  <si>
    <t>NJ</t>
  </si>
  <si>
    <t>Rice University</t>
  </si>
  <si>
    <t>TX</t>
  </si>
  <si>
    <t>Stanford University</t>
  </si>
  <si>
    <t>Tufts University</t>
  </si>
  <si>
    <t>Tulane University</t>
  </si>
  <si>
    <t>LA</t>
  </si>
  <si>
    <t>U. of California–Berkeley</t>
  </si>
  <si>
    <t>U. of California–Davis</t>
  </si>
  <si>
    <t>U. of California–Irvine</t>
  </si>
  <si>
    <t>U. of California–Los Angeles</t>
  </si>
  <si>
    <t>U. of California–San Diego</t>
  </si>
  <si>
    <t>U. of California–Santa Barbara</t>
  </si>
  <si>
    <t>U. of Chicago</t>
  </si>
  <si>
    <t>U. of Florida</t>
  </si>
  <si>
    <t>FL</t>
  </si>
  <si>
    <t>U. of Illinois–Urbana Champaign</t>
  </si>
  <si>
    <t>U. of Michigan–Ann Arbor</t>
  </si>
  <si>
    <t>MI</t>
  </si>
  <si>
    <t>U. of North Carolina–Chapel Hill</t>
  </si>
  <si>
    <t>U. of Notre Dame</t>
  </si>
  <si>
    <t>IN</t>
  </si>
  <si>
    <t>U. of Pennsylvania</t>
  </si>
  <si>
    <t>U. of Rochester</t>
  </si>
  <si>
    <t>U. of Southern California</t>
  </si>
  <si>
    <t>U. of Texas–Austin</t>
  </si>
  <si>
    <t>U. of Virginia</t>
  </si>
  <si>
    <t>U. of Washington</t>
  </si>
  <si>
    <t>WA</t>
  </si>
  <si>
    <t>U. of Wisconsin–Madison</t>
  </si>
  <si>
    <t>WI</t>
  </si>
  <si>
    <t>Vanderbilt University</t>
  </si>
  <si>
    <t>TN</t>
  </si>
  <si>
    <t>Wake Forest University</t>
  </si>
  <si>
    <t>Washington University–St. Louis</t>
  </si>
  <si>
    <t>MO</t>
  </si>
  <si>
    <t>Yale University</t>
  </si>
  <si>
    <t>CT</t>
  </si>
  <si>
    <t>University</t>
  </si>
  <si>
    <t>Mean</t>
  </si>
  <si>
    <t>Median</t>
  </si>
  <si>
    <t>Stand. Dev</t>
  </si>
  <si>
    <t>Min</t>
  </si>
  <si>
    <t xml:space="preserve">Max </t>
  </si>
  <si>
    <t>Range</t>
  </si>
  <si>
    <t>Sum</t>
  </si>
  <si>
    <t>% of Class Under 20</t>
  </si>
  <si>
    <t>Student/Faculty Ratio</t>
  </si>
  <si>
    <t>Correlation between % of Classes Under 20 and Alumni Giving Rate</t>
  </si>
  <si>
    <t>Correlation between Student/Faculty Ratio and Alumni Giving Rate</t>
  </si>
  <si>
    <t>Correlation between % of Class under 20 and Graduation Rate</t>
  </si>
  <si>
    <t>Correlation between Student/Faculty Ratio and Graduation Rate</t>
  </si>
  <si>
    <t>Graduation Rate, X</t>
  </si>
  <si>
    <t>Alumni Giving Rate, Y</t>
  </si>
  <si>
    <t>X^2</t>
  </si>
  <si>
    <t>Y^2</t>
  </si>
  <si>
    <t>XY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</si>
  <si>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</si>
  <si>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</si>
  <si>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</si>
  <si>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</si>
  <si>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</si>
  <si>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</si>
  <si>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</si>
  <si>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</si>
  <si>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</si>
  <si>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</si>
  <si>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</si>
  <si>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</si>
  <si>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</si>
  <si>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</si>
  <si>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</si>
  <si>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</si>
  <si>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</si>
  <si>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</si>
  <si>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</si>
  <si>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</si>
  <si>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</si>
  <si>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</si>
  <si>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</si>
  <si>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</si>
  <si>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</si>
  <si>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</si>
  <si>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Alumni Giving Rate, Y</t>
  </si>
  <si>
    <t>Residuals</t>
  </si>
  <si>
    <t>Slope</t>
  </si>
  <si>
    <t>Prediction (yhat)</t>
  </si>
  <si>
    <t>e</t>
  </si>
  <si>
    <t>esquared (SSE)</t>
  </si>
  <si>
    <t>y-ybar</t>
  </si>
  <si>
    <t>(y-ybar) squared (SST)</t>
  </si>
  <si>
    <t>SSR</t>
  </si>
  <si>
    <t>Rsquared (Coefficient of Determination)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</si>
</sst>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9" xfId="0" applyFill="1" applyBorder="1" applyAlignment="1"/>
    <xf numFmtId="0" fontId="10" fillId="0" borderId="0" xfId="0" applyFont="1"/>
    <xf numFmtId="0" fontId="5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69EB35"/>
      <color rgb="FFF06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55555555555555"/>
          <c:y val="3.6363636363636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0601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#1'!$C$1</c:f>
              <c:strCache>
                <c:ptCount val="1"/>
                <c:pt idx="0">
                  <c:v>Graduation Rate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31999125109362"/>
                  <c:y val="-0.1348142845780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 + #1'!$C$2:$C$49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21536"/>
        <c:axId val="537427136"/>
      </c:scatterChart>
      <c:valAx>
        <c:axId val="53742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C000"/>
                    </a:solidFill>
                  </a:rPr>
                  <a:t>Rate</a:t>
                </a:r>
                <a:r>
                  <a:rPr lang="en-US" baseline="0">
                    <a:solidFill>
                      <a:srgbClr val="FFC000"/>
                    </a:solidFill>
                  </a:rPr>
                  <a:t> (%)</a:t>
                </a:r>
                <a:endParaRPr lang="en-US">
                  <a:solidFill>
                    <a:srgbClr val="FFC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7136"/>
        <c:crosses val="autoZero"/>
        <c:crossBetween val="midCat"/>
      </c:valAx>
      <c:valAx>
        <c:axId val="537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C000"/>
                    </a:solidFill>
                  </a:rPr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Rate, 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'#2'!$A$2:$A$49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xVal>
          <c:yVal>
            <c:numRef>
              <c:f>'#2'!$Q$26:$Q$74</c:f>
              <c:numCache>
                <c:formatCode>General</c:formatCode>
                <c:ptCount val="49"/>
                <c:pt idx="0">
                  <c:v>23.612162841346972</c:v>
                </c:pt>
                <c:pt idx="1">
                  <c:v>10.792678840676842</c:v>
                </c:pt>
                <c:pt idx="2">
                  <c:v>7.7926788406768424</c:v>
                </c:pt>
                <c:pt idx="3">
                  <c:v>6.7926788406768424</c:v>
                </c:pt>
                <c:pt idx="4">
                  <c:v>14.417322834645674</c:v>
                </c:pt>
                <c:pt idx="5">
                  <c:v>0.25113084268721764</c:v>
                </c:pt>
                <c:pt idx="6">
                  <c:v>5.1537108393365827</c:v>
                </c:pt>
                <c:pt idx="7">
                  <c:v>4.1537108393365827</c:v>
                </c:pt>
                <c:pt idx="8">
                  <c:v>3.514742837996323</c:v>
                </c:pt>
                <c:pt idx="9">
                  <c:v>-1.0268051599932875</c:v>
                </c:pt>
                <c:pt idx="10">
                  <c:v>13.139386831965169</c:v>
                </c:pt>
                <c:pt idx="11">
                  <c:v>0.15371083933658269</c:v>
                </c:pt>
                <c:pt idx="12">
                  <c:v>9.9588708326352986</c:v>
                </c:pt>
                <c:pt idx="13">
                  <c:v>6.597838833975544</c:v>
                </c:pt>
                <c:pt idx="14">
                  <c:v>5.597838833975544</c:v>
                </c:pt>
                <c:pt idx="15">
                  <c:v>-3.6657731613335471</c:v>
                </c:pt>
                <c:pt idx="16">
                  <c:v>-5.8462891606634173</c:v>
                </c:pt>
                <c:pt idx="17">
                  <c:v>8.5004188306249091</c:v>
                </c:pt>
                <c:pt idx="18">
                  <c:v>0.23680683531580371</c:v>
                </c:pt>
                <c:pt idx="19">
                  <c:v>14.764030825934</c:v>
                </c:pt>
                <c:pt idx="20">
                  <c:v>-6.485257162003677</c:v>
                </c:pt>
                <c:pt idx="21">
                  <c:v>2.9588708326352986</c:v>
                </c:pt>
                <c:pt idx="22">
                  <c:v>-7.485257162003677</c:v>
                </c:pt>
                <c:pt idx="23">
                  <c:v>-9.6657731613335471</c:v>
                </c:pt>
                <c:pt idx="25">
                  <c:v>-4.9437091640140665</c:v>
                </c:pt>
                <c:pt idx="26">
                  <c:v>8.2224828279443898</c:v>
                </c:pt>
                <c:pt idx="27">
                  <c:v>-11.846289160663417</c:v>
                </c:pt>
                <c:pt idx="28">
                  <c:v>-9.3047411626738068</c:v>
                </c:pt>
                <c:pt idx="29">
                  <c:v>-9.3047411626738068</c:v>
                </c:pt>
                <c:pt idx="30">
                  <c:v>-2.0411291673647014</c:v>
                </c:pt>
                <c:pt idx="31">
                  <c:v>-6.5826771653543261</c:v>
                </c:pt>
                <c:pt idx="32">
                  <c:v>0.86145082928464944</c:v>
                </c:pt>
                <c:pt idx="33">
                  <c:v>2.0419668286145196</c:v>
                </c:pt>
                <c:pt idx="34">
                  <c:v>8.1250628245937548</c:v>
                </c:pt>
                <c:pt idx="35">
                  <c:v>-4.6800971687049611</c:v>
                </c:pt>
                <c:pt idx="36">
                  <c:v>8.6666108225833653</c:v>
                </c:pt>
                <c:pt idx="37">
                  <c:v>-11.221645166694572</c:v>
                </c:pt>
                <c:pt idx="38">
                  <c:v>0.76403082593400029</c:v>
                </c:pt>
                <c:pt idx="39">
                  <c:v>-3.2359691740659997</c:v>
                </c:pt>
                <c:pt idx="40">
                  <c:v>-10.319065170045221</c:v>
                </c:pt>
                <c:pt idx="41">
                  <c:v>-16.221645166694572</c:v>
                </c:pt>
                <c:pt idx="42">
                  <c:v>3.8471268219132355</c:v>
                </c:pt>
                <c:pt idx="43">
                  <c:v>-4.4164851733958699</c:v>
                </c:pt>
                <c:pt idx="44">
                  <c:v>-1.8749371754062452</c:v>
                </c:pt>
                <c:pt idx="45">
                  <c:v>-1.8749371754062452</c:v>
                </c:pt>
                <c:pt idx="46">
                  <c:v>-9.59700117272574</c:v>
                </c:pt>
                <c:pt idx="47">
                  <c:v>-17.680097168704961</c:v>
                </c:pt>
                <c:pt idx="48">
                  <c:v>-11.59700117272574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13856"/>
        <c:axId val="659211472"/>
      </c:scatterChart>
      <c:valAx>
        <c:axId val="65061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Graduation Rate, 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211472"/>
        <c:crosses val="autoZero"/>
        <c:crossBetween val="midCat"/>
      </c:valAx>
      <c:valAx>
        <c:axId val="65921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61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5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40000"/>
                    <a:lumOff val="60000"/>
                  </a:schemeClr>
                </a:solidFill>
              </a:rPr>
              <a:t>% of Classes Under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5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#1'!$D$1</c:f>
              <c:strCache>
                <c:ptCount val="1"/>
                <c:pt idx="0">
                  <c:v>% of Classes Under 20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17163516039095"/>
                  <c:y val="-0.2217332695861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 + #1'!$D$2:$D$49</c:f>
              <c:numCache>
                <c:formatCode>General</c:formatCode>
                <c:ptCount val="48"/>
                <c:pt idx="0">
                  <c:v>68</c:v>
                </c:pt>
                <c:pt idx="1">
                  <c:v>61</c:v>
                </c:pt>
                <c:pt idx="2">
                  <c:v>77</c:v>
                </c:pt>
                <c:pt idx="3">
                  <c:v>53</c:v>
                </c:pt>
                <c:pt idx="4">
                  <c:v>65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62</c:v>
                </c:pt>
                <c:pt idx="12">
                  <c:v>59</c:v>
                </c:pt>
                <c:pt idx="13">
                  <c:v>65</c:v>
                </c:pt>
                <c:pt idx="14">
                  <c:v>65</c:v>
                </c:pt>
                <c:pt idx="15">
                  <c:v>72</c:v>
                </c:pt>
                <c:pt idx="16">
                  <c:v>69</c:v>
                </c:pt>
                <c:pt idx="17">
                  <c:v>68</c:v>
                </c:pt>
                <c:pt idx="18">
                  <c:v>73</c:v>
                </c:pt>
                <c:pt idx="19">
                  <c:v>52</c:v>
                </c:pt>
                <c:pt idx="20">
                  <c:v>69</c:v>
                </c:pt>
                <c:pt idx="21">
                  <c:v>68</c:v>
                </c:pt>
                <c:pt idx="22">
                  <c:v>66</c:v>
                </c:pt>
                <c:pt idx="23">
                  <c:v>54</c:v>
                </c:pt>
                <c:pt idx="24">
                  <c:v>67</c:v>
                </c:pt>
                <c:pt idx="25">
                  <c:v>67</c:v>
                </c:pt>
                <c:pt idx="26">
                  <c:v>44</c:v>
                </c:pt>
                <c:pt idx="27">
                  <c:v>45</c:v>
                </c:pt>
                <c:pt idx="28">
                  <c:v>64</c:v>
                </c:pt>
                <c:pt idx="29">
                  <c:v>40</c:v>
                </c:pt>
                <c:pt idx="30">
                  <c:v>39</c:v>
                </c:pt>
                <c:pt idx="31">
                  <c:v>29</c:v>
                </c:pt>
                <c:pt idx="32">
                  <c:v>63</c:v>
                </c:pt>
                <c:pt idx="33">
                  <c:v>53</c:v>
                </c:pt>
                <c:pt idx="34">
                  <c:v>32</c:v>
                </c:pt>
                <c:pt idx="35">
                  <c:v>31</c:v>
                </c:pt>
                <c:pt idx="36">
                  <c:v>58</c:v>
                </c:pt>
                <c:pt idx="37">
                  <c:v>56</c:v>
                </c:pt>
                <c:pt idx="38">
                  <c:v>63</c:v>
                </c:pt>
                <c:pt idx="39">
                  <c:v>41</c:v>
                </c:pt>
                <c:pt idx="40">
                  <c:v>51</c:v>
                </c:pt>
                <c:pt idx="41">
                  <c:v>39</c:v>
                </c:pt>
                <c:pt idx="42">
                  <c:v>37</c:v>
                </c:pt>
                <c:pt idx="43">
                  <c:v>45</c:v>
                </c:pt>
                <c:pt idx="44">
                  <c:v>37</c:v>
                </c:pt>
                <c:pt idx="45">
                  <c:v>42</c:v>
                </c:pt>
                <c:pt idx="46">
                  <c:v>48</c:v>
                </c:pt>
                <c:pt idx="4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7264"/>
        <c:axId val="583328496"/>
      </c:scatterChart>
      <c:valAx>
        <c:axId val="4994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accent5">
                        <a:lumMod val="40000"/>
                        <a:lumOff val="60000"/>
                      </a:schemeClr>
                    </a:solidFill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47566040626244677"/>
              <c:y val="0.91453820758268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8496"/>
        <c:crosses val="autoZero"/>
        <c:crossBetween val="midCat"/>
      </c:valAx>
      <c:valAx>
        <c:axId val="5833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accent5">
                        <a:lumMod val="40000"/>
                        <a:lumOff val="60000"/>
                      </a:schemeClr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38341433343719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9561135939088"/>
          <c:y val="0.16295019157088123"/>
          <c:w val="0.85702300725922775"/>
          <c:h val="0.683090777445922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+ #1'!$E$1</c:f>
              <c:strCache>
                <c:ptCount val="1"/>
                <c:pt idx="0">
                  <c:v>Student-Faculty Ratio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2537182852142"/>
                  <c:y val="-0.1402896189700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 + #1'!$E$2:$E$49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7</c:v>
                </c:pt>
                <c:pt idx="14">
                  <c:v>4</c:v>
                </c:pt>
                <c:pt idx="15">
                  <c:v>13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9</c:v>
                </c:pt>
                <c:pt idx="29">
                  <c:v>16</c:v>
                </c:pt>
                <c:pt idx="30">
                  <c:v>13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12</c:v>
                </c:pt>
                <c:pt idx="38">
                  <c:v>13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13</c:v>
                </c:pt>
                <c:pt idx="43">
                  <c:v>20</c:v>
                </c:pt>
                <c:pt idx="44">
                  <c:v>12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74864"/>
        <c:axId val="295577104"/>
      </c:scatterChart>
      <c:valAx>
        <c:axId val="2955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0.47709801139722402"/>
              <c:y val="0.9157661326816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77104"/>
        <c:crosses val="autoZero"/>
        <c:crossBetween val="midCat"/>
      </c:valAx>
      <c:valAx>
        <c:axId val="2955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#1'!$F$1</c:f>
              <c:strCache>
                <c:ptCount val="1"/>
                <c:pt idx="0">
                  <c:v>Alumni Giving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8449256342957"/>
                  <c:y val="-0.15065069991251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 + #1'!$F$2:$F$49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58416"/>
        <c:axId val="545057296"/>
      </c:scatterChart>
      <c:valAx>
        <c:axId val="5450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47780525606145668"/>
              <c:y val="0.90509006886959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7296"/>
        <c:crosses val="autoZero"/>
        <c:crossBetween val="midCat"/>
      </c:valAx>
      <c:valAx>
        <c:axId val="5450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Alumni</a:t>
            </a:r>
            <a:r>
              <a:rPr lang="en-US" baseline="0">
                <a:solidFill>
                  <a:schemeClr val="accent2"/>
                </a:solidFill>
              </a:rPr>
              <a:t> Giving Rate by % of Class under 20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13741183466146911"/>
          <c:y val="4.219407880857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46792459365066"/>
                  <c:y val="-0.15838436862058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#1'!$D$2:$D$49</c:f>
              <c:numCache>
                <c:formatCode>General</c:formatCode>
                <c:ptCount val="48"/>
                <c:pt idx="0">
                  <c:v>68</c:v>
                </c:pt>
                <c:pt idx="1">
                  <c:v>61</c:v>
                </c:pt>
                <c:pt idx="2">
                  <c:v>77</c:v>
                </c:pt>
                <c:pt idx="3">
                  <c:v>53</c:v>
                </c:pt>
                <c:pt idx="4">
                  <c:v>65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62</c:v>
                </c:pt>
                <c:pt idx="12">
                  <c:v>59</c:v>
                </c:pt>
                <c:pt idx="13">
                  <c:v>65</c:v>
                </c:pt>
                <c:pt idx="14">
                  <c:v>65</c:v>
                </c:pt>
                <c:pt idx="15">
                  <c:v>72</c:v>
                </c:pt>
                <c:pt idx="16">
                  <c:v>69</c:v>
                </c:pt>
                <c:pt idx="17">
                  <c:v>68</c:v>
                </c:pt>
                <c:pt idx="18">
                  <c:v>73</c:v>
                </c:pt>
                <c:pt idx="19">
                  <c:v>52</c:v>
                </c:pt>
                <c:pt idx="20">
                  <c:v>69</c:v>
                </c:pt>
                <c:pt idx="21">
                  <c:v>68</c:v>
                </c:pt>
                <c:pt idx="22">
                  <c:v>66</c:v>
                </c:pt>
                <c:pt idx="23">
                  <c:v>54</c:v>
                </c:pt>
                <c:pt idx="24">
                  <c:v>67</c:v>
                </c:pt>
                <c:pt idx="25">
                  <c:v>67</c:v>
                </c:pt>
                <c:pt idx="26">
                  <c:v>44</c:v>
                </c:pt>
                <c:pt idx="27">
                  <c:v>45</c:v>
                </c:pt>
                <c:pt idx="28">
                  <c:v>64</c:v>
                </c:pt>
                <c:pt idx="29">
                  <c:v>40</c:v>
                </c:pt>
                <c:pt idx="30">
                  <c:v>39</c:v>
                </c:pt>
                <c:pt idx="31">
                  <c:v>29</c:v>
                </c:pt>
                <c:pt idx="32">
                  <c:v>63</c:v>
                </c:pt>
                <c:pt idx="33">
                  <c:v>53</c:v>
                </c:pt>
                <c:pt idx="34">
                  <c:v>32</c:v>
                </c:pt>
                <c:pt idx="35">
                  <c:v>31</c:v>
                </c:pt>
                <c:pt idx="36">
                  <c:v>58</c:v>
                </c:pt>
                <c:pt idx="37">
                  <c:v>56</c:v>
                </c:pt>
                <c:pt idx="38">
                  <c:v>63</c:v>
                </c:pt>
                <c:pt idx="39">
                  <c:v>41</c:v>
                </c:pt>
                <c:pt idx="40">
                  <c:v>51</c:v>
                </c:pt>
                <c:pt idx="41">
                  <c:v>39</c:v>
                </c:pt>
                <c:pt idx="42">
                  <c:v>37</c:v>
                </c:pt>
                <c:pt idx="43">
                  <c:v>45</c:v>
                </c:pt>
                <c:pt idx="44">
                  <c:v>37</c:v>
                </c:pt>
                <c:pt idx="45">
                  <c:v>42</c:v>
                </c:pt>
                <c:pt idx="46">
                  <c:v>48</c:v>
                </c:pt>
                <c:pt idx="47">
                  <c:v>32</c:v>
                </c:pt>
              </c:numCache>
            </c:numRef>
          </c:xVal>
          <c:yVal>
            <c:numRef>
              <c:f>'Data + #1'!$F$2:$F$49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77824"/>
        <c:axId val="492753136"/>
      </c:scatterChart>
      <c:valAx>
        <c:axId val="4994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accent2"/>
                    </a:solidFill>
                  </a:rPr>
                  <a:t>%</a:t>
                </a:r>
                <a:r>
                  <a:rPr lang="en-US" sz="1000" baseline="0">
                    <a:solidFill>
                      <a:schemeClr val="accent2"/>
                    </a:solidFill>
                  </a:rPr>
                  <a:t> of Classes under 20</a:t>
                </a:r>
                <a:endParaRPr lang="en-US" sz="1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569237419176594"/>
              <c:y val="0.9141628922134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3136"/>
        <c:crosses val="autoZero"/>
        <c:crossBetween val="midCat"/>
      </c:valAx>
      <c:valAx>
        <c:axId val="4927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accent2"/>
                    </a:solidFill>
                  </a:rPr>
                  <a:t>alumni</a:t>
                </a:r>
                <a:r>
                  <a:rPr lang="en-US" sz="1000" baseline="0">
                    <a:solidFill>
                      <a:schemeClr val="accent2"/>
                    </a:solidFill>
                  </a:rPr>
                  <a:t> giving rate</a:t>
                </a:r>
                <a:endParaRPr lang="en-US" sz="1000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1.8109790605546124E-2"/>
              <c:y val="0.29256554913337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358267716535436E-3"/>
                  <c:y val="-0.29558654126567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#1'!$E$2:$E$49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7</c:v>
                </c:pt>
                <c:pt idx="14">
                  <c:v>4</c:v>
                </c:pt>
                <c:pt idx="15">
                  <c:v>13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9</c:v>
                </c:pt>
                <c:pt idx="29">
                  <c:v>16</c:v>
                </c:pt>
                <c:pt idx="30">
                  <c:v>13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12</c:v>
                </c:pt>
                <c:pt idx="38">
                  <c:v>13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13</c:v>
                </c:pt>
                <c:pt idx="43">
                  <c:v>20</c:v>
                </c:pt>
                <c:pt idx="44">
                  <c:v>12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</c:numCache>
            </c:numRef>
          </c:xVal>
          <c:yVal>
            <c:numRef>
              <c:f>'Data + #1'!$F$2:$F$49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66736"/>
        <c:axId val="592996528"/>
      </c:scatterChart>
      <c:valAx>
        <c:axId val="3002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96528"/>
        <c:crosses val="autoZero"/>
        <c:crossBetween val="midCat"/>
      </c:valAx>
      <c:valAx>
        <c:axId val="5929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79676174594777"/>
                  <c:y val="-8.7456950053986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#1'!$C$2:$C$49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xVal>
          <c:yVal>
            <c:numRef>
              <c:f>'Data + #1'!$D$2:$D$49</c:f>
              <c:numCache>
                <c:formatCode>General</c:formatCode>
                <c:ptCount val="48"/>
                <c:pt idx="0">
                  <c:v>68</c:v>
                </c:pt>
                <c:pt idx="1">
                  <c:v>61</c:v>
                </c:pt>
                <c:pt idx="2">
                  <c:v>77</c:v>
                </c:pt>
                <c:pt idx="3">
                  <c:v>53</c:v>
                </c:pt>
                <c:pt idx="4">
                  <c:v>65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62</c:v>
                </c:pt>
                <c:pt idx="12">
                  <c:v>59</c:v>
                </c:pt>
                <c:pt idx="13">
                  <c:v>65</c:v>
                </c:pt>
                <c:pt idx="14">
                  <c:v>65</c:v>
                </c:pt>
                <c:pt idx="15">
                  <c:v>72</c:v>
                </c:pt>
                <c:pt idx="16">
                  <c:v>69</c:v>
                </c:pt>
                <c:pt idx="17">
                  <c:v>68</c:v>
                </c:pt>
                <c:pt idx="18">
                  <c:v>73</c:v>
                </c:pt>
                <c:pt idx="19">
                  <c:v>52</c:v>
                </c:pt>
                <c:pt idx="20">
                  <c:v>69</c:v>
                </c:pt>
                <c:pt idx="21">
                  <c:v>68</c:v>
                </c:pt>
                <c:pt idx="22">
                  <c:v>66</c:v>
                </c:pt>
                <c:pt idx="23">
                  <c:v>54</c:v>
                </c:pt>
                <c:pt idx="24">
                  <c:v>67</c:v>
                </c:pt>
                <c:pt idx="25">
                  <c:v>67</c:v>
                </c:pt>
                <c:pt idx="26">
                  <c:v>44</c:v>
                </c:pt>
                <c:pt idx="27">
                  <c:v>45</c:v>
                </c:pt>
                <c:pt idx="28">
                  <c:v>64</c:v>
                </c:pt>
                <c:pt idx="29">
                  <c:v>40</c:v>
                </c:pt>
                <c:pt idx="30">
                  <c:v>39</c:v>
                </c:pt>
                <c:pt idx="31">
                  <c:v>29</c:v>
                </c:pt>
                <c:pt idx="32">
                  <c:v>63</c:v>
                </c:pt>
                <c:pt idx="33">
                  <c:v>53</c:v>
                </c:pt>
                <c:pt idx="34">
                  <c:v>32</c:v>
                </c:pt>
                <c:pt idx="35">
                  <c:v>31</c:v>
                </c:pt>
                <c:pt idx="36">
                  <c:v>58</c:v>
                </c:pt>
                <c:pt idx="37">
                  <c:v>56</c:v>
                </c:pt>
                <c:pt idx="38">
                  <c:v>63</c:v>
                </c:pt>
                <c:pt idx="39">
                  <c:v>41</c:v>
                </c:pt>
                <c:pt idx="40">
                  <c:v>51</c:v>
                </c:pt>
                <c:pt idx="41">
                  <c:v>39</c:v>
                </c:pt>
                <c:pt idx="42">
                  <c:v>37</c:v>
                </c:pt>
                <c:pt idx="43">
                  <c:v>45</c:v>
                </c:pt>
                <c:pt idx="44">
                  <c:v>37</c:v>
                </c:pt>
                <c:pt idx="45">
                  <c:v>42</c:v>
                </c:pt>
                <c:pt idx="46">
                  <c:v>48</c:v>
                </c:pt>
                <c:pt idx="4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79760"/>
        <c:axId val="592275840"/>
      </c:scatterChart>
      <c:valAx>
        <c:axId val="5922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5840"/>
        <c:crosses val="autoZero"/>
        <c:crossBetween val="midCat"/>
      </c:valAx>
      <c:valAx>
        <c:axId val="5922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10170603674541"/>
                  <c:y val="-0.4385731991834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#1'!$C$2:$C$49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xVal>
          <c:yVal>
            <c:numRef>
              <c:f>'Data + #1'!$E$2:$E$49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7</c:v>
                </c:pt>
                <c:pt idx="14">
                  <c:v>4</c:v>
                </c:pt>
                <c:pt idx="15">
                  <c:v>13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9</c:v>
                </c:pt>
                <c:pt idx="29">
                  <c:v>16</c:v>
                </c:pt>
                <c:pt idx="30">
                  <c:v>13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12</c:v>
                </c:pt>
                <c:pt idx="38">
                  <c:v>13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13</c:v>
                </c:pt>
                <c:pt idx="43">
                  <c:v>20</c:v>
                </c:pt>
                <c:pt idx="44">
                  <c:v>12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77520"/>
        <c:axId val="588576352"/>
      </c:scatterChart>
      <c:valAx>
        <c:axId val="59227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6352"/>
        <c:crosses val="autoZero"/>
        <c:crossBetween val="midCat"/>
      </c:valAx>
      <c:valAx>
        <c:axId val="5885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'#2'!$B$1</c:f>
              <c:strCache>
                <c:ptCount val="1"/>
                <c:pt idx="0">
                  <c:v>Alumni Giving Rate, 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076990376202975E-2"/>
                  <c:y val="-0.15366943715368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'#2'!$A$2:$A$49</c:f>
              <c:numCache>
                <c:formatCode>General</c:formatCode>
                <c:ptCount val="48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85</c:v>
                </c:pt>
                <c:pt idx="5">
                  <c:v>97</c:v>
                </c:pt>
                <c:pt idx="6">
                  <c:v>92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81</c:v>
                </c:pt>
                <c:pt idx="11">
                  <c:v>92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91</c:v>
                </c:pt>
                <c:pt idx="16">
                  <c:v>92</c:v>
                </c:pt>
                <c:pt idx="17">
                  <c:v>79</c:v>
                </c:pt>
                <c:pt idx="18">
                  <c:v>86</c:v>
                </c:pt>
                <c:pt idx="19">
                  <c:v>72</c:v>
                </c:pt>
                <c:pt idx="20">
                  <c:v>90</c:v>
                </c:pt>
                <c:pt idx="21">
                  <c:v>82</c:v>
                </c:pt>
                <c:pt idx="22">
                  <c:v>90</c:v>
                </c:pt>
                <c:pt idx="23">
                  <c:v>91</c:v>
                </c:pt>
                <c:pt idx="24">
                  <c:v>87</c:v>
                </c:pt>
                <c:pt idx="25">
                  <c:v>75</c:v>
                </c:pt>
                <c:pt idx="26">
                  <c:v>92</c:v>
                </c:pt>
                <c:pt idx="27">
                  <c:v>89</c:v>
                </c:pt>
                <c:pt idx="28">
                  <c:v>89</c:v>
                </c:pt>
                <c:pt idx="29">
                  <c:v>82</c:v>
                </c:pt>
                <c:pt idx="30">
                  <c:v>85</c:v>
                </c:pt>
                <c:pt idx="31">
                  <c:v>77</c:v>
                </c:pt>
                <c:pt idx="32">
                  <c:v>76</c:v>
                </c:pt>
                <c:pt idx="33">
                  <c:v>70</c:v>
                </c:pt>
                <c:pt idx="34">
                  <c:v>80</c:v>
                </c:pt>
                <c:pt idx="35">
                  <c:v>67</c:v>
                </c:pt>
                <c:pt idx="36">
                  <c:v>83</c:v>
                </c:pt>
                <c:pt idx="37">
                  <c:v>72</c:v>
                </c:pt>
                <c:pt idx="38">
                  <c:v>72</c:v>
                </c:pt>
                <c:pt idx="39">
                  <c:v>78</c:v>
                </c:pt>
                <c:pt idx="40">
                  <c:v>83</c:v>
                </c:pt>
                <c:pt idx="41">
                  <c:v>66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74</c:v>
                </c:pt>
                <c:pt idx="46">
                  <c:v>80</c:v>
                </c:pt>
                <c:pt idx="47">
                  <c:v>74</c:v>
                </c:pt>
              </c:numCache>
            </c:numRef>
          </c:xVal>
          <c:yVal>
            <c:numRef>
              <c:f>'#2'!$B$2:$B$49</c:f>
              <c:numCache>
                <c:formatCode>General</c:formatCode>
                <c:ptCount val="48"/>
                <c:pt idx="0">
                  <c:v>67</c:v>
                </c:pt>
                <c:pt idx="1">
                  <c:v>53</c:v>
                </c:pt>
                <c:pt idx="2">
                  <c:v>50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46704"/>
        <c:axId val="657972832"/>
      </c:scatterChart>
      <c:valAx>
        <c:axId val="6519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72832"/>
        <c:crosses val="autoZero"/>
        <c:crossBetween val="midCat"/>
      </c:valAx>
      <c:valAx>
        <c:axId val="6579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60</xdr:row>
      <xdr:rowOff>28575</xdr:rowOff>
    </xdr:from>
    <xdr:to>
      <xdr:col>9</xdr:col>
      <xdr:colOff>209551</xdr:colOff>
      <xdr:row>76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61</xdr:row>
      <xdr:rowOff>95249</xdr:rowOff>
    </xdr:from>
    <xdr:to>
      <xdr:col>14</xdr:col>
      <xdr:colOff>333375</xdr:colOff>
      <xdr:row>68</xdr:row>
      <xdr:rowOff>142874</xdr:rowOff>
    </xdr:to>
    <xdr:sp macro="" textlink="">
      <xdr:nvSpPr>
        <xdr:cNvPr id="3" name="TextBox 2"/>
        <xdr:cNvSpPr txBox="1"/>
      </xdr:nvSpPr>
      <xdr:spPr>
        <a:xfrm>
          <a:off x="6038850" y="771524"/>
          <a:ext cx="28289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Correlation:</a:t>
          </a:r>
        </a:p>
        <a:p>
          <a:r>
            <a:rPr lang="en-US" sz="1100"/>
            <a:t>The</a:t>
          </a:r>
          <a:r>
            <a:rPr lang="en-US" sz="1100" baseline="0"/>
            <a:t> Graduation Rate distribution shows a negative trend of graduation rate.  It also indicates that this is a negative and quite strong relationship between the rate and the frequency/percentage of itself</a:t>
          </a:r>
          <a:endParaRPr lang="en-US" sz="1100"/>
        </a:p>
      </xdr:txBody>
    </xdr:sp>
    <xdr:clientData/>
  </xdr:twoCellAnchor>
  <xdr:twoCellAnchor>
    <xdr:from>
      <xdr:col>0</xdr:col>
      <xdr:colOff>590550</xdr:colOff>
      <xdr:row>81</xdr:row>
      <xdr:rowOff>85726</xdr:rowOff>
    </xdr:from>
    <xdr:to>
      <xdr:col>9</xdr:col>
      <xdr:colOff>0</xdr:colOff>
      <xdr:row>98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82</xdr:row>
      <xdr:rowOff>76199</xdr:rowOff>
    </xdr:from>
    <xdr:to>
      <xdr:col>15</xdr:col>
      <xdr:colOff>47626</xdr:colOff>
      <xdr:row>90</xdr:row>
      <xdr:rowOff>85725</xdr:rowOff>
    </xdr:to>
    <xdr:sp macro="" textlink="">
      <xdr:nvSpPr>
        <xdr:cNvPr id="5" name="TextBox 4"/>
        <xdr:cNvSpPr txBox="1"/>
      </xdr:nvSpPr>
      <xdr:spPr>
        <a:xfrm>
          <a:off x="6248400" y="4838699"/>
          <a:ext cx="2943226" cy="1533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Correlation:</a:t>
          </a:r>
        </a:p>
        <a:p>
          <a:r>
            <a:rPr lang="en-US" sz="1100"/>
            <a:t>The</a:t>
          </a:r>
          <a:r>
            <a:rPr lang="en-US" sz="1100" baseline="0"/>
            <a:t> % of classes under 20 distribution's trend tends to go down as the rate increases.  In other word, this is a negative (trendline goes down) and quite strong relationship (R square = 0.5) between the rate and the frequency/percentage of itself</a:t>
          </a:r>
          <a:endParaRPr lang="en-US" sz="1100"/>
        </a:p>
      </xdr:txBody>
    </xdr:sp>
    <xdr:clientData/>
  </xdr:twoCellAnchor>
  <xdr:twoCellAnchor>
    <xdr:from>
      <xdr:col>0</xdr:col>
      <xdr:colOff>342899</xdr:colOff>
      <xdr:row>103</xdr:row>
      <xdr:rowOff>28575</xdr:rowOff>
    </xdr:from>
    <xdr:to>
      <xdr:col>9</xdr:col>
      <xdr:colOff>142874</xdr:colOff>
      <xdr:row>120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323849</xdr:colOff>
      <xdr:row>124</xdr:row>
      <xdr:rowOff>180975</xdr:rowOff>
    </xdr:from>
    <xdr:to>
      <xdr:col>9</xdr:col>
      <xdr:colOff>47624</xdr:colOff>
      <xdr:row>142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104</xdr:row>
      <xdr:rowOff>114300</xdr:rowOff>
    </xdr:from>
    <xdr:to>
      <xdr:col>15</xdr:col>
      <xdr:colOff>95250</xdr:colOff>
      <xdr:row>112</xdr:row>
      <xdr:rowOff>85725</xdr:rowOff>
    </xdr:to>
    <xdr:sp macro="" textlink="">
      <xdr:nvSpPr>
        <xdr:cNvPr id="8" name="TextBox 7"/>
        <xdr:cNvSpPr txBox="1"/>
      </xdr:nvSpPr>
      <xdr:spPr>
        <a:xfrm>
          <a:off x="6276975" y="9153525"/>
          <a:ext cx="296227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Correlation:</a:t>
          </a:r>
        </a:p>
        <a:p>
          <a:r>
            <a:rPr lang="en-US" sz="1100" baseline="0"/>
            <a:t>According to the graph, as the ratio increases, the percentage/frequency increases.  This is a positive and strong (R square = 0.6) relationship between the rate and the percentage/frequency of itself.</a:t>
          </a:r>
          <a:endParaRPr lang="en-US" sz="1100"/>
        </a:p>
      </xdr:txBody>
    </xdr:sp>
    <xdr:clientData/>
  </xdr:twoCellAnchor>
  <xdr:twoCellAnchor>
    <xdr:from>
      <xdr:col>10</xdr:col>
      <xdr:colOff>19050</xdr:colOff>
      <xdr:row>126</xdr:row>
      <xdr:rowOff>9525</xdr:rowOff>
    </xdr:from>
    <xdr:to>
      <xdr:col>14</xdr:col>
      <xdr:colOff>590550</xdr:colOff>
      <xdr:row>134</xdr:row>
      <xdr:rowOff>57150</xdr:rowOff>
    </xdr:to>
    <xdr:sp macro="" textlink="">
      <xdr:nvSpPr>
        <xdr:cNvPr id="9" name="TextBox 8"/>
        <xdr:cNvSpPr txBox="1"/>
      </xdr:nvSpPr>
      <xdr:spPr>
        <a:xfrm>
          <a:off x="6115050" y="13287375"/>
          <a:ext cx="300990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Correlation:</a:t>
          </a:r>
        </a:p>
        <a:p>
          <a:r>
            <a:rPr lang="en-US" sz="1100"/>
            <a:t>Trendline of the Alumni</a:t>
          </a:r>
          <a:r>
            <a:rPr lang="en-US" sz="1100" baseline="0"/>
            <a:t> Giving Rate's distribution goes down showing a negative relationship between rate and percentage/frequency, while R square value = 0.96 indicates a strong relationship.  In other word, as the rate increases, the percentage/frequency decreases.</a:t>
          </a:r>
          <a:endParaRPr lang="en-US" sz="1100"/>
        </a:p>
      </xdr:txBody>
    </xdr:sp>
    <xdr:clientData/>
  </xdr:twoCellAnchor>
  <xdr:twoCellAnchor>
    <xdr:from>
      <xdr:col>0</xdr:col>
      <xdr:colOff>352427</xdr:colOff>
      <xdr:row>1</xdr:row>
      <xdr:rowOff>200024</xdr:rowOff>
    </xdr:from>
    <xdr:to>
      <xdr:col>9</xdr:col>
      <xdr:colOff>361951</xdr:colOff>
      <xdr:row>13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180975</xdr:colOff>
      <xdr:row>3</xdr:row>
      <xdr:rowOff>47625</xdr:rowOff>
    </xdr:from>
    <xdr:to>
      <xdr:col>14</xdr:col>
      <xdr:colOff>428625</xdr:colOff>
      <xdr:row>8</xdr:row>
      <xdr:rowOff>228600</xdr:rowOff>
    </xdr:to>
    <xdr:sp macro="" textlink="">
      <xdr:nvSpPr>
        <xdr:cNvPr id="11" name="TextBox 10"/>
        <xdr:cNvSpPr txBox="1"/>
      </xdr:nvSpPr>
      <xdr:spPr>
        <a:xfrm>
          <a:off x="6276975" y="838200"/>
          <a:ext cx="268605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333375</xdr:colOff>
      <xdr:row>17</xdr:row>
      <xdr:rowOff>161926</xdr:rowOff>
    </xdr:from>
    <xdr:to>
      <xdr:col>8</xdr:col>
      <xdr:colOff>600075</xdr:colOff>
      <xdr:row>28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171450</xdr:colOff>
      <xdr:row>18</xdr:row>
      <xdr:rowOff>133350</xdr:rowOff>
    </xdr:from>
    <xdr:to>
      <xdr:col>14</xdr:col>
      <xdr:colOff>361950</xdr:colOff>
      <xdr:row>23</xdr:row>
      <xdr:rowOff>219075</xdr:rowOff>
    </xdr:to>
    <xdr:sp macro="" textlink="">
      <xdr:nvSpPr>
        <xdr:cNvPr id="13" name="TextBox 12"/>
        <xdr:cNvSpPr txBox="1"/>
      </xdr:nvSpPr>
      <xdr:spPr>
        <a:xfrm>
          <a:off x="6267450" y="4819650"/>
          <a:ext cx="26289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247650</xdr:colOff>
      <xdr:row>30</xdr:row>
      <xdr:rowOff>247649</xdr:rowOff>
    </xdr:from>
    <xdr:to>
      <xdr:col>9</xdr:col>
      <xdr:colOff>428625</xdr:colOff>
      <xdr:row>42</xdr:row>
      <xdr:rowOff>47624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304800</xdr:colOff>
      <xdr:row>55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0</xdr:row>
      <xdr:rowOff>295275</xdr:rowOff>
    </xdr:from>
    <xdr:to>
      <xdr:col>27</xdr:col>
      <xdr:colOff>161925</xdr:colOff>
      <xdr:row>13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552450</xdr:colOff>
      <xdr:row>21</xdr:row>
      <xdr:rowOff>114300</xdr:rowOff>
    </xdr:from>
    <xdr:to>
      <xdr:col>22</xdr:col>
      <xdr:colOff>657225</xdr:colOff>
      <xdr:row>34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1</xdr:row>
      <xdr:rowOff>190499</xdr:rowOff>
    </xdr:from>
    <xdr:to>
      <xdr:col>19</xdr:col>
      <xdr:colOff>200025</xdr:colOff>
      <xdr:row>7</xdr:row>
      <xdr:rowOff>152399</xdr:rowOff>
    </xdr:to>
    <xdr:sp macro="" textlink="">
      <xdr:nvSpPr>
        <xdr:cNvPr id="4" name="TextBox 3"/>
        <xdr:cNvSpPr txBox="1"/>
      </xdr:nvSpPr>
      <xdr:spPr>
        <a:xfrm>
          <a:off x="13154025" y="790574"/>
          <a:ext cx="2276475" cy="1171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P-value</a:t>
          </a:r>
          <a:r>
            <a:rPr lang="en-US" sz="1100" baseline="0"/>
            <a:t> &lt; alpha 0.05</a:t>
          </a:r>
        </a:p>
        <a:p>
          <a:r>
            <a:rPr lang="en-US" sz="1100" baseline="0"/>
            <a:t>Conclusion: These coeffiecients are statistically significant</a:t>
          </a:r>
        </a:p>
        <a:p>
          <a:r>
            <a:rPr lang="en-US" sz="1100" baseline="0"/>
            <a:t>reject Null, keep the p-value and variables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37" workbookViewId="0">
      <selection activeCell="H10" sqref="H10"/>
    </sheetView>
  </sheetViews>
  <sheetFormatPr defaultRowHeight="15" x14ac:dyDescent="0.25"/>
  <cols>
    <col min="1" max="1" width="27.42578125" customWidth="1"/>
    <col min="3" max="3" width="12" customWidth="1"/>
    <col min="4" max="5" width="15.28515625" customWidth="1"/>
    <col min="6" max="6" width="12.42578125" customWidth="1"/>
  </cols>
  <sheetData>
    <row r="1" spans="1:8" ht="34.5" customHeight="1" x14ac:dyDescent="0.25">
      <c r="A1" s="1" t="s">
        <v>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 ht="15.75" x14ac:dyDescent="0.25">
      <c r="A2" s="2" t="s">
        <v>38</v>
      </c>
      <c r="B2" s="3" t="s">
        <v>39</v>
      </c>
      <c r="C2" s="4">
        <v>95</v>
      </c>
      <c r="D2" s="4">
        <v>68</v>
      </c>
      <c r="E2" s="4">
        <v>5</v>
      </c>
      <c r="F2" s="4">
        <v>67</v>
      </c>
    </row>
    <row r="3" spans="1:8" ht="15.75" x14ac:dyDescent="0.25">
      <c r="A3" s="2" t="s">
        <v>21</v>
      </c>
      <c r="B3" s="3" t="s">
        <v>22</v>
      </c>
      <c r="C3" s="4">
        <v>94</v>
      </c>
      <c r="D3" s="4">
        <v>61</v>
      </c>
      <c r="E3" s="4">
        <v>10</v>
      </c>
      <c r="F3" s="4">
        <v>53</v>
      </c>
    </row>
    <row r="4" spans="1:8" ht="15.75" x14ac:dyDescent="0.25">
      <c r="A4" s="2" t="s">
        <v>75</v>
      </c>
      <c r="B4" s="3" t="s">
        <v>76</v>
      </c>
      <c r="C4" s="4">
        <v>94</v>
      </c>
      <c r="D4" s="4">
        <v>77</v>
      </c>
      <c r="E4" s="4">
        <v>7</v>
      </c>
      <c r="F4" s="4">
        <v>50</v>
      </c>
    </row>
    <row r="5" spans="1:8" ht="15.75" x14ac:dyDescent="0.25">
      <c r="A5" s="2" t="s">
        <v>59</v>
      </c>
      <c r="B5" s="3" t="s">
        <v>60</v>
      </c>
      <c r="C5" s="4">
        <v>94</v>
      </c>
      <c r="D5" s="4">
        <v>53</v>
      </c>
      <c r="E5" s="4">
        <v>13</v>
      </c>
      <c r="F5" s="4">
        <v>49</v>
      </c>
    </row>
    <row r="6" spans="1:8" ht="15.75" x14ac:dyDescent="0.25">
      <c r="A6" s="2" t="s">
        <v>10</v>
      </c>
      <c r="B6" s="3" t="s">
        <v>11</v>
      </c>
      <c r="C6" s="4">
        <v>85</v>
      </c>
      <c r="D6" s="4">
        <v>65</v>
      </c>
      <c r="E6" s="4">
        <v>3</v>
      </c>
      <c r="F6" s="4">
        <v>46</v>
      </c>
    </row>
    <row r="7" spans="1:8" ht="15.75" x14ac:dyDescent="0.25">
      <c r="A7" s="2" t="s">
        <v>29</v>
      </c>
      <c r="B7" s="3" t="s">
        <v>6</v>
      </c>
      <c r="C7" s="4">
        <v>97</v>
      </c>
      <c r="D7" s="4">
        <v>73</v>
      </c>
      <c r="E7" s="4">
        <v>8</v>
      </c>
      <c r="F7" s="4">
        <v>46</v>
      </c>
    </row>
    <row r="8" spans="1:8" ht="15.75" x14ac:dyDescent="0.25">
      <c r="A8" s="2" t="s">
        <v>23</v>
      </c>
      <c r="B8" s="3" t="s">
        <v>24</v>
      </c>
      <c r="C8" s="4">
        <v>92</v>
      </c>
      <c r="D8" s="4">
        <v>68</v>
      </c>
      <c r="E8" s="4">
        <v>8</v>
      </c>
      <c r="F8" s="4">
        <v>45</v>
      </c>
    </row>
    <row r="9" spans="1:8" ht="15.75" x14ac:dyDescent="0.25">
      <c r="A9" s="2" t="s">
        <v>33</v>
      </c>
      <c r="B9" s="3" t="s">
        <v>6</v>
      </c>
      <c r="C9" s="4">
        <v>92</v>
      </c>
      <c r="D9" s="4">
        <v>65</v>
      </c>
      <c r="E9" s="4">
        <v>6</v>
      </c>
      <c r="F9" s="4">
        <v>44</v>
      </c>
    </row>
    <row r="10" spans="1:8" ht="15.75" x14ac:dyDescent="0.25">
      <c r="A10" s="2" t="s">
        <v>61</v>
      </c>
      <c r="B10" s="3" t="s">
        <v>13</v>
      </c>
      <c r="C10" s="4">
        <v>90</v>
      </c>
      <c r="D10" s="4">
        <v>65</v>
      </c>
      <c r="E10" s="4">
        <v>7</v>
      </c>
      <c r="F10" s="4">
        <v>41</v>
      </c>
    </row>
    <row r="11" spans="1:8" ht="15.75" x14ac:dyDescent="0.25">
      <c r="A11" s="2" t="s">
        <v>8</v>
      </c>
      <c r="B11" s="3" t="s">
        <v>9</v>
      </c>
      <c r="C11" s="4">
        <v>93</v>
      </c>
      <c r="D11" s="4">
        <v>60</v>
      </c>
      <c r="E11" s="4">
        <v>8</v>
      </c>
      <c r="F11" s="4">
        <v>40</v>
      </c>
    </row>
    <row r="12" spans="1:8" ht="15.75" x14ac:dyDescent="0.25">
      <c r="A12" s="2" t="s">
        <v>32</v>
      </c>
      <c r="B12" s="3" t="s">
        <v>13</v>
      </c>
      <c r="C12" s="4">
        <v>81</v>
      </c>
      <c r="D12" s="4">
        <v>55</v>
      </c>
      <c r="E12" s="4">
        <v>11</v>
      </c>
      <c r="F12" s="4">
        <v>40</v>
      </c>
    </row>
    <row r="13" spans="1:8" ht="15.75" x14ac:dyDescent="0.25">
      <c r="A13" s="2" t="s">
        <v>40</v>
      </c>
      <c r="B13" s="3" t="s">
        <v>41</v>
      </c>
      <c r="C13" s="4">
        <v>92</v>
      </c>
      <c r="D13" s="4">
        <v>62</v>
      </c>
      <c r="E13" s="4">
        <v>8</v>
      </c>
      <c r="F13" s="4">
        <v>40</v>
      </c>
    </row>
    <row r="14" spans="1:8" ht="15.75" x14ac:dyDescent="0.25">
      <c r="A14" s="2" t="s">
        <v>72</v>
      </c>
      <c r="B14" s="3" t="s">
        <v>24</v>
      </c>
      <c r="C14" s="4">
        <v>82</v>
      </c>
      <c r="D14" s="4">
        <v>59</v>
      </c>
      <c r="E14" s="4">
        <v>11</v>
      </c>
      <c r="F14" s="4">
        <v>38</v>
      </c>
    </row>
    <row r="15" spans="1:8" ht="15.75" x14ac:dyDescent="0.25">
      <c r="A15" s="2" t="s">
        <v>25</v>
      </c>
      <c r="B15" s="3" t="s">
        <v>26</v>
      </c>
      <c r="C15" s="4">
        <v>84</v>
      </c>
      <c r="D15" s="4">
        <v>65</v>
      </c>
      <c r="E15" s="4">
        <v>7</v>
      </c>
      <c r="F15" s="4">
        <v>37</v>
      </c>
    </row>
    <row r="16" spans="1:8" ht="15.75" x14ac:dyDescent="0.25">
      <c r="A16" s="2" t="s">
        <v>52</v>
      </c>
      <c r="B16" s="3" t="s">
        <v>36</v>
      </c>
      <c r="C16" s="4">
        <v>84</v>
      </c>
      <c r="D16" s="4">
        <v>65</v>
      </c>
      <c r="E16" s="4">
        <v>4</v>
      </c>
      <c r="F16" s="4">
        <v>36</v>
      </c>
    </row>
    <row r="17" spans="1:6" ht="15.75" x14ac:dyDescent="0.25">
      <c r="A17" s="2" t="s">
        <v>20</v>
      </c>
      <c r="B17" s="3" t="s">
        <v>19</v>
      </c>
      <c r="C17" s="4">
        <v>91</v>
      </c>
      <c r="D17" s="4">
        <v>72</v>
      </c>
      <c r="E17" s="4">
        <v>13</v>
      </c>
      <c r="F17" s="4">
        <v>35</v>
      </c>
    </row>
    <row r="18" spans="1:6" ht="15" customHeight="1" x14ac:dyDescent="0.25">
      <c r="A18" s="2" t="s">
        <v>42</v>
      </c>
      <c r="B18" s="3" t="s">
        <v>11</v>
      </c>
      <c r="C18" s="4">
        <v>92</v>
      </c>
      <c r="D18" s="4">
        <v>69</v>
      </c>
      <c r="E18" s="4">
        <v>7</v>
      </c>
      <c r="F18" s="4">
        <v>34</v>
      </c>
    </row>
    <row r="19" spans="1:6" ht="15.75" x14ac:dyDescent="0.25">
      <c r="A19" s="2" t="s">
        <v>7</v>
      </c>
      <c r="B19" s="3" t="s">
        <v>6</v>
      </c>
      <c r="C19" s="4">
        <v>79</v>
      </c>
      <c r="D19" s="4">
        <v>68</v>
      </c>
      <c r="E19" s="4">
        <v>8</v>
      </c>
      <c r="F19" s="4">
        <v>33</v>
      </c>
    </row>
    <row r="20" spans="1:6" ht="31.5" x14ac:dyDescent="0.25">
      <c r="A20" s="2" t="s">
        <v>73</v>
      </c>
      <c r="B20" s="3" t="s">
        <v>74</v>
      </c>
      <c r="C20" s="4">
        <v>86</v>
      </c>
      <c r="D20" s="4">
        <v>73</v>
      </c>
      <c r="E20" s="4">
        <v>7</v>
      </c>
      <c r="F20" s="4">
        <v>33</v>
      </c>
    </row>
    <row r="21" spans="1:6" ht="15.75" x14ac:dyDescent="0.25">
      <c r="A21" s="2" t="s">
        <v>14</v>
      </c>
      <c r="B21" s="3" t="s">
        <v>15</v>
      </c>
      <c r="C21" s="4">
        <v>72</v>
      </c>
      <c r="D21" s="4">
        <v>52</v>
      </c>
      <c r="E21" s="4">
        <v>8</v>
      </c>
      <c r="F21" s="4">
        <v>31</v>
      </c>
    </row>
    <row r="22" spans="1:6" ht="15.75" x14ac:dyDescent="0.25">
      <c r="A22" s="2" t="s">
        <v>18</v>
      </c>
      <c r="B22" s="3" t="s">
        <v>19</v>
      </c>
      <c r="C22" s="4">
        <v>90</v>
      </c>
      <c r="D22" s="4">
        <v>69</v>
      </c>
      <c r="E22" s="4">
        <v>7</v>
      </c>
      <c r="F22" s="4">
        <v>31</v>
      </c>
    </row>
    <row r="23" spans="1:6" ht="15.75" x14ac:dyDescent="0.25">
      <c r="A23" s="2" t="s">
        <v>70</v>
      </c>
      <c r="B23" s="3" t="s">
        <v>71</v>
      </c>
      <c r="C23" s="4">
        <v>82</v>
      </c>
      <c r="D23" s="4">
        <v>68</v>
      </c>
      <c r="E23" s="4">
        <v>9</v>
      </c>
      <c r="F23" s="4">
        <v>31</v>
      </c>
    </row>
    <row r="24" spans="1:6" ht="15.75" x14ac:dyDescent="0.25">
      <c r="A24" s="2" t="s">
        <v>35</v>
      </c>
      <c r="B24" s="3" t="s">
        <v>36</v>
      </c>
      <c r="C24" s="4">
        <v>90</v>
      </c>
      <c r="D24" s="4">
        <v>66</v>
      </c>
      <c r="E24" s="4">
        <v>8</v>
      </c>
      <c r="F24" s="4">
        <v>30</v>
      </c>
    </row>
    <row r="25" spans="1:6" ht="15.75" x14ac:dyDescent="0.25">
      <c r="A25" s="2" t="s">
        <v>27</v>
      </c>
      <c r="B25" s="3" t="s">
        <v>28</v>
      </c>
      <c r="C25" s="4">
        <v>91</v>
      </c>
      <c r="D25" s="4">
        <v>54</v>
      </c>
      <c r="E25" s="4">
        <v>10</v>
      </c>
      <c r="F25" s="4">
        <v>29</v>
      </c>
    </row>
    <row r="26" spans="1:6" ht="15.75" x14ac:dyDescent="0.25">
      <c r="A26" s="2" t="s">
        <v>43</v>
      </c>
      <c r="B26" s="3" t="s">
        <v>6</v>
      </c>
      <c r="C26" s="4">
        <v>87</v>
      </c>
      <c r="D26" s="4">
        <v>67</v>
      </c>
      <c r="E26" s="4">
        <v>9</v>
      </c>
      <c r="F26" s="4">
        <v>29</v>
      </c>
    </row>
    <row r="27" spans="1:6" ht="15.75" x14ac:dyDescent="0.25">
      <c r="A27" s="2" t="s">
        <v>12</v>
      </c>
      <c r="B27" s="3" t="s">
        <v>13</v>
      </c>
      <c r="C27" s="4">
        <v>75</v>
      </c>
      <c r="D27" s="4">
        <v>67</v>
      </c>
      <c r="E27" s="4">
        <v>10</v>
      </c>
      <c r="F27" s="4">
        <v>28</v>
      </c>
    </row>
    <row r="28" spans="1:6" ht="15.75" x14ac:dyDescent="0.25">
      <c r="A28" s="2" t="s">
        <v>65</v>
      </c>
      <c r="B28" s="3" t="s">
        <v>17</v>
      </c>
      <c r="C28" s="4">
        <v>92</v>
      </c>
      <c r="D28" s="4">
        <v>44</v>
      </c>
      <c r="E28" s="4">
        <v>13</v>
      </c>
      <c r="F28" s="4">
        <v>28</v>
      </c>
    </row>
    <row r="29" spans="1:6" ht="15.75" x14ac:dyDescent="0.25">
      <c r="A29" s="2" t="s">
        <v>16</v>
      </c>
      <c r="B29" s="3" t="s">
        <v>17</v>
      </c>
      <c r="C29" s="4">
        <v>89</v>
      </c>
      <c r="D29" s="4">
        <v>45</v>
      </c>
      <c r="E29" s="4">
        <v>12</v>
      </c>
      <c r="F29" s="4">
        <v>27</v>
      </c>
    </row>
    <row r="30" spans="1:6" ht="15.75" x14ac:dyDescent="0.25">
      <c r="A30" s="2" t="s">
        <v>30</v>
      </c>
      <c r="B30" s="3" t="s">
        <v>31</v>
      </c>
      <c r="C30" s="4">
        <v>89</v>
      </c>
      <c r="D30" s="4">
        <v>64</v>
      </c>
      <c r="E30" s="4">
        <v>9</v>
      </c>
      <c r="F30" s="4">
        <v>27</v>
      </c>
    </row>
    <row r="31" spans="1:6" ht="31.5" x14ac:dyDescent="0.25">
      <c r="A31" s="2" t="s">
        <v>58</v>
      </c>
      <c r="B31" s="3" t="s">
        <v>24</v>
      </c>
      <c r="C31" s="4">
        <v>82</v>
      </c>
      <c r="D31" s="4">
        <v>40</v>
      </c>
      <c r="E31" s="4">
        <v>16</v>
      </c>
      <c r="F31" s="4">
        <v>26</v>
      </c>
    </row>
    <row r="32" spans="1:6" ht="15.75" x14ac:dyDescent="0.25">
      <c r="A32" s="2" t="s">
        <v>5</v>
      </c>
      <c r="B32" s="3" t="s">
        <v>6</v>
      </c>
      <c r="C32" s="4">
        <v>85</v>
      </c>
      <c r="D32" s="4">
        <v>39</v>
      </c>
      <c r="E32" s="4">
        <v>13</v>
      </c>
      <c r="F32" s="4">
        <v>25</v>
      </c>
    </row>
    <row r="33" spans="1:6" ht="31.5" x14ac:dyDescent="0.25">
      <c r="A33" s="2" t="s">
        <v>55</v>
      </c>
      <c r="B33" s="3" t="s">
        <v>36</v>
      </c>
      <c r="C33" s="4">
        <v>77</v>
      </c>
      <c r="D33" s="4">
        <v>29</v>
      </c>
      <c r="E33" s="4">
        <v>15</v>
      </c>
      <c r="F33" s="4">
        <v>23</v>
      </c>
    </row>
    <row r="34" spans="1:6" ht="15.75" x14ac:dyDescent="0.25">
      <c r="A34" s="2" t="s">
        <v>62</v>
      </c>
      <c r="B34" s="3" t="s">
        <v>19</v>
      </c>
      <c r="C34" s="4">
        <v>76</v>
      </c>
      <c r="D34" s="4">
        <v>63</v>
      </c>
      <c r="E34" s="4">
        <v>10</v>
      </c>
      <c r="F34" s="4">
        <v>23</v>
      </c>
    </row>
    <row r="35" spans="1:6" ht="15.75" x14ac:dyDescent="0.25">
      <c r="A35" s="2" t="s">
        <v>63</v>
      </c>
      <c r="B35" s="3" t="s">
        <v>11</v>
      </c>
      <c r="C35" s="4">
        <v>70</v>
      </c>
      <c r="D35" s="4">
        <v>53</v>
      </c>
      <c r="E35" s="4">
        <v>13</v>
      </c>
      <c r="F35" s="4">
        <v>22</v>
      </c>
    </row>
    <row r="36" spans="1:6" ht="15.75" x14ac:dyDescent="0.25">
      <c r="A36" s="2" t="s">
        <v>37</v>
      </c>
      <c r="B36" s="3" t="s">
        <v>13</v>
      </c>
      <c r="C36" s="4">
        <v>80</v>
      </c>
      <c r="D36" s="4">
        <v>32</v>
      </c>
      <c r="E36" s="4">
        <v>19</v>
      </c>
      <c r="F36" s="4">
        <v>21</v>
      </c>
    </row>
    <row r="37" spans="1:6" ht="15.75" x14ac:dyDescent="0.25">
      <c r="A37" s="2" t="s">
        <v>53</v>
      </c>
      <c r="B37" s="3" t="s">
        <v>54</v>
      </c>
      <c r="C37" s="4">
        <v>67</v>
      </c>
      <c r="D37" s="4">
        <v>31</v>
      </c>
      <c r="E37" s="4">
        <v>23</v>
      </c>
      <c r="F37" s="4">
        <v>19</v>
      </c>
    </row>
    <row r="38" spans="1:6" ht="15.75" x14ac:dyDescent="0.25">
      <c r="A38" s="2" t="s">
        <v>46</v>
      </c>
      <c r="B38" s="3" t="s">
        <v>11</v>
      </c>
      <c r="C38" s="4">
        <v>83</v>
      </c>
      <c r="D38" s="4">
        <v>58</v>
      </c>
      <c r="E38" s="4">
        <v>17</v>
      </c>
      <c r="F38" s="4">
        <v>18</v>
      </c>
    </row>
    <row r="39" spans="1:6" ht="15.75" x14ac:dyDescent="0.25">
      <c r="A39" s="2" t="s">
        <v>44</v>
      </c>
      <c r="B39" s="3" t="s">
        <v>45</v>
      </c>
      <c r="C39" s="4">
        <v>72</v>
      </c>
      <c r="D39" s="4">
        <v>56</v>
      </c>
      <c r="E39" s="4">
        <v>12</v>
      </c>
      <c r="F39" s="4">
        <v>17</v>
      </c>
    </row>
    <row r="40" spans="1:6" ht="15.75" x14ac:dyDescent="0.25">
      <c r="A40" s="2" t="s">
        <v>34</v>
      </c>
      <c r="B40" s="3" t="s">
        <v>19</v>
      </c>
      <c r="C40" s="4">
        <v>72</v>
      </c>
      <c r="D40" s="4">
        <v>63</v>
      </c>
      <c r="E40" s="4">
        <v>13</v>
      </c>
      <c r="F40" s="4">
        <v>13</v>
      </c>
    </row>
    <row r="41" spans="1:6" ht="15.75" x14ac:dyDescent="0.25">
      <c r="A41" s="2" t="s">
        <v>49</v>
      </c>
      <c r="B41" s="3" t="s">
        <v>11</v>
      </c>
      <c r="C41" s="4">
        <v>78</v>
      </c>
      <c r="D41" s="4">
        <v>41</v>
      </c>
      <c r="E41" s="4">
        <v>18</v>
      </c>
      <c r="F41" s="4">
        <v>13</v>
      </c>
    </row>
    <row r="42" spans="1:6" ht="15.75" x14ac:dyDescent="0.25">
      <c r="A42" s="2" t="s">
        <v>56</v>
      </c>
      <c r="B42" s="3" t="s">
        <v>57</v>
      </c>
      <c r="C42" s="4">
        <v>83</v>
      </c>
      <c r="D42" s="4">
        <v>51</v>
      </c>
      <c r="E42" s="4">
        <v>15</v>
      </c>
      <c r="F42" s="4">
        <v>13</v>
      </c>
    </row>
    <row r="43" spans="1:6" ht="15.75" x14ac:dyDescent="0.25">
      <c r="A43" s="2" t="s">
        <v>64</v>
      </c>
      <c r="B43" s="3" t="s">
        <v>41</v>
      </c>
      <c r="C43" s="4">
        <v>66</v>
      </c>
      <c r="D43" s="4">
        <v>39</v>
      </c>
      <c r="E43" s="4">
        <v>21</v>
      </c>
      <c r="F43" s="4">
        <v>13</v>
      </c>
    </row>
    <row r="44" spans="1:6" ht="15.75" x14ac:dyDescent="0.25">
      <c r="A44" s="2" t="s">
        <v>68</v>
      </c>
      <c r="B44" s="3" t="s">
        <v>69</v>
      </c>
      <c r="C44" s="4">
        <v>73</v>
      </c>
      <c r="D44" s="4">
        <v>37</v>
      </c>
      <c r="E44" s="4">
        <v>13</v>
      </c>
      <c r="F44" s="4">
        <v>13</v>
      </c>
    </row>
    <row r="45" spans="1:6" ht="31.5" x14ac:dyDescent="0.25">
      <c r="A45" s="2" t="s">
        <v>51</v>
      </c>
      <c r="B45" s="3" t="s">
        <v>11</v>
      </c>
      <c r="C45" s="4">
        <v>70</v>
      </c>
      <c r="D45" s="4">
        <v>45</v>
      </c>
      <c r="E45" s="4">
        <v>20</v>
      </c>
      <c r="F45" s="4">
        <v>12</v>
      </c>
    </row>
    <row r="46" spans="1:6" ht="15.75" x14ac:dyDescent="0.25">
      <c r="A46" s="2" t="s">
        <v>66</v>
      </c>
      <c r="B46" s="3" t="s">
        <v>67</v>
      </c>
      <c r="C46" s="4">
        <v>70</v>
      </c>
      <c r="D46" s="4">
        <v>37</v>
      </c>
      <c r="E46" s="4">
        <v>12</v>
      </c>
      <c r="F46" s="4">
        <v>12</v>
      </c>
    </row>
    <row r="47" spans="1:6" ht="15.75" x14ac:dyDescent="0.25">
      <c r="A47" s="2" t="s">
        <v>48</v>
      </c>
      <c r="B47" s="3" t="s">
        <v>11</v>
      </c>
      <c r="C47" s="4">
        <v>74</v>
      </c>
      <c r="D47" s="4">
        <v>42</v>
      </c>
      <c r="E47" s="4">
        <v>20</v>
      </c>
      <c r="F47" s="4">
        <v>9</v>
      </c>
    </row>
    <row r="48" spans="1:6" ht="15.75" x14ac:dyDescent="0.25">
      <c r="A48" s="2" t="s">
        <v>50</v>
      </c>
      <c r="B48" s="3" t="s">
        <v>11</v>
      </c>
      <c r="C48" s="4">
        <v>80</v>
      </c>
      <c r="D48" s="4">
        <v>48</v>
      </c>
      <c r="E48" s="4">
        <v>19</v>
      </c>
      <c r="F48" s="4">
        <v>8</v>
      </c>
    </row>
    <row r="49" spans="1:6" ht="15.75" x14ac:dyDescent="0.25">
      <c r="A49" s="2" t="s">
        <v>47</v>
      </c>
      <c r="B49" s="3" t="s">
        <v>11</v>
      </c>
      <c r="C49" s="4">
        <v>74</v>
      </c>
      <c r="D49" s="4">
        <v>32</v>
      </c>
      <c r="E49" s="4">
        <v>19</v>
      </c>
      <c r="F49" s="4">
        <v>7</v>
      </c>
    </row>
    <row r="50" spans="1:6" ht="15.75" thickBot="1" x14ac:dyDescent="0.3"/>
    <row r="51" spans="1:6" ht="15.75" x14ac:dyDescent="0.25">
      <c r="A51" s="10" t="s">
        <v>78</v>
      </c>
      <c r="B51" s="11"/>
      <c r="C51" s="6">
        <f>AVERAGE(C2:C49)</f>
        <v>83.041666666666671</v>
      </c>
      <c r="D51" s="6">
        <f t="shared" ref="D51:F51" si="0">AVERAGE(D2:D49)</f>
        <v>55.729166666666664</v>
      </c>
      <c r="E51" s="6">
        <f t="shared" si="0"/>
        <v>11.541666666666666</v>
      </c>
      <c r="F51" s="7">
        <f t="shared" si="0"/>
        <v>29.270833333333332</v>
      </c>
    </row>
    <row r="52" spans="1:6" ht="15.75" x14ac:dyDescent="0.25">
      <c r="A52" s="12" t="s">
        <v>79</v>
      </c>
      <c r="B52" s="13"/>
      <c r="C52" s="5">
        <f>MEDIAN(C2:C49)</f>
        <v>83.5</v>
      </c>
      <c r="D52" s="5">
        <f t="shared" ref="D52:F52" si="1">MEDIAN(D2:D49)</f>
        <v>59.5</v>
      </c>
      <c r="E52" s="5">
        <f t="shared" si="1"/>
        <v>10.5</v>
      </c>
      <c r="F52" s="8">
        <f t="shared" si="1"/>
        <v>29</v>
      </c>
    </row>
    <row r="53" spans="1:6" ht="15.75" x14ac:dyDescent="0.25">
      <c r="A53" s="12" t="s">
        <v>80</v>
      </c>
      <c r="B53" s="13"/>
      <c r="C53" s="5">
        <f>_xlfn.STDEV.S(C2:C49)</f>
        <v>8.6071675557835956</v>
      </c>
      <c r="D53" s="5">
        <f t="shared" ref="D53:F53" si="2">_xlfn.STDEV.S(D2:D49)</f>
        <v>13.193711563570535</v>
      </c>
      <c r="E53" s="5">
        <f t="shared" si="2"/>
        <v>4.8507877549911047</v>
      </c>
      <c r="F53" s="8">
        <f t="shared" si="2"/>
        <v>13.441345524297262</v>
      </c>
    </row>
    <row r="54" spans="1:6" ht="15.75" x14ac:dyDescent="0.25">
      <c r="A54" s="12" t="s">
        <v>81</v>
      </c>
      <c r="B54" s="13"/>
      <c r="C54" s="5">
        <f>MIN(C2:C49)</f>
        <v>66</v>
      </c>
      <c r="D54" s="5">
        <f t="shared" ref="D54:E54" si="3">MIN(D2:D49)</f>
        <v>29</v>
      </c>
      <c r="E54" s="5">
        <f t="shared" si="3"/>
        <v>3</v>
      </c>
      <c r="F54" s="8">
        <f>MIN(F2:F49)</f>
        <v>7</v>
      </c>
    </row>
    <row r="55" spans="1:6" ht="15.75" x14ac:dyDescent="0.25">
      <c r="A55" s="12" t="s">
        <v>82</v>
      </c>
      <c r="B55" s="13"/>
      <c r="C55" s="5">
        <f>MAX(C2:C49)</f>
        <v>97</v>
      </c>
      <c r="D55" s="5">
        <f t="shared" ref="D55:F55" si="4">MAX(D2:D49)</f>
        <v>77</v>
      </c>
      <c r="E55" s="5">
        <f t="shared" si="4"/>
        <v>23</v>
      </c>
      <c r="F55" s="8">
        <f t="shared" si="4"/>
        <v>67</v>
      </c>
    </row>
    <row r="56" spans="1:6" x14ac:dyDescent="0.25">
      <c r="A56" s="15" t="s">
        <v>83</v>
      </c>
      <c r="B56" s="14"/>
      <c r="C56" s="5">
        <f>C55-C54</f>
        <v>31</v>
      </c>
      <c r="D56" s="5">
        <f t="shared" ref="D56:F56" si="5">D55-D54</f>
        <v>48</v>
      </c>
      <c r="E56" s="5">
        <f t="shared" si="5"/>
        <v>20</v>
      </c>
      <c r="F56" s="8">
        <f t="shared" si="5"/>
        <v>60</v>
      </c>
    </row>
    <row r="57" spans="1:6" ht="15.75" thickBot="1" x14ac:dyDescent="0.3">
      <c r="A57" s="16" t="s">
        <v>84</v>
      </c>
      <c r="B57" s="17"/>
      <c r="C57" s="9">
        <f>SUM(C2:C49)</f>
        <v>3986</v>
      </c>
      <c r="D57" s="9">
        <f t="shared" ref="D57:F57" si="6">SUM(D2:D49)</f>
        <v>2675</v>
      </c>
      <c r="E57" s="9">
        <f t="shared" si="6"/>
        <v>554</v>
      </c>
      <c r="F57" s="9">
        <f t="shared" si="6"/>
        <v>1405</v>
      </c>
    </row>
  </sheetData>
  <sortState ref="A2:H49">
    <sortCondition descending="1" ref="F1"/>
  </sortState>
  <mergeCells count="7">
    <mergeCell ref="A56:B56"/>
    <mergeCell ref="A57:B57"/>
    <mergeCell ref="A51:B51"/>
    <mergeCell ref="A52:B52"/>
    <mergeCell ref="A53:B53"/>
    <mergeCell ref="A54:B54"/>
    <mergeCell ref="A55:B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workbookViewId="0">
      <selection activeCell="L13" sqref="L13"/>
    </sheetView>
  </sheetViews>
  <sheetFormatPr defaultRowHeight="15" zeroHeight="1" x14ac:dyDescent="0.25"/>
  <sheetData>
    <row r="1" spans="1:17" ht="20.25" customHeight="1" x14ac:dyDescent="0.3">
      <c r="A1" s="26" t="s">
        <v>87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3"/>
      <c r="Q1" s="23"/>
    </row>
    <row r="2" spans="1:17" ht="21" customHeight="1" x14ac:dyDescent="0.25">
      <c r="P2" s="23"/>
      <c r="Q2" s="23"/>
    </row>
    <row r="3" spans="1:17" ht="21" customHeight="1" x14ac:dyDescent="0.25">
      <c r="P3" s="23"/>
      <c r="Q3" s="23"/>
    </row>
    <row r="4" spans="1:17" ht="21" customHeight="1" x14ac:dyDescent="0.25">
      <c r="P4" s="23"/>
      <c r="Q4" s="23"/>
    </row>
    <row r="5" spans="1:17" ht="21" customHeight="1" x14ac:dyDescent="0.25">
      <c r="P5" s="23"/>
      <c r="Q5" s="23"/>
    </row>
    <row r="6" spans="1:17" ht="21" customHeight="1" x14ac:dyDescent="0.25">
      <c r="P6" s="23"/>
      <c r="Q6" s="23"/>
    </row>
    <row r="7" spans="1:17" ht="21" customHeight="1" x14ac:dyDescent="0.25">
      <c r="P7" s="23"/>
      <c r="Q7" s="23"/>
    </row>
    <row r="8" spans="1:17" ht="21" customHeight="1" x14ac:dyDescent="0.25">
      <c r="P8" s="23"/>
      <c r="Q8" s="23"/>
    </row>
    <row r="9" spans="1:17" ht="21" customHeight="1" x14ac:dyDescent="0.25">
      <c r="P9" s="23"/>
      <c r="Q9" s="23"/>
    </row>
    <row r="10" spans="1:17" ht="21" customHeight="1" x14ac:dyDescent="0.25">
      <c r="P10" s="23"/>
      <c r="Q10" s="23"/>
    </row>
    <row r="11" spans="1:17" ht="21" customHeight="1" x14ac:dyDescent="0.25">
      <c r="P11" s="23"/>
      <c r="Q11" s="23"/>
    </row>
    <row r="12" spans="1:17" ht="21" customHeight="1" x14ac:dyDescent="0.25">
      <c r="P12" s="23"/>
      <c r="Q12" s="23"/>
    </row>
    <row r="13" spans="1:17" ht="21" customHeight="1" x14ac:dyDescent="0.25">
      <c r="P13" s="23"/>
      <c r="Q13" s="23"/>
    </row>
    <row r="14" spans="1:17" ht="21" customHeight="1" x14ac:dyDescent="0.25">
      <c r="P14" s="23"/>
      <c r="Q14" s="23"/>
    </row>
    <row r="15" spans="1:17" ht="23.25" customHeight="1" x14ac:dyDescent="0.25">
      <c r="P15" s="23"/>
      <c r="Q15" s="23"/>
    </row>
    <row r="16" spans="1:17" ht="23.25" customHeight="1" x14ac:dyDescent="0.25">
      <c r="P16" s="23"/>
      <c r="Q16" s="23"/>
    </row>
    <row r="17" spans="1:17" ht="23.25" customHeight="1" x14ac:dyDescent="0.25">
      <c r="A17" s="25" t="s">
        <v>88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3"/>
      <c r="Q17" s="23"/>
    </row>
    <row r="18" spans="1:17" ht="23.25" customHeight="1" x14ac:dyDescent="0.25">
      <c r="P18" s="23"/>
      <c r="Q18" s="23"/>
    </row>
    <row r="19" spans="1:17" ht="23.25" customHeight="1" x14ac:dyDescent="0.25">
      <c r="P19" s="23"/>
      <c r="Q19" s="23"/>
    </row>
    <row r="20" spans="1:17" ht="23.25" customHeight="1" x14ac:dyDescent="0.25">
      <c r="P20" s="23"/>
      <c r="Q20" s="23"/>
    </row>
    <row r="21" spans="1:17" ht="23.25" customHeight="1" x14ac:dyDescent="0.25">
      <c r="P21" s="23"/>
      <c r="Q21" s="23"/>
    </row>
    <row r="22" spans="1:17" ht="23.25" customHeight="1" x14ac:dyDescent="0.25">
      <c r="P22" s="23"/>
      <c r="Q22" s="23"/>
    </row>
    <row r="23" spans="1:17" ht="23.25" customHeight="1" x14ac:dyDescent="0.25">
      <c r="P23" s="23"/>
      <c r="Q23" s="23"/>
    </row>
    <row r="24" spans="1:17" ht="23.25" customHeight="1" x14ac:dyDescent="0.25">
      <c r="P24" s="23"/>
      <c r="Q24" s="23"/>
    </row>
    <row r="25" spans="1:17" ht="23.25" customHeight="1" x14ac:dyDescent="0.25">
      <c r="P25" s="23"/>
      <c r="Q25" s="23"/>
    </row>
    <row r="26" spans="1:17" ht="23.25" customHeight="1" x14ac:dyDescent="0.25">
      <c r="P26" s="23"/>
      <c r="Q26" s="23"/>
    </row>
    <row r="27" spans="1:17" ht="23.25" customHeight="1" x14ac:dyDescent="0.25">
      <c r="P27" s="23"/>
      <c r="Q27" s="23"/>
    </row>
    <row r="28" spans="1:17" ht="23.25" customHeight="1" x14ac:dyDescent="0.25">
      <c r="P28" s="23"/>
      <c r="Q28" s="23"/>
    </row>
    <row r="29" spans="1:17" ht="23.25" customHeight="1" x14ac:dyDescent="0.25">
      <c r="P29" s="23"/>
      <c r="Q29" s="23"/>
    </row>
    <row r="30" spans="1:17" ht="23.25" customHeight="1" x14ac:dyDescent="0.25">
      <c r="A30" s="25" t="s">
        <v>89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3"/>
      <c r="Q30" s="23"/>
    </row>
    <row r="31" spans="1:17" ht="23.25" customHeight="1" x14ac:dyDescent="0.25">
      <c r="P31" s="23"/>
      <c r="Q31" s="23"/>
    </row>
    <row r="32" spans="1:17" ht="23.25" customHeight="1" x14ac:dyDescent="0.25">
      <c r="P32" s="23"/>
      <c r="Q32" s="23"/>
    </row>
    <row r="33" spans="1:17" ht="23.25" customHeight="1" x14ac:dyDescent="0.25">
      <c r="P33" s="23"/>
      <c r="Q33" s="23"/>
    </row>
    <row r="34" spans="1:17" ht="23.25" customHeight="1" x14ac:dyDescent="0.25">
      <c r="P34" s="23"/>
      <c r="Q34" s="23"/>
    </row>
    <row r="35" spans="1:17" ht="23.25" customHeight="1" x14ac:dyDescent="0.25">
      <c r="P35" s="23"/>
      <c r="Q35" s="23"/>
    </row>
    <row r="36" spans="1:17" ht="23.25" customHeight="1" x14ac:dyDescent="0.25">
      <c r="P36" s="23"/>
      <c r="Q36" s="23"/>
    </row>
    <row r="37" spans="1:17" ht="23.25" customHeight="1" x14ac:dyDescent="0.25">
      <c r="P37" s="23"/>
      <c r="Q37" s="23"/>
    </row>
    <row r="38" spans="1:17" ht="23.25" customHeight="1" x14ac:dyDescent="0.25">
      <c r="P38" s="23"/>
      <c r="Q38" s="23"/>
    </row>
    <row r="39" spans="1:17" ht="23.25" customHeight="1" x14ac:dyDescent="0.25">
      <c r="P39" s="23"/>
      <c r="Q39" s="23"/>
    </row>
    <row r="40" spans="1:17" ht="23.25" customHeight="1" x14ac:dyDescent="0.25">
      <c r="P40" s="23"/>
      <c r="Q40" s="23"/>
    </row>
    <row r="41" spans="1:17" ht="23.25" customHeight="1" x14ac:dyDescent="0.25">
      <c r="P41" s="23"/>
      <c r="Q41" s="23"/>
    </row>
    <row r="42" spans="1:17" ht="23.25" customHeight="1" x14ac:dyDescent="0.25">
      <c r="P42" s="23"/>
      <c r="Q42" s="23"/>
    </row>
    <row r="43" spans="1:17" ht="23.25" customHeight="1" x14ac:dyDescent="0.25">
      <c r="P43" s="23"/>
      <c r="Q43" s="23"/>
    </row>
    <row r="44" spans="1:17" ht="23.25" customHeight="1" x14ac:dyDescent="0.25">
      <c r="A44" s="25" t="s">
        <v>90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3"/>
      <c r="Q44" s="23"/>
    </row>
    <row r="45" spans="1:17" ht="23.25" customHeight="1" x14ac:dyDescent="0.25">
      <c r="P45" s="23"/>
      <c r="Q45" s="23"/>
    </row>
    <row r="46" spans="1:17" ht="23.25" customHeight="1" x14ac:dyDescent="0.25">
      <c r="P46" s="23"/>
      <c r="Q46" s="23"/>
    </row>
    <row r="47" spans="1:17" ht="23.25" customHeight="1" x14ac:dyDescent="0.25">
      <c r="P47" s="23"/>
      <c r="Q47" s="23"/>
    </row>
    <row r="48" spans="1:17" ht="23.25" customHeight="1" x14ac:dyDescent="0.25">
      <c r="P48" s="23"/>
      <c r="Q48" s="23"/>
    </row>
    <row r="49" spans="1:17" ht="23.25" customHeight="1" x14ac:dyDescent="0.25">
      <c r="P49" s="23"/>
      <c r="Q49" s="23"/>
    </row>
    <row r="50" spans="1:17" ht="23.25" customHeight="1" x14ac:dyDescent="0.25">
      <c r="P50" s="23"/>
      <c r="Q50" s="23"/>
    </row>
    <row r="51" spans="1:17" ht="23.25" customHeight="1" x14ac:dyDescent="0.25">
      <c r="P51" s="23"/>
      <c r="Q51" s="23"/>
    </row>
    <row r="52" spans="1:17" ht="23.25" customHeight="1" x14ac:dyDescent="0.25">
      <c r="P52" s="23"/>
      <c r="Q52" s="23"/>
    </row>
    <row r="53" spans="1:17" x14ac:dyDescent="0.25"/>
    <row r="54" spans="1:17" x14ac:dyDescent="0.25"/>
    <row r="55" spans="1:17" x14ac:dyDescent="0.25"/>
    <row r="56" spans="1:17" x14ac:dyDescent="0.25"/>
    <row r="57" spans="1:17" x14ac:dyDescent="0.25"/>
    <row r="58" spans="1:17" x14ac:dyDescent="0.25"/>
    <row r="59" spans="1:17" ht="22.5" customHeight="1" x14ac:dyDescent="0.25">
      <c r="A59" s="18" t="s">
        <v>1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7" x14ac:dyDescent="0.25"/>
    <row r="61" spans="1:17" x14ac:dyDescent="0.25"/>
    <row r="62" spans="1:17" x14ac:dyDescent="0.25"/>
    <row r="63" spans="1:17" x14ac:dyDescent="0.25"/>
    <row r="64" spans="1:17" x14ac:dyDescent="0.25"/>
    <row r="65" spans="1:17" x14ac:dyDescent="0.25"/>
    <row r="66" spans="1:17" x14ac:dyDescent="0.25"/>
    <row r="67" spans="1:17" x14ac:dyDescent="0.25"/>
    <row r="68" spans="1:17" x14ac:dyDescent="0.25"/>
    <row r="69" spans="1:17" x14ac:dyDescent="0.25"/>
    <row r="70" spans="1:17" x14ac:dyDescent="0.25"/>
    <row r="71" spans="1:17" x14ac:dyDescent="0.25"/>
    <row r="72" spans="1:17" x14ac:dyDescent="0.25"/>
    <row r="73" spans="1:17" x14ac:dyDescent="0.25"/>
    <row r="74" spans="1:17" x14ac:dyDescent="0.25"/>
    <row r="75" spans="1:17" x14ac:dyDescent="0.25"/>
    <row r="76" spans="1:17" x14ac:dyDescent="0.25"/>
    <row r="77" spans="1:17" x14ac:dyDescent="0.25"/>
    <row r="78" spans="1:17" x14ac:dyDescent="0.25"/>
    <row r="79" spans="1:17" x14ac:dyDescent="0.25"/>
    <row r="80" spans="1:17" ht="21.75" customHeight="1" x14ac:dyDescent="0.25">
      <c r="A80" s="20" t="s">
        <v>85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4"/>
    </row>
    <row r="81" spans="11:11" x14ac:dyDescent="0.25"/>
    <row r="82" spans="11:11" x14ac:dyDescent="0.25">
      <c r="K82" s="19"/>
    </row>
    <row r="83" spans="11:11" x14ac:dyDescent="0.25">
      <c r="K83" s="19"/>
    </row>
    <row r="84" spans="11:11" x14ac:dyDescent="0.25">
      <c r="K84" s="19"/>
    </row>
    <row r="85" spans="11:11" x14ac:dyDescent="0.25"/>
    <row r="86" spans="11:11" x14ac:dyDescent="0.25"/>
    <row r="87" spans="11:11" x14ac:dyDescent="0.25"/>
    <row r="88" spans="11:11" x14ac:dyDescent="0.25"/>
    <row r="89" spans="11:11" x14ac:dyDescent="0.25"/>
    <row r="90" spans="11:11" x14ac:dyDescent="0.25"/>
    <row r="91" spans="11:11" x14ac:dyDescent="0.25"/>
    <row r="92" spans="11:11" x14ac:dyDescent="0.25"/>
    <row r="93" spans="11:11" x14ac:dyDescent="0.25"/>
    <row r="94" spans="11:11" x14ac:dyDescent="0.25"/>
    <row r="95" spans="11:11" x14ac:dyDescent="0.25"/>
    <row r="96" spans="11:11" x14ac:dyDescent="0.25"/>
    <row r="97" spans="1:17" x14ac:dyDescent="0.25"/>
    <row r="98" spans="1:17" x14ac:dyDescent="0.25"/>
    <row r="99" spans="1:17" x14ac:dyDescent="0.25"/>
    <row r="100" spans="1:17" x14ac:dyDescent="0.25"/>
    <row r="101" spans="1:17" x14ac:dyDescent="0.25"/>
    <row r="102" spans="1:17" ht="21.75" customHeight="1" x14ac:dyDescent="0.25">
      <c r="A102" s="21" t="s">
        <v>86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3"/>
    </row>
    <row r="103" spans="1:17" x14ac:dyDescent="0.25"/>
    <row r="104" spans="1:17" x14ac:dyDescent="0.25"/>
    <row r="105" spans="1:17" x14ac:dyDescent="0.25"/>
    <row r="106" spans="1:17" x14ac:dyDescent="0.25"/>
    <row r="107" spans="1:17" x14ac:dyDescent="0.25"/>
    <row r="108" spans="1:17" x14ac:dyDescent="0.25"/>
    <row r="109" spans="1:17" x14ac:dyDescent="0.25"/>
    <row r="110" spans="1:17" x14ac:dyDescent="0.25"/>
    <row r="111" spans="1:17" x14ac:dyDescent="0.25"/>
    <row r="112" spans="1:17" x14ac:dyDescent="0.25"/>
    <row r="113" spans="1:17" x14ac:dyDescent="0.25"/>
    <row r="114" spans="1:17" x14ac:dyDescent="0.25"/>
    <row r="115" spans="1:17" x14ac:dyDescent="0.25"/>
    <row r="116" spans="1:17" x14ac:dyDescent="0.25"/>
    <row r="117" spans="1:17" x14ac:dyDescent="0.25"/>
    <row r="118" spans="1:17" x14ac:dyDescent="0.25"/>
    <row r="119" spans="1:17" x14ac:dyDescent="0.25"/>
    <row r="120" spans="1:17" x14ac:dyDescent="0.25"/>
    <row r="121" spans="1:17" x14ac:dyDescent="0.25"/>
    <row r="122" spans="1:17" x14ac:dyDescent="0.25"/>
    <row r="123" spans="1:17" x14ac:dyDescent="0.25"/>
    <row r="124" spans="1:17" ht="18.75" x14ac:dyDescent="0.25">
      <c r="A124" s="22" t="s">
        <v>4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1:17" x14ac:dyDescent="0.25"/>
    <row r="126" spans="1:17" x14ac:dyDescent="0.25"/>
    <row r="127" spans="1:17" x14ac:dyDescent="0.25"/>
    <row r="128" spans="1:17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</sheetData>
  <mergeCells count="7">
    <mergeCell ref="A17:O17"/>
    <mergeCell ref="A30:O30"/>
    <mergeCell ref="A44:O44"/>
    <mergeCell ref="A59:O59"/>
    <mergeCell ref="A124:Q124"/>
    <mergeCell ref="A80:P80"/>
    <mergeCell ref="A102:P1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topLeftCell="I1" workbookViewId="0">
      <selection activeCell="I1" sqref="I1"/>
    </sheetView>
  </sheetViews>
  <sheetFormatPr defaultRowHeight="15" x14ac:dyDescent="0.25"/>
  <cols>
    <col min="1" max="1" width="14" customWidth="1"/>
    <col min="2" max="2" width="14.7109375" customWidth="1"/>
    <col min="6" max="9" width="11.7109375" customWidth="1"/>
    <col min="10" max="10" width="13.42578125" customWidth="1"/>
    <col min="11" max="11" width="3.140625" customWidth="1"/>
    <col min="13" max="13" width="20.5703125" customWidth="1"/>
    <col min="15" max="15" width="17.140625" customWidth="1"/>
    <col min="16" max="16" width="15.7109375" customWidth="1"/>
    <col min="17" max="17" width="12.7109375" customWidth="1"/>
    <col min="18" max="18" width="12.140625" customWidth="1"/>
    <col min="19" max="19" width="12.28515625" customWidth="1"/>
    <col min="20" max="20" width="11.7109375" customWidth="1"/>
    <col min="21" max="21" width="11" customWidth="1"/>
    <col min="22" max="22" width="11.7109375" customWidth="1"/>
    <col min="23" max="23" width="11.28515625" customWidth="1"/>
  </cols>
  <sheetData>
    <row r="1" spans="1:20" ht="47.25" x14ac:dyDescent="0.25">
      <c r="A1" s="1" t="s">
        <v>91</v>
      </c>
      <c r="B1" s="1" t="s">
        <v>92</v>
      </c>
      <c r="C1" s="28" t="s">
        <v>93</v>
      </c>
      <c r="D1" s="28" t="s">
        <v>94</v>
      </c>
      <c r="E1" s="28" t="s">
        <v>95</v>
      </c>
      <c r="F1" s="36" t="s">
        <v>125</v>
      </c>
      <c r="G1" s="36" t="s">
        <v>126</v>
      </c>
      <c r="H1" s="36" t="s">
        <v>127</v>
      </c>
      <c r="I1" s="36" t="s">
        <v>128</v>
      </c>
      <c r="J1" s="36" t="s">
        <v>129</v>
      </c>
      <c r="K1" s="28"/>
      <c r="L1" s="28" t="s">
        <v>130</v>
      </c>
      <c r="M1" s="36" t="s">
        <v>131</v>
      </c>
      <c r="N1" s="28"/>
    </row>
    <row r="2" spans="1:20" ht="15.75" x14ac:dyDescent="0.25">
      <c r="A2" s="4">
        <v>95</v>
      </c>
      <c r="B2" s="4">
        <v>67</v>
      </c>
      <c r="C2">
        <f>A2*A2</f>
        <v>9025</v>
      </c>
      <c r="D2" s="35">
        <f>B41</f>
        <v>13</v>
      </c>
      <c r="E2">
        <f>A2*B2</f>
        <v>6365</v>
      </c>
      <c r="F2">
        <f>$B$52*A2+B53</f>
        <v>43.387837158653028</v>
      </c>
      <c r="G2">
        <f>B2-F2</f>
        <v>23.612162841346972</v>
      </c>
      <c r="H2">
        <f>G2^2</f>
        <v>557.53423404628677</v>
      </c>
      <c r="I2">
        <f>B2-$B$51</f>
        <v>37.729166666666671</v>
      </c>
      <c r="J2">
        <f>I2^2</f>
        <v>1423.4900173611115</v>
      </c>
      <c r="L2">
        <f>J50-H50</f>
        <v>-220615.45074109163</v>
      </c>
      <c r="M2">
        <f>L2/J50</f>
        <v>-25.9808033925489</v>
      </c>
      <c r="O2" t="s">
        <v>96</v>
      </c>
    </row>
    <row r="3" spans="1:20" ht="16.5" thickBot="1" x14ac:dyDescent="0.3">
      <c r="A3" s="4">
        <v>94</v>
      </c>
      <c r="B3" s="4">
        <v>53</v>
      </c>
      <c r="C3">
        <f t="shared" ref="C3:C49" si="0">A3*A3</f>
        <v>8836</v>
      </c>
      <c r="D3">
        <f t="shared" ref="D3:D49" si="1">B3*B3</f>
        <v>2809</v>
      </c>
      <c r="E3">
        <f t="shared" ref="E3:E49" si="2">A3*B3</f>
        <v>4982</v>
      </c>
      <c r="F3">
        <f>$B$52*A3+B54</f>
        <v>110.9685039370079</v>
      </c>
      <c r="G3">
        <f t="shared" ref="G3:G49" si="3">B3-F3</f>
        <v>-57.968503937007895</v>
      </c>
      <c r="H3">
        <f t="shared" ref="H3:H49" si="4">G3^2</f>
        <v>3360.3474486948999</v>
      </c>
      <c r="I3">
        <f>B3-$B$51</f>
        <v>23.729166666666668</v>
      </c>
      <c r="J3">
        <f t="shared" ref="J3:J49" si="5">I3^2</f>
        <v>563.07335069444446</v>
      </c>
    </row>
    <row r="4" spans="1:20" ht="15.75" x14ac:dyDescent="0.25">
      <c r="A4" s="4">
        <v>94</v>
      </c>
      <c r="B4" s="4">
        <v>50</v>
      </c>
      <c r="C4">
        <f t="shared" si="0"/>
        <v>8836</v>
      </c>
      <c r="D4">
        <f t="shared" si="1"/>
        <v>2500</v>
      </c>
      <c r="E4">
        <f t="shared" si="2"/>
        <v>4700</v>
      </c>
      <c r="F4">
        <f>$B$52*A4+B55</f>
        <v>110.9685039370079</v>
      </c>
      <c r="G4">
        <f t="shared" si="3"/>
        <v>-60.968503937007895</v>
      </c>
      <c r="H4">
        <f t="shared" si="4"/>
        <v>3717.1584723169472</v>
      </c>
      <c r="I4">
        <f>B4-$B$51</f>
        <v>20.729166666666668</v>
      </c>
      <c r="J4">
        <f t="shared" si="5"/>
        <v>429.69835069444451</v>
      </c>
      <c r="O4" s="32" t="s">
        <v>97</v>
      </c>
      <c r="P4" s="32"/>
    </row>
    <row r="5" spans="1:20" ht="15.75" x14ac:dyDescent="0.25">
      <c r="A5" s="4">
        <v>94</v>
      </c>
      <c r="B5" s="4">
        <v>49</v>
      </c>
      <c r="C5">
        <f t="shared" si="0"/>
        <v>8836</v>
      </c>
      <c r="D5">
        <f t="shared" si="1"/>
        <v>2401</v>
      </c>
      <c r="E5">
        <f t="shared" si="2"/>
        <v>4606</v>
      </c>
      <c r="F5">
        <f>$B$52*A5+B56</f>
        <v>110.9685039370079</v>
      </c>
      <c r="G5">
        <f t="shared" si="3"/>
        <v>-61.968503937007895</v>
      </c>
      <c r="H5">
        <f t="shared" si="4"/>
        <v>3840.0954801909629</v>
      </c>
      <c r="I5">
        <f>B5-$B$51</f>
        <v>19.729166666666668</v>
      </c>
      <c r="J5">
        <f t="shared" si="5"/>
        <v>389.24001736111114</v>
      </c>
      <c r="O5" s="29" t="s">
        <v>98</v>
      </c>
      <c r="P5" s="29">
        <v>0.7559435913724647</v>
      </c>
    </row>
    <row r="6" spans="1:20" ht="15.75" x14ac:dyDescent="0.25">
      <c r="A6" s="4">
        <v>85</v>
      </c>
      <c r="B6" s="4">
        <v>46</v>
      </c>
      <c r="C6">
        <f t="shared" si="0"/>
        <v>7225</v>
      </c>
      <c r="D6">
        <f t="shared" si="1"/>
        <v>2116</v>
      </c>
      <c r="E6">
        <f t="shared" si="2"/>
        <v>3910</v>
      </c>
      <c r="F6">
        <f>$B$52*A6+B57</f>
        <v>100.34385994303906</v>
      </c>
      <c r="G6">
        <f t="shared" si="3"/>
        <v>-54.343859943039064</v>
      </c>
      <c r="H6">
        <f t="shared" si="4"/>
        <v>2953.2551135086455</v>
      </c>
      <c r="I6">
        <f>B6-$B$51</f>
        <v>16.729166666666668</v>
      </c>
      <c r="J6">
        <f t="shared" si="5"/>
        <v>279.86501736111114</v>
      </c>
      <c r="O6" s="29" t="s">
        <v>99</v>
      </c>
      <c r="P6" s="33">
        <v>0.57145071333709985</v>
      </c>
    </row>
    <row r="7" spans="1:20" ht="15.75" x14ac:dyDescent="0.25">
      <c r="A7" s="4">
        <v>97</v>
      </c>
      <c r="B7" s="4">
        <v>46</v>
      </c>
      <c r="C7">
        <f t="shared" si="0"/>
        <v>9409</v>
      </c>
      <c r="D7">
        <f t="shared" si="1"/>
        <v>2116</v>
      </c>
      <c r="E7">
        <f t="shared" si="2"/>
        <v>4462</v>
      </c>
      <c r="F7">
        <f>$B$52*A7+B58</f>
        <v>114.51005193499752</v>
      </c>
      <c r="G7">
        <f t="shared" si="3"/>
        <v>-68.51005193499752</v>
      </c>
      <c r="H7">
        <f t="shared" si="4"/>
        <v>4693.6272161360575</v>
      </c>
      <c r="I7">
        <f>B7-$B$51</f>
        <v>16.729166666666668</v>
      </c>
      <c r="J7">
        <f t="shared" si="5"/>
        <v>279.86501736111114</v>
      </c>
      <c r="O7" s="29" t="s">
        <v>100</v>
      </c>
      <c r="P7" s="29">
        <v>0.562134424496602</v>
      </c>
    </row>
    <row r="8" spans="1:20" ht="15.75" x14ac:dyDescent="0.25">
      <c r="A8" s="4">
        <v>92</v>
      </c>
      <c r="B8" s="4">
        <v>45</v>
      </c>
      <c r="C8">
        <f t="shared" si="0"/>
        <v>8464</v>
      </c>
      <c r="D8">
        <f t="shared" si="1"/>
        <v>2025</v>
      </c>
      <c r="E8">
        <f t="shared" si="2"/>
        <v>4140</v>
      </c>
      <c r="F8">
        <f>$B$52*A8+B59</f>
        <v>108.60747193834816</v>
      </c>
      <c r="G8">
        <f t="shared" si="3"/>
        <v>-63.607471938348155</v>
      </c>
      <c r="H8">
        <f t="shared" si="4"/>
        <v>4045.9104863877478</v>
      </c>
      <c r="I8">
        <f>B8-$B$51</f>
        <v>15.729166666666668</v>
      </c>
      <c r="J8">
        <f t="shared" si="5"/>
        <v>247.40668402777783</v>
      </c>
      <c r="O8" s="29" t="s">
        <v>101</v>
      </c>
      <c r="P8" s="29">
        <v>8.8943281140138097</v>
      </c>
    </row>
    <row r="9" spans="1:20" ht="16.5" thickBot="1" x14ac:dyDescent="0.3">
      <c r="A9" s="4">
        <v>92</v>
      </c>
      <c r="B9" s="4">
        <v>44</v>
      </c>
      <c r="C9">
        <f t="shared" si="0"/>
        <v>8464</v>
      </c>
      <c r="D9">
        <f t="shared" si="1"/>
        <v>1936</v>
      </c>
      <c r="E9">
        <f t="shared" si="2"/>
        <v>4048</v>
      </c>
      <c r="F9">
        <f>$B$52*A9+B60</f>
        <v>108.60747193834816</v>
      </c>
      <c r="G9">
        <f t="shared" si="3"/>
        <v>-64.607471938348155</v>
      </c>
      <c r="H9">
        <f t="shared" si="4"/>
        <v>4174.1254302644447</v>
      </c>
      <c r="I9">
        <f>B9-$B$51</f>
        <v>14.729166666666668</v>
      </c>
      <c r="J9">
        <f t="shared" si="5"/>
        <v>216.94835069444449</v>
      </c>
      <c r="O9" s="30" t="s">
        <v>102</v>
      </c>
      <c r="P9" s="30">
        <v>48</v>
      </c>
    </row>
    <row r="10" spans="1:20" ht="15.75" x14ac:dyDescent="0.25">
      <c r="A10" s="4">
        <v>90</v>
      </c>
      <c r="B10" s="4">
        <v>41</v>
      </c>
      <c r="C10">
        <f t="shared" si="0"/>
        <v>8100</v>
      </c>
      <c r="D10">
        <f t="shared" si="1"/>
        <v>1681</v>
      </c>
      <c r="E10">
        <f t="shared" si="2"/>
        <v>3690</v>
      </c>
      <c r="F10">
        <f>$B$52*A10+B61</f>
        <v>106.24643993968841</v>
      </c>
      <c r="G10">
        <f t="shared" si="3"/>
        <v>-65.246439939688415</v>
      </c>
      <c r="H10">
        <f t="shared" si="4"/>
        <v>4257.0979248033673</v>
      </c>
      <c r="I10">
        <f>B10-$B$51</f>
        <v>11.729166666666668</v>
      </c>
      <c r="J10">
        <f t="shared" si="5"/>
        <v>137.57335069444449</v>
      </c>
    </row>
    <row r="11" spans="1:20" ht="16.5" thickBot="1" x14ac:dyDescent="0.3">
      <c r="A11" s="4">
        <v>93</v>
      </c>
      <c r="B11" s="4">
        <v>40</v>
      </c>
      <c r="C11">
        <f t="shared" si="0"/>
        <v>8649</v>
      </c>
      <c r="D11">
        <f t="shared" si="1"/>
        <v>1600</v>
      </c>
      <c r="E11">
        <f t="shared" si="2"/>
        <v>3720</v>
      </c>
      <c r="F11">
        <f>$B$52*A11+B62</f>
        <v>109.78798793767803</v>
      </c>
      <c r="G11">
        <f t="shared" si="3"/>
        <v>-69.787987937678025</v>
      </c>
      <c r="H11">
        <f t="shared" si="4"/>
        <v>4870.3632603894939</v>
      </c>
      <c r="I11">
        <f>B11-$B$51</f>
        <v>10.729166666666668</v>
      </c>
      <c r="J11">
        <f t="shared" si="5"/>
        <v>115.11501736111114</v>
      </c>
      <c r="O11" t="s">
        <v>103</v>
      </c>
    </row>
    <row r="12" spans="1:20" ht="15.75" x14ac:dyDescent="0.25">
      <c r="A12" s="4">
        <v>81</v>
      </c>
      <c r="B12" s="38">
        <v>40</v>
      </c>
      <c r="C12" s="39">
        <f t="shared" si="0"/>
        <v>6561</v>
      </c>
      <c r="D12" s="39">
        <f t="shared" si="1"/>
        <v>1600</v>
      </c>
      <c r="E12" s="39">
        <f t="shared" si="2"/>
        <v>3240</v>
      </c>
      <c r="F12" s="39">
        <f>$B$52*A12+B63</f>
        <v>95.621795945719569</v>
      </c>
      <c r="G12" s="39">
        <f t="shared" si="3"/>
        <v>-55.621795945719569</v>
      </c>
      <c r="H12" s="39">
        <f t="shared" si="4"/>
        <v>3093.784184227266</v>
      </c>
      <c r="I12">
        <f>B12-$B$51</f>
        <v>10.729166666666668</v>
      </c>
      <c r="J12">
        <f t="shared" si="5"/>
        <v>115.11501736111114</v>
      </c>
      <c r="O12" s="31"/>
      <c r="P12" s="31" t="s">
        <v>108</v>
      </c>
      <c r="Q12" s="31" t="s">
        <v>109</v>
      </c>
      <c r="R12" s="31" t="s">
        <v>110</v>
      </c>
      <c r="S12" s="31" t="s">
        <v>111</v>
      </c>
      <c r="T12" s="31" t="s">
        <v>112</v>
      </c>
    </row>
    <row r="13" spans="1:20" ht="15.75" x14ac:dyDescent="0.25">
      <c r="A13" s="4">
        <v>92</v>
      </c>
      <c r="B13" s="4">
        <v>40</v>
      </c>
      <c r="C13">
        <f t="shared" si="0"/>
        <v>8464</v>
      </c>
      <c r="D13">
        <f t="shared" si="1"/>
        <v>1600</v>
      </c>
      <c r="E13">
        <f t="shared" si="2"/>
        <v>3680</v>
      </c>
      <c r="F13">
        <f>$B$52*A13+B64</f>
        <v>108.60747193834816</v>
      </c>
      <c r="G13">
        <f t="shared" si="3"/>
        <v>-68.607471938348155</v>
      </c>
      <c r="H13">
        <f t="shared" si="4"/>
        <v>4706.9852057712296</v>
      </c>
      <c r="I13">
        <f>B13-$B$51</f>
        <v>10.729166666666668</v>
      </c>
      <c r="J13">
        <f t="shared" si="5"/>
        <v>115.11501736111114</v>
      </c>
      <c r="O13" s="29" t="s">
        <v>104</v>
      </c>
      <c r="P13" s="29">
        <v>1</v>
      </c>
      <c r="Q13" s="29">
        <v>4852.4618270787887</v>
      </c>
      <c r="R13" s="29">
        <v>4852.4618270787887</v>
      </c>
      <c r="S13" s="33">
        <v>61.338878937824312</v>
      </c>
      <c r="T13" s="33">
        <v>5.2381790766581775E-10</v>
      </c>
    </row>
    <row r="14" spans="1:20" ht="15.75" x14ac:dyDescent="0.25">
      <c r="A14" s="4">
        <v>82</v>
      </c>
      <c r="B14" s="4">
        <v>38</v>
      </c>
      <c r="C14">
        <f t="shared" si="0"/>
        <v>6724</v>
      </c>
      <c r="D14">
        <f t="shared" si="1"/>
        <v>1444</v>
      </c>
      <c r="E14">
        <f t="shared" si="2"/>
        <v>3116</v>
      </c>
      <c r="F14">
        <f>$B$52*A14+B65</f>
        <v>96.802311945049439</v>
      </c>
      <c r="G14">
        <f t="shared" si="3"/>
        <v>-58.802311945049439</v>
      </c>
      <c r="H14">
        <f t="shared" si="4"/>
        <v>3457.7118900829041</v>
      </c>
      <c r="I14">
        <f>B14-$B$51</f>
        <v>8.7291666666666679</v>
      </c>
      <c r="J14">
        <f t="shared" si="5"/>
        <v>76.198350694444471</v>
      </c>
      <c r="O14" s="29" t="s">
        <v>105</v>
      </c>
      <c r="P14" s="29">
        <v>46</v>
      </c>
      <c r="Q14" s="29">
        <v>3639.0173395878769</v>
      </c>
      <c r="R14" s="29">
        <v>79.10907259973645</v>
      </c>
      <c r="S14" s="29"/>
      <c r="T14" s="29"/>
    </row>
    <row r="15" spans="1:20" ht="16.5" thickBot="1" x14ac:dyDescent="0.3">
      <c r="A15" s="4">
        <v>84</v>
      </c>
      <c r="B15" s="4">
        <v>37</v>
      </c>
      <c r="C15">
        <f t="shared" si="0"/>
        <v>7056</v>
      </c>
      <c r="D15">
        <f t="shared" si="1"/>
        <v>1369</v>
      </c>
      <c r="E15">
        <f t="shared" si="2"/>
        <v>3108</v>
      </c>
      <c r="F15">
        <f>$B$52*A15+B66</f>
        <v>99.163343943709194</v>
      </c>
      <c r="G15">
        <f t="shared" si="3"/>
        <v>-62.163343943709194</v>
      </c>
      <c r="H15">
        <f t="shared" si="4"/>
        <v>3864.2813302638865</v>
      </c>
      <c r="I15">
        <f>B15-$B$51</f>
        <v>7.7291666666666679</v>
      </c>
      <c r="J15">
        <f t="shared" si="5"/>
        <v>59.740017361111128</v>
      </c>
      <c r="O15" s="30" t="s">
        <v>106</v>
      </c>
      <c r="P15" s="30">
        <v>47</v>
      </c>
      <c r="Q15" s="30">
        <v>8491.4791666666661</v>
      </c>
      <c r="R15" s="30"/>
      <c r="S15" s="30"/>
      <c r="T15" s="30"/>
    </row>
    <row r="16" spans="1:20" ht="16.5" thickBot="1" x14ac:dyDescent="0.3">
      <c r="A16" s="4">
        <v>84</v>
      </c>
      <c r="B16" s="4">
        <v>36</v>
      </c>
      <c r="C16">
        <f t="shared" si="0"/>
        <v>7056</v>
      </c>
      <c r="D16">
        <f t="shared" si="1"/>
        <v>1296</v>
      </c>
      <c r="E16">
        <f t="shared" si="2"/>
        <v>3024</v>
      </c>
      <c r="F16">
        <f>$B$52*A16+B67</f>
        <v>99.163343943709194</v>
      </c>
      <c r="G16">
        <f t="shared" si="3"/>
        <v>-63.163343943709194</v>
      </c>
      <c r="H16">
        <f t="shared" si="4"/>
        <v>3989.6080181513048</v>
      </c>
      <c r="I16">
        <f>B16-$B$51</f>
        <v>6.7291666666666679</v>
      </c>
      <c r="J16">
        <f t="shared" si="5"/>
        <v>45.281684027777793</v>
      </c>
    </row>
    <row r="17" spans="1:23" ht="15.75" x14ac:dyDescent="0.25">
      <c r="A17" s="4">
        <v>91</v>
      </c>
      <c r="B17" s="4">
        <v>35</v>
      </c>
      <c r="C17">
        <f t="shared" si="0"/>
        <v>8281</v>
      </c>
      <c r="D17">
        <f t="shared" si="1"/>
        <v>1225</v>
      </c>
      <c r="E17">
        <f t="shared" si="2"/>
        <v>3185</v>
      </c>
      <c r="F17">
        <f>$B$52*A17+B68</f>
        <v>107.42695593901828</v>
      </c>
      <c r="G17">
        <f t="shared" si="3"/>
        <v>-72.426955939018285</v>
      </c>
      <c r="H17">
        <f t="shared" si="4"/>
        <v>5245.6639465924964</v>
      </c>
      <c r="I17">
        <f>B17-$B$51</f>
        <v>5.7291666666666679</v>
      </c>
      <c r="J17">
        <f t="shared" si="5"/>
        <v>32.823350694444457</v>
      </c>
      <c r="O17" s="31"/>
      <c r="P17" s="31" t="s">
        <v>113</v>
      </c>
      <c r="Q17" s="31" t="s">
        <v>101</v>
      </c>
      <c r="R17" s="31" t="s">
        <v>114</v>
      </c>
      <c r="S17" s="31" t="s">
        <v>115</v>
      </c>
      <c r="T17" s="31" t="s">
        <v>116</v>
      </c>
      <c r="U17" s="31" t="s">
        <v>117</v>
      </c>
      <c r="V17" s="31" t="s">
        <v>118</v>
      </c>
      <c r="W17" s="31" t="s">
        <v>119</v>
      </c>
    </row>
    <row r="18" spans="1:23" ht="15.75" x14ac:dyDescent="0.25">
      <c r="A18" s="4">
        <v>92</v>
      </c>
      <c r="B18" s="4">
        <v>34</v>
      </c>
      <c r="C18">
        <f t="shared" si="0"/>
        <v>8464</v>
      </c>
      <c r="D18">
        <f t="shared" si="1"/>
        <v>1156</v>
      </c>
      <c r="E18">
        <f t="shared" si="2"/>
        <v>3128</v>
      </c>
      <c r="F18">
        <f>$B$52*A18+B69</f>
        <v>108.60747193834816</v>
      </c>
      <c r="G18">
        <f t="shared" si="3"/>
        <v>-74.607471938348155</v>
      </c>
      <c r="H18">
        <f t="shared" si="4"/>
        <v>5566.2748690314074</v>
      </c>
      <c r="I18">
        <f>B18-$B$51</f>
        <v>4.7291666666666679</v>
      </c>
      <c r="J18">
        <f t="shared" si="5"/>
        <v>22.365017361111121</v>
      </c>
      <c r="O18" s="29" t="s">
        <v>107</v>
      </c>
      <c r="P18" s="33">
        <v>-68.761182777684738</v>
      </c>
      <c r="Q18" s="29">
        <v>12.582655725286713</v>
      </c>
      <c r="R18" s="29">
        <v>-5.4647591318499593</v>
      </c>
      <c r="S18" s="33">
        <v>1.8209885121291514E-6</v>
      </c>
      <c r="T18" s="29">
        <v>-94.088755109832732</v>
      </c>
      <c r="U18" s="29">
        <v>-43.433610445536743</v>
      </c>
      <c r="V18" s="29">
        <v>-94.088755109832732</v>
      </c>
      <c r="W18" s="29">
        <v>-43.433610445536743</v>
      </c>
    </row>
    <row r="19" spans="1:23" ht="16.5" thickBot="1" x14ac:dyDescent="0.3">
      <c r="A19" s="4">
        <v>79</v>
      </c>
      <c r="B19" s="4">
        <v>33</v>
      </c>
      <c r="C19">
        <f t="shared" si="0"/>
        <v>6241</v>
      </c>
      <c r="D19">
        <f t="shared" si="1"/>
        <v>1089</v>
      </c>
      <c r="E19">
        <f t="shared" si="2"/>
        <v>2607</v>
      </c>
      <c r="F19">
        <f>$B$52*A19+B70</f>
        <v>93.260763947059829</v>
      </c>
      <c r="G19">
        <f t="shared" si="3"/>
        <v>-60.260763947059829</v>
      </c>
      <c r="H19">
        <f t="shared" si="4"/>
        <v>3631.3596714832656</v>
      </c>
      <c r="I19">
        <f>B19-$B$51</f>
        <v>3.7291666666666679</v>
      </c>
      <c r="J19">
        <f t="shared" si="5"/>
        <v>13.906684027777787</v>
      </c>
      <c r="O19" s="30" t="s">
        <v>91</v>
      </c>
      <c r="P19" s="34">
        <v>1.1805159993298713</v>
      </c>
      <c r="Q19" s="30">
        <v>0.15073147888916638</v>
      </c>
      <c r="R19" s="30">
        <v>7.8319141298806647</v>
      </c>
      <c r="S19" s="34">
        <v>5.2381790766580452E-10</v>
      </c>
      <c r="T19" s="30">
        <v>0.87710926885525131</v>
      </c>
      <c r="U19" s="30">
        <v>1.4839227298044912</v>
      </c>
      <c r="V19" s="30">
        <v>0.87710926885525131</v>
      </c>
      <c r="W19" s="30">
        <v>1.4839227298044912</v>
      </c>
    </row>
    <row r="20" spans="1:23" ht="15.75" x14ac:dyDescent="0.25">
      <c r="A20" s="4">
        <v>86</v>
      </c>
      <c r="B20" s="4">
        <v>33</v>
      </c>
      <c r="C20">
        <f t="shared" si="0"/>
        <v>7396</v>
      </c>
      <c r="D20">
        <f t="shared" si="1"/>
        <v>1089</v>
      </c>
      <c r="E20">
        <f t="shared" si="2"/>
        <v>2838</v>
      </c>
      <c r="F20">
        <f>$B$52*A20+B71</f>
        <v>101.52437594236893</v>
      </c>
      <c r="G20">
        <f t="shared" si="3"/>
        <v>-68.524375942368934</v>
      </c>
      <c r="H20">
        <f t="shared" si="4"/>
        <v>4695.5900982911107</v>
      </c>
      <c r="I20">
        <f>B20-$B$51</f>
        <v>3.7291666666666679</v>
      </c>
      <c r="J20">
        <f t="shared" si="5"/>
        <v>13.906684027777787</v>
      </c>
    </row>
    <row r="21" spans="1:23" ht="15.75" x14ac:dyDescent="0.25">
      <c r="A21" s="4">
        <v>72</v>
      </c>
      <c r="B21" s="4">
        <v>31</v>
      </c>
      <c r="C21">
        <f t="shared" si="0"/>
        <v>5184</v>
      </c>
      <c r="D21">
        <f t="shared" si="1"/>
        <v>961</v>
      </c>
      <c r="E21">
        <f t="shared" si="2"/>
        <v>2232</v>
      </c>
      <c r="F21">
        <f>$B$52*A21+B72</f>
        <v>84.997151951750737</v>
      </c>
      <c r="G21">
        <f t="shared" si="3"/>
        <v>-53.997151951750737</v>
      </c>
      <c r="H21">
        <f t="shared" si="4"/>
        <v>2915.6924189004585</v>
      </c>
      <c r="I21">
        <f>B21-$B$51</f>
        <v>1.7291666666666679</v>
      </c>
      <c r="J21">
        <f t="shared" si="5"/>
        <v>2.9900173611111152</v>
      </c>
    </row>
    <row r="22" spans="1:23" ht="15.75" x14ac:dyDescent="0.25">
      <c r="A22" s="4">
        <v>90</v>
      </c>
      <c r="B22" s="4">
        <v>31</v>
      </c>
      <c r="C22">
        <f t="shared" si="0"/>
        <v>8100</v>
      </c>
      <c r="D22">
        <f t="shared" si="1"/>
        <v>961</v>
      </c>
      <c r="E22">
        <f t="shared" si="2"/>
        <v>2790</v>
      </c>
      <c r="F22">
        <f>$B$52*A22+B73</f>
        <v>106.24643993968841</v>
      </c>
      <c r="G22">
        <f t="shared" si="3"/>
        <v>-75.246439939688415</v>
      </c>
      <c r="H22">
        <f t="shared" si="4"/>
        <v>5662.026723597136</v>
      </c>
      <c r="I22">
        <f>B22-$B$51</f>
        <v>1.7291666666666679</v>
      </c>
      <c r="J22">
        <f t="shared" si="5"/>
        <v>2.9900173611111152</v>
      </c>
    </row>
    <row r="23" spans="1:23" ht="15.75" x14ac:dyDescent="0.25">
      <c r="A23" s="4">
        <v>82</v>
      </c>
      <c r="B23" s="4">
        <v>31</v>
      </c>
      <c r="C23">
        <f t="shared" si="0"/>
        <v>6724</v>
      </c>
      <c r="D23">
        <f t="shared" si="1"/>
        <v>961</v>
      </c>
      <c r="E23">
        <f t="shared" si="2"/>
        <v>2542</v>
      </c>
      <c r="F23">
        <f>$B$52*A23+B74</f>
        <v>96.802311945049439</v>
      </c>
      <c r="G23">
        <f t="shared" si="3"/>
        <v>-65.802311945049439</v>
      </c>
      <c r="H23">
        <f t="shared" si="4"/>
        <v>4329.9442573135957</v>
      </c>
      <c r="I23">
        <f>B23-$B$51</f>
        <v>1.7291666666666679</v>
      </c>
      <c r="J23">
        <f t="shared" si="5"/>
        <v>2.9900173611111152</v>
      </c>
      <c r="O23" t="s">
        <v>120</v>
      </c>
    </row>
    <row r="24" spans="1:23" ht="16.5" thickBot="1" x14ac:dyDescent="0.3">
      <c r="A24" s="4">
        <v>90</v>
      </c>
      <c r="B24" s="4">
        <v>30</v>
      </c>
      <c r="C24">
        <f t="shared" si="0"/>
        <v>8100</v>
      </c>
      <c r="D24">
        <f t="shared" si="1"/>
        <v>900</v>
      </c>
      <c r="E24">
        <f t="shared" si="2"/>
        <v>2700</v>
      </c>
      <c r="F24">
        <f>$B$52*A24+B75</f>
        <v>106.24643993968841</v>
      </c>
      <c r="G24">
        <f t="shared" si="3"/>
        <v>-76.246439939688415</v>
      </c>
      <c r="H24">
        <f t="shared" si="4"/>
        <v>5813.5196034765131</v>
      </c>
      <c r="I24">
        <f>B24-$B$51</f>
        <v>0.72916666666666785</v>
      </c>
      <c r="J24">
        <f t="shared" si="5"/>
        <v>0.53168402777777946</v>
      </c>
    </row>
    <row r="25" spans="1:23" ht="15.75" x14ac:dyDescent="0.25">
      <c r="A25" s="4">
        <v>91</v>
      </c>
      <c r="B25" s="4">
        <v>29</v>
      </c>
      <c r="C25">
        <f t="shared" si="0"/>
        <v>8281</v>
      </c>
      <c r="D25">
        <f t="shared" si="1"/>
        <v>841</v>
      </c>
      <c r="E25">
        <f t="shared" si="2"/>
        <v>2639</v>
      </c>
      <c r="F25">
        <f>$B$52*A25+B76</f>
        <v>107.42695593901828</v>
      </c>
      <c r="G25">
        <f t="shared" si="3"/>
        <v>-78.426955939018285</v>
      </c>
      <c r="H25">
        <f t="shared" si="4"/>
        <v>6150.7874178607153</v>
      </c>
      <c r="I25">
        <f>B25-$B$51</f>
        <v>-0.27083333333333215</v>
      </c>
      <c r="J25">
        <f t="shared" si="5"/>
        <v>7.3350694444443809E-2</v>
      </c>
      <c r="O25" s="31" t="s">
        <v>121</v>
      </c>
      <c r="P25" s="31" t="s">
        <v>122</v>
      </c>
      <c r="Q25" s="31" t="s">
        <v>123</v>
      </c>
    </row>
    <row r="26" spans="1:23" ht="15.75" x14ac:dyDescent="0.25">
      <c r="A26" s="4">
        <v>87</v>
      </c>
      <c r="B26" s="4">
        <v>29</v>
      </c>
      <c r="C26">
        <f t="shared" si="0"/>
        <v>7569</v>
      </c>
      <c r="D26">
        <f t="shared" si="1"/>
        <v>841</v>
      </c>
      <c r="E26">
        <f t="shared" si="2"/>
        <v>2523</v>
      </c>
      <c r="F26">
        <f>$B$52*A26+B77</f>
        <v>102.7048919416988</v>
      </c>
      <c r="G26">
        <f t="shared" si="3"/>
        <v>-73.704891941698804</v>
      </c>
      <c r="H26">
        <f t="shared" si="4"/>
        <v>5432.4110961374972</v>
      </c>
      <c r="I26">
        <f>B26-$B$51</f>
        <v>-0.27083333333333215</v>
      </c>
      <c r="J26">
        <f t="shared" si="5"/>
        <v>7.3350694444443809E-2</v>
      </c>
      <c r="O26" s="29">
        <v>1</v>
      </c>
      <c r="P26" s="29">
        <v>43.387837158653028</v>
      </c>
      <c r="Q26" s="29">
        <v>23.612162841346972</v>
      </c>
    </row>
    <row r="27" spans="1:23" ht="15.75" x14ac:dyDescent="0.25">
      <c r="A27" s="4">
        <v>75</v>
      </c>
      <c r="B27" s="4">
        <v>28</v>
      </c>
      <c r="C27">
        <f t="shared" si="0"/>
        <v>5625</v>
      </c>
      <c r="D27">
        <f t="shared" si="1"/>
        <v>784</v>
      </c>
      <c r="E27">
        <f t="shared" si="2"/>
        <v>2100</v>
      </c>
      <c r="F27">
        <f>$B$52*A27+B78</f>
        <v>88.538699949740348</v>
      </c>
      <c r="G27">
        <f t="shared" si="3"/>
        <v>-60.538699949740348</v>
      </c>
      <c r="H27">
        <f t="shared" si="4"/>
        <v>3664.9341916046919</v>
      </c>
      <c r="I27">
        <f>B27-$B$51</f>
        <v>-1.2708333333333321</v>
      </c>
      <c r="J27">
        <f t="shared" si="5"/>
        <v>1.6150173611111081</v>
      </c>
      <c r="O27" s="29">
        <v>2</v>
      </c>
      <c r="P27" s="29">
        <v>42.207321159323158</v>
      </c>
      <c r="Q27" s="29">
        <v>10.792678840676842</v>
      </c>
    </row>
    <row r="28" spans="1:23" ht="15.75" x14ac:dyDescent="0.25">
      <c r="A28" s="4">
        <v>92</v>
      </c>
      <c r="B28" s="4">
        <v>28</v>
      </c>
      <c r="C28">
        <f t="shared" si="0"/>
        <v>8464</v>
      </c>
      <c r="D28">
        <f t="shared" si="1"/>
        <v>784</v>
      </c>
      <c r="E28">
        <f t="shared" si="2"/>
        <v>2576</v>
      </c>
      <c r="F28">
        <f>$B$52*A28+B79</f>
        <v>108.60747193834816</v>
      </c>
      <c r="G28">
        <f t="shared" si="3"/>
        <v>-80.607471938348155</v>
      </c>
      <c r="H28">
        <f t="shared" si="4"/>
        <v>6497.5645322915852</v>
      </c>
      <c r="I28">
        <f>B28-$B$51</f>
        <v>-1.2708333333333321</v>
      </c>
      <c r="J28">
        <f t="shared" si="5"/>
        <v>1.6150173611111081</v>
      </c>
      <c r="O28" s="29">
        <v>3</v>
      </c>
      <c r="P28" s="29">
        <v>42.207321159323158</v>
      </c>
      <c r="Q28" s="29">
        <v>7.7926788406768424</v>
      </c>
    </row>
    <row r="29" spans="1:23" ht="15.75" x14ac:dyDescent="0.25">
      <c r="A29" s="4">
        <v>89</v>
      </c>
      <c r="B29" s="4">
        <v>27</v>
      </c>
      <c r="C29">
        <f t="shared" si="0"/>
        <v>7921</v>
      </c>
      <c r="D29">
        <f t="shared" si="1"/>
        <v>729</v>
      </c>
      <c r="E29">
        <f t="shared" si="2"/>
        <v>2403</v>
      </c>
      <c r="F29">
        <f>$B$52*A29+B80</f>
        <v>105.06592394035854</v>
      </c>
      <c r="G29">
        <f t="shared" si="3"/>
        <v>-78.065923940358545</v>
      </c>
      <c r="H29">
        <f t="shared" si="4"/>
        <v>6094.2884806618449</v>
      </c>
      <c r="I29">
        <f>B29-$B$51</f>
        <v>-2.2708333333333321</v>
      </c>
      <c r="J29">
        <f t="shared" si="5"/>
        <v>5.1566840277777724</v>
      </c>
      <c r="O29" s="29">
        <v>4</v>
      </c>
      <c r="P29" s="29">
        <v>42.207321159323158</v>
      </c>
      <c r="Q29" s="29">
        <v>6.7926788406768424</v>
      </c>
    </row>
    <row r="30" spans="1:23" ht="15.75" x14ac:dyDescent="0.25">
      <c r="A30" s="4">
        <v>89</v>
      </c>
      <c r="B30" s="4">
        <v>27</v>
      </c>
      <c r="C30">
        <f t="shared" si="0"/>
        <v>7921</v>
      </c>
      <c r="D30">
        <f t="shared" si="1"/>
        <v>729</v>
      </c>
      <c r="E30">
        <f t="shared" si="2"/>
        <v>2403</v>
      </c>
      <c r="F30">
        <f>$B$52*A30+B81</f>
        <v>105.06592394035854</v>
      </c>
      <c r="G30">
        <f t="shared" si="3"/>
        <v>-78.065923940358545</v>
      </c>
      <c r="H30">
        <f t="shared" si="4"/>
        <v>6094.2884806618449</v>
      </c>
      <c r="I30">
        <f>B30-$B$51</f>
        <v>-2.2708333333333321</v>
      </c>
      <c r="J30">
        <f t="shared" si="5"/>
        <v>5.1566840277777724</v>
      </c>
      <c r="O30" s="29">
        <v>5</v>
      </c>
      <c r="P30" s="29">
        <v>31.582677165354326</v>
      </c>
      <c r="Q30" s="29">
        <v>14.417322834645674</v>
      </c>
    </row>
    <row r="31" spans="1:23" ht="15.75" x14ac:dyDescent="0.25">
      <c r="A31" s="4">
        <v>82</v>
      </c>
      <c r="B31" s="4">
        <v>26</v>
      </c>
      <c r="C31">
        <f t="shared" si="0"/>
        <v>6724</v>
      </c>
      <c r="D31">
        <f t="shared" si="1"/>
        <v>676</v>
      </c>
      <c r="E31">
        <f t="shared" si="2"/>
        <v>2132</v>
      </c>
      <c r="F31">
        <f>$B$52*A31+B82</f>
        <v>96.802311945049439</v>
      </c>
      <c r="G31">
        <f t="shared" si="3"/>
        <v>-70.802311945049439</v>
      </c>
      <c r="H31">
        <f t="shared" si="4"/>
        <v>5012.9673767640907</v>
      </c>
      <c r="I31">
        <f>B31-$B$51</f>
        <v>-3.2708333333333321</v>
      </c>
      <c r="J31">
        <f t="shared" si="5"/>
        <v>10.698350694444438</v>
      </c>
      <c r="O31" s="29">
        <v>6</v>
      </c>
      <c r="P31" s="29">
        <v>45.748869157312782</v>
      </c>
      <c r="Q31" s="29">
        <v>0.25113084268721764</v>
      </c>
    </row>
    <row r="32" spans="1:23" ht="15.75" x14ac:dyDescent="0.25">
      <c r="A32" s="4">
        <v>85</v>
      </c>
      <c r="B32" s="4">
        <v>25</v>
      </c>
      <c r="C32">
        <f t="shared" si="0"/>
        <v>7225</v>
      </c>
      <c r="D32">
        <f t="shared" si="1"/>
        <v>625</v>
      </c>
      <c r="E32">
        <f t="shared" si="2"/>
        <v>2125</v>
      </c>
      <c r="F32">
        <f>$B$52*A32+B83</f>
        <v>100.34385994303906</v>
      </c>
      <c r="G32">
        <f t="shared" si="3"/>
        <v>-75.343859943039064</v>
      </c>
      <c r="H32">
        <f t="shared" si="4"/>
        <v>5676.6972311162863</v>
      </c>
      <c r="I32">
        <f>B32-$B$51</f>
        <v>-4.2708333333333321</v>
      </c>
      <c r="J32">
        <f t="shared" si="5"/>
        <v>18.2400173611111</v>
      </c>
      <c r="O32" s="29">
        <v>7</v>
      </c>
      <c r="P32" s="29">
        <v>39.846289160663417</v>
      </c>
      <c r="Q32" s="29">
        <v>5.1537108393365827</v>
      </c>
    </row>
    <row r="33" spans="1:17" ht="15.75" x14ac:dyDescent="0.25">
      <c r="A33" s="4">
        <v>77</v>
      </c>
      <c r="B33" s="4">
        <v>23</v>
      </c>
      <c r="C33">
        <f t="shared" si="0"/>
        <v>5929</v>
      </c>
      <c r="D33">
        <f t="shared" si="1"/>
        <v>529</v>
      </c>
      <c r="E33">
        <f t="shared" si="2"/>
        <v>1771</v>
      </c>
      <c r="F33">
        <f>$B$52*A33+B84</f>
        <v>90.899731948400088</v>
      </c>
      <c r="G33">
        <f t="shared" si="3"/>
        <v>-67.899731948400088</v>
      </c>
      <c r="H33">
        <f t="shared" si="4"/>
        <v>4610.3735986645834</v>
      </c>
      <c r="I33">
        <f>B33-$B$51</f>
        <v>-6.2708333333333321</v>
      </c>
      <c r="J33">
        <f t="shared" si="5"/>
        <v>39.323350694444429</v>
      </c>
      <c r="O33" s="29">
        <v>8</v>
      </c>
      <c r="P33" s="29">
        <v>39.846289160663417</v>
      </c>
      <c r="Q33" s="29">
        <v>4.1537108393365827</v>
      </c>
    </row>
    <row r="34" spans="1:17" ht="15.75" x14ac:dyDescent="0.25">
      <c r="A34" s="4">
        <v>76</v>
      </c>
      <c r="B34" s="4">
        <v>23</v>
      </c>
      <c r="C34">
        <f t="shared" si="0"/>
        <v>5776</v>
      </c>
      <c r="D34">
        <f t="shared" si="1"/>
        <v>529</v>
      </c>
      <c r="E34">
        <f t="shared" si="2"/>
        <v>1748</v>
      </c>
      <c r="F34">
        <f>$B$52*A34+B85</f>
        <v>89.719215949070218</v>
      </c>
      <c r="G34">
        <f t="shared" si="3"/>
        <v>-66.719215949070218</v>
      </c>
      <c r="H34">
        <f t="shared" si="4"/>
        <v>4451.4537768586661</v>
      </c>
      <c r="I34">
        <f>B34-$B$51</f>
        <v>-6.2708333333333321</v>
      </c>
      <c r="J34">
        <f t="shared" si="5"/>
        <v>39.323350694444429</v>
      </c>
      <c r="O34" s="29">
        <v>9</v>
      </c>
      <c r="P34" s="29">
        <v>37.485257162003677</v>
      </c>
      <c r="Q34" s="29">
        <v>3.514742837996323</v>
      </c>
    </row>
    <row r="35" spans="1:17" ht="15.75" x14ac:dyDescent="0.25">
      <c r="A35" s="4">
        <v>70</v>
      </c>
      <c r="B35" s="4">
        <v>22</v>
      </c>
      <c r="C35">
        <f t="shared" si="0"/>
        <v>4900</v>
      </c>
      <c r="D35">
        <f t="shared" si="1"/>
        <v>484</v>
      </c>
      <c r="E35">
        <f t="shared" si="2"/>
        <v>1540</v>
      </c>
      <c r="F35">
        <f>$B$52*A35+B86</f>
        <v>82.636119953090983</v>
      </c>
      <c r="G35">
        <f t="shared" si="3"/>
        <v>-60.636119953090983</v>
      </c>
      <c r="H35">
        <f t="shared" si="4"/>
        <v>3676.7390429656384</v>
      </c>
      <c r="I35">
        <f>B35-$B$51</f>
        <v>-7.2708333333333321</v>
      </c>
      <c r="J35">
        <f t="shared" si="5"/>
        <v>52.865017361111093</v>
      </c>
      <c r="O35" s="29">
        <v>10</v>
      </c>
      <c r="P35" s="29">
        <v>41.026805159993287</v>
      </c>
      <c r="Q35" s="29">
        <v>-1.0268051599932875</v>
      </c>
    </row>
    <row r="36" spans="1:17" ht="15.75" x14ac:dyDescent="0.25">
      <c r="A36" s="4">
        <v>80</v>
      </c>
      <c r="B36" s="4">
        <v>21</v>
      </c>
      <c r="C36">
        <f t="shared" si="0"/>
        <v>6400</v>
      </c>
      <c r="D36">
        <f t="shared" si="1"/>
        <v>441</v>
      </c>
      <c r="E36">
        <f t="shared" si="2"/>
        <v>1680</v>
      </c>
      <c r="F36">
        <f>$B$52*A36+B87</f>
        <v>94.441279946389699</v>
      </c>
      <c r="G36">
        <f t="shared" si="3"/>
        <v>-73.441279946389699</v>
      </c>
      <c r="H36">
        <f t="shared" si="4"/>
        <v>5393.6216001639814</v>
      </c>
      <c r="I36">
        <f>B36-$B$51</f>
        <v>-8.2708333333333321</v>
      </c>
      <c r="J36">
        <f t="shared" si="5"/>
        <v>68.406684027777757</v>
      </c>
      <c r="O36" s="29">
        <v>11</v>
      </c>
      <c r="P36" s="29">
        <v>26.860613168034831</v>
      </c>
      <c r="Q36" s="29">
        <v>13.139386831965169</v>
      </c>
    </row>
    <row r="37" spans="1:17" ht="15.75" x14ac:dyDescent="0.25">
      <c r="A37" s="4">
        <v>67</v>
      </c>
      <c r="B37" s="4">
        <v>19</v>
      </c>
      <c r="C37">
        <f t="shared" si="0"/>
        <v>4489</v>
      </c>
      <c r="D37">
        <f t="shared" si="1"/>
        <v>361</v>
      </c>
      <c r="E37">
        <f t="shared" si="2"/>
        <v>1273</v>
      </c>
      <c r="F37">
        <f>$B$52*A37+B88</f>
        <v>79.094571955101372</v>
      </c>
      <c r="G37">
        <f t="shared" si="3"/>
        <v>-60.094571955101372</v>
      </c>
      <c r="H37">
        <f t="shared" si="4"/>
        <v>3611.3575784668565</v>
      </c>
      <c r="I37">
        <f>B37-$B$51</f>
        <v>-10.270833333333332</v>
      </c>
      <c r="J37">
        <f t="shared" si="5"/>
        <v>105.49001736111109</v>
      </c>
      <c r="O37" s="29">
        <v>12</v>
      </c>
      <c r="P37" s="29">
        <v>39.846289160663417</v>
      </c>
      <c r="Q37" s="29">
        <v>0.15371083933658269</v>
      </c>
    </row>
    <row r="38" spans="1:17" ht="15.75" x14ac:dyDescent="0.25">
      <c r="A38" s="4">
        <v>83</v>
      </c>
      <c r="B38" s="4">
        <v>18</v>
      </c>
      <c r="C38">
        <f t="shared" si="0"/>
        <v>6889</v>
      </c>
      <c r="D38">
        <f t="shared" si="1"/>
        <v>324</v>
      </c>
      <c r="E38">
        <f t="shared" si="2"/>
        <v>1494</v>
      </c>
      <c r="F38">
        <f>$B$52*A38+B89</f>
        <v>97.982827944379309</v>
      </c>
      <c r="G38">
        <f t="shared" si="3"/>
        <v>-79.982827944379309</v>
      </c>
      <c r="H38">
        <f t="shared" si="4"/>
        <v>6397.2527659801835</v>
      </c>
      <c r="I38">
        <f>B38-$B$51</f>
        <v>-11.270833333333332</v>
      </c>
      <c r="J38">
        <f t="shared" si="5"/>
        <v>127.03168402777776</v>
      </c>
      <c r="O38" s="29">
        <v>13</v>
      </c>
      <c r="P38" s="29">
        <v>28.041129167364701</v>
      </c>
      <c r="Q38" s="29">
        <v>9.9588708326352986</v>
      </c>
    </row>
    <row r="39" spans="1:17" ht="15.75" x14ac:dyDescent="0.25">
      <c r="A39" s="4">
        <v>72</v>
      </c>
      <c r="B39" s="4">
        <v>17</v>
      </c>
      <c r="C39">
        <f t="shared" si="0"/>
        <v>5184</v>
      </c>
      <c r="D39">
        <f t="shared" si="1"/>
        <v>289</v>
      </c>
      <c r="E39">
        <f t="shared" si="2"/>
        <v>1224</v>
      </c>
      <c r="F39">
        <f>$B$52*A39+B90</f>
        <v>84.997151951750737</v>
      </c>
      <c r="G39">
        <f t="shared" si="3"/>
        <v>-67.997151951750737</v>
      </c>
      <c r="H39">
        <f t="shared" si="4"/>
        <v>4623.612673549479</v>
      </c>
      <c r="I39">
        <f>B39-$B$51</f>
        <v>-12.270833333333332</v>
      </c>
      <c r="J39">
        <f t="shared" si="5"/>
        <v>150.57335069444443</v>
      </c>
      <c r="O39" s="29">
        <v>14</v>
      </c>
      <c r="P39" s="29">
        <v>30.402161166024456</v>
      </c>
      <c r="Q39" s="29">
        <v>6.597838833975544</v>
      </c>
    </row>
    <row r="40" spans="1:17" ht="15.75" x14ac:dyDescent="0.25">
      <c r="A40" s="4">
        <v>72</v>
      </c>
      <c r="B40" s="4">
        <v>13</v>
      </c>
      <c r="C40">
        <f t="shared" si="0"/>
        <v>5184</v>
      </c>
      <c r="D40">
        <f t="shared" si="1"/>
        <v>169</v>
      </c>
      <c r="E40">
        <f t="shared" si="2"/>
        <v>936</v>
      </c>
      <c r="F40">
        <f>$B$52*A40+B91</f>
        <v>84.997151951750737</v>
      </c>
      <c r="G40">
        <f t="shared" si="3"/>
        <v>-71.997151951750737</v>
      </c>
      <c r="H40">
        <f t="shared" si="4"/>
        <v>5183.5898891634852</v>
      </c>
      <c r="I40">
        <f>B40-$B$51</f>
        <v>-16.270833333333332</v>
      </c>
      <c r="J40">
        <f t="shared" si="5"/>
        <v>264.74001736111109</v>
      </c>
      <c r="O40" s="29">
        <v>15</v>
      </c>
      <c r="P40" s="29">
        <v>30.402161166024456</v>
      </c>
      <c r="Q40" s="29">
        <v>5.597838833975544</v>
      </c>
    </row>
    <row r="41" spans="1:17" ht="15.75" x14ac:dyDescent="0.25">
      <c r="A41" s="4">
        <v>78</v>
      </c>
      <c r="B41" s="4">
        <v>13</v>
      </c>
      <c r="C41">
        <f t="shared" si="0"/>
        <v>6084</v>
      </c>
      <c r="D41">
        <f t="shared" si="1"/>
        <v>169</v>
      </c>
      <c r="E41">
        <f t="shared" si="2"/>
        <v>1014</v>
      </c>
      <c r="F41">
        <f>$B$52*A41+B92</f>
        <v>92.080247947729958</v>
      </c>
      <c r="G41">
        <f t="shared" si="3"/>
        <v>-79.080247947729958</v>
      </c>
      <c r="H41">
        <f t="shared" si="4"/>
        <v>6253.6856154744482</v>
      </c>
      <c r="I41">
        <f>B41-$B$51</f>
        <v>-16.270833333333332</v>
      </c>
      <c r="J41">
        <f t="shared" si="5"/>
        <v>264.74001736111109</v>
      </c>
      <c r="O41" s="29">
        <v>16</v>
      </c>
      <c r="P41" s="29">
        <v>38.665773161333547</v>
      </c>
      <c r="Q41" s="29">
        <v>-3.6657731613335471</v>
      </c>
    </row>
    <row r="42" spans="1:17" ht="15.75" x14ac:dyDescent="0.25">
      <c r="A42" s="4">
        <v>83</v>
      </c>
      <c r="B42" s="4">
        <v>13</v>
      </c>
      <c r="C42">
        <f t="shared" si="0"/>
        <v>6889</v>
      </c>
      <c r="D42">
        <f t="shared" si="1"/>
        <v>169</v>
      </c>
      <c r="E42">
        <f t="shared" si="2"/>
        <v>1079</v>
      </c>
      <c r="F42">
        <f>$B$52*A42+B93</f>
        <v>97.982827944379309</v>
      </c>
      <c r="G42">
        <f t="shared" si="3"/>
        <v>-84.982827944379309</v>
      </c>
      <c r="H42">
        <f t="shared" si="4"/>
        <v>7222.0810454239772</v>
      </c>
      <c r="I42">
        <f>B42-$B$51</f>
        <v>-16.270833333333332</v>
      </c>
      <c r="J42">
        <f t="shared" si="5"/>
        <v>264.74001736111109</v>
      </c>
      <c r="O42" s="29">
        <v>17</v>
      </c>
      <c r="P42" s="29">
        <v>39.846289160663417</v>
      </c>
      <c r="Q42" s="29">
        <v>-5.8462891606634173</v>
      </c>
    </row>
    <row r="43" spans="1:17" ht="15.75" x14ac:dyDescent="0.25">
      <c r="A43" s="4">
        <v>66</v>
      </c>
      <c r="B43" s="4">
        <v>13</v>
      </c>
      <c r="C43">
        <f t="shared" si="0"/>
        <v>4356</v>
      </c>
      <c r="D43">
        <f t="shared" si="1"/>
        <v>169</v>
      </c>
      <c r="E43">
        <f t="shared" si="2"/>
        <v>858</v>
      </c>
      <c r="F43">
        <f>$B$52*A43+B94</f>
        <v>77.914055955771502</v>
      </c>
      <c r="G43">
        <f t="shared" si="3"/>
        <v>-64.914055955771502</v>
      </c>
      <c r="H43">
        <f t="shared" si="4"/>
        <v>4213.8346606290334</v>
      </c>
      <c r="I43">
        <f>B43-$B$51</f>
        <v>-16.270833333333332</v>
      </c>
      <c r="J43">
        <f t="shared" si="5"/>
        <v>264.74001736111109</v>
      </c>
      <c r="O43" s="29">
        <v>18</v>
      </c>
      <c r="P43" s="29">
        <v>24.499581169375091</v>
      </c>
      <c r="Q43" s="29">
        <v>8.5004188306249091</v>
      </c>
    </row>
    <row r="44" spans="1:17" ht="15.75" x14ac:dyDescent="0.25">
      <c r="A44" s="4">
        <v>73</v>
      </c>
      <c r="B44" s="4">
        <v>13</v>
      </c>
      <c r="C44">
        <f t="shared" si="0"/>
        <v>5329</v>
      </c>
      <c r="D44">
        <f t="shared" si="1"/>
        <v>169</v>
      </c>
      <c r="E44">
        <f t="shared" si="2"/>
        <v>949</v>
      </c>
      <c r="F44">
        <f>$B$52*A44+B95</f>
        <v>86.177667951080608</v>
      </c>
      <c r="G44">
        <f t="shared" si="3"/>
        <v>-73.177667951080608</v>
      </c>
      <c r="H44">
        <f t="shared" si="4"/>
        <v>5354.97108675861</v>
      </c>
      <c r="I44">
        <f>B44-$B$51</f>
        <v>-16.270833333333332</v>
      </c>
      <c r="J44">
        <f t="shared" si="5"/>
        <v>264.74001736111109</v>
      </c>
      <c r="O44" s="29">
        <v>19</v>
      </c>
      <c r="P44" s="29">
        <v>32.763193164684196</v>
      </c>
      <c r="Q44" s="29">
        <v>0.23680683531580371</v>
      </c>
    </row>
    <row r="45" spans="1:17" ht="15.75" x14ac:dyDescent="0.25">
      <c r="A45" s="4">
        <v>70</v>
      </c>
      <c r="B45" s="4">
        <v>12</v>
      </c>
      <c r="C45">
        <f t="shared" si="0"/>
        <v>4900</v>
      </c>
      <c r="D45">
        <f t="shared" si="1"/>
        <v>144</v>
      </c>
      <c r="E45">
        <f t="shared" si="2"/>
        <v>840</v>
      </c>
      <c r="F45">
        <f>$B$52*A45+B96</f>
        <v>82.636119953090983</v>
      </c>
      <c r="G45">
        <f t="shared" si="3"/>
        <v>-70.636119953090983</v>
      </c>
      <c r="H45">
        <f t="shared" si="4"/>
        <v>4989.4614420274584</v>
      </c>
      <c r="I45">
        <f>B45-$B$51</f>
        <v>-17.270833333333332</v>
      </c>
      <c r="J45">
        <f t="shared" si="5"/>
        <v>298.28168402777771</v>
      </c>
      <c r="O45" s="29">
        <v>20</v>
      </c>
      <c r="P45" s="29">
        <v>16.235969174066</v>
      </c>
      <c r="Q45" s="29">
        <v>14.764030825934</v>
      </c>
    </row>
    <row r="46" spans="1:17" ht="15.75" x14ac:dyDescent="0.25">
      <c r="A46" s="4">
        <v>70</v>
      </c>
      <c r="B46" s="4">
        <v>12</v>
      </c>
      <c r="C46">
        <f t="shared" si="0"/>
        <v>4900</v>
      </c>
      <c r="D46">
        <f t="shared" si="1"/>
        <v>144</v>
      </c>
      <c r="E46">
        <f t="shared" si="2"/>
        <v>840</v>
      </c>
      <c r="F46">
        <f>$B$52*A46+B97</f>
        <v>82.636119953090983</v>
      </c>
      <c r="G46">
        <f t="shared" si="3"/>
        <v>-70.636119953090983</v>
      </c>
      <c r="H46">
        <f t="shared" si="4"/>
        <v>4989.4614420274584</v>
      </c>
      <c r="I46">
        <f>B46-$B$51</f>
        <v>-17.270833333333332</v>
      </c>
      <c r="J46">
        <f t="shared" si="5"/>
        <v>298.28168402777771</v>
      </c>
      <c r="O46" s="29">
        <v>21</v>
      </c>
      <c r="P46" s="29">
        <v>37.485257162003677</v>
      </c>
      <c r="Q46" s="29">
        <v>-6.485257162003677</v>
      </c>
    </row>
    <row r="47" spans="1:17" ht="15.75" x14ac:dyDescent="0.25">
      <c r="A47" s="4">
        <v>74</v>
      </c>
      <c r="B47" s="4">
        <v>9</v>
      </c>
      <c r="C47">
        <f t="shared" si="0"/>
        <v>5476</v>
      </c>
      <c r="D47">
        <f t="shared" si="1"/>
        <v>81</v>
      </c>
      <c r="E47">
        <f t="shared" si="2"/>
        <v>666</v>
      </c>
      <c r="F47">
        <f>$B$52*A47+B98</f>
        <v>87.358183950410478</v>
      </c>
      <c r="G47">
        <f t="shared" si="3"/>
        <v>-78.358183950410478</v>
      </c>
      <c r="H47">
        <f t="shared" si="4"/>
        <v>6140.0049920063666</v>
      </c>
      <c r="I47">
        <f>B47-$B$51</f>
        <v>-20.270833333333332</v>
      </c>
      <c r="J47">
        <f t="shared" si="5"/>
        <v>410.90668402777771</v>
      </c>
      <c r="O47" s="29">
        <v>22</v>
      </c>
      <c r="P47" s="29">
        <v>28.041129167364701</v>
      </c>
      <c r="Q47" s="29">
        <v>2.9588708326352986</v>
      </c>
    </row>
    <row r="48" spans="1:17" ht="15.75" x14ac:dyDescent="0.25">
      <c r="A48" s="4">
        <v>80</v>
      </c>
      <c r="B48" s="4">
        <v>8</v>
      </c>
      <c r="C48">
        <f t="shared" si="0"/>
        <v>6400</v>
      </c>
      <c r="D48">
        <f t="shared" si="1"/>
        <v>64</v>
      </c>
      <c r="E48">
        <f t="shared" si="2"/>
        <v>640</v>
      </c>
      <c r="F48">
        <f>$B$52*A48+B99</f>
        <v>94.441279946389699</v>
      </c>
      <c r="G48">
        <f t="shared" si="3"/>
        <v>-86.441279946389699</v>
      </c>
      <c r="H48">
        <f t="shared" si="4"/>
        <v>7472.0948787701136</v>
      </c>
      <c r="I48">
        <f>B48-$B$51</f>
        <v>-21.270833333333332</v>
      </c>
      <c r="J48">
        <f t="shared" si="5"/>
        <v>452.4483506944444</v>
      </c>
      <c r="O48" s="29">
        <v>23</v>
      </c>
      <c r="P48" s="29">
        <v>37.485257162003677</v>
      </c>
      <c r="Q48" s="29">
        <v>-7.485257162003677</v>
      </c>
    </row>
    <row r="49" spans="1:17" ht="15.75" x14ac:dyDescent="0.25">
      <c r="A49" s="4">
        <v>74</v>
      </c>
      <c r="B49" s="4">
        <v>7</v>
      </c>
      <c r="C49">
        <f t="shared" si="0"/>
        <v>5476</v>
      </c>
      <c r="D49">
        <f t="shared" si="1"/>
        <v>49</v>
      </c>
      <c r="E49">
        <f t="shared" si="2"/>
        <v>518</v>
      </c>
      <c r="F49">
        <f>$B$52*A49+B100</f>
        <v>87.358183950410478</v>
      </c>
      <c r="G49">
        <f t="shared" si="3"/>
        <v>-80.358183950410478</v>
      </c>
      <c r="H49">
        <f t="shared" si="4"/>
        <v>6457.4377278080083</v>
      </c>
      <c r="I49">
        <f>B49-$B$51</f>
        <v>-22.270833333333332</v>
      </c>
      <c r="J49">
        <f t="shared" si="5"/>
        <v>495.99001736111109</v>
      </c>
      <c r="O49" s="29">
        <v>24</v>
      </c>
      <c r="P49" s="29">
        <v>38.665773161333547</v>
      </c>
      <c r="Q49" s="29">
        <v>-9.6657731613335471</v>
      </c>
    </row>
    <row r="50" spans="1:17" ht="15.75" x14ac:dyDescent="0.25">
      <c r="A50" s="37">
        <f>SUM(A2:A49)</f>
        <v>3986</v>
      </c>
      <c r="B50" s="37">
        <f t="shared" ref="B50:J50" si="6">SUM(B2:B49)</f>
        <v>1405</v>
      </c>
      <c r="C50" s="37">
        <f t="shared" si="6"/>
        <v>334486</v>
      </c>
      <c r="D50" s="37">
        <f t="shared" si="6"/>
        <v>45141</v>
      </c>
      <c r="E50" s="37">
        <f t="shared" si="6"/>
        <v>120784</v>
      </c>
      <c r="F50" s="37">
        <f t="shared" si="6"/>
        <v>4636.7755905511831</v>
      </c>
      <c r="G50" s="37">
        <f t="shared" si="6"/>
        <v>-3231.7755905511822</v>
      </c>
      <c r="H50" s="37">
        <f t="shared" si="6"/>
        <v>229106.92990775828</v>
      </c>
      <c r="I50" s="37">
        <f t="shared" si="6"/>
        <v>-1.6342482922482304E-13</v>
      </c>
      <c r="J50" s="37">
        <f t="shared" si="6"/>
        <v>8491.4791666666661</v>
      </c>
      <c r="O50" s="29"/>
      <c r="P50" s="29"/>
      <c r="Q50" s="29"/>
    </row>
    <row r="51" spans="1:17" x14ac:dyDescent="0.25">
      <c r="A51" s="40">
        <f>AVERAGE(A2:A49)</f>
        <v>83.041666666666671</v>
      </c>
      <c r="B51" s="40">
        <f>AVERAGE(B2:B49)</f>
        <v>29.270833333333332</v>
      </c>
      <c r="O51" s="29">
        <v>25</v>
      </c>
      <c r="P51" s="29">
        <v>33.943709164014066</v>
      </c>
      <c r="Q51" s="29">
        <v>-4.9437091640140665</v>
      </c>
    </row>
    <row r="52" spans="1:17" x14ac:dyDescent="0.25">
      <c r="A52" s="27" t="s">
        <v>124</v>
      </c>
      <c r="B52">
        <f>P19</f>
        <v>1.1805159993298713</v>
      </c>
      <c r="O52" s="29">
        <v>26</v>
      </c>
      <c r="P52" s="29">
        <v>19.77751717205561</v>
      </c>
      <c r="Q52" s="29">
        <v>8.2224828279443898</v>
      </c>
    </row>
    <row r="53" spans="1:17" x14ac:dyDescent="0.25">
      <c r="A53" s="27" t="s">
        <v>107</v>
      </c>
      <c r="B53">
        <f>P18</f>
        <v>-68.761182777684738</v>
      </c>
      <c r="O53" s="29">
        <v>27</v>
      </c>
      <c r="P53" s="29">
        <v>39.846289160663417</v>
      </c>
      <c r="Q53" s="29">
        <v>-11.846289160663417</v>
      </c>
    </row>
    <row r="54" spans="1:17" x14ac:dyDescent="0.25">
      <c r="O54" s="29">
        <v>28</v>
      </c>
      <c r="P54" s="29">
        <v>36.304741162673807</v>
      </c>
      <c r="Q54" s="29">
        <v>-9.3047411626738068</v>
      </c>
    </row>
    <row r="55" spans="1:17" x14ac:dyDescent="0.25">
      <c r="O55" s="29">
        <v>29</v>
      </c>
      <c r="P55" s="29">
        <v>36.304741162673807</v>
      </c>
      <c r="Q55" s="29">
        <v>-9.3047411626738068</v>
      </c>
    </row>
    <row r="56" spans="1:17" x14ac:dyDescent="0.25">
      <c r="O56" s="29">
        <v>30</v>
      </c>
      <c r="P56" s="29">
        <v>28.041129167364701</v>
      </c>
      <c r="Q56" s="29">
        <v>-2.0411291673647014</v>
      </c>
    </row>
    <row r="57" spans="1:17" x14ac:dyDescent="0.25">
      <c r="O57" s="29">
        <v>31</v>
      </c>
      <c r="P57" s="29">
        <v>31.582677165354326</v>
      </c>
      <c r="Q57" s="29">
        <v>-6.5826771653543261</v>
      </c>
    </row>
    <row r="58" spans="1:17" x14ac:dyDescent="0.25">
      <c r="O58" s="29">
        <v>32</v>
      </c>
      <c r="P58" s="29">
        <v>22.138549170715351</v>
      </c>
      <c r="Q58" s="29">
        <v>0.86145082928464944</v>
      </c>
    </row>
    <row r="59" spans="1:17" x14ac:dyDescent="0.25">
      <c r="O59" s="29">
        <v>33</v>
      </c>
      <c r="P59" s="29">
        <v>20.95803317138548</v>
      </c>
      <c r="Q59" s="29">
        <v>2.0419668286145196</v>
      </c>
    </row>
    <row r="60" spans="1:17" x14ac:dyDescent="0.25">
      <c r="O60" s="29">
        <v>34</v>
      </c>
      <c r="P60" s="29">
        <v>13.874937175406245</v>
      </c>
      <c r="Q60" s="29">
        <v>8.1250628245937548</v>
      </c>
    </row>
    <row r="61" spans="1:17" x14ac:dyDescent="0.25">
      <c r="O61" s="29">
        <v>35</v>
      </c>
      <c r="P61" s="29">
        <v>25.680097168704961</v>
      </c>
      <c r="Q61" s="29">
        <v>-4.6800971687049611</v>
      </c>
    </row>
    <row r="62" spans="1:17" x14ac:dyDescent="0.25">
      <c r="O62" s="29">
        <v>36</v>
      </c>
      <c r="P62" s="29">
        <v>10.333389177416635</v>
      </c>
      <c r="Q62" s="29">
        <v>8.6666108225833653</v>
      </c>
    </row>
    <row r="63" spans="1:17" x14ac:dyDescent="0.25">
      <c r="O63" s="29">
        <v>37</v>
      </c>
      <c r="P63" s="29">
        <v>29.221645166694572</v>
      </c>
      <c r="Q63" s="29">
        <v>-11.221645166694572</v>
      </c>
    </row>
    <row r="64" spans="1:17" x14ac:dyDescent="0.25">
      <c r="O64" s="29">
        <v>38</v>
      </c>
      <c r="P64" s="29">
        <v>16.235969174066</v>
      </c>
      <c r="Q64" s="29">
        <v>0.76403082593400029</v>
      </c>
    </row>
    <row r="65" spans="15:17" x14ac:dyDescent="0.25">
      <c r="O65" s="29">
        <v>39</v>
      </c>
      <c r="P65" s="29">
        <v>16.235969174066</v>
      </c>
      <c r="Q65" s="29">
        <v>-3.2359691740659997</v>
      </c>
    </row>
    <row r="66" spans="15:17" x14ac:dyDescent="0.25">
      <c r="O66" s="29">
        <v>40</v>
      </c>
      <c r="P66" s="29">
        <v>23.319065170045221</v>
      </c>
      <c r="Q66" s="29">
        <v>-10.319065170045221</v>
      </c>
    </row>
    <row r="67" spans="15:17" x14ac:dyDescent="0.25">
      <c r="O67" s="29">
        <v>41</v>
      </c>
      <c r="P67" s="29">
        <v>29.221645166694572</v>
      </c>
      <c r="Q67" s="29">
        <v>-16.221645166694572</v>
      </c>
    </row>
    <row r="68" spans="15:17" x14ac:dyDescent="0.25">
      <c r="O68" s="29">
        <v>42</v>
      </c>
      <c r="P68" s="29">
        <v>9.1528731780867645</v>
      </c>
      <c r="Q68" s="29">
        <v>3.8471268219132355</v>
      </c>
    </row>
    <row r="69" spans="15:17" x14ac:dyDescent="0.25">
      <c r="O69" s="29">
        <v>43</v>
      </c>
      <c r="P69" s="29">
        <v>17.41648517339587</v>
      </c>
      <c r="Q69" s="29">
        <v>-4.4164851733958699</v>
      </c>
    </row>
    <row r="70" spans="15:17" x14ac:dyDescent="0.25">
      <c r="O70" s="29">
        <v>44</v>
      </c>
      <c r="P70" s="29">
        <v>13.874937175406245</v>
      </c>
      <c r="Q70" s="29">
        <v>-1.8749371754062452</v>
      </c>
    </row>
    <row r="71" spans="15:17" x14ac:dyDescent="0.25">
      <c r="O71" s="29">
        <v>45</v>
      </c>
      <c r="P71" s="29">
        <v>13.874937175406245</v>
      </c>
      <c r="Q71" s="29">
        <v>-1.8749371754062452</v>
      </c>
    </row>
    <row r="72" spans="15:17" x14ac:dyDescent="0.25">
      <c r="O72" s="29">
        <v>46</v>
      </c>
      <c r="P72" s="29">
        <v>18.59700117272574</v>
      </c>
      <c r="Q72" s="29">
        <v>-9.59700117272574</v>
      </c>
    </row>
    <row r="73" spans="15:17" x14ac:dyDescent="0.25">
      <c r="O73" s="29">
        <v>47</v>
      </c>
      <c r="P73" s="29">
        <v>25.680097168704961</v>
      </c>
      <c r="Q73" s="29">
        <v>-17.680097168704961</v>
      </c>
    </row>
    <row r="74" spans="15:17" ht="15.75" thickBot="1" x14ac:dyDescent="0.3">
      <c r="O74" s="30">
        <v>48</v>
      </c>
      <c r="P74" s="30">
        <v>18.59700117272574</v>
      </c>
      <c r="Q74" s="30">
        <v>-11.59700117272574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+ #1</vt:lpstr>
      <vt:lpstr>#1b</vt:lpstr>
      <vt:lpstr>#2</vt:lpstr>
      <vt:lpstr>#3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Intern Three</cp:lastModifiedBy>
  <dcterms:created xsi:type="dcterms:W3CDTF">2012-12-16T22:31:10Z</dcterms:created>
  <dcterms:modified xsi:type="dcterms:W3CDTF">2015-09-29T15:25:02Z</dcterms:modified>
</cp:coreProperties>
</file>