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Data_Partition" sheetId="2" r:id="rId4"/>
    <sheet state="visible" name="LR_Output" sheetId="3" r:id="rId5"/>
    <sheet state="visible" name="LR_TrainingLiftChart" sheetId="4" r:id="rId6"/>
    <sheet state="visible" name="LR_ValidationLiftChart" sheetId="5" r:id="rId7"/>
    <sheet state="visible" name="LR_Stored" sheetId="6" r:id="rId8"/>
    <sheet state="visible" name="NewData" sheetId="7" r:id="rId9"/>
  </sheets>
  <definedNames>
    <definedName name="ST_Winner">Data!$F$2:$F$101</definedName>
    <definedName name="ST_Winner_3">Data!$F$102:$F$116</definedName>
  </definedNames>
  <calcPr/>
</workbook>
</file>

<file path=xl/sharedStrings.xml><?xml version="1.0" encoding="utf-8"?>
<sst xmlns="http://schemas.openxmlformats.org/spreadsheetml/2006/main" count="714" uniqueCount="303">
  <si>
    <t>Year</t>
  </si>
  <si>
    <t>Title</t>
  </si>
  <si>
    <t>OscarNominations</t>
  </si>
  <si>
    <t>GoldenGlobeWins</t>
  </si>
  <si>
    <t>Comedy</t>
  </si>
  <si>
    <t>Winner</t>
  </si>
  <si>
    <t>ChronoPartition</t>
  </si>
  <si>
    <t>A Soldier's Story</t>
  </si>
  <si>
    <t>t</t>
  </si>
  <si>
    <t>Places in the Heart</t>
  </si>
  <si>
    <t>The Killing Fields</t>
  </si>
  <si>
    <t>A Passage to India</t>
  </si>
  <si>
    <t>Amadeus</t>
  </si>
  <si>
    <t>Prizzi's Honor</t>
  </si>
  <si>
    <t>Kiss of the Spider Woman</t>
  </si>
  <si>
    <t>Witness</t>
  </si>
  <si>
    <t>The Color Purple</t>
  </si>
  <si>
    <t>Out of Africa</t>
  </si>
  <si>
    <t>Hannah and Her Sisters</t>
  </si>
  <si>
    <t>Children of a Lesser God</t>
  </si>
  <si>
    <t>A Room with a View</t>
  </si>
  <si>
    <t>The Mission</t>
  </si>
  <si>
    <t>Platoon</t>
  </si>
  <si>
    <t>Hope and Glory</t>
  </si>
  <si>
    <t>Broadcast News</t>
  </si>
  <si>
    <t>Fatal Attraction</t>
  </si>
  <si>
    <t>Moonstruck</t>
  </si>
  <si>
    <t>The Last Emperor</t>
  </si>
  <si>
    <t>Working Girl</t>
  </si>
  <si>
    <t>The Accidental Tourist</t>
  </si>
  <si>
    <t>Mississippi Burning</t>
  </si>
  <si>
    <t>Dangerous Liaisons</t>
  </si>
  <si>
    <t>Rain Man</t>
  </si>
  <si>
    <t>Field of Dreams</t>
  </si>
  <si>
    <t>Dead Poets Society</t>
  </si>
  <si>
    <t>My Left Foot</t>
  </si>
  <si>
    <t>Driving Miss Daisy</t>
  </si>
  <si>
    <t>Born on the Fourth of July</t>
  </si>
  <si>
    <t>Awakenings</t>
  </si>
  <si>
    <t>Goodfellas</t>
  </si>
  <si>
    <t>The Godfather Part III</t>
  </si>
  <si>
    <t>Ghost</t>
  </si>
  <si>
    <t>Dances With Wolves</t>
  </si>
  <si>
    <t>The Silence of the Lambs</t>
  </si>
  <si>
    <t>The Prince of Tides</t>
  </si>
  <si>
    <t>JFK</t>
  </si>
  <si>
    <t>Bugsy</t>
  </si>
  <si>
    <t>Beauty and the Beast</t>
  </si>
  <si>
    <t>A Few Good Men</t>
  </si>
  <si>
    <t>The Crying Game</t>
  </si>
  <si>
    <t>Scent of a Woman</t>
  </si>
  <si>
    <t>Howards End</t>
  </si>
  <si>
    <t>Unforgiven</t>
  </si>
  <si>
    <t>In the Name of the Father</t>
  </si>
  <si>
    <t>The Remains of the Day</t>
  </si>
  <si>
    <t>The Fugitive</t>
  </si>
  <si>
    <t>The Piano</t>
  </si>
  <si>
    <t>Schindler's List</t>
  </si>
  <si>
    <t>Quiz Show</t>
  </si>
  <si>
    <t>Four Weddings and a Funeral</t>
  </si>
  <si>
    <t>The Shawshank Redemption</t>
  </si>
  <si>
    <t>Pulp Fiction</t>
  </si>
  <si>
    <t>Forrest Gump</t>
  </si>
  <si>
    <t>Babe</t>
  </si>
  <si>
    <t>The Postman (Il Postino)</t>
  </si>
  <si>
    <t>Apollo 13</t>
  </si>
  <si>
    <t>Sense and Sensibility</t>
  </si>
  <si>
    <t>Braveheart</t>
  </si>
  <si>
    <t>Fargo</t>
  </si>
  <si>
    <t>Jerry Maguire</t>
  </si>
  <si>
    <t>Secrets &amp; Lies</t>
  </si>
  <si>
    <t>Shine</t>
  </si>
  <si>
    <t>The English Patient</t>
  </si>
  <si>
    <t>The Full Monty</t>
  </si>
  <si>
    <t>As Good as it Gets</t>
  </si>
  <si>
    <t>L.A. Confidential</t>
  </si>
  <si>
    <t>Good Will Hunting</t>
  </si>
  <si>
    <t>Titanic</t>
  </si>
  <si>
    <t>Life is Beautiful</t>
  </si>
  <si>
    <t>The Thin Red Line</t>
  </si>
  <si>
    <t>Elizabeth</t>
  </si>
  <si>
    <t>Saving Private Ryan</t>
  </si>
  <si>
    <t>Shakespeare in Love</t>
  </si>
  <si>
    <t>The Green Mile</t>
  </si>
  <si>
    <t>The Sixth Sense</t>
  </si>
  <si>
    <t>The Cider House Rules</t>
  </si>
  <si>
    <t>The Insider</t>
  </si>
  <si>
    <t>American Beauty</t>
  </si>
  <si>
    <t>Chocolat</t>
  </si>
  <si>
    <t>Erin Brockovich</t>
  </si>
  <si>
    <t>Traffic</t>
  </si>
  <si>
    <t>Crouching Tiger, Hidden Dragon</t>
  </si>
  <si>
    <t>Gladiator</t>
  </si>
  <si>
    <t>In the Bedroom</t>
  </si>
  <si>
    <t>Gosford Park</t>
  </si>
  <si>
    <t>The Lord of the Rings: The Fellowship of the Ring</t>
  </si>
  <si>
    <t>Moulin Rouge</t>
  </si>
  <si>
    <t>A Beautiful Mind</t>
  </si>
  <si>
    <t>The Lord of the Rings: The Two Towers</t>
  </si>
  <si>
    <t>The Pianist</t>
  </si>
  <si>
    <t>The Hours</t>
  </si>
  <si>
    <t>Gangs of New York</t>
  </si>
  <si>
    <t>Chicago</t>
  </si>
  <si>
    <t>Seabiscuit</t>
  </si>
  <si>
    <t>Master and Commander: The Far Side of the World</t>
  </si>
  <si>
    <t>Mystic River</t>
  </si>
  <si>
    <t>Lost in Translation</t>
  </si>
  <si>
    <t>The Lord of the Rings: The Return of the King</t>
  </si>
  <si>
    <t>Sideways</t>
  </si>
  <si>
    <t>Finding Neverland</t>
  </si>
  <si>
    <t>Ray</t>
  </si>
  <si>
    <t>Million Dollar Baby</t>
  </si>
  <si>
    <t>The Aviator</t>
  </si>
  <si>
    <t>Crash</t>
  </si>
  <si>
    <t>v</t>
  </si>
  <si>
    <t>Brokeback Mountain</t>
  </si>
  <si>
    <t>Capote</t>
  </si>
  <si>
    <t>Good Night, and Good Luck</t>
  </si>
  <si>
    <t>Munich</t>
  </si>
  <si>
    <t>Babel</t>
  </si>
  <si>
    <t>The Departed</t>
  </si>
  <si>
    <t>Letters from Iwo Jima</t>
  </si>
  <si>
    <t>Little Miss Sunshine</t>
  </si>
  <si>
    <t>The Queen</t>
  </si>
  <si>
    <t>Atonement</t>
  </si>
  <si>
    <t>Juno</t>
  </si>
  <si>
    <t>Michael Clayton</t>
  </si>
  <si>
    <t>There Will Be Blood</t>
  </si>
  <si>
    <t>No Country For Old Mean</t>
  </si>
  <si>
    <t>The Curious Case of Benjamin Button</t>
  </si>
  <si>
    <t>Frost / Nixon</t>
  </si>
  <si>
    <t>Milk</t>
  </si>
  <si>
    <t>The Reader</t>
  </si>
  <si>
    <t>Slumdog Millionaire</t>
  </si>
  <si>
    <t>The Hurt Locker</t>
  </si>
  <si>
    <t>Avatar</t>
  </si>
  <si>
    <t>The Blind Side</t>
  </si>
  <si>
    <t>District 9</t>
  </si>
  <si>
    <t>An Education</t>
  </si>
  <si>
    <t>Inglourious Bastards</t>
  </si>
  <si>
    <t>Precious</t>
  </si>
  <si>
    <t>A Serious Man</t>
  </si>
  <si>
    <t>Up</t>
  </si>
  <si>
    <t>Up in the Air</t>
  </si>
  <si>
    <t>The King's Speech</t>
  </si>
  <si>
    <t>Black Swan</t>
  </si>
  <si>
    <t>The Fighter</t>
  </si>
  <si>
    <t>Inception</t>
  </si>
  <si>
    <t>The Kids Are All Right</t>
  </si>
  <si>
    <t>127 Hours</t>
  </si>
  <si>
    <t>The Social Network</t>
  </si>
  <si>
    <t>Toy Story 3</t>
  </si>
  <si>
    <t>True Grit</t>
  </si>
  <si>
    <t>Winter's Bone</t>
  </si>
  <si>
    <t>XLMiner: Data Partition Sheet</t>
  </si>
  <si>
    <t>Date: 25-Mar-2015 23:44:55</t>
  </si>
  <si>
    <t>Output Navigator</t>
  </si>
  <si>
    <t>Elapsed Times in Milliseconds</t>
  </si>
  <si>
    <t>Training Data</t>
  </si>
  <si>
    <t>Validation Data</t>
  </si>
  <si>
    <t>All Data</t>
  </si>
  <si>
    <t>Partitioning Time</t>
  </si>
  <si>
    <t>Report Time</t>
  </si>
  <si>
    <t>Total</t>
  </si>
  <si>
    <t>Data</t>
  </si>
  <si>
    <t>Data Source</t>
  </si>
  <si>
    <t>$A$1:$G$146</t>
  </si>
  <si>
    <t>Selected Variables</t>
  </si>
  <si>
    <t>Partitioning Method</t>
  </si>
  <si>
    <t>Partitioning Variable used</t>
  </si>
  <si>
    <t>Random Seed</t>
  </si>
  <si>
    <t>Not Used</t>
  </si>
  <si>
    <t># Variables</t>
  </si>
  <si>
    <t># Training Rows</t>
  </si>
  <si>
    <t># Validation Rows</t>
  </si>
  <si>
    <t># Test Rows</t>
  </si>
  <si>
    <t>XLMiner : Logistic Regression</t>
  </si>
  <si>
    <t>Date: 25-Mar-2015 23:48:06</t>
  </si>
  <si>
    <t>Inputs</t>
  </si>
  <si>
    <t>Prior Class Prob.</t>
  </si>
  <si>
    <t>Predictors</t>
  </si>
  <si>
    <t>Regress. Model</t>
  </si>
  <si>
    <t>Train. Score Summary</t>
  </si>
  <si>
    <t>Data Read Time</t>
  </si>
  <si>
    <t>LR Time</t>
  </si>
  <si>
    <t>Valid. Score Summary</t>
  </si>
  <si>
    <t>Training Lift Chart</t>
  </si>
  <si>
    <t>Validation Lift Chart</t>
  </si>
  <si>
    <t>Workbook</t>
  </si>
  <si>
    <t>Oscars.xlsx</t>
  </si>
  <si>
    <t>Worksheet</t>
  </si>
  <si>
    <t>Data_Partition</t>
  </si>
  <si>
    <t>Training data used for building the model</t>
  </si>
  <si>
    <t>$B$21:$G$125</t>
  </si>
  <si>
    <t># Records in the training data</t>
  </si>
  <si>
    <t>Validation data</t>
  </si>
  <si>
    <t>$B$126:$G$165</t>
  </si>
  <si>
    <t># Records in the validation data</t>
  </si>
  <si>
    <t>Variables</t>
  </si>
  <si>
    <t># Input Variables</t>
  </si>
  <si>
    <t>Input variables</t>
  </si>
  <si>
    <t>Output variable</t>
  </si>
  <si>
    <t>Parameters/Options</t>
  </si>
  <si>
    <t>Force constant term to zero</t>
  </si>
  <si>
    <t>No</t>
  </si>
  <si>
    <t>Confidence level for odds</t>
  </si>
  <si>
    <t>Maximum Iterations</t>
  </si>
  <si>
    <t>Perform Variable Selection</t>
  </si>
  <si>
    <t>Show covariance matrix of coefficients</t>
  </si>
  <si>
    <t>Show Residuals</t>
  </si>
  <si>
    <t>Output Options Chosen</t>
  </si>
  <si>
    <t>Summary report of scoring on training data</t>
  </si>
  <si>
    <t>Lift charts on training data</t>
  </si>
  <si>
    <t>Summary report of scoring on validation data</t>
  </si>
  <si>
    <t>Lift charts on validation data</t>
  </si>
  <si>
    <t>Prior Class Probabilities</t>
  </si>
  <si>
    <t>According to relative occurrences in training data</t>
  </si>
  <si>
    <t>Class</t>
  </si>
  <si>
    <t>Prob.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</si>
  <si>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</si>
  <si>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</si>
  <si>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</si>
  <si>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</si>
  <si>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</si>
  <si>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</si>
  <si>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</si>
  <si>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</si>
  <si>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</si>
  <si>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Coefficient</t>
  </si>
  <si>
    <t>Std. Error</t>
  </si>
  <si>
    <t>Chi2-Statistic</t>
  </si>
  <si>
    <t>P-Value</t>
  </si>
  <si>
    <t>Odds</t>
  </si>
  <si>
    <t>CI Lower</t>
  </si>
  <si>
    <t>CI Upper</t>
  </si>
  <si>
    <t>Residual DF</t>
  </si>
  <si>
    <t>Residual Dev.</t>
  </si>
  <si>
    <t># Iterations Used</t>
  </si>
  <si>
    <t>Multiple R?</t>
  </si>
  <si>
    <t>Inf</t>
  </si>
  <si>
    <t>Training Data Scoring - Summary Report</t>
  </si>
  <si>
    <t>Cutoff probability value for success (UPDATABLE)</t>
  </si>
  <si>
    <t>Updating the value here will NOT update value in detailed report</t>
  </si>
  <si>
    <t>Confusion Matrix</t>
  </si>
  <si>
    <t>Predicted Class</t>
  </si>
  <si>
    <t>Actual Class</t>
  </si>
  <si>
    <t>Error Report</t>
  </si>
  <si>
    <t># Cases</t>
  </si>
  <si>
    <t># Errors</t>
  </si>
  <si>
    <t>% Error</t>
  </si>
  <si>
    <t>Overall</t>
  </si>
  <si>
    <t>Performance</t>
  </si>
  <si>
    <t>Success Class</t>
  </si>
  <si>
    <t>Precision</t>
  </si>
  <si>
    <t>Recall (Sensitivity)</t>
  </si>
  <si>
    <t>Specificity</t>
  </si>
  <si>
    <t>F1-Score</t>
  </si>
  <si>
    <t>Validation Data Scoring - Summary Report</t>
  </si>
  <si>
    <t>XLMiner: Logistic Regression Classification - Training Data Lift Chart</t>
  </si>
  <si>
    <t>X</t>
  </si>
  <si>
    <t>Y0</t>
  </si>
  <si>
    <t>Y1</t>
  </si>
  <si>
    <t>Serial no.</t>
  </si>
  <si>
    <t>Predicted Winner</t>
  </si>
  <si>
    <t>Actual Winner</t>
  </si>
  <si>
    <t>Cumulative Winner when sorted using predicted values</t>
  </si>
  <si>
    <t>Cumulative Winner using average</t>
  </si>
  <si>
    <t>Deciles</t>
  </si>
  <si>
    <t>Decile mean / Global mean</t>
  </si>
  <si>
    <t>Decile</t>
  </si>
  <si>
    <t>Mean</t>
  </si>
  <si>
    <t>Std.Dev.</t>
  </si>
  <si>
    <t>Min.</t>
  </si>
  <si>
    <t>Max.</t>
  </si>
  <si>
    <t>XLMiner: Logistic Regression Classification - Validation Data Lift Chart</t>
  </si>
  <si>
    <t>Model</t>
  </si>
  <si>
    <t>Logistic Regression</t>
  </si>
  <si>
    <t>Constant term present</t>
  </si>
  <si>
    <t># Selected Variables</t>
  </si>
  <si>
    <t>E5:H5</t>
  </si>
  <si>
    <t>Variables Offsets</t>
  </si>
  <si>
    <t>E6:H6</t>
  </si>
  <si>
    <t>Variable Role</t>
  </si>
  <si>
    <t>E7:H7</t>
  </si>
  <si>
    <t>Input</t>
  </si>
  <si>
    <t>Output</t>
  </si>
  <si>
    <t>Variable Type</t>
  </si>
  <si>
    <t>E8:H8</t>
  </si>
  <si>
    <t>Scale</t>
  </si>
  <si>
    <t>Estimated Coefficients</t>
  </si>
  <si>
    <t>D10:G10</t>
  </si>
  <si>
    <t>Class Labels</t>
  </si>
  <si>
    <t>E11:F11</t>
  </si>
  <si>
    <t>Success Class Index</t>
  </si>
  <si>
    <t>Success Probability Threshold</t>
  </si>
  <si>
    <t>The Artist</t>
  </si>
  <si>
    <t>The Descendants</t>
  </si>
  <si>
    <t>Extremely Loud and Incredibly Close</t>
  </si>
  <si>
    <t>The Help</t>
  </si>
  <si>
    <t>Midnight in Paris</t>
  </si>
  <si>
    <t>Moneyball</t>
  </si>
  <si>
    <t>The Tree of Life</t>
  </si>
  <si>
    <t>War Horse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</si>
</sst>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0%"/>
  </numFmts>
  <fonts count="15">
    <font>
      <sz val="10.0"/>
      <color rgb="FF000000"/>
      <name val="Arial"/>
    </font>
    <font>
      <b/>
      <sz val="12.0"/>
      <name val="Times New Roman"/>
    </font>
    <font>
      <sz val="10.0"/>
      <name val="Arial"/>
    </font>
    <font>
      <sz val="12.0"/>
      <name val="Times New Roman"/>
    </font>
    <font>
      <b/>
      <sz val="10.0"/>
      <name val="Arial"/>
    </font>
    <font>
      <b/>
      <sz val="14.0"/>
      <color rgb="FF4169E1"/>
      <name val="Calibri"/>
    </font>
    <font>
      <b/>
      <sz val="12.0"/>
      <name val="Calibri"/>
    </font>
    <font/>
    <font>
      <u/>
      <sz val="10.0"/>
      <color rgb="FF0000FF"/>
      <name val="Arial"/>
    </font>
    <font>
      <b/>
      <sz val="10.0"/>
      <color rgb="FF4169E1"/>
      <name val="Calibri"/>
    </font>
    <font>
      <sz val="10.0"/>
      <name val="Calibri"/>
    </font>
    <font>
      <b/>
      <sz val="14.0"/>
      <name val="Calibri"/>
    </font>
    <font>
      <b/>
      <sz val="10.0"/>
      <color rgb="FF000000"/>
      <name val="Calibri"/>
    </font>
    <font>
      <sz val="8.0"/>
      <color rgb="FF000000"/>
      <name val="Calibri"/>
    </font>
    <font>
      <sz val="8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  <fill>
      <patternFill patternType="solid">
        <fgColor rgb="FFEBEBFA"/>
        <bgColor rgb="FFEBEBFA"/>
      </patternFill>
    </fill>
    <fill>
      <patternFill patternType="solid">
        <fgColor rgb="FFFFFF00"/>
        <bgColor rgb="FFFFFF00"/>
      </patternFill>
    </fill>
    <fill>
      <patternFill patternType="solid">
        <fgColor rgb="FF538DD5"/>
        <bgColor rgb="FF538DD5"/>
      </patternFill>
    </fill>
  </fills>
  <borders count="5">
    <border>
      <left/>
      <right/>
      <top/>
      <bottom/>
    </border>
    <border>
      <left style="thin">
        <color rgb="FF808080"/>
      </left>
      <right/>
      <top style="thin">
        <color rgb="FF808080"/>
      </top>
      <bottom style="thin">
        <color rgb="FF808080"/>
      </bottom>
    </border>
    <border>
      <left/>
      <right/>
      <top style="thin">
        <color rgb="FF808080"/>
      </top>
      <bottom style="thin">
        <color rgb="FF808080"/>
      </bottom>
    </border>
    <border>
      <left/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2" numFmtId="10" xfId="0" applyFont="1" applyNumberFormat="1"/>
    <xf borderId="0" fillId="0" fontId="2" numFmtId="9" xfId="0" applyFont="1" applyNumberFormat="1"/>
    <xf borderId="0" fillId="0" fontId="2" numFmtId="164" xfId="0" applyFont="1" applyNumberFormat="1"/>
    <xf borderId="0" fillId="0" fontId="5" numFmtId="0" xfId="0" applyAlignment="1" applyFont="1">
      <alignment horizontal="left"/>
    </xf>
    <xf borderId="1" fillId="2" fontId="6" numFmtId="0" xfId="0" applyAlignment="1" applyBorder="1" applyFill="1" applyFont="1">
      <alignment horizontal="left"/>
    </xf>
    <xf borderId="2" fillId="0" fontId="7" numFmtId="0" xfId="0" applyBorder="1" applyFont="1"/>
    <xf borderId="3" fillId="0" fontId="7" numFmtId="0" xfId="0" applyBorder="1" applyFont="1"/>
    <xf borderId="1" fillId="0" fontId="8" numFmtId="0" xfId="0" applyBorder="1" applyFont="1"/>
    <xf borderId="4" fillId="3" fontId="9" numFmtId="0" xfId="0" applyAlignment="1" applyBorder="1" applyFill="1" applyFont="1">
      <alignment horizontal="center"/>
    </xf>
    <xf borderId="4" fillId="0" fontId="10" numFmtId="0" xfId="0" applyBorder="1" applyFont="1"/>
    <xf borderId="1" fillId="3" fontId="9" numFmtId="0" xfId="0" applyAlignment="1" applyBorder="1" applyFont="1">
      <alignment horizontal="left"/>
    </xf>
    <xf borderId="1" fillId="0" fontId="10" numFmtId="0" xfId="0" applyBorder="1" applyFont="1"/>
    <xf borderId="1" fillId="0" fontId="10" numFmtId="0" xfId="0" applyAlignment="1" applyBorder="1" applyFont="1">
      <alignment horizontal="left"/>
    </xf>
    <xf borderId="0" fillId="0" fontId="11" numFmtId="0" xfId="0" applyAlignment="1" applyFont="1">
      <alignment horizontal="left"/>
    </xf>
    <xf borderId="4" fillId="3" fontId="9" numFmtId="0" xfId="0" applyAlignment="1" applyBorder="1" applyFont="1">
      <alignment horizontal="left"/>
    </xf>
    <xf borderId="1" fillId="3" fontId="9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4" fillId="3" fontId="12" numFmtId="0" xfId="0" applyAlignment="1" applyBorder="1" applyFont="1">
      <alignment horizontal="center"/>
    </xf>
    <xf borderId="4" fillId="3" fontId="9" numFmtId="0" xfId="0" applyAlignment="1" applyBorder="1" applyFont="1">
      <alignment horizontal="center" vertical="center" wrapText="1"/>
    </xf>
    <xf borderId="4" fillId="3" fontId="9" numFmtId="0" xfId="0" applyAlignment="1" applyBorder="1" applyFont="1">
      <alignment horizontal="center" vertical="center"/>
    </xf>
    <xf borderId="4" fillId="4" fontId="10" numFmtId="0" xfId="0" applyBorder="1" applyFill="1" applyFont="1"/>
    <xf borderId="1" fillId="3" fontId="13" numFmtId="0" xfId="0" applyAlignment="1" applyBorder="1" applyFont="1">
      <alignment horizontal="center" vertical="center"/>
    </xf>
    <xf borderId="4" fillId="5" fontId="14" numFmtId="0" xfId="0" applyAlignment="1" applyBorder="1" applyFill="1" applyFont="1">
      <alignment horizontal="center" vertical="center"/>
    </xf>
    <xf borderId="1" fillId="3" fontId="9" numFmtId="0" xfId="0" applyAlignment="1" applyBorder="1" applyFont="1">
      <alignment horizontal="center"/>
    </xf>
    <xf borderId="4" fillId="0" fontId="10" numFmtId="0" xfId="0" applyAlignment="1" applyBorder="1" applyFont="1">
      <alignment horizontal="right"/>
    </xf>
    <xf borderId="0" fillId="3" fontId="2" numFmtId="0" xfId="0" applyBorder="1" applyFont="1"/>
    <xf borderId="0" fillId="2" fontId="2" numFmtId="0" xfId="0" applyBorder="1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/>
            </a:pPr>
            <a:r>
              <a:t>Lift chart (training dataset)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LR_TrainingLiftChart!$AZ$4:$AZ$108</c:f>
            </c:numRef>
          </c:xVal>
          <c:yVal>
            <c:numRef>
              <c:f>LR_TrainingLiftChart!$BC$4:$BC$108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LR_TrainingLiftChart!$AZ$4:$AZ$108</c:f>
            </c:numRef>
          </c:xVal>
          <c:yVal>
            <c:numRef>
              <c:f>LR_TrainingLiftChart!$BD$4:$BD$108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66281"/>
        <c:axId val="405088993"/>
      </c:scatterChart>
      <c:valAx>
        <c:axId val="86476628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# Cases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05088993"/>
      </c:valAx>
      <c:valAx>
        <c:axId val="405088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Cumulative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6476628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/>
            </a:pPr>
            <a:r>
              <a:t>Decile-wise lift chart (training dataset)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F81BD"/>
            </a:solidFill>
          </c:spPr>
          <c:cat>
            <c:strRef>
              <c:f>LR_TrainingLiftChart!$BE$4:$BE$13</c:f>
            </c:strRef>
          </c:cat>
          <c:val>
            <c:numRef>
              <c:f>LR_TrainingLiftChart!$BF$4:$BF$13</c:f>
            </c:numRef>
          </c:val>
        </c:ser>
        <c:axId val="11994902"/>
        <c:axId val="1858633214"/>
      </c:barChart>
      <c:catAx>
        <c:axId val="11994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t>Deciles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858633214"/>
      </c:catAx>
      <c:valAx>
        <c:axId val="1858633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Decile mean / Global mean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99490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/>
            </a:pPr>
            <a:r>
              <a:t>ROC Curve, AUC = 0.946995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LR_TrainingLiftChart!$BZ$2:$BZ$47</c:f>
            </c:numRef>
          </c:xVal>
          <c:yVal>
            <c:numRef>
              <c:f>LR_TrainingLiftChart!$CA$2:$CA$47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LR_TrainingLiftChart!$BZ$2:$BZ$47</c:f>
            </c:numRef>
          </c:xVal>
          <c:yVal>
            <c:numRef>
              <c:f>LR_TrainingLiftChart!$CB$2:$CB$47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999176"/>
        <c:axId val="210463559"/>
      </c:scatterChart>
      <c:valAx>
        <c:axId val="111599917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False Positive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0463559"/>
      </c:valAx>
      <c:valAx>
        <c:axId val="210463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True Positive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1599917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/>
            </a:pPr>
            <a:r>
              <a:t>Lift chart (validation dataset)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LR_ValidationLiftChart!$AZ$4:$AZ$43</c:f>
            </c:numRef>
          </c:xVal>
          <c:yVal>
            <c:numRef>
              <c:f>LR_ValidationLiftChart!$BC$4:$BC$43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LR_ValidationLiftChart!$AZ$4:$AZ$43</c:f>
            </c:numRef>
          </c:xVal>
          <c:yVal>
            <c:numRef>
              <c:f>LR_ValidationLiftChart!$BD$4:$BD$43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22113"/>
        <c:axId val="1495688900"/>
      </c:scatterChart>
      <c:valAx>
        <c:axId val="146882211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# Cases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95688900"/>
      </c:valAx>
      <c:valAx>
        <c:axId val="1495688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Cumulative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6882211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/>
            </a:pPr>
            <a:r>
              <a:t>Decile-wise lift chart (validation dataset)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F81BD"/>
            </a:solidFill>
          </c:spPr>
          <c:cat>
            <c:strRef>
              <c:f>LR_ValidationLiftChart!$BE$4:$BE$13</c:f>
            </c:strRef>
          </c:cat>
          <c:val>
            <c:numRef>
              <c:f>LR_ValidationLiftChart!$BF$4:$BF$13</c:f>
            </c:numRef>
          </c:val>
        </c:ser>
        <c:axId val="1351732979"/>
        <c:axId val="2064637438"/>
      </c:barChart>
      <c:catAx>
        <c:axId val="1351732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t>Deciles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064637438"/>
      </c:catAx>
      <c:valAx>
        <c:axId val="2064637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Decile mean / Global mean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5173297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/>
            </a:pPr>
            <a:r>
              <a:t>ROC Curve, AUC = 0.747549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LR_ValidationLiftChart!$BZ$2:$BZ$29</c:f>
            </c:numRef>
          </c:xVal>
          <c:yVal>
            <c:numRef>
              <c:f>LR_ValidationLiftChart!$CA$2:$CA$29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LR_ValidationLiftChart!$BZ$2:$BZ$29</c:f>
            </c:numRef>
          </c:xVal>
          <c:yVal>
            <c:numRef>
              <c:f>LR_ValidationLiftChart!$CB$2:$CB$29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00450"/>
        <c:axId val="503986121"/>
      </c:scatterChart>
      <c:valAx>
        <c:axId val="213130045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False Positive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03986121"/>
      </c:valAx>
      <c:valAx>
        <c:axId val="503986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True Positive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3130045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123825</xdr:colOff>
      <xdr:row>9</xdr:row>
      <xdr:rowOff>38100</xdr:rowOff>
    </xdr:from>
    <xdr:to>
      <xdr:col>7</xdr:col>
      <xdr:colOff>295275</xdr:colOff>
      <xdr:row>28</xdr:row>
      <xdr:rowOff>123825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428625</xdr:colOff>
      <xdr:row>9</xdr:row>
      <xdr:rowOff>38100</xdr:rowOff>
    </xdr:from>
    <xdr:to>
      <xdr:col>14</xdr:col>
      <xdr:colOff>342900</xdr:colOff>
      <xdr:row>28</xdr:row>
      <xdr:rowOff>123825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123825</xdr:colOff>
      <xdr:row>29</xdr:row>
      <xdr:rowOff>38100</xdr:rowOff>
    </xdr:from>
    <xdr:to>
      <xdr:col>7</xdr:col>
      <xdr:colOff>295275</xdr:colOff>
      <xdr:row>48</xdr:row>
      <xdr:rowOff>123825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123825</xdr:colOff>
      <xdr:row>9</xdr:row>
      <xdr:rowOff>38100</xdr:rowOff>
    </xdr:from>
    <xdr:to>
      <xdr:col>7</xdr:col>
      <xdr:colOff>295275</xdr:colOff>
      <xdr:row>28</xdr:row>
      <xdr:rowOff>123825</xdr:rowOff>
    </xdr:to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428625</xdr:colOff>
      <xdr:row>9</xdr:row>
      <xdr:rowOff>38100</xdr:rowOff>
    </xdr:from>
    <xdr:to>
      <xdr:col>14</xdr:col>
      <xdr:colOff>342900</xdr:colOff>
      <xdr:row>28</xdr:row>
      <xdr:rowOff>123825</xdr:rowOff>
    </xdr:to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123825</xdr:colOff>
      <xdr:row>29</xdr:row>
      <xdr:rowOff>38100</xdr:rowOff>
    </xdr:from>
    <xdr:to>
      <xdr:col>7</xdr:col>
      <xdr:colOff>295275</xdr:colOff>
      <xdr:row>48</xdr:row>
      <xdr:rowOff>123825</xdr:rowOff>
    </xdr:to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57"/>
    <col customWidth="1" min="2" max="2" width="47.29"/>
    <col customWidth="1" min="3" max="3" width="19.0"/>
    <col customWidth="1" min="4" max="4" width="18.71"/>
    <col customWidth="1" min="5" max="5" width="8.86"/>
    <col customWidth="1" min="6" max="6" width="9.29"/>
    <col customWidth="1" min="7" max="7" width="16.29"/>
    <col customWidth="1" min="8" max="8" width="8.71"/>
    <col customWidth="1" min="9" max="9" width="10.86"/>
    <col customWidth="1" min="10" max="10" width="4.71"/>
    <col customWidth="1" min="11" max="26" width="8.71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/>
      <c r="J1" s="3"/>
    </row>
    <row r="2" ht="15.75" customHeight="1">
      <c r="A2" s="4">
        <v>1984.0</v>
      </c>
      <c r="B2" s="4" t="s">
        <v>7</v>
      </c>
      <c r="C2" s="5">
        <v>3.0</v>
      </c>
      <c r="D2" s="5">
        <v>0.0</v>
      </c>
      <c r="E2" s="5">
        <v>0.0</v>
      </c>
      <c r="F2" s="5">
        <v>0.0</v>
      </c>
      <c r="G2" s="5" t="s">
        <v>8</v>
      </c>
      <c r="I2" s="3"/>
      <c r="J2" s="3"/>
    </row>
    <row r="3" ht="15.75" customHeight="1">
      <c r="A3" s="4">
        <v>1984.0</v>
      </c>
      <c r="B3" s="4" t="s">
        <v>9</v>
      </c>
      <c r="C3" s="5">
        <v>7.0</v>
      </c>
      <c r="D3" s="5">
        <v>1.0</v>
      </c>
      <c r="E3" s="5">
        <v>0.0</v>
      </c>
      <c r="F3" s="5">
        <v>0.0</v>
      </c>
      <c r="G3" s="5" t="s">
        <v>8</v>
      </c>
      <c r="I3" s="3"/>
      <c r="J3" s="3"/>
    </row>
    <row r="4" ht="15.75" customHeight="1">
      <c r="A4" s="4">
        <v>1984.0</v>
      </c>
      <c r="B4" s="4" t="s">
        <v>10</v>
      </c>
      <c r="C4" s="5">
        <v>7.0</v>
      </c>
      <c r="D4" s="5">
        <v>1.0</v>
      </c>
      <c r="E4" s="5">
        <v>0.0</v>
      </c>
      <c r="F4" s="5">
        <v>0.0</v>
      </c>
      <c r="G4" s="5" t="s">
        <v>8</v>
      </c>
      <c r="I4" s="3"/>
      <c r="J4" s="3"/>
    </row>
    <row r="5" ht="15.75" customHeight="1">
      <c r="A5" s="4">
        <v>1984.0</v>
      </c>
      <c r="B5" s="4" t="s">
        <v>11</v>
      </c>
      <c r="C5" s="5">
        <v>11.0</v>
      </c>
      <c r="D5" s="5">
        <v>3.0</v>
      </c>
      <c r="E5" s="5">
        <v>0.0</v>
      </c>
      <c r="F5" s="5">
        <v>0.0</v>
      </c>
      <c r="G5" s="5" t="s">
        <v>8</v>
      </c>
      <c r="I5" s="3"/>
      <c r="J5" s="3"/>
    </row>
    <row r="6" ht="15.75" customHeight="1">
      <c r="A6" s="4">
        <v>1984.0</v>
      </c>
      <c r="B6" s="4" t="s">
        <v>12</v>
      </c>
      <c r="C6" s="5">
        <v>11.0</v>
      </c>
      <c r="D6" s="5">
        <v>4.0</v>
      </c>
      <c r="E6" s="5">
        <v>0.0</v>
      </c>
      <c r="F6" s="5">
        <v>1.0</v>
      </c>
      <c r="G6" s="5" t="s">
        <v>8</v>
      </c>
      <c r="I6" s="3"/>
      <c r="J6" s="3"/>
    </row>
    <row r="7" ht="15.75" customHeight="1">
      <c r="A7" s="4">
        <v>1985.0</v>
      </c>
      <c r="B7" s="4" t="s">
        <v>13</v>
      </c>
      <c r="C7" s="5">
        <v>8.0</v>
      </c>
      <c r="D7" s="5">
        <v>4.0</v>
      </c>
      <c r="E7" s="5">
        <v>1.0</v>
      </c>
      <c r="F7" s="5">
        <v>0.0</v>
      </c>
      <c r="G7" s="5" t="s">
        <v>8</v>
      </c>
      <c r="I7" s="3"/>
      <c r="J7" s="3"/>
    </row>
    <row r="8" ht="15.75" customHeight="1">
      <c r="A8" s="4">
        <v>1985.0</v>
      </c>
      <c r="B8" s="4" t="s">
        <v>14</v>
      </c>
      <c r="C8" s="5">
        <v>4.0</v>
      </c>
      <c r="D8" s="5">
        <v>0.0</v>
      </c>
      <c r="E8" s="5">
        <v>0.0</v>
      </c>
      <c r="F8" s="5">
        <v>0.0</v>
      </c>
      <c r="G8" s="5" t="s">
        <v>8</v>
      </c>
      <c r="I8" s="3"/>
      <c r="J8" s="3"/>
    </row>
    <row r="9" ht="15.75" customHeight="1">
      <c r="A9" s="4">
        <v>1985.0</v>
      </c>
      <c r="B9" s="4" t="s">
        <v>15</v>
      </c>
      <c r="C9" s="5">
        <v>8.0</v>
      </c>
      <c r="D9" s="5">
        <v>0.0</v>
      </c>
      <c r="E9" s="5">
        <v>0.0</v>
      </c>
      <c r="F9" s="5">
        <v>0.0</v>
      </c>
      <c r="G9" s="5" t="s">
        <v>8</v>
      </c>
      <c r="I9" s="3"/>
      <c r="J9" s="3"/>
    </row>
    <row r="10" ht="15.75" customHeight="1">
      <c r="A10" s="4">
        <v>1985.0</v>
      </c>
      <c r="B10" s="4" t="s">
        <v>16</v>
      </c>
      <c r="C10" s="5">
        <v>11.0</v>
      </c>
      <c r="D10" s="5">
        <v>1.0</v>
      </c>
      <c r="E10" s="5">
        <v>0.0</v>
      </c>
      <c r="F10" s="5">
        <v>0.0</v>
      </c>
      <c r="G10" s="5" t="s">
        <v>8</v>
      </c>
      <c r="I10" s="3"/>
      <c r="J10" s="3"/>
    </row>
    <row r="11" ht="15.75" customHeight="1">
      <c r="A11" s="4">
        <v>1985.0</v>
      </c>
      <c r="B11" s="4" t="s">
        <v>17</v>
      </c>
      <c r="C11" s="5">
        <v>11.0</v>
      </c>
      <c r="D11" s="5">
        <v>3.0</v>
      </c>
      <c r="E11" s="5">
        <v>0.0</v>
      </c>
      <c r="F11" s="5">
        <v>1.0</v>
      </c>
      <c r="G11" s="5" t="s">
        <v>8</v>
      </c>
      <c r="I11" s="3"/>
      <c r="J11" s="3"/>
    </row>
    <row r="12" ht="15.75" customHeight="1">
      <c r="A12" s="4">
        <v>1986.0</v>
      </c>
      <c r="B12" s="4" t="s">
        <v>18</v>
      </c>
      <c r="C12" s="5">
        <v>7.0</v>
      </c>
      <c r="D12" s="5">
        <v>1.0</v>
      </c>
      <c r="E12" s="5">
        <v>1.0</v>
      </c>
      <c r="F12" s="5">
        <v>0.0</v>
      </c>
      <c r="G12" s="5" t="s">
        <v>8</v>
      </c>
      <c r="I12" s="3"/>
      <c r="J12" s="3"/>
    </row>
    <row r="13" ht="15.75" customHeight="1">
      <c r="A13" s="4">
        <v>1986.0</v>
      </c>
      <c r="B13" s="4" t="s">
        <v>19</v>
      </c>
      <c r="C13" s="5">
        <v>5.0</v>
      </c>
      <c r="D13" s="5">
        <v>1.0</v>
      </c>
      <c r="E13" s="5">
        <v>0.0</v>
      </c>
      <c r="F13" s="5">
        <v>0.0</v>
      </c>
      <c r="G13" s="5" t="s">
        <v>8</v>
      </c>
      <c r="I13" s="3"/>
      <c r="J13" s="3"/>
    </row>
    <row r="14" ht="15.75" customHeight="1">
      <c r="A14" s="4">
        <v>1986.0</v>
      </c>
      <c r="B14" s="4" t="s">
        <v>20</v>
      </c>
      <c r="C14" s="5">
        <v>8.0</v>
      </c>
      <c r="D14" s="5">
        <v>1.0</v>
      </c>
      <c r="E14" s="5">
        <v>0.0</v>
      </c>
      <c r="F14" s="5">
        <v>0.0</v>
      </c>
      <c r="G14" s="5" t="s">
        <v>8</v>
      </c>
      <c r="I14" s="3"/>
      <c r="J14" s="3"/>
    </row>
    <row r="15" ht="15.75" customHeight="1">
      <c r="A15" s="4">
        <v>1986.0</v>
      </c>
      <c r="B15" s="4" t="s">
        <v>21</v>
      </c>
      <c r="C15" s="5">
        <v>7.0</v>
      </c>
      <c r="D15" s="5">
        <v>2.0</v>
      </c>
      <c r="E15" s="5">
        <v>0.0</v>
      </c>
      <c r="F15" s="5">
        <v>0.0</v>
      </c>
      <c r="G15" s="5" t="s">
        <v>8</v>
      </c>
      <c r="I15" s="3"/>
      <c r="J15" s="3"/>
    </row>
    <row r="16" ht="15.75" customHeight="1">
      <c r="A16" s="4">
        <v>1986.0</v>
      </c>
      <c r="B16" s="4" t="s">
        <v>22</v>
      </c>
      <c r="C16" s="5">
        <v>8.0</v>
      </c>
      <c r="D16" s="5">
        <v>3.0</v>
      </c>
      <c r="E16" s="5">
        <v>0.0</v>
      </c>
      <c r="F16" s="5">
        <v>1.0</v>
      </c>
      <c r="G16" s="5" t="s">
        <v>8</v>
      </c>
      <c r="I16" s="3"/>
      <c r="J16" s="3"/>
    </row>
    <row r="17" ht="15.75" customHeight="1">
      <c r="A17" s="4">
        <v>1987.0</v>
      </c>
      <c r="B17" s="4" t="s">
        <v>23</v>
      </c>
      <c r="C17" s="5">
        <v>5.0</v>
      </c>
      <c r="D17" s="5">
        <v>1.0</v>
      </c>
      <c r="E17" s="5">
        <v>1.0</v>
      </c>
      <c r="F17" s="5">
        <v>0.0</v>
      </c>
      <c r="G17" s="5" t="s">
        <v>8</v>
      </c>
      <c r="I17" s="3"/>
      <c r="J17" s="3"/>
    </row>
    <row r="18" ht="15.75" customHeight="1">
      <c r="A18" s="4">
        <v>1987.0</v>
      </c>
      <c r="B18" s="4" t="s">
        <v>24</v>
      </c>
      <c r="C18" s="5">
        <v>7.0</v>
      </c>
      <c r="D18" s="5">
        <v>0.0</v>
      </c>
      <c r="E18" s="5">
        <v>1.0</v>
      </c>
      <c r="F18" s="5">
        <v>0.0</v>
      </c>
      <c r="G18" s="5" t="s">
        <v>8</v>
      </c>
      <c r="I18" s="3"/>
      <c r="J18" s="3"/>
    </row>
    <row r="19" ht="15.75" customHeight="1">
      <c r="A19" s="4">
        <v>1987.0</v>
      </c>
      <c r="B19" s="4" t="s">
        <v>25</v>
      </c>
      <c r="C19" s="5">
        <v>6.0</v>
      </c>
      <c r="D19" s="5">
        <v>0.0</v>
      </c>
      <c r="E19" s="5">
        <v>0.0</v>
      </c>
      <c r="F19" s="5">
        <v>0.0</v>
      </c>
      <c r="G19" s="5" t="s">
        <v>8</v>
      </c>
      <c r="I19" s="3"/>
      <c r="J19" s="3"/>
    </row>
    <row r="20" ht="15.75" customHeight="1">
      <c r="A20" s="4">
        <v>1987.0</v>
      </c>
      <c r="B20" s="4" t="s">
        <v>26</v>
      </c>
      <c r="C20" s="5">
        <v>6.0</v>
      </c>
      <c r="D20" s="5">
        <v>2.0</v>
      </c>
      <c r="E20" s="5">
        <v>0.0</v>
      </c>
      <c r="F20" s="5">
        <v>0.0</v>
      </c>
      <c r="G20" s="5" t="s">
        <v>8</v>
      </c>
      <c r="I20" s="3"/>
      <c r="J20" s="3"/>
    </row>
    <row r="21" ht="15.75" customHeight="1">
      <c r="A21" s="4">
        <v>1987.0</v>
      </c>
      <c r="B21" s="4" t="s">
        <v>27</v>
      </c>
      <c r="C21" s="5">
        <v>9.0</v>
      </c>
      <c r="D21" s="5">
        <v>4.0</v>
      </c>
      <c r="E21" s="5">
        <v>0.0</v>
      </c>
      <c r="F21" s="5">
        <v>1.0</v>
      </c>
      <c r="G21" s="5" t="s">
        <v>8</v>
      </c>
      <c r="I21" s="3"/>
      <c r="J21" s="3"/>
    </row>
    <row r="22" ht="15.75" customHeight="1">
      <c r="A22" s="4">
        <v>1988.0</v>
      </c>
      <c r="B22" s="4" t="s">
        <v>28</v>
      </c>
      <c r="C22" s="5">
        <v>6.0</v>
      </c>
      <c r="D22" s="5">
        <v>4.0</v>
      </c>
      <c r="E22" s="5">
        <v>1.0</v>
      </c>
      <c r="F22" s="5">
        <v>0.0</v>
      </c>
      <c r="G22" s="5" t="s">
        <v>8</v>
      </c>
      <c r="I22" s="3"/>
      <c r="J22" s="3"/>
    </row>
    <row r="23" ht="15.75" customHeight="1">
      <c r="A23" s="4">
        <v>1988.0</v>
      </c>
      <c r="B23" s="4" t="s">
        <v>29</v>
      </c>
      <c r="C23" s="5">
        <v>4.0</v>
      </c>
      <c r="D23" s="5">
        <v>0.0</v>
      </c>
      <c r="E23" s="5">
        <v>0.0</v>
      </c>
      <c r="F23" s="5">
        <v>0.0</v>
      </c>
      <c r="G23" s="5" t="s">
        <v>8</v>
      </c>
      <c r="I23" s="3"/>
      <c r="J23" s="3"/>
    </row>
    <row r="24" ht="15.75" customHeight="1">
      <c r="A24" s="4">
        <v>1988.0</v>
      </c>
      <c r="B24" s="4" t="s">
        <v>30</v>
      </c>
      <c r="C24" s="5">
        <v>7.0</v>
      </c>
      <c r="D24" s="5">
        <v>0.0</v>
      </c>
      <c r="E24" s="5">
        <v>0.0</v>
      </c>
      <c r="F24" s="5">
        <v>0.0</v>
      </c>
      <c r="G24" s="5" t="s">
        <v>8</v>
      </c>
      <c r="I24" s="3"/>
      <c r="J24" s="3"/>
    </row>
    <row r="25" ht="15.75" customHeight="1">
      <c r="A25" s="4">
        <v>1988.0</v>
      </c>
      <c r="B25" s="4" t="s">
        <v>31</v>
      </c>
      <c r="C25" s="5">
        <v>7.0</v>
      </c>
      <c r="D25" s="5">
        <v>0.0</v>
      </c>
      <c r="E25" s="5">
        <v>0.0</v>
      </c>
      <c r="F25" s="5">
        <v>0.0</v>
      </c>
      <c r="G25" s="5" t="s">
        <v>8</v>
      </c>
      <c r="I25" s="3"/>
      <c r="J25" s="3"/>
    </row>
    <row r="26" ht="15.75" customHeight="1">
      <c r="A26" s="4">
        <v>1988.0</v>
      </c>
      <c r="B26" s="4" t="s">
        <v>32</v>
      </c>
      <c r="C26" s="5">
        <v>8.0</v>
      </c>
      <c r="D26" s="5">
        <v>2.0</v>
      </c>
      <c r="E26" s="5">
        <v>0.0</v>
      </c>
      <c r="F26" s="5">
        <v>1.0</v>
      </c>
      <c r="G26" s="5" t="s">
        <v>8</v>
      </c>
      <c r="I26" s="3"/>
      <c r="J26" s="3"/>
    </row>
    <row r="27" ht="15.75" customHeight="1">
      <c r="A27" s="4">
        <v>1989.0</v>
      </c>
      <c r="B27" s="4" t="s">
        <v>33</v>
      </c>
      <c r="C27" s="5">
        <v>3.0</v>
      </c>
      <c r="D27" s="5">
        <v>0.0</v>
      </c>
      <c r="E27" s="5">
        <v>0.0</v>
      </c>
      <c r="F27" s="5">
        <v>0.0</v>
      </c>
      <c r="G27" s="5" t="s">
        <v>8</v>
      </c>
      <c r="I27" s="3"/>
      <c r="J27" s="3"/>
    </row>
    <row r="28" ht="15.75" customHeight="1">
      <c r="A28" s="4">
        <v>1989.0</v>
      </c>
      <c r="B28" s="4" t="s">
        <v>34</v>
      </c>
      <c r="C28" s="5">
        <v>4.0</v>
      </c>
      <c r="D28" s="5">
        <v>0.0</v>
      </c>
      <c r="E28" s="5">
        <v>0.0</v>
      </c>
      <c r="F28" s="5">
        <v>0.0</v>
      </c>
      <c r="G28" s="5" t="s">
        <v>8</v>
      </c>
      <c r="I28" s="3"/>
      <c r="J28" s="3"/>
    </row>
    <row r="29" ht="15.75" customHeight="1">
      <c r="A29" s="4">
        <v>1989.0</v>
      </c>
      <c r="B29" s="4" t="s">
        <v>35</v>
      </c>
      <c r="C29" s="5">
        <v>5.0</v>
      </c>
      <c r="D29" s="5">
        <v>0.0</v>
      </c>
      <c r="E29" s="5">
        <v>0.0</v>
      </c>
      <c r="F29" s="5">
        <v>0.0</v>
      </c>
      <c r="G29" s="5" t="s">
        <v>8</v>
      </c>
      <c r="I29" s="3"/>
      <c r="J29" s="3"/>
    </row>
    <row r="30" ht="15.75" customHeight="1">
      <c r="A30" s="4">
        <v>1989.0</v>
      </c>
      <c r="B30" s="4" t="s">
        <v>36</v>
      </c>
      <c r="C30" s="5">
        <v>9.0</v>
      </c>
      <c r="D30" s="5">
        <v>3.0</v>
      </c>
      <c r="E30" s="5">
        <v>0.0</v>
      </c>
      <c r="F30" s="5">
        <v>1.0</v>
      </c>
      <c r="G30" s="5" t="s">
        <v>8</v>
      </c>
      <c r="I30" s="3"/>
      <c r="J30" s="3"/>
    </row>
    <row r="31" ht="15.75" customHeight="1">
      <c r="A31" s="4">
        <v>1989.0</v>
      </c>
      <c r="B31" s="4" t="s">
        <v>37</v>
      </c>
      <c r="C31" s="5">
        <v>8.0</v>
      </c>
      <c r="D31" s="5">
        <v>4.0</v>
      </c>
      <c r="E31" s="5">
        <v>0.0</v>
      </c>
      <c r="F31" s="5">
        <v>0.0</v>
      </c>
      <c r="G31" s="5" t="s">
        <v>8</v>
      </c>
      <c r="I31" s="3"/>
      <c r="J31" s="3"/>
    </row>
    <row r="32" ht="15.75" customHeight="1">
      <c r="A32" s="4">
        <v>1990.0</v>
      </c>
      <c r="B32" s="4" t="s">
        <v>38</v>
      </c>
      <c r="C32" s="5">
        <v>3.0</v>
      </c>
      <c r="D32" s="5">
        <v>0.0</v>
      </c>
      <c r="E32" s="5">
        <v>0.0</v>
      </c>
      <c r="F32" s="5">
        <v>0.0</v>
      </c>
      <c r="G32" s="5" t="s">
        <v>8</v>
      </c>
      <c r="I32" s="3"/>
      <c r="J32" s="3"/>
    </row>
    <row r="33" ht="15.75" customHeight="1">
      <c r="A33" s="4">
        <v>1990.0</v>
      </c>
      <c r="B33" s="4" t="s">
        <v>39</v>
      </c>
      <c r="C33" s="5">
        <v>6.0</v>
      </c>
      <c r="D33" s="5">
        <v>0.0</v>
      </c>
      <c r="E33" s="5">
        <v>0.0</v>
      </c>
      <c r="F33" s="5">
        <v>0.0</v>
      </c>
      <c r="G33" s="5" t="s">
        <v>8</v>
      </c>
      <c r="I33" s="3"/>
      <c r="J33" s="3"/>
    </row>
    <row r="34" ht="15.75" customHeight="1">
      <c r="A34" s="4">
        <v>1990.0</v>
      </c>
      <c r="B34" s="4" t="s">
        <v>40</v>
      </c>
      <c r="C34" s="5">
        <v>7.0</v>
      </c>
      <c r="D34" s="5">
        <v>0.0</v>
      </c>
      <c r="E34" s="5">
        <v>0.0</v>
      </c>
      <c r="F34" s="5">
        <v>0.0</v>
      </c>
      <c r="G34" s="5" t="s">
        <v>8</v>
      </c>
      <c r="I34" s="3"/>
      <c r="J34" s="3"/>
    </row>
    <row r="35" ht="15.75" customHeight="1">
      <c r="A35" s="4">
        <v>1990.0</v>
      </c>
      <c r="B35" s="4" t="s">
        <v>41</v>
      </c>
      <c r="C35" s="5">
        <v>5.0</v>
      </c>
      <c r="D35" s="5">
        <v>1.0</v>
      </c>
      <c r="E35" s="5">
        <v>0.0</v>
      </c>
      <c r="F35" s="5">
        <v>0.0</v>
      </c>
      <c r="G35" s="5" t="s">
        <v>8</v>
      </c>
      <c r="I35" s="3"/>
      <c r="J35" s="3"/>
    </row>
    <row r="36" ht="15.75" customHeight="1">
      <c r="A36" s="4">
        <v>1990.0</v>
      </c>
      <c r="B36" s="4" t="s">
        <v>42</v>
      </c>
      <c r="C36" s="5">
        <v>12.0</v>
      </c>
      <c r="D36" s="5">
        <v>3.0</v>
      </c>
      <c r="E36" s="5">
        <v>0.0</v>
      </c>
      <c r="F36" s="5">
        <v>1.0</v>
      </c>
      <c r="G36" s="5" t="s">
        <v>8</v>
      </c>
      <c r="I36" s="3"/>
      <c r="J36" s="3"/>
    </row>
    <row r="37" ht="15.75" customHeight="1">
      <c r="A37" s="4">
        <v>1991.0</v>
      </c>
      <c r="B37" s="4" t="s">
        <v>43</v>
      </c>
      <c r="C37" s="5">
        <v>7.0</v>
      </c>
      <c r="D37" s="5">
        <v>1.0</v>
      </c>
      <c r="E37" s="5">
        <v>0.0</v>
      </c>
      <c r="F37" s="5">
        <v>1.0</v>
      </c>
      <c r="G37" s="5" t="s">
        <v>8</v>
      </c>
      <c r="I37" s="3"/>
      <c r="J37" s="3"/>
    </row>
    <row r="38" ht="15.75" customHeight="1">
      <c r="A38" s="4">
        <v>1991.0</v>
      </c>
      <c r="B38" s="4" t="s">
        <v>44</v>
      </c>
      <c r="C38" s="5">
        <v>7.0</v>
      </c>
      <c r="D38" s="5">
        <v>1.0</v>
      </c>
      <c r="E38" s="5">
        <v>0.0</v>
      </c>
      <c r="F38" s="5">
        <v>0.0</v>
      </c>
      <c r="G38" s="5" t="s">
        <v>8</v>
      </c>
      <c r="I38" s="3"/>
      <c r="J38" s="3"/>
    </row>
    <row r="39" ht="15.75" customHeight="1">
      <c r="A39" s="4">
        <v>1991.0</v>
      </c>
      <c r="B39" s="4" t="s">
        <v>45</v>
      </c>
      <c r="C39" s="5">
        <v>8.0</v>
      </c>
      <c r="D39" s="5">
        <v>1.0</v>
      </c>
      <c r="E39" s="5">
        <v>0.0</v>
      </c>
      <c r="F39" s="5">
        <v>0.0</v>
      </c>
      <c r="G39" s="5" t="s">
        <v>8</v>
      </c>
      <c r="I39" s="3"/>
      <c r="J39" s="3"/>
    </row>
    <row r="40" ht="15.75" customHeight="1">
      <c r="A40" s="4">
        <v>1991.0</v>
      </c>
      <c r="B40" s="4" t="s">
        <v>46</v>
      </c>
      <c r="C40" s="5">
        <v>10.0</v>
      </c>
      <c r="D40" s="5">
        <v>1.0</v>
      </c>
      <c r="E40" s="5">
        <v>0.0</v>
      </c>
      <c r="F40" s="5">
        <v>0.0</v>
      </c>
      <c r="G40" s="5" t="s">
        <v>8</v>
      </c>
      <c r="I40" s="3"/>
      <c r="J40" s="3"/>
    </row>
    <row r="41" ht="15.75" customHeight="1">
      <c r="A41" s="4">
        <v>1991.0</v>
      </c>
      <c r="B41" s="4" t="s">
        <v>47</v>
      </c>
      <c r="C41" s="5">
        <v>6.0</v>
      </c>
      <c r="D41" s="5">
        <v>3.0</v>
      </c>
      <c r="E41" s="5">
        <v>0.0</v>
      </c>
      <c r="F41" s="5">
        <v>0.0</v>
      </c>
      <c r="G41" s="5" t="s">
        <v>8</v>
      </c>
      <c r="I41" s="3"/>
      <c r="J41" s="3"/>
    </row>
    <row r="42" ht="15.75" customHeight="1">
      <c r="A42" s="4">
        <v>1992.0</v>
      </c>
      <c r="B42" s="4" t="s">
        <v>48</v>
      </c>
      <c r="C42" s="5">
        <v>4.0</v>
      </c>
      <c r="D42" s="5">
        <v>0.0</v>
      </c>
      <c r="E42" s="5">
        <v>0.0</v>
      </c>
      <c r="F42" s="5">
        <v>0.0</v>
      </c>
      <c r="G42" s="5" t="s">
        <v>8</v>
      </c>
      <c r="I42" s="3"/>
      <c r="J42" s="3"/>
    </row>
    <row r="43" ht="15.75" customHeight="1">
      <c r="A43" s="4">
        <v>1992.0</v>
      </c>
      <c r="B43" s="4" t="s">
        <v>49</v>
      </c>
      <c r="C43" s="5">
        <v>6.0</v>
      </c>
      <c r="D43" s="5">
        <v>0.0</v>
      </c>
      <c r="E43" s="5">
        <v>0.0</v>
      </c>
      <c r="F43" s="5">
        <v>0.0</v>
      </c>
      <c r="G43" s="5" t="s">
        <v>8</v>
      </c>
      <c r="I43" s="3"/>
      <c r="J43" s="3"/>
    </row>
    <row r="44" ht="15.75" customHeight="1">
      <c r="A44" s="4">
        <v>1992.0</v>
      </c>
      <c r="B44" s="4" t="s">
        <v>50</v>
      </c>
      <c r="C44" s="5">
        <v>4.0</v>
      </c>
      <c r="D44" s="5">
        <v>3.0</v>
      </c>
      <c r="E44" s="5">
        <v>0.0</v>
      </c>
      <c r="F44" s="5">
        <v>0.0</v>
      </c>
      <c r="G44" s="5" t="s">
        <v>8</v>
      </c>
      <c r="I44" s="3"/>
      <c r="J44" s="3"/>
    </row>
    <row r="45" ht="15.75" customHeight="1">
      <c r="A45" s="4">
        <v>1992.0</v>
      </c>
      <c r="B45" s="4" t="s">
        <v>51</v>
      </c>
      <c r="C45" s="5">
        <v>9.0</v>
      </c>
      <c r="D45" s="5">
        <v>1.0</v>
      </c>
      <c r="E45" s="5">
        <v>0.0</v>
      </c>
      <c r="F45" s="5">
        <v>0.0</v>
      </c>
      <c r="G45" s="5" t="s">
        <v>8</v>
      </c>
      <c r="I45" s="3"/>
      <c r="J45" s="3"/>
    </row>
    <row r="46" ht="15.75" customHeight="1">
      <c r="A46" s="4">
        <v>1992.0</v>
      </c>
      <c r="B46" s="4" t="s">
        <v>52</v>
      </c>
      <c r="C46" s="5">
        <v>9.0</v>
      </c>
      <c r="D46" s="5">
        <v>2.0</v>
      </c>
      <c r="E46" s="5">
        <v>0.0</v>
      </c>
      <c r="F46" s="5">
        <v>1.0</v>
      </c>
      <c r="G46" s="5" t="s">
        <v>8</v>
      </c>
      <c r="I46" s="3"/>
      <c r="J46" s="3"/>
    </row>
    <row r="47" ht="15.75" customHeight="1">
      <c r="A47" s="4">
        <v>1993.0</v>
      </c>
      <c r="B47" s="4" t="s">
        <v>53</v>
      </c>
      <c r="C47" s="5">
        <v>7.0</v>
      </c>
      <c r="D47" s="5">
        <v>0.0</v>
      </c>
      <c r="E47" s="5">
        <v>0.0</v>
      </c>
      <c r="F47" s="5">
        <v>0.0</v>
      </c>
      <c r="G47" s="5" t="s">
        <v>8</v>
      </c>
      <c r="I47" s="3"/>
      <c r="J47" s="3"/>
    </row>
    <row r="48" ht="15.75" customHeight="1">
      <c r="A48" s="4">
        <v>1993.0</v>
      </c>
      <c r="B48" s="4" t="s">
        <v>54</v>
      </c>
      <c r="C48" s="5">
        <v>8.0</v>
      </c>
      <c r="D48" s="5">
        <v>0.0</v>
      </c>
      <c r="E48" s="5">
        <v>0.0</v>
      </c>
      <c r="F48" s="5">
        <v>0.0</v>
      </c>
      <c r="G48" s="5" t="s">
        <v>8</v>
      </c>
      <c r="I48" s="3"/>
      <c r="J48" s="3"/>
    </row>
    <row r="49" ht="15.75" customHeight="1">
      <c r="A49" s="4">
        <v>1993.0</v>
      </c>
      <c r="B49" s="4" t="s">
        <v>55</v>
      </c>
      <c r="C49" s="5">
        <v>7.0</v>
      </c>
      <c r="D49" s="5">
        <v>1.0</v>
      </c>
      <c r="E49" s="5">
        <v>0.0</v>
      </c>
      <c r="F49" s="5">
        <v>0.0</v>
      </c>
      <c r="G49" s="5" t="s">
        <v>8</v>
      </c>
      <c r="I49" s="3"/>
      <c r="J49" s="3"/>
    </row>
    <row r="50" ht="15.75" customHeight="1">
      <c r="A50" s="4">
        <v>1993.0</v>
      </c>
      <c r="B50" s="4" t="s">
        <v>56</v>
      </c>
      <c r="C50" s="5">
        <v>8.0</v>
      </c>
      <c r="D50" s="5">
        <v>1.0</v>
      </c>
      <c r="E50" s="5">
        <v>0.0</v>
      </c>
      <c r="F50" s="5">
        <v>0.0</v>
      </c>
      <c r="G50" s="5" t="s">
        <v>8</v>
      </c>
      <c r="I50" s="3"/>
      <c r="J50" s="3"/>
    </row>
    <row r="51" ht="15.75" customHeight="1">
      <c r="A51" s="4">
        <v>1993.0</v>
      </c>
      <c r="B51" s="4" t="s">
        <v>57</v>
      </c>
      <c r="C51" s="5">
        <v>12.0</v>
      </c>
      <c r="D51" s="5">
        <v>3.0</v>
      </c>
      <c r="E51" s="5">
        <v>0.0</v>
      </c>
      <c r="F51" s="5">
        <v>1.0</v>
      </c>
      <c r="G51" s="5" t="s">
        <v>8</v>
      </c>
      <c r="I51" s="3"/>
      <c r="J51" s="3"/>
    </row>
    <row r="52" ht="15.75" customHeight="1">
      <c r="A52" s="4">
        <v>1994.0</v>
      </c>
      <c r="B52" s="4" t="s">
        <v>58</v>
      </c>
      <c r="C52" s="5">
        <v>4.0</v>
      </c>
      <c r="D52" s="5">
        <v>0.0</v>
      </c>
      <c r="E52" s="5">
        <v>0.0</v>
      </c>
      <c r="F52" s="5">
        <v>0.0</v>
      </c>
      <c r="G52" s="5" t="s">
        <v>8</v>
      </c>
      <c r="I52" s="3"/>
      <c r="J52" s="3"/>
    </row>
    <row r="53" ht="15.75" customHeight="1">
      <c r="A53" s="4">
        <v>1994.0</v>
      </c>
      <c r="B53" s="4" t="s">
        <v>59</v>
      </c>
      <c r="C53" s="5">
        <v>2.0</v>
      </c>
      <c r="D53" s="5">
        <v>1.0</v>
      </c>
      <c r="E53" s="5">
        <v>0.0</v>
      </c>
      <c r="F53" s="5">
        <v>0.0</v>
      </c>
      <c r="G53" s="5" t="s">
        <v>8</v>
      </c>
      <c r="I53" s="3"/>
      <c r="J53" s="3"/>
    </row>
    <row r="54" ht="15.75" customHeight="1">
      <c r="A54" s="4">
        <v>1994.0</v>
      </c>
      <c r="B54" s="4" t="s">
        <v>60</v>
      </c>
      <c r="C54" s="5">
        <v>7.0</v>
      </c>
      <c r="D54" s="5">
        <v>0.0</v>
      </c>
      <c r="E54" s="5">
        <v>0.0</v>
      </c>
      <c r="F54" s="5">
        <v>0.0</v>
      </c>
      <c r="G54" s="5" t="s">
        <v>8</v>
      </c>
      <c r="I54" s="3"/>
      <c r="J54" s="3"/>
    </row>
    <row r="55" ht="15.75" customHeight="1">
      <c r="A55" s="4">
        <v>1994.0</v>
      </c>
      <c r="B55" s="4" t="s">
        <v>61</v>
      </c>
      <c r="C55" s="5">
        <v>7.0</v>
      </c>
      <c r="D55" s="5">
        <v>1.0</v>
      </c>
      <c r="E55" s="5">
        <v>0.0</v>
      </c>
      <c r="F55" s="5">
        <v>0.0</v>
      </c>
      <c r="G55" s="5" t="s">
        <v>8</v>
      </c>
      <c r="I55" s="3"/>
      <c r="J55" s="3"/>
    </row>
    <row r="56" ht="15.75" customHeight="1">
      <c r="A56" s="4">
        <v>1994.0</v>
      </c>
      <c r="B56" s="4" t="s">
        <v>62</v>
      </c>
      <c r="C56" s="5">
        <v>13.0</v>
      </c>
      <c r="D56" s="5">
        <v>3.0</v>
      </c>
      <c r="E56" s="5">
        <v>0.0</v>
      </c>
      <c r="F56" s="5">
        <v>1.0</v>
      </c>
      <c r="G56" s="5" t="s">
        <v>8</v>
      </c>
      <c r="I56" s="3"/>
      <c r="J56" s="3"/>
    </row>
    <row r="57" ht="15.75" customHeight="1">
      <c r="A57" s="4">
        <v>1995.0</v>
      </c>
      <c r="B57" s="4" t="s">
        <v>63</v>
      </c>
      <c r="C57" s="5">
        <v>7.0</v>
      </c>
      <c r="D57" s="5">
        <v>1.0</v>
      </c>
      <c r="E57" s="5">
        <v>1.0</v>
      </c>
      <c r="F57" s="5">
        <v>0.0</v>
      </c>
      <c r="G57" s="5" t="s">
        <v>8</v>
      </c>
      <c r="I57" s="3"/>
      <c r="J57" s="3"/>
    </row>
    <row r="58" ht="15.75" customHeight="1">
      <c r="A58" s="4">
        <v>1995.0</v>
      </c>
      <c r="B58" s="4" t="s">
        <v>64</v>
      </c>
      <c r="C58" s="5">
        <v>5.0</v>
      </c>
      <c r="D58" s="5">
        <v>0.0</v>
      </c>
      <c r="E58" s="5">
        <v>1.0</v>
      </c>
      <c r="F58" s="5">
        <v>0.0</v>
      </c>
      <c r="G58" s="5" t="s">
        <v>8</v>
      </c>
      <c r="I58" s="3"/>
      <c r="J58" s="3"/>
    </row>
    <row r="59" ht="15.75" customHeight="1">
      <c r="A59" s="4">
        <v>1995.0</v>
      </c>
      <c r="B59" s="4" t="s">
        <v>65</v>
      </c>
      <c r="C59" s="5">
        <v>9.0</v>
      </c>
      <c r="D59" s="5">
        <v>0.0</v>
      </c>
      <c r="E59" s="5">
        <v>0.0</v>
      </c>
      <c r="F59" s="5">
        <v>0.0</v>
      </c>
      <c r="G59" s="5" t="s">
        <v>8</v>
      </c>
      <c r="I59" s="3"/>
      <c r="J59" s="3"/>
    </row>
    <row r="60" ht="15.75" customHeight="1">
      <c r="A60" s="4">
        <v>1995.0</v>
      </c>
      <c r="B60" s="4" t="s">
        <v>66</v>
      </c>
      <c r="C60" s="5">
        <v>7.0</v>
      </c>
      <c r="D60" s="5">
        <v>2.0</v>
      </c>
      <c r="E60" s="5">
        <v>0.0</v>
      </c>
      <c r="F60" s="5">
        <v>0.0</v>
      </c>
      <c r="G60" s="5" t="s">
        <v>8</v>
      </c>
      <c r="I60" s="3"/>
      <c r="J60" s="3"/>
    </row>
    <row r="61" ht="15.75" customHeight="1">
      <c r="A61" s="4">
        <v>1995.0</v>
      </c>
      <c r="B61" s="4" t="s">
        <v>67</v>
      </c>
      <c r="C61" s="5">
        <v>10.0</v>
      </c>
      <c r="D61" s="5">
        <v>1.0</v>
      </c>
      <c r="E61" s="5">
        <v>0.0</v>
      </c>
      <c r="F61" s="5">
        <v>1.0</v>
      </c>
      <c r="G61" s="5" t="s">
        <v>8</v>
      </c>
      <c r="I61" s="3"/>
      <c r="J61" s="3"/>
    </row>
    <row r="62" ht="15.75" customHeight="1">
      <c r="A62" s="4">
        <v>1996.0</v>
      </c>
      <c r="B62" s="4" t="s">
        <v>68</v>
      </c>
      <c r="C62" s="5">
        <v>7.0</v>
      </c>
      <c r="D62" s="5">
        <v>0.0</v>
      </c>
      <c r="E62" s="5">
        <v>0.0</v>
      </c>
      <c r="F62" s="5">
        <v>0.0</v>
      </c>
      <c r="G62" s="5" t="s">
        <v>8</v>
      </c>
      <c r="I62" s="3"/>
      <c r="J62" s="3"/>
    </row>
    <row r="63" ht="15.75" customHeight="1">
      <c r="A63" s="4">
        <v>1996.0</v>
      </c>
      <c r="B63" s="4" t="s">
        <v>69</v>
      </c>
      <c r="C63" s="5">
        <v>5.0</v>
      </c>
      <c r="D63" s="5">
        <v>1.0</v>
      </c>
      <c r="E63" s="5">
        <v>0.0</v>
      </c>
      <c r="F63" s="5">
        <v>0.0</v>
      </c>
      <c r="G63" s="5" t="s">
        <v>8</v>
      </c>
      <c r="I63" s="3"/>
      <c r="J63" s="3"/>
    </row>
    <row r="64" ht="15.75" customHeight="1">
      <c r="A64" s="4">
        <v>1996.0</v>
      </c>
      <c r="B64" s="4" t="s">
        <v>70</v>
      </c>
      <c r="C64" s="5">
        <v>5.0</v>
      </c>
      <c r="D64" s="5">
        <v>1.0</v>
      </c>
      <c r="E64" s="5">
        <v>0.0</v>
      </c>
      <c r="F64" s="5">
        <v>0.0</v>
      </c>
      <c r="G64" s="5" t="s">
        <v>8</v>
      </c>
      <c r="I64" s="3"/>
      <c r="J64" s="3"/>
    </row>
    <row r="65" ht="15.75" customHeight="1">
      <c r="A65" s="4">
        <v>1996.0</v>
      </c>
      <c r="B65" s="4" t="s">
        <v>71</v>
      </c>
      <c r="C65" s="5">
        <v>7.0</v>
      </c>
      <c r="D65" s="5">
        <v>1.0</v>
      </c>
      <c r="E65" s="5">
        <v>0.0</v>
      </c>
      <c r="F65" s="5">
        <v>0.0</v>
      </c>
      <c r="G65" s="5" t="s">
        <v>8</v>
      </c>
      <c r="I65" s="3"/>
      <c r="J65" s="3"/>
    </row>
    <row r="66" ht="15.75" customHeight="1">
      <c r="A66" s="4">
        <v>1996.0</v>
      </c>
      <c r="B66" s="4" t="s">
        <v>72</v>
      </c>
      <c r="C66" s="5">
        <v>12.0</v>
      </c>
      <c r="D66" s="5">
        <v>2.0</v>
      </c>
      <c r="E66" s="5">
        <v>0.0</v>
      </c>
      <c r="F66" s="5">
        <v>1.0</v>
      </c>
      <c r="G66" s="5" t="s">
        <v>8</v>
      </c>
      <c r="I66" s="3"/>
      <c r="J66" s="3"/>
    </row>
    <row r="67" ht="15.75" customHeight="1">
      <c r="A67" s="4">
        <v>1997.0</v>
      </c>
      <c r="B67" s="4" t="s">
        <v>73</v>
      </c>
      <c r="C67" s="5">
        <v>4.0</v>
      </c>
      <c r="D67" s="5">
        <v>0.0</v>
      </c>
      <c r="E67" s="5">
        <v>1.0</v>
      </c>
      <c r="F67" s="5">
        <v>0.0</v>
      </c>
      <c r="G67" s="5" t="s">
        <v>8</v>
      </c>
      <c r="I67" s="3"/>
      <c r="J67" s="3"/>
    </row>
    <row r="68" ht="15.75" customHeight="1">
      <c r="A68" s="4">
        <v>1997.0</v>
      </c>
      <c r="B68" s="4" t="s">
        <v>74</v>
      </c>
      <c r="C68" s="5">
        <v>7.0</v>
      </c>
      <c r="D68" s="5">
        <v>3.0</v>
      </c>
      <c r="E68" s="5">
        <v>1.0</v>
      </c>
      <c r="F68" s="5">
        <v>0.0</v>
      </c>
      <c r="G68" s="5" t="s">
        <v>8</v>
      </c>
      <c r="I68" s="3"/>
      <c r="J68" s="3"/>
    </row>
    <row r="69" ht="15.75" customHeight="1">
      <c r="A69" s="4">
        <v>1997.0</v>
      </c>
      <c r="B69" s="4" t="s">
        <v>75</v>
      </c>
      <c r="C69" s="5">
        <v>9.0</v>
      </c>
      <c r="D69" s="5">
        <v>1.0</v>
      </c>
      <c r="E69" s="5">
        <v>0.0</v>
      </c>
      <c r="F69" s="5">
        <v>0.0</v>
      </c>
      <c r="G69" s="5" t="s">
        <v>8</v>
      </c>
      <c r="I69" s="3"/>
      <c r="J69" s="3"/>
    </row>
    <row r="70" ht="15.75" customHeight="1">
      <c r="A70" s="4">
        <v>1997.0</v>
      </c>
      <c r="B70" s="4" t="s">
        <v>76</v>
      </c>
      <c r="C70" s="5">
        <v>9.0</v>
      </c>
      <c r="D70" s="5">
        <v>1.0</v>
      </c>
      <c r="E70" s="5">
        <v>0.0</v>
      </c>
      <c r="F70" s="5">
        <v>0.0</v>
      </c>
      <c r="G70" s="5" t="s">
        <v>8</v>
      </c>
      <c r="I70" s="3"/>
      <c r="J70" s="3"/>
    </row>
    <row r="71" ht="15.75" customHeight="1">
      <c r="A71" s="4">
        <v>1997.0</v>
      </c>
      <c r="B71" s="4" t="s">
        <v>77</v>
      </c>
      <c r="C71" s="5">
        <v>14.0</v>
      </c>
      <c r="D71" s="5">
        <v>4.0</v>
      </c>
      <c r="E71" s="5">
        <v>0.0</v>
      </c>
      <c r="F71" s="5">
        <v>1.0</v>
      </c>
      <c r="G71" s="5" t="s">
        <v>8</v>
      </c>
      <c r="I71" s="3"/>
      <c r="J71" s="3"/>
    </row>
    <row r="72" ht="15.75" customHeight="1">
      <c r="A72" s="4">
        <v>1998.0</v>
      </c>
      <c r="B72" s="4" t="s">
        <v>78</v>
      </c>
      <c r="C72" s="5">
        <v>7.0</v>
      </c>
      <c r="D72" s="5">
        <v>0.0</v>
      </c>
      <c r="E72" s="5">
        <v>0.0</v>
      </c>
      <c r="F72" s="5">
        <v>0.0</v>
      </c>
      <c r="G72" s="5" t="s">
        <v>8</v>
      </c>
      <c r="I72" s="3"/>
      <c r="J72" s="3"/>
    </row>
    <row r="73" ht="15.75" customHeight="1">
      <c r="A73" s="4">
        <v>1998.0</v>
      </c>
      <c r="B73" s="4" t="s">
        <v>79</v>
      </c>
      <c r="C73" s="5">
        <v>7.0</v>
      </c>
      <c r="D73" s="5">
        <v>0.0</v>
      </c>
      <c r="E73" s="5">
        <v>0.0</v>
      </c>
      <c r="F73" s="5">
        <v>0.0</v>
      </c>
      <c r="G73" s="5" t="s">
        <v>8</v>
      </c>
      <c r="I73" s="3"/>
      <c r="J73" s="3"/>
    </row>
    <row r="74" ht="15.75" customHeight="1">
      <c r="A74" s="4">
        <v>1998.0</v>
      </c>
      <c r="B74" s="4" t="s">
        <v>80</v>
      </c>
      <c r="C74" s="5">
        <v>7.0</v>
      </c>
      <c r="D74" s="5">
        <v>1.0</v>
      </c>
      <c r="E74" s="5">
        <v>0.0</v>
      </c>
      <c r="F74" s="5">
        <v>0.0</v>
      </c>
      <c r="G74" s="5" t="s">
        <v>8</v>
      </c>
      <c r="I74" s="3"/>
      <c r="J74" s="3"/>
    </row>
    <row r="75" ht="15.75" customHeight="1">
      <c r="A75" s="4">
        <v>1998.0</v>
      </c>
      <c r="B75" s="4" t="s">
        <v>81</v>
      </c>
      <c r="C75" s="5">
        <v>11.0</v>
      </c>
      <c r="D75" s="5">
        <v>2.0</v>
      </c>
      <c r="E75" s="5">
        <v>0.0</v>
      </c>
      <c r="F75" s="5">
        <v>0.0</v>
      </c>
      <c r="G75" s="5" t="s">
        <v>8</v>
      </c>
      <c r="I75" s="3"/>
      <c r="J75" s="3"/>
    </row>
    <row r="76" ht="15.75" customHeight="1">
      <c r="A76" s="4">
        <v>1998.0</v>
      </c>
      <c r="B76" s="4" t="s">
        <v>82</v>
      </c>
      <c r="C76" s="5">
        <v>13.0</v>
      </c>
      <c r="D76" s="5">
        <v>3.0</v>
      </c>
      <c r="E76" s="5">
        <v>0.0</v>
      </c>
      <c r="F76" s="5">
        <v>1.0</v>
      </c>
      <c r="G76" s="5" t="s">
        <v>8</v>
      </c>
      <c r="I76" s="3"/>
      <c r="J76" s="3"/>
    </row>
    <row r="77" ht="15.75" customHeight="1">
      <c r="A77" s="4">
        <v>1999.0</v>
      </c>
      <c r="B77" s="4" t="s">
        <v>83</v>
      </c>
      <c r="C77" s="5">
        <v>4.0</v>
      </c>
      <c r="D77" s="5">
        <v>0.0</v>
      </c>
      <c r="E77" s="5">
        <v>0.0</v>
      </c>
      <c r="F77" s="5">
        <v>0.0</v>
      </c>
      <c r="G77" s="5" t="s">
        <v>8</v>
      </c>
      <c r="I77" s="3"/>
      <c r="J77" s="3"/>
    </row>
    <row r="78" ht="15.75" customHeight="1">
      <c r="A78" s="4">
        <v>1999.0</v>
      </c>
      <c r="B78" s="4" t="s">
        <v>84</v>
      </c>
      <c r="C78" s="5">
        <v>6.0</v>
      </c>
      <c r="D78" s="5">
        <v>0.0</v>
      </c>
      <c r="E78" s="5">
        <v>0.0</v>
      </c>
      <c r="F78" s="5">
        <v>0.0</v>
      </c>
      <c r="G78" s="5" t="s">
        <v>8</v>
      </c>
      <c r="I78" s="3"/>
      <c r="J78" s="3"/>
    </row>
    <row r="79" ht="15.75" customHeight="1">
      <c r="A79" s="4">
        <v>1999.0</v>
      </c>
      <c r="B79" s="4" t="s">
        <v>85</v>
      </c>
      <c r="C79" s="5">
        <v>7.0</v>
      </c>
      <c r="D79" s="5">
        <v>0.0</v>
      </c>
      <c r="E79" s="5">
        <v>0.0</v>
      </c>
      <c r="F79" s="5">
        <v>0.0</v>
      </c>
      <c r="G79" s="5" t="s">
        <v>8</v>
      </c>
      <c r="I79" s="3"/>
      <c r="J79" s="3"/>
    </row>
    <row r="80" ht="15.75" customHeight="1">
      <c r="A80" s="4">
        <v>1999.0</v>
      </c>
      <c r="B80" s="4" t="s">
        <v>86</v>
      </c>
      <c r="C80" s="5">
        <v>7.0</v>
      </c>
      <c r="D80" s="5">
        <v>0.0</v>
      </c>
      <c r="E80" s="5">
        <v>0.0</v>
      </c>
      <c r="F80" s="5">
        <v>0.0</v>
      </c>
      <c r="G80" s="5" t="s">
        <v>8</v>
      </c>
      <c r="I80" s="3"/>
      <c r="J80" s="3"/>
    </row>
    <row r="81" ht="15.75" customHeight="1">
      <c r="A81" s="4">
        <v>1999.0</v>
      </c>
      <c r="B81" s="4" t="s">
        <v>87</v>
      </c>
      <c r="C81" s="5">
        <v>8.0</v>
      </c>
      <c r="D81" s="5">
        <v>3.0</v>
      </c>
      <c r="E81" s="5">
        <v>0.0</v>
      </c>
      <c r="F81" s="5">
        <v>1.0</v>
      </c>
      <c r="G81" s="5" t="s">
        <v>8</v>
      </c>
      <c r="I81" s="3"/>
      <c r="J81" s="3"/>
    </row>
    <row r="82" ht="15.75" customHeight="1">
      <c r="A82" s="4">
        <v>2000.0</v>
      </c>
      <c r="B82" s="4" t="s">
        <v>88</v>
      </c>
      <c r="C82" s="5">
        <v>5.0</v>
      </c>
      <c r="D82" s="5">
        <v>0.0</v>
      </c>
      <c r="E82" s="5">
        <v>1.0</v>
      </c>
      <c r="F82" s="5">
        <v>0.0</v>
      </c>
      <c r="G82" s="5" t="s">
        <v>8</v>
      </c>
      <c r="I82" s="3"/>
      <c r="J82" s="3"/>
    </row>
    <row r="83" ht="15.75" customHeight="1">
      <c r="A83" s="4">
        <v>2000.0</v>
      </c>
      <c r="B83" s="4" t="s">
        <v>89</v>
      </c>
      <c r="C83" s="5">
        <v>5.0</v>
      </c>
      <c r="D83" s="5">
        <v>1.0</v>
      </c>
      <c r="E83" s="5">
        <v>0.0</v>
      </c>
      <c r="F83" s="5">
        <v>0.0</v>
      </c>
      <c r="G83" s="5" t="s">
        <v>8</v>
      </c>
      <c r="I83" s="3"/>
      <c r="J83" s="3"/>
    </row>
    <row r="84" ht="15.75" customHeight="1">
      <c r="A84" s="4">
        <v>2000.0</v>
      </c>
      <c r="B84" s="4" t="s">
        <v>90</v>
      </c>
      <c r="C84" s="5">
        <v>5.0</v>
      </c>
      <c r="D84" s="5">
        <v>2.0</v>
      </c>
      <c r="E84" s="5">
        <v>0.0</v>
      </c>
      <c r="F84" s="5">
        <v>0.0</v>
      </c>
      <c r="G84" s="5" t="s">
        <v>8</v>
      </c>
      <c r="I84" s="3"/>
      <c r="J84" s="3"/>
    </row>
    <row r="85" ht="15.75" customHeight="1">
      <c r="A85" s="4">
        <v>2000.0</v>
      </c>
      <c r="B85" s="4" t="s">
        <v>91</v>
      </c>
      <c r="C85" s="5">
        <v>10.0</v>
      </c>
      <c r="D85" s="5">
        <v>2.0</v>
      </c>
      <c r="E85" s="5">
        <v>0.0</v>
      </c>
      <c r="F85" s="5">
        <v>0.0</v>
      </c>
      <c r="G85" s="5" t="s">
        <v>8</v>
      </c>
      <c r="I85" s="3"/>
      <c r="J85" s="3"/>
    </row>
    <row r="86" ht="15.75" customHeight="1">
      <c r="A86" s="4">
        <v>2000.0</v>
      </c>
      <c r="B86" s="4" t="s">
        <v>92</v>
      </c>
      <c r="C86" s="5">
        <v>12.0</v>
      </c>
      <c r="D86" s="5">
        <v>2.0</v>
      </c>
      <c r="E86" s="5">
        <v>0.0</v>
      </c>
      <c r="F86" s="5">
        <v>1.0</v>
      </c>
      <c r="G86" s="5" t="s">
        <v>8</v>
      </c>
      <c r="I86" s="3"/>
      <c r="J86" s="3"/>
    </row>
    <row r="87" ht="15.75" customHeight="1">
      <c r="A87" s="4">
        <v>2001.0</v>
      </c>
      <c r="B87" s="4" t="s">
        <v>93</v>
      </c>
      <c r="C87" s="5">
        <v>5.0</v>
      </c>
      <c r="D87" s="5">
        <v>1.0</v>
      </c>
      <c r="E87" s="5">
        <v>0.0</v>
      </c>
      <c r="F87" s="5">
        <v>0.0</v>
      </c>
      <c r="G87" s="5" t="s">
        <v>8</v>
      </c>
      <c r="I87" s="3"/>
      <c r="J87" s="3"/>
    </row>
    <row r="88" ht="15.75" customHeight="1">
      <c r="A88" s="4">
        <v>2001.0</v>
      </c>
      <c r="B88" s="4" t="s">
        <v>94</v>
      </c>
      <c r="C88" s="5">
        <v>7.0</v>
      </c>
      <c r="D88" s="5">
        <v>1.0</v>
      </c>
      <c r="E88" s="5">
        <v>0.0</v>
      </c>
      <c r="F88" s="5">
        <v>0.0</v>
      </c>
      <c r="G88" s="5" t="s">
        <v>8</v>
      </c>
      <c r="I88" s="3"/>
      <c r="J88" s="3"/>
    </row>
    <row r="89" ht="15.75" customHeight="1">
      <c r="A89" s="4">
        <v>2001.0</v>
      </c>
      <c r="B89" s="4" t="s">
        <v>95</v>
      </c>
      <c r="C89" s="5">
        <v>13.0</v>
      </c>
      <c r="D89" s="5">
        <v>0.0</v>
      </c>
      <c r="E89" s="5">
        <v>0.0</v>
      </c>
      <c r="F89" s="5">
        <v>0.0</v>
      </c>
      <c r="G89" s="5" t="s">
        <v>8</v>
      </c>
      <c r="I89" s="3"/>
      <c r="J89" s="3"/>
    </row>
    <row r="90" ht="15.75" customHeight="1">
      <c r="A90" s="4">
        <v>2001.0</v>
      </c>
      <c r="B90" s="4" t="s">
        <v>96</v>
      </c>
      <c r="C90" s="5">
        <v>8.0</v>
      </c>
      <c r="D90" s="5">
        <v>3.0</v>
      </c>
      <c r="E90" s="5">
        <v>0.0</v>
      </c>
      <c r="F90" s="5">
        <v>0.0</v>
      </c>
      <c r="G90" s="5" t="s">
        <v>8</v>
      </c>
      <c r="I90" s="3"/>
      <c r="J90" s="3"/>
    </row>
    <row r="91" ht="15.75" customHeight="1">
      <c r="A91" s="4">
        <v>2001.0</v>
      </c>
      <c r="B91" s="4" t="s">
        <v>97</v>
      </c>
      <c r="C91" s="5">
        <v>8.0</v>
      </c>
      <c r="D91" s="5">
        <v>4.0</v>
      </c>
      <c r="E91" s="5">
        <v>0.0</v>
      </c>
      <c r="F91" s="5">
        <v>1.0</v>
      </c>
      <c r="G91" s="5" t="s">
        <v>8</v>
      </c>
      <c r="I91" s="3"/>
      <c r="J91" s="3"/>
    </row>
    <row r="92" ht="15.75" customHeight="1">
      <c r="A92" s="4">
        <v>2002.0</v>
      </c>
      <c r="B92" s="4" t="s">
        <v>98</v>
      </c>
      <c r="C92" s="5">
        <v>6.0</v>
      </c>
      <c r="D92" s="5">
        <v>0.0</v>
      </c>
      <c r="E92" s="5">
        <v>0.0</v>
      </c>
      <c r="F92" s="5">
        <v>0.0</v>
      </c>
      <c r="G92" s="5" t="s">
        <v>8</v>
      </c>
      <c r="I92" s="3"/>
      <c r="J92" s="3"/>
    </row>
    <row r="93" ht="15.75" customHeight="1">
      <c r="A93" s="4">
        <v>2002.0</v>
      </c>
      <c r="B93" s="4" t="s">
        <v>99</v>
      </c>
      <c r="C93" s="5">
        <v>7.0</v>
      </c>
      <c r="D93" s="5">
        <v>0.0</v>
      </c>
      <c r="E93" s="5">
        <v>0.0</v>
      </c>
      <c r="F93" s="5">
        <v>0.0</v>
      </c>
      <c r="G93" s="5" t="s">
        <v>8</v>
      </c>
      <c r="I93" s="3"/>
      <c r="J93" s="3"/>
    </row>
    <row r="94" ht="15.75" customHeight="1">
      <c r="A94" s="4">
        <v>2002.0</v>
      </c>
      <c r="B94" s="4" t="s">
        <v>100</v>
      </c>
      <c r="C94" s="5">
        <v>9.0</v>
      </c>
      <c r="D94" s="5">
        <v>2.0</v>
      </c>
      <c r="E94" s="5">
        <v>0.0</v>
      </c>
      <c r="F94" s="5">
        <v>0.0</v>
      </c>
      <c r="G94" s="5" t="s">
        <v>8</v>
      </c>
      <c r="I94" s="3"/>
      <c r="J94" s="3"/>
    </row>
    <row r="95" ht="15.75" customHeight="1">
      <c r="A95" s="4">
        <v>2002.0</v>
      </c>
      <c r="B95" s="4" t="s">
        <v>101</v>
      </c>
      <c r="C95" s="5">
        <v>10.0</v>
      </c>
      <c r="D95" s="5">
        <v>2.0</v>
      </c>
      <c r="E95" s="5">
        <v>0.0</v>
      </c>
      <c r="F95" s="5">
        <v>0.0</v>
      </c>
      <c r="G95" s="5" t="s">
        <v>8</v>
      </c>
      <c r="I95" s="3"/>
      <c r="J95" s="3"/>
    </row>
    <row r="96" ht="15.75" customHeight="1">
      <c r="A96" s="4">
        <v>2002.0</v>
      </c>
      <c r="B96" s="4" t="s">
        <v>102</v>
      </c>
      <c r="C96" s="5">
        <v>13.0</v>
      </c>
      <c r="D96" s="5">
        <v>3.0</v>
      </c>
      <c r="E96" s="5">
        <v>0.0</v>
      </c>
      <c r="F96" s="5">
        <v>1.0</v>
      </c>
      <c r="G96" s="5" t="s">
        <v>8</v>
      </c>
      <c r="I96" s="3"/>
      <c r="J96" s="3"/>
    </row>
    <row r="97" ht="15.75" customHeight="1">
      <c r="A97" s="4">
        <v>2003.0</v>
      </c>
      <c r="B97" s="4" t="s">
        <v>103</v>
      </c>
      <c r="C97" s="5">
        <v>7.0</v>
      </c>
      <c r="D97" s="5">
        <v>0.0</v>
      </c>
      <c r="E97" s="5">
        <v>0.0</v>
      </c>
      <c r="F97" s="5">
        <v>0.0</v>
      </c>
      <c r="G97" s="5" t="s">
        <v>8</v>
      </c>
      <c r="I97" s="3"/>
      <c r="J97" s="3"/>
    </row>
    <row r="98" ht="15.75" customHeight="1">
      <c r="A98" s="4">
        <v>2003.0</v>
      </c>
      <c r="B98" s="4" t="s">
        <v>104</v>
      </c>
      <c r="C98" s="5">
        <v>10.0</v>
      </c>
      <c r="D98" s="5">
        <v>0.0</v>
      </c>
      <c r="E98" s="5">
        <v>0.0</v>
      </c>
      <c r="F98" s="5">
        <v>0.0</v>
      </c>
      <c r="G98" s="5" t="s">
        <v>8</v>
      </c>
      <c r="I98" s="3"/>
      <c r="J98" s="3"/>
    </row>
    <row r="99" ht="15.75" customHeight="1">
      <c r="A99" s="4">
        <v>2003.0</v>
      </c>
      <c r="B99" s="4" t="s">
        <v>105</v>
      </c>
      <c r="C99" s="5">
        <v>6.0</v>
      </c>
      <c r="D99" s="5">
        <v>2.0</v>
      </c>
      <c r="E99" s="5">
        <v>0.0</v>
      </c>
      <c r="F99" s="5">
        <v>0.0</v>
      </c>
      <c r="G99" s="5" t="s">
        <v>8</v>
      </c>
      <c r="I99" s="3"/>
      <c r="J99" s="3"/>
    </row>
    <row r="100" ht="15.75" customHeight="1">
      <c r="A100" s="4">
        <v>2003.0</v>
      </c>
      <c r="B100" s="4" t="s">
        <v>106</v>
      </c>
      <c r="C100" s="5">
        <v>4.0</v>
      </c>
      <c r="D100" s="5">
        <v>3.0</v>
      </c>
      <c r="E100" s="5">
        <v>0.0</v>
      </c>
      <c r="F100" s="5">
        <v>0.0</v>
      </c>
      <c r="G100" s="5" t="s">
        <v>8</v>
      </c>
      <c r="I100" s="3"/>
      <c r="J100" s="3"/>
    </row>
    <row r="101" ht="15.75" customHeight="1">
      <c r="A101" s="4">
        <v>2003.0</v>
      </c>
      <c r="B101" s="4" t="s">
        <v>107</v>
      </c>
      <c r="C101" s="5">
        <v>11.0</v>
      </c>
      <c r="D101" s="5">
        <v>4.0</v>
      </c>
      <c r="E101" s="5">
        <v>0.0</v>
      </c>
      <c r="F101" s="5">
        <v>1.0</v>
      </c>
      <c r="G101" s="5" t="s">
        <v>8</v>
      </c>
      <c r="I101" s="3"/>
      <c r="J101" s="3"/>
    </row>
    <row r="102" ht="15.75" customHeight="1">
      <c r="A102" s="4">
        <v>2004.0</v>
      </c>
      <c r="B102" s="4" t="s">
        <v>108</v>
      </c>
      <c r="C102" s="5">
        <v>5.0</v>
      </c>
      <c r="D102" s="5">
        <v>2.0</v>
      </c>
      <c r="E102" s="5">
        <v>1.0</v>
      </c>
      <c r="F102" s="5">
        <v>0.0</v>
      </c>
      <c r="G102" s="5" t="s">
        <v>8</v>
      </c>
      <c r="I102" s="3"/>
      <c r="J102" s="3"/>
    </row>
    <row r="103" ht="15.75" customHeight="1">
      <c r="A103" s="4">
        <v>2004.0</v>
      </c>
      <c r="B103" s="4" t="s">
        <v>109</v>
      </c>
      <c r="C103" s="5">
        <v>7.0</v>
      </c>
      <c r="D103" s="5">
        <v>0.0</v>
      </c>
      <c r="E103" s="5">
        <v>0.0</v>
      </c>
      <c r="F103" s="5">
        <v>0.0</v>
      </c>
      <c r="G103" s="5" t="s">
        <v>8</v>
      </c>
      <c r="I103" s="3"/>
      <c r="J103" s="3"/>
    </row>
    <row r="104" ht="15.75" customHeight="1">
      <c r="A104" s="4">
        <v>2004.0</v>
      </c>
      <c r="B104" s="4" t="s">
        <v>110</v>
      </c>
      <c r="C104" s="5">
        <v>6.0</v>
      </c>
      <c r="D104" s="5">
        <v>1.0</v>
      </c>
      <c r="E104" s="5">
        <v>0.0</v>
      </c>
      <c r="F104" s="5">
        <v>0.0</v>
      </c>
      <c r="G104" s="5" t="s">
        <v>8</v>
      </c>
      <c r="I104" s="3"/>
      <c r="J104" s="3"/>
    </row>
    <row r="105" ht="15.75" customHeight="1">
      <c r="A105" s="4">
        <v>2004.0</v>
      </c>
      <c r="B105" s="4" t="s">
        <v>111</v>
      </c>
      <c r="C105" s="5">
        <v>7.0</v>
      </c>
      <c r="D105" s="5">
        <v>2.0</v>
      </c>
      <c r="E105" s="5">
        <v>0.0</v>
      </c>
      <c r="F105" s="5">
        <v>1.0</v>
      </c>
      <c r="G105" s="5" t="s">
        <v>8</v>
      </c>
      <c r="I105" s="3"/>
      <c r="J105" s="3"/>
    </row>
    <row r="106" ht="15.75" customHeight="1">
      <c r="A106" s="4">
        <v>2004.0</v>
      </c>
      <c r="B106" s="4" t="s">
        <v>112</v>
      </c>
      <c r="C106" s="5">
        <v>11.0</v>
      </c>
      <c r="D106" s="5">
        <v>3.0</v>
      </c>
      <c r="E106" s="5">
        <v>0.0</v>
      </c>
      <c r="F106" s="5">
        <v>0.0</v>
      </c>
      <c r="G106" s="5" t="s">
        <v>8</v>
      </c>
      <c r="I106" s="3"/>
      <c r="J106" s="3"/>
    </row>
    <row r="107" ht="15.75" customHeight="1">
      <c r="A107" s="4">
        <v>2005.0</v>
      </c>
      <c r="B107" s="4" t="s">
        <v>113</v>
      </c>
      <c r="C107" s="5">
        <v>6.0</v>
      </c>
      <c r="D107" s="5">
        <v>0.0</v>
      </c>
      <c r="E107" s="5">
        <v>0.0</v>
      </c>
      <c r="F107" s="5">
        <v>1.0</v>
      </c>
      <c r="G107" s="5" t="s">
        <v>114</v>
      </c>
      <c r="I107" s="3"/>
      <c r="J107" s="3"/>
    </row>
    <row r="108" ht="15.75" customHeight="1">
      <c r="A108" s="4">
        <v>2005.0</v>
      </c>
      <c r="B108" s="4" t="s">
        <v>115</v>
      </c>
      <c r="C108" s="5">
        <v>8.0</v>
      </c>
      <c r="D108" s="5">
        <v>4.0</v>
      </c>
      <c r="E108" s="5">
        <v>0.0</v>
      </c>
      <c r="F108" s="5">
        <v>0.0</v>
      </c>
      <c r="G108" s="5" t="s">
        <v>114</v>
      </c>
      <c r="I108" s="3"/>
      <c r="J108" s="3"/>
    </row>
    <row r="109" ht="15.75" customHeight="1">
      <c r="A109" s="4">
        <v>2005.0</v>
      </c>
      <c r="B109" s="4" t="s">
        <v>116</v>
      </c>
      <c r="C109" s="5">
        <v>5.0</v>
      </c>
      <c r="D109" s="5">
        <v>1.0</v>
      </c>
      <c r="E109" s="5">
        <v>0.0</v>
      </c>
      <c r="F109" s="5">
        <v>0.0</v>
      </c>
      <c r="G109" s="5" t="s">
        <v>114</v>
      </c>
      <c r="I109" s="3"/>
      <c r="J109" s="3"/>
    </row>
    <row r="110" ht="15.75" customHeight="1">
      <c r="A110" s="4">
        <v>2005.0</v>
      </c>
      <c r="B110" s="4" t="s">
        <v>117</v>
      </c>
      <c r="C110" s="5">
        <v>6.0</v>
      </c>
      <c r="D110" s="5">
        <v>0.0</v>
      </c>
      <c r="E110" s="5">
        <v>0.0</v>
      </c>
      <c r="F110" s="5">
        <v>0.0</v>
      </c>
      <c r="G110" s="5" t="s">
        <v>114</v>
      </c>
      <c r="I110" s="3"/>
      <c r="J110" s="3"/>
    </row>
    <row r="111" ht="15.75" customHeight="1">
      <c r="A111" s="4">
        <v>2005.0</v>
      </c>
      <c r="B111" s="4" t="s">
        <v>118</v>
      </c>
      <c r="C111" s="5">
        <v>5.0</v>
      </c>
      <c r="D111" s="5">
        <v>0.0</v>
      </c>
      <c r="E111" s="5">
        <v>0.0</v>
      </c>
      <c r="F111" s="5">
        <v>0.0</v>
      </c>
      <c r="G111" s="5" t="s">
        <v>114</v>
      </c>
      <c r="I111" s="3"/>
      <c r="J111" s="3"/>
    </row>
    <row r="112" ht="15.75" customHeight="1">
      <c r="A112" s="4">
        <v>2006.0</v>
      </c>
      <c r="B112" s="4" t="s">
        <v>119</v>
      </c>
      <c r="C112" s="5">
        <v>7.0</v>
      </c>
      <c r="D112" s="5">
        <v>1.0</v>
      </c>
      <c r="E112" s="5">
        <v>0.0</v>
      </c>
      <c r="F112" s="5">
        <v>0.0</v>
      </c>
      <c r="G112" s="5" t="s">
        <v>114</v>
      </c>
      <c r="I112" s="3"/>
      <c r="J112" s="3"/>
    </row>
    <row r="113" ht="15.75" customHeight="1">
      <c r="A113" s="4">
        <v>2006.0</v>
      </c>
      <c r="B113" s="4" t="s">
        <v>120</v>
      </c>
      <c r="C113" s="5">
        <v>5.0</v>
      </c>
      <c r="D113" s="5">
        <v>1.0</v>
      </c>
      <c r="E113" s="5">
        <v>0.0</v>
      </c>
      <c r="F113" s="5">
        <v>1.0</v>
      </c>
      <c r="G113" s="5" t="s">
        <v>114</v>
      </c>
      <c r="I113" s="3"/>
      <c r="J113" s="3"/>
    </row>
    <row r="114" ht="15.75" customHeight="1">
      <c r="A114" s="4">
        <v>2006.0</v>
      </c>
      <c r="B114" s="4" t="s">
        <v>121</v>
      </c>
      <c r="C114" s="5">
        <v>4.0</v>
      </c>
      <c r="D114" s="5">
        <v>1.0</v>
      </c>
      <c r="E114" s="5">
        <v>0.0</v>
      </c>
      <c r="F114" s="5">
        <v>0.0</v>
      </c>
      <c r="G114" s="5" t="s">
        <v>114</v>
      </c>
      <c r="I114" s="3"/>
      <c r="J114" s="3"/>
    </row>
    <row r="115" ht="15.75" customHeight="1">
      <c r="A115" s="4">
        <v>2006.0</v>
      </c>
      <c r="B115" s="4" t="s">
        <v>122</v>
      </c>
      <c r="C115" s="5">
        <v>4.0</v>
      </c>
      <c r="D115" s="5">
        <v>0.0</v>
      </c>
      <c r="E115" s="5">
        <v>1.0</v>
      </c>
      <c r="F115" s="5">
        <v>0.0</v>
      </c>
      <c r="G115" s="5" t="s">
        <v>114</v>
      </c>
      <c r="I115" s="3"/>
      <c r="J115" s="3"/>
    </row>
    <row r="116" ht="15.75" customHeight="1">
      <c r="A116" s="4">
        <v>2006.0</v>
      </c>
      <c r="B116" s="4" t="s">
        <v>123</v>
      </c>
      <c r="C116" s="5">
        <v>6.0</v>
      </c>
      <c r="D116" s="5">
        <v>2.0</v>
      </c>
      <c r="E116" s="5">
        <v>0.0</v>
      </c>
      <c r="F116" s="5">
        <v>0.0</v>
      </c>
      <c r="G116" s="5" t="s">
        <v>114</v>
      </c>
      <c r="I116" s="3"/>
      <c r="J116" s="6"/>
    </row>
    <row r="117" ht="15.75" customHeight="1">
      <c r="A117" s="4">
        <v>2007.0</v>
      </c>
      <c r="B117" s="4" t="s">
        <v>124</v>
      </c>
      <c r="C117" s="5">
        <v>7.0</v>
      </c>
      <c r="D117" s="5">
        <v>2.0</v>
      </c>
      <c r="E117" s="5">
        <v>0.0</v>
      </c>
      <c r="F117" s="5">
        <v>0.0</v>
      </c>
      <c r="G117" s="5" t="s">
        <v>114</v>
      </c>
      <c r="I117" s="3"/>
      <c r="J117" s="6"/>
    </row>
    <row r="118" ht="15.75" customHeight="1">
      <c r="A118" s="4">
        <v>2007.0</v>
      </c>
      <c r="B118" s="4" t="s">
        <v>125</v>
      </c>
      <c r="C118" s="5">
        <v>4.0</v>
      </c>
      <c r="D118" s="5">
        <v>0.0</v>
      </c>
      <c r="E118" s="5">
        <v>1.0</v>
      </c>
      <c r="F118" s="5">
        <v>0.0</v>
      </c>
      <c r="G118" s="5" t="s">
        <v>114</v>
      </c>
      <c r="I118" s="3"/>
      <c r="J118" s="6"/>
    </row>
    <row r="119" ht="15.75" customHeight="1">
      <c r="A119" s="4">
        <v>2007.0</v>
      </c>
      <c r="B119" s="4" t="s">
        <v>126</v>
      </c>
      <c r="C119" s="5">
        <v>7.0</v>
      </c>
      <c r="D119" s="5">
        <v>0.0</v>
      </c>
      <c r="E119" s="5">
        <v>0.0</v>
      </c>
      <c r="F119" s="5">
        <v>0.0</v>
      </c>
      <c r="G119" s="5" t="s">
        <v>114</v>
      </c>
      <c r="I119" s="3"/>
      <c r="J119" s="6"/>
    </row>
    <row r="120" ht="15.75" customHeight="1">
      <c r="A120" s="4">
        <v>2007.0</v>
      </c>
      <c r="B120" s="4" t="s">
        <v>127</v>
      </c>
      <c r="C120" s="5">
        <v>8.0</v>
      </c>
      <c r="D120" s="5">
        <v>1.0</v>
      </c>
      <c r="E120" s="5">
        <v>0.0</v>
      </c>
      <c r="F120" s="5">
        <v>0.0</v>
      </c>
      <c r="G120" s="5" t="s">
        <v>114</v>
      </c>
      <c r="I120" s="3"/>
      <c r="J120" s="6"/>
    </row>
    <row r="121" ht="15.75" customHeight="1">
      <c r="A121" s="4">
        <v>2007.0</v>
      </c>
      <c r="B121" s="4" t="s">
        <v>128</v>
      </c>
      <c r="C121" s="5">
        <v>8.0</v>
      </c>
      <c r="D121" s="5">
        <v>2.0</v>
      </c>
      <c r="E121" s="5">
        <v>0.0</v>
      </c>
      <c r="F121" s="5">
        <v>1.0</v>
      </c>
      <c r="G121" s="5" t="s">
        <v>114</v>
      </c>
      <c r="I121" s="3"/>
      <c r="J121" s="6"/>
    </row>
    <row r="122" ht="15.75" customHeight="1">
      <c r="A122" s="4">
        <v>2008.0</v>
      </c>
      <c r="B122" s="4" t="s">
        <v>129</v>
      </c>
      <c r="C122" s="5">
        <v>13.0</v>
      </c>
      <c r="D122" s="5">
        <v>0.0</v>
      </c>
      <c r="E122" s="5">
        <v>0.0</v>
      </c>
      <c r="F122" s="5">
        <v>0.0</v>
      </c>
      <c r="G122" s="5" t="s">
        <v>114</v>
      </c>
      <c r="I122" s="3"/>
      <c r="J122" s="6"/>
    </row>
    <row r="123" ht="15.75" customHeight="1">
      <c r="A123" s="4">
        <v>2008.0</v>
      </c>
      <c r="B123" s="4" t="s">
        <v>130</v>
      </c>
      <c r="C123" s="5">
        <v>5.0</v>
      </c>
      <c r="D123" s="5">
        <v>0.0</v>
      </c>
      <c r="E123" s="5">
        <v>0.0</v>
      </c>
      <c r="F123" s="5">
        <v>0.0</v>
      </c>
      <c r="G123" s="5" t="s">
        <v>114</v>
      </c>
      <c r="I123" s="3"/>
      <c r="J123" s="6"/>
    </row>
    <row r="124" ht="15.75" customHeight="1">
      <c r="A124" s="4">
        <v>2008.0</v>
      </c>
      <c r="B124" s="4" t="s">
        <v>131</v>
      </c>
      <c r="C124" s="5">
        <v>8.0</v>
      </c>
      <c r="D124" s="5">
        <v>0.0</v>
      </c>
      <c r="E124" s="5">
        <v>0.0</v>
      </c>
      <c r="F124" s="5">
        <v>0.0</v>
      </c>
      <c r="G124" s="5" t="s">
        <v>114</v>
      </c>
      <c r="I124" s="3"/>
      <c r="J124" s="6"/>
    </row>
    <row r="125" ht="15.75" customHeight="1">
      <c r="A125" s="4">
        <v>2008.0</v>
      </c>
      <c r="B125" s="4" t="s">
        <v>132</v>
      </c>
      <c r="C125" s="5">
        <v>5.0</v>
      </c>
      <c r="D125" s="5">
        <v>1.0</v>
      </c>
      <c r="E125" s="5">
        <v>0.0</v>
      </c>
      <c r="F125" s="5">
        <v>0.0</v>
      </c>
      <c r="G125" s="5" t="s">
        <v>114</v>
      </c>
      <c r="I125" s="3"/>
      <c r="J125" s="6"/>
    </row>
    <row r="126" ht="15.75" customHeight="1">
      <c r="A126" s="4">
        <v>2008.0</v>
      </c>
      <c r="B126" s="4" t="s">
        <v>133</v>
      </c>
      <c r="C126" s="5">
        <v>10.0</v>
      </c>
      <c r="D126" s="5">
        <v>4.0</v>
      </c>
      <c r="E126" s="5">
        <v>0.0</v>
      </c>
      <c r="F126" s="5">
        <v>1.0</v>
      </c>
      <c r="G126" s="5" t="s">
        <v>114</v>
      </c>
      <c r="I126" s="3"/>
      <c r="J126" s="6"/>
    </row>
    <row r="127" ht="15.75" customHeight="1">
      <c r="A127" s="4">
        <v>2009.0</v>
      </c>
      <c r="B127" s="4" t="s">
        <v>134</v>
      </c>
      <c r="C127" s="5">
        <v>9.0</v>
      </c>
      <c r="D127" s="5">
        <v>3.0</v>
      </c>
      <c r="E127" s="5">
        <v>0.0</v>
      </c>
      <c r="F127" s="5">
        <v>1.0</v>
      </c>
      <c r="G127" s="5" t="s">
        <v>114</v>
      </c>
      <c r="I127" s="3"/>
      <c r="J127" s="3"/>
    </row>
    <row r="128" ht="15.75" customHeight="1">
      <c r="A128" s="4">
        <v>2009.0</v>
      </c>
      <c r="B128" s="4" t="s">
        <v>135</v>
      </c>
      <c r="C128" s="5">
        <v>9.0</v>
      </c>
      <c r="D128" s="5">
        <v>2.0</v>
      </c>
      <c r="E128" s="5">
        <v>0.0</v>
      </c>
      <c r="F128" s="5">
        <v>0.0</v>
      </c>
      <c r="G128" s="5" t="s">
        <v>114</v>
      </c>
      <c r="I128" s="3"/>
      <c r="J128" s="3"/>
    </row>
    <row r="129" ht="15.75" customHeight="1">
      <c r="A129" s="4">
        <v>2009.0</v>
      </c>
      <c r="B129" s="4" t="s">
        <v>136</v>
      </c>
      <c r="C129" s="5">
        <v>2.0</v>
      </c>
      <c r="D129" s="5">
        <v>1.0</v>
      </c>
      <c r="E129" s="5">
        <v>0.0</v>
      </c>
      <c r="F129" s="5">
        <v>0.0</v>
      </c>
      <c r="G129" s="5" t="s">
        <v>114</v>
      </c>
      <c r="I129" s="3"/>
      <c r="J129" s="3"/>
    </row>
    <row r="130" ht="15.75" customHeight="1">
      <c r="A130" s="4">
        <v>2009.0</v>
      </c>
      <c r="B130" s="4" t="s">
        <v>137</v>
      </c>
      <c r="C130" s="5">
        <v>4.0</v>
      </c>
      <c r="D130" s="5">
        <v>1.0</v>
      </c>
      <c r="E130" s="5">
        <v>0.0</v>
      </c>
      <c r="F130" s="5">
        <v>0.0</v>
      </c>
      <c r="G130" s="5" t="s">
        <v>114</v>
      </c>
      <c r="I130" s="3"/>
      <c r="J130" s="3"/>
    </row>
    <row r="131" ht="15.75" customHeight="1">
      <c r="A131" s="4">
        <v>2009.0</v>
      </c>
      <c r="B131" s="4" t="s">
        <v>138</v>
      </c>
      <c r="C131" s="5">
        <v>3.0</v>
      </c>
      <c r="D131" s="5">
        <v>0.0</v>
      </c>
      <c r="E131" s="5">
        <v>0.0</v>
      </c>
      <c r="F131" s="5">
        <v>0.0</v>
      </c>
      <c r="G131" s="5" t="s">
        <v>114</v>
      </c>
      <c r="H131" s="7"/>
      <c r="I131" s="7"/>
      <c r="J131" s="3"/>
    </row>
    <row r="132" ht="15.75" customHeight="1">
      <c r="A132" s="4">
        <v>2009.0</v>
      </c>
      <c r="B132" s="4" t="s">
        <v>139</v>
      </c>
      <c r="C132" s="5">
        <v>8.0</v>
      </c>
      <c r="D132" s="5">
        <v>1.0</v>
      </c>
      <c r="E132" s="5">
        <v>0.0</v>
      </c>
      <c r="F132" s="5">
        <v>0.0</v>
      </c>
      <c r="G132" s="5" t="s">
        <v>114</v>
      </c>
      <c r="I132" s="8"/>
      <c r="J132" s="9"/>
    </row>
    <row r="133" ht="15.75" customHeight="1">
      <c r="A133" s="4">
        <v>2009.0</v>
      </c>
      <c r="B133" s="4" t="s">
        <v>140</v>
      </c>
      <c r="C133" s="5">
        <v>6.0</v>
      </c>
      <c r="D133" s="5">
        <v>1.0</v>
      </c>
      <c r="E133" s="5">
        <v>0.0</v>
      </c>
      <c r="F133" s="5">
        <v>0.0</v>
      </c>
      <c r="G133" s="5" t="s">
        <v>114</v>
      </c>
      <c r="I133" s="8"/>
      <c r="J133" s="9"/>
    </row>
    <row r="134" ht="15.75" customHeight="1">
      <c r="A134" s="4">
        <v>2009.0</v>
      </c>
      <c r="B134" s="4" t="s">
        <v>141</v>
      </c>
      <c r="C134" s="5">
        <v>2.0</v>
      </c>
      <c r="D134" s="5">
        <v>1.0</v>
      </c>
      <c r="E134" s="5">
        <v>1.0</v>
      </c>
      <c r="F134" s="5">
        <v>0.0</v>
      </c>
      <c r="G134" s="5" t="s">
        <v>114</v>
      </c>
      <c r="I134" s="8"/>
      <c r="J134" s="9"/>
    </row>
    <row r="135" ht="15.75" customHeight="1">
      <c r="A135" s="4">
        <v>2009.0</v>
      </c>
      <c r="B135" s="4" t="s">
        <v>142</v>
      </c>
      <c r="C135" s="5">
        <v>5.0</v>
      </c>
      <c r="D135" s="5">
        <v>2.0</v>
      </c>
      <c r="E135" s="5">
        <v>0.0</v>
      </c>
      <c r="F135" s="5">
        <v>0.0</v>
      </c>
      <c r="G135" s="5" t="s">
        <v>114</v>
      </c>
      <c r="I135" s="8"/>
      <c r="J135" s="9"/>
    </row>
    <row r="136" ht="15.75" customHeight="1">
      <c r="A136" s="4">
        <v>2009.0</v>
      </c>
      <c r="B136" s="4" t="s">
        <v>143</v>
      </c>
      <c r="C136" s="5">
        <v>6.0</v>
      </c>
      <c r="D136" s="5">
        <v>1.0</v>
      </c>
      <c r="E136" s="5">
        <v>0.0</v>
      </c>
      <c r="F136" s="5">
        <v>0.0</v>
      </c>
      <c r="G136" s="5" t="s">
        <v>114</v>
      </c>
      <c r="I136" s="8"/>
      <c r="J136" s="9"/>
    </row>
    <row r="137" ht="15.75" customHeight="1">
      <c r="A137" s="4">
        <v>2010.0</v>
      </c>
      <c r="B137" s="4" t="s">
        <v>144</v>
      </c>
      <c r="C137" s="5">
        <v>12.0</v>
      </c>
      <c r="D137" s="5">
        <v>1.0</v>
      </c>
      <c r="E137" s="5">
        <v>0.0</v>
      </c>
      <c r="F137" s="5">
        <v>1.0</v>
      </c>
      <c r="G137" s="5" t="s">
        <v>114</v>
      </c>
      <c r="I137" s="8"/>
      <c r="J137" s="9"/>
    </row>
    <row r="138" ht="15.75" customHeight="1">
      <c r="A138" s="4">
        <v>2010.0</v>
      </c>
      <c r="B138" s="4" t="s">
        <v>145</v>
      </c>
      <c r="C138" s="5">
        <v>5.0</v>
      </c>
      <c r="D138" s="5">
        <v>1.0</v>
      </c>
      <c r="E138" s="5">
        <v>0.0</v>
      </c>
      <c r="F138" s="5">
        <v>0.0</v>
      </c>
      <c r="G138" s="5" t="s">
        <v>114</v>
      </c>
      <c r="I138" s="8"/>
      <c r="J138" s="9"/>
    </row>
    <row r="139" ht="15.75" customHeight="1">
      <c r="A139" s="4">
        <v>2010.0</v>
      </c>
      <c r="B139" s="4" t="s">
        <v>146</v>
      </c>
      <c r="C139" s="5">
        <v>7.0</v>
      </c>
      <c r="D139" s="5">
        <v>2.0</v>
      </c>
      <c r="E139" s="5">
        <v>0.0</v>
      </c>
      <c r="F139" s="5">
        <v>0.0</v>
      </c>
      <c r="G139" s="5" t="s">
        <v>114</v>
      </c>
      <c r="I139" s="8"/>
      <c r="J139" s="10"/>
    </row>
    <row r="140" ht="15.75" customHeight="1">
      <c r="A140" s="4">
        <v>2010.0</v>
      </c>
      <c r="B140" s="4" t="s">
        <v>147</v>
      </c>
      <c r="C140" s="5">
        <v>8.0</v>
      </c>
      <c r="D140" s="5">
        <v>0.0</v>
      </c>
      <c r="E140" s="5">
        <v>0.0</v>
      </c>
      <c r="F140" s="5">
        <v>0.0</v>
      </c>
      <c r="G140" s="5" t="s">
        <v>114</v>
      </c>
      <c r="I140" s="8"/>
      <c r="J140" s="10"/>
    </row>
    <row r="141" ht="15.75" customHeight="1">
      <c r="A141" s="4">
        <v>2010.0</v>
      </c>
      <c r="B141" s="4" t="s">
        <v>148</v>
      </c>
      <c r="C141" s="5">
        <v>4.0</v>
      </c>
      <c r="D141" s="5">
        <v>2.0</v>
      </c>
      <c r="E141" s="5">
        <v>1.0</v>
      </c>
      <c r="F141" s="5">
        <v>0.0</v>
      </c>
      <c r="G141" s="5" t="s">
        <v>114</v>
      </c>
      <c r="I141" s="3"/>
      <c r="J141" s="3"/>
    </row>
    <row r="142" ht="15.75" customHeight="1">
      <c r="A142" s="4">
        <v>2010.0</v>
      </c>
      <c r="B142" s="4" t="s">
        <v>149</v>
      </c>
      <c r="C142" s="5">
        <v>6.0</v>
      </c>
      <c r="D142" s="5">
        <v>3.0</v>
      </c>
      <c r="E142" s="5">
        <v>0.0</v>
      </c>
      <c r="F142" s="5">
        <v>0.0</v>
      </c>
      <c r="G142" s="5" t="s">
        <v>114</v>
      </c>
      <c r="I142" s="3"/>
      <c r="J142" s="3"/>
    </row>
    <row r="143" ht="15.75" customHeight="1">
      <c r="A143" s="4">
        <v>2010.0</v>
      </c>
      <c r="B143" s="4" t="s">
        <v>150</v>
      </c>
      <c r="C143" s="5">
        <v>8.0</v>
      </c>
      <c r="D143" s="5">
        <v>4.0</v>
      </c>
      <c r="E143" s="5">
        <v>0.0</v>
      </c>
      <c r="F143" s="5">
        <v>0.0</v>
      </c>
      <c r="G143" s="5" t="s">
        <v>114</v>
      </c>
      <c r="I143" s="3"/>
      <c r="J143" s="3"/>
    </row>
    <row r="144" ht="15.75" customHeight="1">
      <c r="A144" s="4">
        <v>2010.0</v>
      </c>
      <c r="B144" s="4" t="s">
        <v>151</v>
      </c>
      <c r="C144" s="5">
        <v>5.0</v>
      </c>
      <c r="D144" s="5">
        <v>1.0</v>
      </c>
      <c r="E144" s="5">
        <v>0.0</v>
      </c>
      <c r="F144" s="5">
        <v>0.0</v>
      </c>
      <c r="G144" s="5" t="s">
        <v>114</v>
      </c>
      <c r="I144" s="3"/>
      <c r="J144" s="3"/>
    </row>
    <row r="145" ht="15.75" customHeight="1">
      <c r="A145" s="4">
        <v>2010.0</v>
      </c>
      <c r="B145" s="4" t="s">
        <v>152</v>
      </c>
      <c r="C145" s="5">
        <v>10.0</v>
      </c>
      <c r="D145" s="5">
        <v>0.0</v>
      </c>
      <c r="E145" s="5">
        <v>0.0</v>
      </c>
      <c r="F145" s="5">
        <v>0.0</v>
      </c>
      <c r="G145" s="5" t="s">
        <v>114</v>
      </c>
      <c r="I145" s="3"/>
      <c r="J145" s="3"/>
    </row>
    <row r="146" ht="15.75" customHeight="1">
      <c r="A146" s="4">
        <v>2010.0</v>
      </c>
      <c r="B146" s="4" t="s">
        <v>153</v>
      </c>
      <c r="C146" s="5">
        <v>4.0</v>
      </c>
      <c r="D146" s="5">
        <v>0.0</v>
      </c>
      <c r="E146" s="5">
        <v>0.0</v>
      </c>
      <c r="F146" s="5">
        <v>0.0</v>
      </c>
      <c r="G146" s="5" t="s">
        <v>114</v>
      </c>
      <c r="I146" s="3"/>
      <c r="J146" s="3"/>
    </row>
    <row r="147" ht="12.75" customHeight="1">
      <c r="A147" s="3"/>
      <c r="B147" s="3"/>
      <c r="C147" s="6"/>
      <c r="D147" s="6"/>
      <c r="E147" s="6"/>
      <c r="F147" s="6"/>
      <c r="G147" s="6"/>
      <c r="I147" s="3"/>
      <c r="J147" s="3"/>
    </row>
    <row r="148" ht="12.75" customHeight="1">
      <c r="A148" s="3"/>
      <c r="B148" s="3"/>
      <c r="C148" s="6"/>
      <c r="D148" s="6"/>
      <c r="E148" s="6"/>
      <c r="F148" s="3"/>
      <c r="G148" s="6"/>
      <c r="I148" s="3"/>
      <c r="J148" s="3"/>
    </row>
    <row r="149" ht="12.75" customHeight="1">
      <c r="A149" s="3"/>
      <c r="B149" s="3"/>
      <c r="C149" s="6"/>
      <c r="D149" s="6"/>
      <c r="E149" s="6"/>
      <c r="F149" s="3"/>
      <c r="G149" s="6"/>
      <c r="I149" s="3"/>
      <c r="J149" s="3"/>
    </row>
    <row r="150" ht="12.75" customHeight="1">
      <c r="A150" s="3"/>
      <c r="B150" s="3"/>
      <c r="C150" s="6"/>
      <c r="D150" s="6"/>
      <c r="E150" s="6"/>
      <c r="F150" s="3"/>
      <c r="G150" s="6"/>
      <c r="I150" s="3"/>
      <c r="J150" s="3"/>
    </row>
    <row r="151" ht="12.75" customHeight="1">
      <c r="A151" s="3"/>
      <c r="B151" s="3"/>
      <c r="C151" s="6"/>
      <c r="D151" s="6"/>
      <c r="E151" s="6"/>
      <c r="F151" s="3"/>
      <c r="G151" s="6"/>
      <c r="I151" s="3"/>
      <c r="J151" s="3"/>
    </row>
    <row r="152" ht="12.75" customHeight="1">
      <c r="A152" s="3"/>
      <c r="B152" s="3"/>
      <c r="C152" s="6"/>
      <c r="D152" s="6"/>
      <c r="E152" s="6"/>
      <c r="F152" s="3"/>
      <c r="G152" s="6"/>
      <c r="I152" s="3"/>
      <c r="J152" s="3"/>
    </row>
    <row r="153" ht="12.75" customHeight="1">
      <c r="A153" s="3"/>
      <c r="B153" s="3"/>
      <c r="C153" s="6"/>
      <c r="D153" s="6"/>
      <c r="E153" s="6"/>
      <c r="F153" s="3"/>
      <c r="G153" s="6"/>
      <c r="I153" s="3"/>
      <c r="J153" s="3"/>
    </row>
    <row r="154" ht="12.75" customHeight="1">
      <c r="A154" s="3"/>
      <c r="B154" s="3"/>
      <c r="C154" s="6"/>
      <c r="D154" s="6"/>
      <c r="E154" s="6"/>
      <c r="F154" s="3"/>
      <c r="G154" s="6"/>
      <c r="I154" s="3"/>
      <c r="J154" s="3"/>
    </row>
    <row r="155" ht="12.75" customHeight="1">
      <c r="A155" s="3"/>
      <c r="B155" s="3"/>
      <c r="C155" s="6"/>
      <c r="D155" s="6"/>
      <c r="E155" s="6"/>
      <c r="F155" s="3"/>
      <c r="G155" s="6"/>
      <c r="I155" s="3"/>
      <c r="J155" s="3"/>
    </row>
    <row r="156" ht="12.75" customHeight="1">
      <c r="A156" s="3"/>
      <c r="B156" s="3"/>
      <c r="C156" s="6"/>
      <c r="D156" s="6"/>
      <c r="E156" s="6"/>
      <c r="F156" s="3"/>
      <c r="G156" s="6"/>
      <c r="I156" s="3"/>
      <c r="J156" s="3"/>
    </row>
    <row r="157" ht="12.75" customHeight="1">
      <c r="A157" s="3"/>
      <c r="B157" s="3"/>
      <c r="C157" s="6"/>
      <c r="D157" s="6"/>
      <c r="E157" s="6"/>
      <c r="F157" s="3"/>
      <c r="G157" s="6"/>
      <c r="I157" s="3"/>
      <c r="J157" s="3"/>
    </row>
    <row r="158" ht="12.75" customHeight="1">
      <c r="A158" s="3"/>
      <c r="B158" s="3"/>
      <c r="C158" s="6"/>
      <c r="D158" s="6"/>
      <c r="E158" s="6"/>
      <c r="F158" s="3"/>
      <c r="G158" s="6"/>
      <c r="I158" s="3"/>
      <c r="J158" s="3"/>
    </row>
    <row r="159" ht="12.75" customHeight="1">
      <c r="A159" s="3"/>
      <c r="B159" s="3"/>
      <c r="C159" s="6"/>
      <c r="D159" s="6"/>
      <c r="E159" s="6"/>
      <c r="F159" s="3"/>
      <c r="G159" s="6"/>
      <c r="I159" s="3"/>
      <c r="J159" s="3"/>
    </row>
    <row r="160" ht="12.75" customHeight="1">
      <c r="A160" s="3"/>
      <c r="B160" s="3"/>
      <c r="C160" s="6"/>
      <c r="D160" s="6"/>
      <c r="E160" s="6"/>
      <c r="F160" s="3"/>
      <c r="G160" s="6"/>
      <c r="I160" s="3"/>
      <c r="J160" s="3"/>
    </row>
    <row r="161" ht="12.75" customHeight="1">
      <c r="A161" s="3"/>
      <c r="B161" s="3"/>
      <c r="C161" s="6"/>
      <c r="D161" s="6"/>
      <c r="E161" s="6"/>
      <c r="F161" s="3"/>
      <c r="G161" s="6"/>
      <c r="I161" s="3"/>
      <c r="J161" s="3"/>
    </row>
    <row r="162" ht="12.75" customHeight="1">
      <c r="A162" s="3"/>
      <c r="B162" s="3"/>
      <c r="C162" s="6"/>
      <c r="D162" s="6"/>
      <c r="E162" s="6"/>
      <c r="F162" s="3"/>
      <c r="G162" s="6"/>
      <c r="I162" s="3"/>
      <c r="J162" s="3"/>
    </row>
    <row r="163" ht="12.75" customHeight="1">
      <c r="A163" s="3"/>
      <c r="B163" s="3"/>
      <c r="C163" s="6"/>
      <c r="D163" s="6"/>
      <c r="E163" s="6"/>
      <c r="F163" s="3"/>
      <c r="G163" s="6"/>
      <c r="I163" s="3"/>
      <c r="J163" s="3"/>
    </row>
    <row r="164" ht="12.75" customHeight="1">
      <c r="A164" s="3"/>
      <c r="B164" s="3"/>
      <c r="C164" s="6"/>
      <c r="D164" s="6"/>
      <c r="E164" s="6"/>
      <c r="F164" s="3"/>
      <c r="G164" s="6"/>
      <c r="I164" s="3"/>
      <c r="J164" s="3"/>
    </row>
    <row r="165" ht="12.75" customHeight="1">
      <c r="A165" s="3"/>
      <c r="B165" s="3"/>
      <c r="C165" s="6"/>
      <c r="D165" s="6"/>
      <c r="E165" s="6"/>
      <c r="F165" s="3"/>
      <c r="G165" s="6"/>
      <c r="I165" s="3"/>
      <c r="J165" s="3"/>
    </row>
    <row r="166" ht="12.75" customHeight="1">
      <c r="A166" s="3"/>
      <c r="B166" s="3"/>
      <c r="C166" s="6"/>
      <c r="D166" s="6"/>
      <c r="E166" s="6"/>
      <c r="F166" s="3"/>
      <c r="G166" s="6"/>
      <c r="I166" s="3"/>
      <c r="J166" s="3"/>
    </row>
    <row r="167" ht="12.75" customHeight="1">
      <c r="A167" s="3"/>
      <c r="B167" s="3"/>
      <c r="C167" s="6"/>
      <c r="D167" s="6"/>
      <c r="E167" s="6"/>
      <c r="F167" s="3"/>
      <c r="G167" s="6"/>
      <c r="I167" s="3"/>
      <c r="J167" s="3"/>
    </row>
    <row r="168" ht="12.75" customHeight="1">
      <c r="A168" s="3"/>
      <c r="B168" s="3"/>
      <c r="C168" s="6"/>
      <c r="D168" s="6"/>
      <c r="E168" s="6"/>
      <c r="F168" s="3"/>
      <c r="G168" s="6"/>
      <c r="I168" s="3"/>
      <c r="J168" s="3"/>
    </row>
    <row r="169" ht="12.75" customHeight="1">
      <c r="A169" s="3"/>
      <c r="B169" s="3"/>
      <c r="C169" s="6"/>
      <c r="D169" s="6"/>
      <c r="E169" s="6"/>
      <c r="F169" s="3"/>
      <c r="G169" s="6"/>
      <c r="I169" s="3"/>
      <c r="J169" s="3"/>
    </row>
    <row r="170" ht="12.75" customHeight="1">
      <c r="A170" s="3"/>
      <c r="B170" s="3"/>
      <c r="C170" s="6"/>
      <c r="D170" s="6"/>
      <c r="E170" s="6"/>
      <c r="F170" s="3"/>
      <c r="G170" s="6"/>
      <c r="I170" s="3"/>
      <c r="J170" s="3"/>
    </row>
    <row r="171" ht="12.75" customHeight="1">
      <c r="A171" s="3"/>
      <c r="B171" s="3"/>
      <c r="C171" s="6"/>
      <c r="D171" s="6"/>
      <c r="E171" s="6"/>
      <c r="F171" s="3"/>
      <c r="G171" s="6"/>
      <c r="I171" s="3"/>
      <c r="J171" s="3"/>
    </row>
    <row r="172" ht="12.75" customHeight="1">
      <c r="A172" s="3"/>
      <c r="B172" s="3"/>
      <c r="C172" s="6"/>
      <c r="D172" s="6"/>
      <c r="E172" s="6"/>
      <c r="F172" s="3"/>
      <c r="G172" s="6"/>
      <c r="I172" s="3"/>
      <c r="J172" s="3"/>
    </row>
    <row r="173" ht="12.75" customHeight="1">
      <c r="A173" s="3"/>
      <c r="B173" s="3"/>
      <c r="C173" s="6"/>
      <c r="D173" s="6"/>
      <c r="E173" s="6"/>
      <c r="F173" s="3"/>
      <c r="G173" s="6"/>
      <c r="I173" s="3"/>
      <c r="J173" s="3"/>
    </row>
    <row r="174" ht="12.75" customHeight="1">
      <c r="A174" s="3"/>
      <c r="B174" s="3"/>
      <c r="C174" s="6"/>
      <c r="D174" s="6"/>
      <c r="E174" s="6"/>
      <c r="F174" s="3"/>
      <c r="G174" s="6"/>
      <c r="I174" s="3"/>
      <c r="J174" s="3"/>
    </row>
    <row r="175" ht="12.75" customHeight="1">
      <c r="A175" s="3"/>
      <c r="B175" s="3"/>
      <c r="C175" s="6"/>
      <c r="D175" s="6"/>
      <c r="E175" s="6"/>
      <c r="F175" s="3"/>
      <c r="G175" s="6"/>
      <c r="I175" s="3"/>
      <c r="J175" s="3"/>
    </row>
    <row r="176" ht="12.75" customHeight="1">
      <c r="A176" s="3"/>
      <c r="B176" s="3"/>
      <c r="C176" s="6"/>
      <c r="D176" s="6"/>
      <c r="E176" s="6"/>
      <c r="F176" s="3"/>
      <c r="G176" s="6"/>
      <c r="I176" s="3"/>
      <c r="J176" s="3"/>
    </row>
    <row r="177" ht="12.75" customHeight="1">
      <c r="A177" s="3"/>
      <c r="B177" s="3"/>
      <c r="C177" s="6"/>
      <c r="D177" s="6"/>
      <c r="E177" s="6"/>
      <c r="F177" s="3"/>
      <c r="G177" s="6"/>
      <c r="I177" s="3"/>
      <c r="J177" s="3"/>
    </row>
    <row r="178" ht="12.75" customHeight="1">
      <c r="A178" s="3"/>
      <c r="B178" s="3"/>
      <c r="C178" s="6"/>
      <c r="D178" s="6"/>
      <c r="E178" s="6"/>
      <c r="F178" s="3"/>
      <c r="G178" s="6"/>
      <c r="I178" s="3"/>
      <c r="J178" s="3"/>
    </row>
    <row r="179" ht="12.75" customHeight="1">
      <c r="A179" s="3"/>
      <c r="B179" s="3"/>
      <c r="C179" s="6"/>
      <c r="D179" s="6"/>
      <c r="E179" s="6"/>
      <c r="F179" s="3"/>
      <c r="G179" s="6"/>
      <c r="I179" s="3"/>
      <c r="J179" s="3"/>
    </row>
    <row r="180" ht="12.75" customHeight="1">
      <c r="A180" s="3"/>
      <c r="B180" s="3"/>
      <c r="C180" s="6"/>
      <c r="D180" s="6"/>
      <c r="E180" s="6"/>
      <c r="F180" s="3"/>
      <c r="G180" s="6"/>
      <c r="I180" s="3"/>
      <c r="J180" s="3"/>
    </row>
    <row r="181" ht="12.75" customHeight="1">
      <c r="A181" s="3"/>
      <c r="B181" s="3"/>
      <c r="C181" s="6"/>
      <c r="D181" s="6"/>
      <c r="E181" s="6"/>
      <c r="F181" s="3"/>
      <c r="G181" s="6"/>
      <c r="I181" s="3"/>
      <c r="J181" s="3"/>
    </row>
    <row r="182" ht="12.75" customHeight="1">
      <c r="A182" s="3"/>
      <c r="B182" s="3"/>
      <c r="C182" s="6"/>
      <c r="D182" s="6"/>
      <c r="E182" s="6"/>
      <c r="F182" s="3"/>
      <c r="G182" s="6"/>
      <c r="I182" s="3"/>
      <c r="J182" s="3"/>
    </row>
    <row r="183" ht="12.75" customHeight="1">
      <c r="A183" s="3"/>
      <c r="B183" s="3"/>
      <c r="C183" s="6"/>
      <c r="D183" s="6"/>
      <c r="E183" s="6"/>
      <c r="F183" s="3"/>
      <c r="G183" s="6"/>
      <c r="I183" s="3"/>
      <c r="J183" s="3"/>
    </row>
    <row r="184" ht="12.75" customHeight="1">
      <c r="A184" s="3"/>
      <c r="B184" s="3"/>
      <c r="C184" s="6"/>
      <c r="D184" s="6"/>
      <c r="E184" s="6"/>
      <c r="F184" s="3"/>
      <c r="G184" s="6"/>
      <c r="I184" s="3"/>
      <c r="J184" s="3"/>
    </row>
    <row r="185" ht="12.75" customHeight="1">
      <c r="A185" s="3"/>
      <c r="B185" s="3"/>
      <c r="C185" s="6"/>
      <c r="D185" s="6"/>
      <c r="E185" s="6"/>
      <c r="F185" s="3"/>
      <c r="G185" s="6"/>
      <c r="I185" s="3"/>
      <c r="J185" s="3"/>
    </row>
    <row r="186" ht="12.75" customHeight="1">
      <c r="A186" s="3"/>
      <c r="B186" s="3"/>
      <c r="C186" s="6"/>
      <c r="D186" s="6"/>
      <c r="E186" s="6"/>
      <c r="F186" s="3"/>
      <c r="G186" s="6"/>
      <c r="I186" s="3"/>
      <c r="J186" s="3"/>
    </row>
    <row r="187" ht="12.75" customHeight="1">
      <c r="A187" s="3"/>
      <c r="B187" s="3"/>
      <c r="C187" s="6"/>
      <c r="D187" s="6"/>
      <c r="E187" s="6"/>
      <c r="F187" s="3"/>
      <c r="G187" s="6"/>
      <c r="I187" s="3"/>
      <c r="J187" s="3"/>
    </row>
    <row r="188" ht="12.75" customHeight="1">
      <c r="A188" s="3"/>
      <c r="B188" s="3"/>
      <c r="C188" s="6"/>
      <c r="D188" s="6"/>
      <c r="E188" s="6"/>
      <c r="F188" s="3"/>
      <c r="G188" s="6"/>
      <c r="I188" s="3"/>
      <c r="J188" s="3"/>
    </row>
    <row r="189" ht="12.75" customHeight="1">
      <c r="A189" s="3"/>
      <c r="B189" s="3"/>
      <c r="C189" s="6"/>
      <c r="D189" s="6"/>
      <c r="E189" s="6"/>
      <c r="F189" s="3"/>
      <c r="G189" s="6"/>
      <c r="I189" s="3"/>
      <c r="J189" s="3"/>
    </row>
    <row r="190" ht="12.75" customHeight="1">
      <c r="A190" s="3"/>
      <c r="B190" s="3"/>
      <c r="C190" s="6"/>
      <c r="D190" s="6"/>
      <c r="E190" s="6"/>
      <c r="F190" s="3"/>
      <c r="G190" s="6"/>
      <c r="I190" s="3"/>
      <c r="J190" s="3"/>
    </row>
    <row r="191" ht="12.75" customHeight="1">
      <c r="A191" s="3"/>
      <c r="B191" s="3"/>
      <c r="C191" s="6"/>
      <c r="D191" s="6"/>
      <c r="E191" s="6"/>
      <c r="F191" s="3"/>
      <c r="G191" s="6"/>
      <c r="I191" s="3"/>
      <c r="J191" s="3"/>
    </row>
    <row r="192" ht="12.75" customHeight="1">
      <c r="A192" s="3"/>
      <c r="B192" s="3"/>
      <c r="C192" s="6"/>
      <c r="D192" s="6"/>
      <c r="E192" s="6"/>
      <c r="F192" s="3"/>
      <c r="G192" s="6"/>
      <c r="I192" s="3"/>
      <c r="J192" s="3"/>
    </row>
    <row r="193" ht="12.75" customHeight="1">
      <c r="A193" s="3"/>
      <c r="B193" s="3"/>
      <c r="C193" s="6"/>
      <c r="D193" s="6"/>
      <c r="E193" s="6"/>
      <c r="F193" s="3"/>
      <c r="G193" s="6"/>
      <c r="I193" s="3"/>
      <c r="J193" s="3"/>
    </row>
    <row r="194" ht="12.75" customHeight="1">
      <c r="A194" s="3"/>
      <c r="B194" s="3"/>
      <c r="C194" s="6"/>
      <c r="D194" s="6"/>
      <c r="E194" s="6"/>
      <c r="F194" s="3"/>
      <c r="G194" s="6"/>
      <c r="I194" s="3"/>
      <c r="J194" s="3"/>
    </row>
    <row r="195" ht="12.75" customHeight="1">
      <c r="A195" s="3"/>
      <c r="B195" s="3"/>
      <c r="C195" s="6"/>
      <c r="D195" s="6"/>
      <c r="E195" s="6"/>
      <c r="F195" s="3"/>
      <c r="G195" s="6"/>
      <c r="I195" s="3"/>
      <c r="J195" s="3"/>
    </row>
    <row r="196" ht="12.75" customHeight="1">
      <c r="A196" s="3"/>
      <c r="B196" s="3"/>
      <c r="C196" s="6"/>
      <c r="D196" s="6"/>
      <c r="E196" s="6"/>
      <c r="F196" s="3"/>
      <c r="G196" s="6"/>
      <c r="I196" s="3"/>
      <c r="J196" s="3"/>
    </row>
    <row r="197" ht="12.75" customHeight="1">
      <c r="A197" s="3"/>
      <c r="B197" s="3"/>
      <c r="C197" s="6"/>
      <c r="D197" s="6"/>
      <c r="E197" s="6"/>
      <c r="F197" s="3"/>
      <c r="G197" s="6"/>
      <c r="I197" s="3"/>
      <c r="J197" s="3"/>
    </row>
    <row r="198" ht="12.75" customHeight="1">
      <c r="A198" s="3"/>
      <c r="B198" s="3"/>
      <c r="C198" s="6"/>
      <c r="D198" s="6"/>
      <c r="E198" s="6"/>
      <c r="F198" s="3"/>
      <c r="G198" s="6"/>
      <c r="I198" s="3"/>
      <c r="J198" s="3"/>
    </row>
    <row r="199" ht="12.75" customHeight="1">
      <c r="A199" s="3"/>
      <c r="B199" s="3"/>
      <c r="C199" s="6"/>
      <c r="D199" s="6"/>
      <c r="E199" s="6"/>
      <c r="F199" s="3"/>
      <c r="G199" s="6"/>
      <c r="I199" s="3"/>
      <c r="J199" s="3"/>
    </row>
    <row r="200" ht="12.75" customHeight="1">
      <c r="A200" s="3"/>
      <c r="B200" s="3"/>
      <c r="C200" s="6"/>
      <c r="D200" s="6"/>
      <c r="E200" s="6"/>
      <c r="F200" s="3"/>
      <c r="G200" s="6"/>
      <c r="I200" s="3"/>
      <c r="J200" s="3"/>
    </row>
    <row r="201" ht="12.75" customHeight="1">
      <c r="A201" s="3"/>
      <c r="B201" s="3"/>
      <c r="C201" s="6"/>
      <c r="D201" s="6"/>
      <c r="E201" s="6"/>
      <c r="F201" s="3"/>
      <c r="G201" s="6"/>
      <c r="I201" s="3"/>
      <c r="J201" s="3"/>
    </row>
    <row r="202" ht="12.75" customHeight="1">
      <c r="A202" s="3"/>
      <c r="B202" s="3"/>
      <c r="C202" s="6"/>
      <c r="D202" s="6"/>
      <c r="E202" s="6"/>
      <c r="F202" s="3"/>
      <c r="G202" s="6"/>
      <c r="I202" s="3"/>
      <c r="J202" s="3"/>
    </row>
    <row r="203" ht="12.75" customHeight="1">
      <c r="A203" s="3"/>
      <c r="B203" s="3"/>
      <c r="C203" s="6"/>
      <c r="D203" s="6"/>
      <c r="E203" s="6"/>
      <c r="F203" s="3"/>
      <c r="G203" s="6"/>
      <c r="I203" s="3"/>
      <c r="J203" s="3"/>
    </row>
    <row r="204" ht="12.75" customHeight="1">
      <c r="A204" s="3"/>
      <c r="B204" s="3"/>
      <c r="C204" s="6"/>
      <c r="D204" s="6"/>
      <c r="E204" s="6"/>
      <c r="F204" s="3"/>
      <c r="G204" s="6"/>
      <c r="I204" s="3"/>
      <c r="J204" s="3"/>
    </row>
    <row r="205" ht="12.75" customHeight="1">
      <c r="A205" s="3"/>
      <c r="B205" s="3"/>
      <c r="C205" s="6"/>
      <c r="D205" s="6"/>
      <c r="E205" s="6"/>
      <c r="F205" s="3"/>
      <c r="G205" s="6"/>
      <c r="I205" s="3"/>
      <c r="J205" s="3"/>
    </row>
    <row r="206" ht="12.75" customHeight="1">
      <c r="A206" s="3"/>
      <c r="B206" s="3"/>
      <c r="C206" s="6"/>
      <c r="D206" s="6"/>
      <c r="E206" s="6"/>
      <c r="F206" s="3"/>
      <c r="G206" s="6"/>
      <c r="I206" s="3"/>
      <c r="J206" s="3"/>
    </row>
    <row r="207" ht="12.75" customHeight="1">
      <c r="A207" s="3"/>
      <c r="B207" s="3"/>
      <c r="C207" s="6"/>
      <c r="D207" s="6"/>
      <c r="E207" s="6"/>
      <c r="F207" s="3"/>
      <c r="G207" s="6"/>
      <c r="I207" s="3"/>
      <c r="J207" s="3"/>
    </row>
    <row r="208" ht="12.75" customHeight="1">
      <c r="A208" s="3"/>
      <c r="B208" s="3"/>
      <c r="C208" s="6"/>
      <c r="D208" s="6"/>
      <c r="E208" s="6"/>
      <c r="F208" s="3"/>
      <c r="G208" s="6"/>
      <c r="I208" s="3"/>
      <c r="J208" s="3"/>
    </row>
    <row r="209" ht="12.75" customHeight="1">
      <c r="A209" s="3"/>
      <c r="B209" s="3"/>
      <c r="C209" s="6"/>
      <c r="D209" s="6"/>
      <c r="E209" s="6"/>
      <c r="F209" s="3"/>
      <c r="G209" s="6"/>
      <c r="I209" s="3"/>
      <c r="J209" s="3"/>
    </row>
    <row r="210" ht="12.75" customHeight="1">
      <c r="A210" s="3"/>
      <c r="B210" s="3"/>
      <c r="C210" s="6"/>
      <c r="D210" s="6"/>
      <c r="E210" s="6"/>
      <c r="F210" s="3"/>
      <c r="G210" s="6"/>
      <c r="I210" s="3"/>
      <c r="J210" s="3"/>
    </row>
    <row r="211" ht="12.75" customHeight="1">
      <c r="A211" s="3"/>
      <c r="B211" s="3"/>
      <c r="C211" s="6"/>
      <c r="D211" s="6"/>
      <c r="E211" s="6"/>
      <c r="F211" s="3"/>
      <c r="G211" s="6"/>
      <c r="I211" s="3"/>
      <c r="J211" s="3"/>
    </row>
    <row r="212" ht="12.75" customHeight="1">
      <c r="A212" s="3"/>
      <c r="B212" s="3"/>
      <c r="C212" s="6"/>
      <c r="D212" s="6"/>
      <c r="E212" s="6"/>
      <c r="F212" s="3"/>
      <c r="G212" s="6"/>
      <c r="I212" s="3"/>
      <c r="J212" s="3"/>
    </row>
    <row r="213" ht="12.75" customHeight="1">
      <c r="A213" s="3"/>
      <c r="B213" s="3"/>
      <c r="C213" s="6"/>
      <c r="D213" s="6"/>
      <c r="E213" s="6"/>
      <c r="F213" s="3"/>
      <c r="G213" s="6"/>
      <c r="I213" s="3"/>
      <c r="J213" s="3"/>
    </row>
    <row r="214" ht="12.75" customHeight="1">
      <c r="A214" s="3"/>
      <c r="B214" s="3"/>
      <c r="C214" s="6"/>
      <c r="D214" s="6"/>
      <c r="E214" s="6"/>
      <c r="F214" s="3"/>
      <c r="G214" s="6"/>
      <c r="I214" s="3"/>
      <c r="J214" s="3"/>
    </row>
    <row r="215" ht="12.75" customHeight="1">
      <c r="A215" s="3"/>
      <c r="B215" s="3"/>
      <c r="C215" s="6"/>
      <c r="D215" s="6"/>
      <c r="E215" s="6"/>
      <c r="F215" s="3"/>
      <c r="G215" s="6"/>
      <c r="I215" s="3"/>
      <c r="J215" s="3"/>
    </row>
    <row r="216" ht="12.75" customHeight="1">
      <c r="A216" s="3"/>
      <c r="B216" s="3"/>
      <c r="C216" s="6"/>
      <c r="D216" s="6"/>
      <c r="E216" s="6"/>
      <c r="F216" s="3"/>
      <c r="G216" s="6"/>
      <c r="I216" s="3"/>
      <c r="J216" s="3"/>
    </row>
    <row r="217" ht="12.75" customHeight="1">
      <c r="A217" s="3"/>
      <c r="B217" s="3"/>
      <c r="C217" s="6"/>
      <c r="D217" s="6"/>
      <c r="E217" s="6"/>
      <c r="F217" s="3"/>
      <c r="G217" s="6"/>
      <c r="I217" s="3"/>
      <c r="J217" s="3"/>
    </row>
    <row r="218" ht="12.75" customHeight="1">
      <c r="A218" s="3"/>
      <c r="B218" s="3"/>
      <c r="C218" s="6"/>
      <c r="D218" s="6"/>
      <c r="E218" s="6"/>
      <c r="F218" s="3"/>
      <c r="G218" s="6"/>
      <c r="I218" s="3"/>
      <c r="J218" s="3"/>
    </row>
    <row r="219" ht="12.75" customHeight="1">
      <c r="A219" s="3"/>
      <c r="B219" s="3"/>
      <c r="C219" s="6"/>
      <c r="D219" s="6"/>
      <c r="E219" s="6"/>
      <c r="F219" s="3"/>
      <c r="G219" s="6"/>
      <c r="I219" s="3"/>
      <c r="J219" s="3"/>
    </row>
    <row r="220" ht="12.75" customHeight="1">
      <c r="A220" s="3"/>
      <c r="B220" s="3"/>
      <c r="C220" s="6"/>
      <c r="D220" s="6"/>
      <c r="E220" s="6"/>
      <c r="F220" s="3"/>
      <c r="G220" s="6"/>
      <c r="I220" s="3"/>
      <c r="J220" s="3"/>
    </row>
    <row r="221" ht="12.75" customHeight="1">
      <c r="A221" s="3"/>
      <c r="B221" s="3"/>
      <c r="C221" s="6"/>
      <c r="D221" s="6"/>
      <c r="E221" s="6"/>
      <c r="F221" s="3"/>
      <c r="G221" s="6"/>
      <c r="I221" s="3"/>
      <c r="J221" s="3"/>
    </row>
    <row r="222" ht="12.75" customHeight="1">
      <c r="A222" s="3"/>
      <c r="B222" s="3"/>
      <c r="C222" s="6"/>
      <c r="D222" s="6"/>
      <c r="E222" s="6"/>
      <c r="F222" s="3"/>
      <c r="G222" s="6"/>
      <c r="I222" s="3"/>
      <c r="J222" s="3"/>
    </row>
    <row r="223" ht="12.75" customHeight="1">
      <c r="A223" s="3"/>
      <c r="B223" s="3"/>
      <c r="C223" s="6"/>
      <c r="D223" s="6"/>
      <c r="E223" s="6"/>
      <c r="F223" s="3"/>
      <c r="G223" s="6"/>
      <c r="I223" s="3"/>
      <c r="J223" s="3"/>
    </row>
    <row r="224" ht="12.75" customHeight="1">
      <c r="A224" s="3"/>
      <c r="B224" s="3"/>
      <c r="C224" s="6"/>
      <c r="D224" s="6"/>
      <c r="E224" s="6"/>
      <c r="F224" s="3"/>
      <c r="G224" s="6"/>
      <c r="I224" s="3"/>
      <c r="J224" s="3"/>
    </row>
    <row r="225" ht="12.75" customHeight="1">
      <c r="A225" s="3"/>
      <c r="B225" s="3"/>
      <c r="C225" s="6"/>
      <c r="D225" s="6"/>
      <c r="E225" s="6"/>
      <c r="F225" s="3"/>
      <c r="G225" s="6"/>
      <c r="I225" s="3"/>
      <c r="J225" s="3"/>
    </row>
    <row r="226" ht="12.75" customHeight="1">
      <c r="A226" s="3"/>
      <c r="B226" s="3"/>
      <c r="C226" s="6"/>
      <c r="D226" s="6"/>
      <c r="E226" s="6"/>
      <c r="F226" s="3"/>
      <c r="G226" s="6"/>
      <c r="I226" s="3"/>
      <c r="J226" s="3"/>
    </row>
    <row r="227" ht="12.75" customHeight="1">
      <c r="A227" s="3"/>
      <c r="B227" s="3"/>
      <c r="C227" s="6"/>
      <c r="D227" s="6"/>
      <c r="E227" s="6"/>
      <c r="F227" s="3"/>
      <c r="G227" s="6"/>
      <c r="I227" s="3"/>
      <c r="J227" s="3"/>
    </row>
    <row r="228" ht="12.75" customHeight="1">
      <c r="A228" s="3"/>
      <c r="B228" s="3"/>
      <c r="C228" s="6"/>
      <c r="D228" s="6"/>
      <c r="E228" s="6"/>
      <c r="F228" s="3"/>
      <c r="G228" s="6"/>
      <c r="I228" s="3"/>
      <c r="J228" s="3"/>
    </row>
    <row r="229" ht="12.75" customHeight="1">
      <c r="A229" s="3"/>
      <c r="B229" s="3"/>
      <c r="C229" s="6"/>
      <c r="D229" s="6"/>
      <c r="E229" s="6"/>
      <c r="F229" s="3"/>
      <c r="G229" s="6"/>
      <c r="I229" s="3"/>
      <c r="J229" s="3"/>
    </row>
    <row r="230" ht="12.75" customHeight="1">
      <c r="A230" s="3"/>
      <c r="B230" s="3"/>
      <c r="C230" s="6"/>
      <c r="D230" s="6"/>
      <c r="E230" s="6"/>
      <c r="F230" s="3"/>
      <c r="G230" s="6"/>
      <c r="I230" s="3"/>
      <c r="J230" s="3"/>
    </row>
    <row r="231" ht="12.75" customHeight="1">
      <c r="A231" s="3"/>
      <c r="B231" s="3"/>
      <c r="C231" s="6"/>
      <c r="D231" s="6"/>
      <c r="E231" s="6"/>
      <c r="F231" s="3"/>
      <c r="G231" s="6"/>
      <c r="I231" s="3"/>
      <c r="J231" s="3"/>
    </row>
    <row r="232" ht="12.75" customHeight="1">
      <c r="A232" s="3"/>
      <c r="B232" s="3"/>
      <c r="C232" s="6"/>
      <c r="D232" s="6"/>
      <c r="E232" s="6"/>
      <c r="F232" s="3"/>
      <c r="G232" s="6"/>
      <c r="I232" s="3"/>
      <c r="J232" s="3"/>
    </row>
    <row r="233" ht="12.75" customHeight="1">
      <c r="A233" s="3"/>
      <c r="B233" s="3"/>
      <c r="C233" s="6"/>
      <c r="D233" s="6"/>
      <c r="E233" s="6"/>
      <c r="F233" s="3"/>
      <c r="G233" s="6"/>
      <c r="I233" s="3"/>
      <c r="J233" s="3"/>
    </row>
    <row r="234" ht="12.75" customHeight="1">
      <c r="A234" s="3"/>
      <c r="B234" s="3"/>
      <c r="C234" s="6"/>
      <c r="D234" s="6"/>
      <c r="E234" s="6"/>
      <c r="F234" s="3"/>
      <c r="G234" s="6"/>
      <c r="I234" s="3"/>
      <c r="J234" s="3"/>
    </row>
    <row r="235" ht="12.75" customHeight="1">
      <c r="A235" s="3"/>
      <c r="B235" s="3"/>
      <c r="C235" s="6"/>
      <c r="D235" s="6"/>
      <c r="E235" s="6"/>
      <c r="F235" s="3"/>
      <c r="G235" s="6"/>
      <c r="I235" s="3"/>
      <c r="J235" s="3"/>
    </row>
    <row r="236" ht="12.75" customHeight="1">
      <c r="A236" s="3"/>
      <c r="B236" s="3"/>
      <c r="C236" s="6"/>
      <c r="D236" s="6"/>
      <c r="E236" s="6"/>
      <c r="F236" s="3"/>
      <c r="G236" s="6"/>
      <c r="I236" s="3"/>
      <c r="J236" s="3"/>
    </row>
    <row r="237" ht="12.75" customHeight="1">
      <c r="A237" s="3"/>
      <c r="B237" s="3"/>
      <c r="C237" s="6"/>
      <c r="D237" s="6"/>
      <c r="E237" s="6"/>
      <c r="F237" s="3"/>
      <c r="G237" s="6"/>
      <c r="I237" s="3"/>
      <c r="J237" s="3"/>
    </row>
    <row r="238" ht="12.75" customHeight="1">
      <c r="A238" s="3"/>
      <c r="B238" s="3"/>
      <c r="C238" s="6"/>
      <c r="D238" s="6"/>
      <c r="E238" s="6"/>
      <c r="F238" s="3"/>
      <c r="G238" s="6"/>
      <c r="I238" s="3"/>
      <c r="J238" s="3"/>
    </row>
    <row r="239" ht="12.75" customHeight="1">
      <c r="A239" s="3"/>
      <c r="B239" s="3"/>
      <c r="C239" s="6"/>
      <c r="D239" s="6"/>
      <c r="E239" s="6"/>
      <c r="F239" s="3"/>
      <c r="G239" s="6"/>
      <c r="I239" s="3"/>
      <c r="J239" s="3"/>
    </row>
    <row r="240" ht="12.75" customHeight="1">
      <c r="A240" s="3"/>
      <c r="B240" s="3"/>
      <c r="C240" s="6"/>
      <c r="D240" s="6"/>
      <c r="E240" s="6"/>
      <c r="F240" s="3"/>
      <c r="G240" s="6"/>
      <c r="I240" s="3"/>
      <c r="J240" s="3"/>
    </row>
    <row r="241" ht="12.75" customHeight="1">
      <c r="A241" s="3"/>
      <c r="B241" s="3"/>
      <c r="C241" s="6"/>
      <c r="D241" s="6"/>
      <c r="E241" s="6"/>
      <c r="F241" s="3"/>
      <c r="G241" s="6"/>
      <c r="I241" s="3"/>
      <c r="J241" s="3"/>
    </row>
    <row r="242" ht="12.75" customHeight="1">
      <c r="A242" s="3"/>
      <c r="B242" s="3"/>
      <c r="C242" s="6"/>
      <c r="D242" s="6"/>
      <c r="E242" s="6"/>
      <c r="F242" s="3"/>
      <c r="G242" s="6"/>
      <c r="I242" s="3"/>
      <c r="J242" s="3"/>
    </row>
    <row r="243" ht="12.75" customHeight="1">
      <c r="A243" s="3"/>
      <c r="B243" s="3"/>
      <c r="C243" s="6"/>
      <c r="D243" s="6"/>
      <c r="E243" s="6"/>
      <c r="F243" s="3"/>
      <c r="G243" s="6"/>
      <c r="I243" s="3"/>
      <c r="J243" s="3"/>
    </row>
    <row r="244" ht="12.75" customHeight="1">
      <c r="A244" s="3"/>
      <c r="B244" s="3"/>
      <c r="C244" s="6"/>
      <c r="D244" s="6"/>
      <c r="E244" s="6"/>
      <c r="F244" s="3"/>
      <c r="G244" s="6"/>
      <c r="I244" s="3"/>
      <c r="J244" s="3"/>
    </row>
    <row r="245" ht="12.75" customHeight="1">
      <c r="A245" s="3"/>
      <c r="B245" s="3"/>
      <c r="C245" s="6"/>
      <c r="D245" s="6"/>
      <c r="E245" s="6"/>
      <c r="F245" s="3"/>
      <c r="G245" s="6"/>
      <c r="I245" s="3"/>
      <c r="J245" s="3"/>
    </row>
    <row r="246" ht="12.75" customHeight="1">
      <c r="A246" s="3"/>
      <c r="B246" s="3"/>
      <c r="C246" s="6"/>
      <c r="D246" s="6"/>
      <c r="E246" s="6"/>
      <c r="F246" s="3"/>
      <c r="G246" s="6"/>
      <c r="I246" s="3"/>
      <c r="J246" s="3"/>
    </row>
    <row r="247" ht="12.75" customHeight="1">
      <c r="A247" s="3"/>
      <c r="B247" s="3"/>
      <c r="C247" s="6"/>
      <c r="D247" s="6"/>
      <c r="E247" s="6"/>
      <c r="F247" s="3"/>
      <c r="G247" s="6"/>
      <c r="I247" s="3"/>
      <c r="J247" s="3"/>
    </row>
    <row r="248" ht="12.75" customHeight="1">
      <c r="A248" s="3"/>
      <c r="B248" s="3"/>
      <c r="C248" s="6"/>
      <c r="D248" s="6"/>
      <c r="E248" s="6"/>
      <c r="F248" s="3"/>
      <c r="G248" s="6"/>
      <c r="I248" s="3"/>
      <c r="J248" s="3"/>
    </row>
    <row r="249" ht="12.75" customHeight="1">
      <c r="A249" s="3"/>
      <c r="B249" s="3"/>
      <c r="C249" s="6"/>
      <c r="D249" s="6"/>
      <c r="E249" s="6"/>
      <c r="F249" s="3"/>
      <c r="G249" s="6"/>
      <c r="I249" s="3"/>
      <c r="J249" s="3"/>
    </row>
    <row r="250" ht="12.75" customHeight="1">
      <c r="A250" s="3"/>
      <c r="B250" s="3"/>
      <c r="C250" s="6"/>
      <c r="D250" s="6"/>
      <c r="E250" s="6"/>
      <c r="F250" s="3"/>
      <c r="G250" s="6"/>
      <c r="I250" s="3"/>
      <c r="J250" s="3"/>
    </row>
    <row r="251" ht="12.75" customHeight="1">
      <c r="A251" s="3"/>
      <c r="B251" s="3"/>
      <c r="C251" s="6"/>
      <c r="D251" s="6"/>
      <c r="E251" s="6"/>
      <c r="F251" s="3"/>
      <c r="G251" s="6"/>
      <c r="I251" s="3"/>
      <c r="J251" s="3"/>
    </row>
    <row r="252" ht="12.75" customHeight="1">
      <c r="A252" s="3"/>
      <c r="B252" s="3"/>
      <c r="C252" s="6"/>
      <c r="D252" s="6"/>
      <c r="E252" s="6"/>
      <c r="F252" s="3"/>
      <c r="G252" s="6"/>
      <c r="I252" s="3"/>
      <c r="J252" s="3"/>
    </row>
    <row r="253" ht="12.75" customHeight="1">
      <c r="A253" s="3"/>
      <c r="B253" s="3"/>
      <c r="C253" s="6"/>
      <c r="D253" s="6"/>
      <c r="E253" s="6"/>
      <c r="F253" s="3"/>
      <c r="G253" s="6"/>
      <c r="I253" s="3"/>
      <c r="J253" s="3"/>
    </row>
    <row r="254" ht="12.75" customHeight="1">
      <c r="A254" s="3"/>
      <c r="B254" s="3"/>
      <c r="C254" s="6"/>
      <c r="D254" s="6"/>
      <c r="E254" s="6"/>
      <c r="F254" s="3"/>
      <c r="G254" s="6"/>
      <c r="I254" s="3"/>
      <c r="J254" s="3"/>
    </row>
    <row r="255" ht="12.75" customHeight="1">
      <c r="A255" s="3"/>
      <c r="B255" s="3"/>
      <c r="C255" s="6"/>
      <c r="D255" s="6"/>
      <c r="E255" s="6"/>
      <c r="F255" s="3"/>
      <c r="G255" s="6"/>
      <c r="I255" s="3"/>
      <c r="J255" s="3"/>
    </row>
    <row r="256" ht="12.75" customHeight="1">
      <c r="A256" s="3"/>
      <c r="B256" s="3"/>
      <c r="C256" s="6"/>
      <c r="D256" s="6"/>
      <c r="E256" s="6"/>
      <c r="F256" s="3"/>
      <c r="G256" s="6"/>
      <c r="I256" s="3"/>
      <c r="J256" s="3"/>
    </row>
    <row r="257" ht="12.75" customHeight="1">
      <c r="A257" s="3"/>
      <c r="B257" s="3"/>
      <c r="C257" s="6"/>
      <c r="D257" s="6"/>
      <c r="E257" s="6"/>
      <c r="F257" s="3"/>
      <c r="G257" s="6"/>
      <c r="I257" s="3"/>
      <c r="J257" s="3"/>
    </row>
    <row r="258" ht="12.75" customHeight="1">
      <c r="A258" s="3"/>
      <c r="B258" s="3"/>
      <c r="C258" s="6"/>
      <c r="D258" s="6"/>
      <c r="E258" s="6"/>
      <c r="F258" s="3"/>
      <c r="G258" s="6"/>
      <c r="I258" s="3"/>
      <c r="J258" s="3"/>
    </row>
    <row r="259" ht="12.75" customHeight="1">
      <c r="A259" s="3"/>
      <c r="B259" s="3"/>
      <c r="C259" s="6"/>
      <c r="D259" s="6"/>
      <c r="E259" s="6"/>
      <c r="F259" s="3"/>
      <c r="G259" s="6"/>
      <c r="I259" s="3"/>
      <c r="J259" s="3"/>
    </row>
    <row r="260" ht="12.75" customHeight="1">
      <c r="A260" s="3"/>
      <c r="B260" s="3"/>
      <c r="C260" s="6"/>
      <c r="D260" s="6"/>
      <c r="E260" s="6"/>
      <c r="F260" s="3"/>
      <c r="G260" s="6"/>
      <c r="I260" s="3"/>
      <c r="J260" s="3"/>
    </row>
    <row r="261" ht="12.75" customHeight="1">
      <c r="A261" s="3"/>
      <c r="B261" s="3"/>
      <c r="C261" s="6"/>
      <c r="D261" s="6"/>
      <c r="E261" s="6"/>
      <c r="F261" s="3"/>
      <c r="G261" s="6"/>
      <c r="I261" s="3"/>
      <c r="J261" s="3"/>
    </row>
    <row r="262" ht="12.75" customHeight="1">
      <c r="A262" s="3"/>
      <c r="B262" s="3"/>
      <c r="C262" s="6"/>
      <c r="D262" s="6"/>
      <c r="E262" s="6"/>
      <c r="F262" s="3"/>
      <c r="G262" s="6"/>
      <c r="I262" s="3"/>
      <c r="J262" s="3"/>
    </row>
    <row r="263" ht="12.75" customHeight="1">
      <c r="A263" s="3"/>
      <c r="B263" s="3"/>
      <c r="C263" s="6"/>
      <c r="D263" s="6"/>
      <c r="E263" s="6"/>
      <c r="F263" s="3"/>
      <c r="G263" s="6"/>
      <c r="I263" s="3"/>
      <c r="J263" s="3"/>
    </row>
    <row r="264" ht="12.75" customHeight="1">
      <c r="A264" s="3"/>
      <c r="B264" s="3"/>
      <c r="C264" s="6"/>
      <c r="D264" s="6"/>
      <c r="E264" s="6"/>
      <c r="F264" s="3"/>
      <c r="G264" s="6"/>
      <c r="I264" s="3"/>
      <c r="J264" s="3"/>
    </row>
    <row r="265" ht="12.75" customHeight="1">
      <c r="A265" s="3"/>
      <c r="B265" s="3"/>
      <c r="C265" s="6"/>
      <c r="D265" s="6"/>
      <c r="E265" s="6"/>
      <c r="F265" s="3"/>
      <c r="G265" s="6"/>
      <c r="I265" s="3"/>
      <c r="J265" s="3"/>
    </row>
    <row r="266" ht="12.75" customHeight="1">
      <c r="A266" s="3"/>
      <c r="B266" s="3"/>
      <c r="C266" s="6"/>
      <c r="D266" s="6"/>
      <c r="E266" s="6"/>
      <c r="F266" s="3"/>
      <c r="G266" s="6"/>
      <c r="I266" s="3"/>
      <c r="J266" s="3"/>
    </row>
    <row r="267" ht="12.75" customHeight="1">
      <c r="A267" s="3"/>
      <c r="B267" s="3"/>
      <c r="C267" s="6"/>
      <c r="D267" s="6"/>
      <c r="E267" s="6"/>
      <c r="F267" s="3"/>
      <c r="G267" s="6"/>
      <c r="I267" s="3"/>
      <c r="J267" s="3"/>
    </row>
    <row r="268" ht="12.75" customHeight="1">
      <c r="A268" s="3"/>
      <c r="B268" s="3"/>
      <c r="C268" s="6"/>
      <c r="D268" s="6"/>
      <c r="E268" s="6"/>
      <c r="F268" s="3"/>
      <c r="G268" s="6"/>
      <c r="I268" s="3"/>
      <c r="J268" s="3"/>
    </row>
    <row r="269" ht="12.75" customHeight="1">
      <c r="A269" s="3"/>
      <c r="B269" s="3"/>
      <c r="C269" s="6"/>
      <c r="D269" s="6"/>
      <c r="E269" s="6"/>
      <c r="F269" s="3"/>
      <c r="G269" s="6"/>
      <c r="I269" s="3"/>
      <c r="J269" s="3"/>
    </row>
    <row r="270" ht="12.75" customHeight="1">
      <c r="A270" s="3"/>
      <c r="B270" s="3"/>
      <c r="C270" s="6"/>
      <c r="D270" s="6"/>
      <c r="E270" s="6"/>
      <c r="F270" s="3"/>
      <c r="G270" s="6"/>
      <c r="I270" s="3"/>
      <c r="J270" s="3"/>
    </row>
    <row r="271" ht="12.75" customHeight="1">
      <c r="A271" s="3"/>
      <c r="B271" s="3"/>
      <c r="C271" s="6"/>
      <c r="D271" s="6"/>
      <c r="E271" s="6"/>
      <c r="F271" s="3"/>
      <c r="G271" s="6"/>
      <c r="I271" s="3"/>
      <c r="J271" s="3"/>
    </row>
    <row r="272" ht="12.75" customHeight="1">
      <c r="A272" s="3"/>
      <c r="B272" s="3"/>
      <c r="C272" s="6"/>
      <c r="D272" s="6"/>
      <c r="E272" s="6"/>
      <c r="F272" s="3"/>
      <c r="G272" s="6"/>
      <c r="I272" s="3"/>
      <c r="J272" s="3"/>
    </row>
    <row r="273" ht="12.75" customHeight="1">
      <c r="A273" s="3"/>
      <c r="B273" s="3"/>
      <c r="C273" s="6"/>
      <c r="D273" s="6"/>
      <c r="E273" s="6"/>
      <c r="F273" s="3"/>
      <c r="G273" s="6"/>
      <c r="I273" s="3"/>
      <c r="J273" s="3"/>
    </row>
    <row r="274" ht="12.75" customHeight="1">
      <c r="A274" s="3"/>
      <c r="B274" s="3"/>
      <c r="C274" s="6"/>
      <c r="D274" s="6"/>
      <c r="E274" s="6"/>
      <c r="F274" s="3"/>
      <c r="G274" s="6"/>
      <c r="I274" s="3"/>
      <c r="J274" s="3"/>
    </row>
    <row r="275" ht="12.75" customHeight="1">
      <c r="A275" s="3"/>
      <c r="B275" s="3"/>
      <c r="C275" s="6"/>
      <c r="D275" s="6"/>
      <c r="E275" s="6"/>
      <c r="F275" s="3"/>
      <c r="G275" s="6"/>
      <c r="I275" s="3"/>
      <c r="J275" s="3"/>
    </row>
    <row r="276" ht="12.75" customHeight="1">
      <c r="A276" s="3"/>
      <c r="B276" s="3"/>
      <c r="C276" s="6"/>
      <c r="D276" s="6"/>
      <c r="E276" s="6"/>
      <c r="F276" s="3"/>
      <c r="G276" s="6"/>
      <c r="I276" s="3"/>
      <c r="J276" s="3"/>
    </row>
    <row r="277" ht="12.75" customHeight="1">
      <c r="A277" s="3"/>
      <c r="B277" s="3"/>
      <c r="C277" s="6"/>
      <c r="D277" s="6"/>
      <c r="E277" s="6"/>
      <c r="F277" s="3"/>
      <c r="G277" s="6"/>
      <c r="I277" s="3"/>
      <c r="J277" s="3"/>
    </row>
    <row r="278" ht="12.75" customHeight="1">
      <c r="A278" s="3"/>
      <c r="B278" s="3"/>
      <c r="C278" s="6"/>
      <c r="D278" s="6"/>
      <c r="E278" s="6"/>
      <c r="F278" s="3"/>
      <c r="G278" s="6"/>
      <c r="I278" s="3"/>
      <c r="J278" s="3"/>
    </row>
    <row r="279" ht="12.75" customHeight="1">
      <c r="A279" s="3"/>
      <c r="B279" s="3"/>
      <c r="C279" s="6"/>
      <c r="D279" s="6"/>
      <c r="E279" s="6"/>
      <c r="F279" s="3"/>
      <c r="G279" s="6"/>
      <c r="I279" s="3"/>
      <c r="J279" s="3"/>
    </row>
    <row r="280" ht="12.75" customHeight="1">
      <c r="A280" s="3"/>
      <c r="B280" s="3"/>
      <c r="C280" s="6"/>
      <c r="D280" s="6"/>
      <c r="E280" s="6"/>
      <c r="F280" s="3"/>
      <c r="G280" s="6"/>
      <c r="I280" s="3"/>
      <c r="J280" s="3"/>
    </row>
    <row r="281" ht="12.75" customHeight="1">
      <c r="A281" s="3"/>
      <c r="B281" s="3"/>
      <c r="C281" s="6"/>
      <c r="D281" s="6"/>
      <c r="E281" s="6"/>
      <c r="F281" s="3"/>
      <c r="G281" s="6"/>
      <c r="I281" s="3"/>
      <c r="J281" s="3"/>
    </row>
    <row r="282" ht="12.75" customHeight="1">
      <c r="A282" s="3"/>
      <c r="B282" s="3"/>
      <c r="C282" s="6"/>
      <c r="D282" s="6"/>
      <c r="E282" s="6"/>
      <c r="F282" s="3"/>
      <c r="G282" s="6"/>
      <c r="I282" s="3"/>
      <c r="J282" s="3"/>
    </row>
    <row r="283" ht="12.75" customHeight="1">
      <c r="A283" s="3"/>
      <c r="B283" s="3"/>
      <c r="C283" s="6"/>
      <c r="D283" s="6"/>
      <c r="E283" s="6"/>
      <c r="F283" s="3"/>
      <c r="G283" s="6"/>
      <c r="I283" s="3"/>
      <c r="J283" s="3"/>
    </row>
    <row r="284" ht="12.75" customHeight="1">
      <c r="A284" s="3"/>
      <c r="B284" s="3"/>
      <c r="C284" s="6"/>
      <c r="D284" s="6"/>
      <c r="E284" s="6"/>
      <c r="F284" s="3"/>
      <c r="G284" s="6"/>
      <c r="I284" s="3"/>
      <c r="J284" s="3"/>
    </row>
    <row r="285" ht="12.75" customHeight="1">
      <c r="A285" s="3"/>
      <c r="B285" s="3"/>
      <c r="C285" s="6"/>
      <c r="D285" s="6"/>
      <c r="E285" s="6"/>
      <c r="F285" s="3"/>
      <c r="G285" s="6"/>
      <c r="I285" s="3"/>
      <c r="J285" s="3"/>
    </row>
    <row r="286" ht="12.75" customHeight="1">
      <c r="A286" s="3"/>
      <c r="B286" s="3"/>
      <c r="C286" s="6"/>
      <c r="D286" s="6"/>
      <c r="E286" s="6"/>
      <c r="F286" s="3"/>
      <c r="G286" s="6"/>
      <c r="I286" s="3"/>
      <c r="J286" s="3"/>
    </row>
    <row r="287" ht="12.75" customHeight="1">
      <c r="A287" s="3"/>
      <c r="B287" s="3"/>
      <c r="C287" s="6"/>
      <c r="D287" s="6"/>
      <c r="E287" s="6"/>
      <c r="F287" s="3"/>
      <c r="G287" s="6"/>
      <c r="I287" s="3"/>
      <c r="J287" s="3"/>
    </row>
    <row r="288" ht="12.75" customHeight="1">
      <c r="A288" s="3"/>
      <c r="B288" s="3"/>
      <c r="C288" s="6"/>
      <c r="D288" s="6"/>
      <c r="E288" s="6"/>
      <c r="F288" s="3"/>
      <c r="G288" s="6"/>
      <c r="I288" s="3"/>
      <c r="J288" s="3"/>
    </row>
    <row r="289" ht="12.75" customHeight="1">
      <c r="A289" s="3"/>
      <c r="B289" s="3"/>
      <c r="C289" s="6"/>
      <c r="D289" s="6"/>
      <c r="E289" s="6"/>
      <c r="F289" s="3"/>
      <c r="G289" s="6"/>
      <c r="I289" s="3"/>
      <c r="J289" s="3"/>
    </row>
    <row r="290" ht="12.75" customHeight="1">
      <c r="A290" s="3"/>
      <c r="B290" s="3"/>
      <c r="C290" s="6"/>
      <c r="D290" s="6"/>
      <c r="E290" s="6"/>
      <c r="F290" s="3"/>
      <c r="G290" s="6"/>
      <c r="I290" s="3"/>
      <c r="J290" s="3"/>
    </row>
    <row r="291" ht="12.75" customHeight="1">
      <c r="A291" s="3"/>
      <c r="B291" s="3"/>
      <c r="C291" s="6"/>
      <c r="D291" s="6"/>
      <c r="E291" s="6"/>
      <c r="F291" s="3"/>
      <c r="G291" s="6"/>
      <c r="I291" s="3"/>
      <c r="J291" s="3"/>
    </row>
    <row r="292" ht="12.75" customHeight="1">
      <c r="A292" s="3"/>
      <c r="B292" s="3"/>
      <c r="C292" s="6"/>
      <c r="D292" s="6"/>
      <c r="E292" s="6"/>
      <c r="F292" s="3"/>
      <c r="G292" s="6"/>
      <c r="I292" s="3"/>
      <c r="J292" s="3"/>
    </row>
    <row r="293" ht="12.75" customHeight="1">
      <c r="A293" s="3"/>
      <c r="B293" s="3"/>
      <c r="C293" s="6"/>
      <c r="D293" s="6"/>
      <c r="E293" s="6"/>
      <c r="F293" s="3"/>
      <c r="G293" s="6"/>
      <c r="I293" s="3"/>
      <c r="J293" s="3"/>
    </row>
    <row r="294" ht="12.75" customHeight="1">
      <c r="A294" s="3"/>
      <c r="B294" s="3"/>
      <c r="C294" s="6"/>
      <c r="D294" s="6"/>
      <c r="E294" s="6"/>
      <c r="F294" s="3"/>
      <c r="G294" s="6"/>
      <c r="I294" s="3"/>
      <c r="J294" s="3"/>
    </row>
    <row r="295" ht="12.75" customHeight="1">
      <c r="A295" s="3"/>
      <c r="B295" s="3"/>
      <c r="C295" s="6"/>
      <c r="D295" s="6"/>
      <c r="E295" s="6"/>
      <c r="F295" s="3"/>
      <c r="G295" s="6"/>
      <c r="I295" s="3"/>
      <c r="J295" s="3"/>
    </row>
    <row r="296" ht="12.75" customHeight="1">
      <c r="A296" s="3"/>
      <c r="B296" s="3"/>
      <c r="C296" s="6"/>
      <c r="D296" s="6"/>
      <c r="E296" s="6"/>
      <c r="F296" s="3"/>
      <c r="G296" s="6"/>
      <c r="I296" s="3"/>
      <c r="J296" s="3"/>
    </row>
    <row r="297" ht="12.75" customHeight="1">
      <c r="A297" s="3"/>
      <c r="B297" s="3"/>
      <c r="C297" s="6"/>
      <c r="D297" s="6"/>
      <c r="E297" s="6"/>
      <c r="F297" s="3"/>
      <c r="G297" s="6"/>
      <c r="I297" s="3"/>
      <c r="J297" s="3"/>
    </row>
    <row r="298" ht="12.75" customHeight="1">
      <c r="A298" s="3"/>
      <c r="B298" s="3"/>
      <c r="C298" s="6"/>
      <c r="D298" s="6"/>
      <c r="E298" s="6"/>
      <c r="F298" s="3"/>
      <c r="G298" s="6"/>
      <c r="I298" s="3"/>
      <c r="J298" s="3"/>
    </row>
    <row r="299" ht="12.75" customHeight="1">
      <c r="A299" s="3"/>
      <c r="B299" s="3"/>
      <c r="C299" s="6"/>
      <c r="D299" s="6"/>
      <c r="E299" s="6"/>
      <c r="F299" s="3"/>
      <c r="G299" s="6"/>
      <c r="I299" s="3"/>
      <c r="J299" s="3"/>
    </row>
    <row r="300" ht="12.75" customHeight="1">
      <c r="A300" s="3"/>
      <c r="B300" s="3"/>
      <c r="C300" s="6"/>
      <c r="D300" s="6"/>
      <c r="E300" s="6"/>
      <c r="F300" s="3"/>
      <c r="G300" s="6"/>
      <c r="I300" s="3"/>
      <c r="J300" s="3"/>
    </row>
    <row r="301" ht="12.75" customHeight="1">
      <c r="A301" s="3"/>
      <c r="B301" s="3"/>
      <c r="C301" s="6"/>
      <c r="D301" s="6"/>
      <c r="E301" s="6"/>
      <c r="F301" s="3"/>
      <c r="G301" s="6"/>
      <c r="I301" s="3"/>
      <c r="J301" s="3"/>
    </row>
    <row r="302" ht="12.75" customHeight="1">
      <c r="A302" s="3"/>
      <c r="B302" s="3"/>
      <c r="C302" s="6"/>
      <c r="D302" s="6"/>
      <c r="E302" s="6"/>
      <c r="F302" s="3"/>
      <c r="G302" s="6"/>
      <c r="I302" s="3"/>
      <c r="J302" s="3"/>
    </row>
    <row r="303" ht="12.75" customHeight="1">
      <c r="A303" s="3"/>
      <c r="B303" s="3"/>
      <c r="C303" s="6"/>
      <c r="D303" s="6"/>
      <c r="E303" s="6"/>
      <c r="F303" s="3"/>
      <c r="G303" s="6"/>
      <c r="I303" s="3"/>
      <c r="J303" s="3"/>
    </row>
    <row r="304" ht="12.75" customHeight="1">
      <c r="A304" s="3"/>
      <c r="B304" s="3"/>
      <c r="C304" s="6"/>
      <c r="D304" s="6"/>
      <c r="E304" s="6"/>
      <c r="F304" s="3"/>
      <c r="G304" s="6"/>
      <c r="I304" s="3"/>
      <c r="J304" s="3"/>
    </row>
    <row r="305" ht="12.75" customHeight="1">
      <c r="A305" s="3"/>
      <c r="B305" s="3"/>
      <c r="C305" s="6"/>
      <c r="D305" s="6"/>
      <c r="E305" s="6"/>
      <c r="F305" s="3"/>
      <c r="G305" s="6"/>
      <c r="I305" s="3"/>
      <c r="J305" s="3"/>
    </row>
    <row r="306" ht="12.75" customHeight="1">
      <c r="A306" s="3"/>
      <c r="B306" s="3"/>
      <c r="C306" s="6"/>
      <c r="D306" s="6"/>
      <c r="E306" s="6"/>
      <c r="F306" s="3"/>
      <c r="G306" s="6"/>
      <c r="I306" s="3"/>
      <c r="J306" s="3"/>
    </row>
    <row r="307" ht="12.75" customHeight="1">
      <c r="A307" s="3"/>
      <c r="B307" s="3"/>
      <c r="C307" s="6"/>
      <c r="D307" s="6"/>
      <c r="E307" s="6"/>
      <c r="F307" s="3"/>
      <c r="G307" s="6"/>
      <c r="I307" s="3"/>
      <c r="J307" s="3"/>
    </row>
    <row r="308" ht="12.75" customHeight="1">
      <c r="A308" s="3"/>
      <c r="B308" s="3"/>
      <c r="C308" s="6"/>
      <c r="D308" s="6"/>
      <c r="E308" s="6"/>
      <c r="F308" s="3"/>
      <c r="G308" s="6"/>
      <c r="I308" s="3"/>
      <c r="J308" s="3"/>
    </row>
    <row r="309" ht="12.75" customHeight="1">
      <c r="A309" s="3"/>
      <c r="B309" s="3"/>
      <c r="C309" s="6"/>
      <c r="D309" s="6"/>
      <c r="E309" s="6"/>
      <c r="F309" s="3"/>
      <c r="G309" s="6"/>
      <c r="I309" s="3"/>
      <c r="J309" s="3"/>
    </row>
    <row r="310" ht="12.75" customHeight="1">
      <c r="A310" s="3"/>
      <c r="B310" s="3"/>
      <c r="C310" s="6"/>
      <c r="D310" s="6"/>
      <c r="E310" s="6"/>
      <c r="F310" s="3"/>
      <c r="G310" s="6"/>
      <c r="I310" s="3"/>
      <c r="J310" s="3"/>
    </row>
    <row r="311" ht="12.75" customHeight="1">
      <c r="A311" s="3"/>
      <c r="B311" s="3"/>
      <c r="C311" s="6"/>
      <c r="D311" s="6"/>
      <c r="E311" s="6"/>
      <c r="F311" s="3"/>
      <c r="G311" s="6"/>
      <c r="I311" s="3"/>
      <c r="J311" s="3"/>
    </row>
    <row r="312" ht="12.75" customHeight="1">
      <c r="A312" s="3"/>
      <c r="B312" s="3"/>
      <c r="C312" s="6"/>
      <c r="D312" s="6"/>
      <c r="E312" s="6"/>
      <c r="F312" s="3"/>
      <c r="G312" s="6"/>
      <c r="I312" s="3"/>
      <c r="J312" s="3"/>
    </row>
    <row r="313" ht="12.75" customHeight="1">
      <c r="A313" s="3"/>
      <c r="B313" s="3"/>
      <c r="C313" s="6"/>
      <c r="D313" s="6"/>
      <c r="E313" s="6"/>
      <c r="F313" s="3"/>
      <c r="G313" s="6"/>
      <c r="I313" s="3"/>
      <c r="J313" s="3"/>
    </row>
    <row r="314" ht="12.75" customHeight="1">
      <c r="A314" s="3"/>
      <c r="B314" s="3"/>
      <c r="C314" s="6"/>
      <c r="D314" s="6"/>
      <c r="E314" s="6"/>
      <c r="F314" s="3"/>
      <c r="G314" s="6"/>
      <c r="I314" s="3"/>
      <c r="J314" s="3"/>
    </row>
    <row r="315" ht="12.75" customHeight="1">
      <c r="A315" s="3"/>
      <c r="B315" s="3"/>
      <c r="C315" s="6"/>
      <c r="D315" s="6"/>
      <c r="E315" s="6"/>
      <c r="F315" s="3"/>
      <c r="G315" s="6"/>
      <c r="I315" s="3"/>
      <c r="J315" s="3"/>
    </row>
    <row r="316" ht="12.75" customHeight="1">
      <c r="A316" s="3"/>
      <c r="B316" s="3"/>
      <c r="C316" s="6"/>
      <c r="D316" s="6"/>
      <c r="E316" s="6"/>
      <c r="F316" s="3"/>
      <c r="G316" s="6"/>
      <c r="I316" s="3"/>
      <c r="J316" s="3"/>
    </row>
    <row r="317" ht="12.75" customHeight="1">
      <c r="A317" s="3"/>
      <c r="B317" s="3"/>
      <c r="C317" s="6"/>
      <c r="D317" s="6"/>
      <c r="E317" s="6"/>
      <c r="F317" s="3"/>
      <c r="G317" s="6"/>
      <c r="I317" s="3"/>
      <c r="J317" s="3"/>
    </row>
    <row r="318" ht="12.75" customHeight="1">
      <c r="A318" s="3"/>
      <c r="B318" s="3"/>
      <c r="C318" s="6"/>
      <c r="D318" s="6"/>
      <c r="E318" s="6"/>
      <c r="F318" s="3"/>
      <c r="G318" s="6"/>
      <c r="I318" s="3"/>
      <c r="J318" s="3"/>
    </row>
    <row r="319" ht="12.75" customHeight="1">
      <c r="A319" s="3"/>
      <c r="B319" s="3"/>
      <c r="C319" s="6"/>
      <c r="D319" s="6"/>
      <c r="E319" s="6"/>
      <c r="F319" s="3"/>
      <c r="G319" s="6"/>
      <c r="I319" s="3"/>
      <c r="J319" s="3"/>
    </row>
    <row r="320" ht="12.75" customHeight="1">
      <c r="A320" s="3"/>
      <c r="B320" s="3"/>
      <c r="C320" s="6"/>
      <c r="D320" s="6"/>
      <c r="E320" s="6"/>
      <c r="F320" s="3"/>
      <c r="G320" s="6"/>
      <c r="I320" s="3"/>
      <c r="J320" s="3"/>
    </row>
    <row r="321" ht="12.75" customHeight="1">
      <c r="A321" s="3"/>
      <c r="B321" s="3"/>
      <c r="C321" s="6"/>
      <c r="D321" s="6"/>
      <c r="E321" s="6"/>
      <c r="F321" s="3"/>
      <c r="G321" s="6"/>
      <c r="I321" s="3"/>
      <c r="J321" s="3"/>
    </row>
    <row r="322" ht="12.75" customHeight="1">
      <c r="A322" s="3"/>
      <c r="B322" s="3"/>
      <c r="C322" s="6"/>
      <c r="D322" s="6"/>
      <c r="E322" s="6"/>
      <c r="F322" s="3"/>
      <c r="G322" s="6"/>
      <c r="I322" s="3"/>
      <c r="J322" s="3"/>
    </row>
    <row r="323" ht="12.75" customHeight="1">
      <c r="A323" s="3"/>
      <c r="B323" s="3"/>
      <c r="C323" s="6"/>
      <c r="D323" s="6"/>
      <c r="E323" s="6"/>
      <c r="F323" s="3"/>
      <c r="G323" s="6"/>
      <c r="I323" s="3"/>
      <c r="J323" s="3"/>
    </row>
    <row r="324" ht="12.75" customHeight="1">
      <c r="A324" s="3"/>
      <c r="B324" s="3"/>
      <c r="C324" s="6"/>
      <c r="D324" s="6"/>
      <c r="E324" s="6"/>
      <c r="F324" s="3"/>
      <c r="G324" s="6"/>
      <c r="I324" s="3"/>
      <c r="J324" s="3"/>
    </row>
    <row r="325" ht="12.75" customHeight="1">
      <c r="A325" s="3"/>
      <c r="B325" s="3"/>
      <c r="C325" s="6"/>
      <c r="D325" s="6"/>
      <c r="E325" s="6"/>
      <c r="F325" s="3"/>
      <c r="G325" s="6"/>
      <c r="I325" s="3"/>
      <c r="J325" s="3"/>
    </row>
    <row r="326" ht="12.75" customHeight="1">
      <c r="A326" s="3"/>
      <c r="B326" s="3"/>
      <c r="C326" s="6"/>
      <c r="D326" s="6"/>
      <c r="E326" s="6"/>
      <c r="F326" s="3"/>
      <c r="G326" s="6"/>
      <c r="I326" s="3"/>
      <c r="J326" s="3"/>
    </row>
    <row r="327" ht="12.75" customHeight="1">
      <c r="A327" s="3"/>
      <c r="B327" s="3"/>
      <c r="C327" s="6"/>
      <c r="D327" s="6"/>
      <c r="E327" s="6"/>
      <c r="F327" s="3"/>
      <c r="G327" s="6"/>
      <c r="I327" s="3"/>
      <c r="J327" s="3"/>
    </row>
    <row r="328" ht="12.75" customHeight="1">
      <c r="A328" s="3"/>
      <c r="B328" s="3"/>
      <c r="C328" s="6"/>
      <c r="D328" s="6"/>
      <c r="E328" s="6"/>
      <c r="F328" s="3"/>
      <c r="G328" s="6"/>
      <c r="I328" s="3"/>
      <c r="J328" s="3"/>
    </row>
    <row r="329" ht="12.75" customHeight="1">
      <c r="A329" s="3"/>
      <c r="B329" s="3"/>
      <c r="C329" s="6"/>
      <c r="D329" s="6"/>
      <c r="E329" s="6"/>
      <c r="F329" s="3"/>
      <c r="G329" s="6"/>
      <c r="I329" s="3"/>
      <c r="J329" s="3"/>
    </row>
    <row r="330" ht="12.75" customHeight="1">
      <c r="A330" s="3"/>
      <c r="B330" s="3"/>
      <c r="C330" s="6"/>
      <c r="D330" s="6"/>
      <c r="E330" s="6"/>
      <c r="F330" s="3"/>
      <c r="G330" s="6"/>
      <c r="I330" s="3"/>
      <c r="J330" s="3"/>
    </row>
    <row r="331" ht="12.75" customHeight="1">
      <c r="A331" s="3"/>
      <c r="B331" s="3"/>
      <c r="C331" s="6"/>
      <c r="D331" s="6"/>
      <c r="E331" s="6"/>
      <c r="F331" s="3"/>
      <c r="G331" s="6"/>
      <c r="I331" s="3"/>
      <c r="J331" s="3"/>
    </row>
    <row r="332" ht="12.75" customHeight="1">
      <c r="A332" s="3"/>
      <c r="B332" s="3"/>
      <c r="C332" s="6"/>
      <c r="D332" s="6"/>
      <c r="E332" s="6"/>
      <c r="F332" s="3"/>
      <c r="G332" s="6"/>
      <c r="I332" s="3"/>
      <c r="J332" s="3"/>
    </row>
    <row r="333" ht="12.75" customHeight="1">
      <c r="A333" s="3"/>
      <c r="B333" s="3"/>
      <c r="C333" s="6"/>
      <c r="D333" s="6"/>
      <c r="E333" s="6"/>
      <c r="F333" s="3"/>
      <c r="G333" s="6"/>
      <c r="I333" s="3"/>
      <c r="J333" s="3"/>
    </row>
    <row r="334" ht="12.75" customHeight="1">
      <c r="A334" s="3"/>
      <c r="B334" s="3"/>
      <c r="C334" s="6"/>
      <c r="D334" s="6"/>
      <c r="E334" s="6"/>
      <c r="F334" s="3"/>
      <c r="G334" s="6"/>
      <c r="I334" s="3"/>
      <c r="J334" s="3"/>
    </row>
    <row r="335" ht="12.75" customHeight="1">
      <c r="A335" s="3"/>
      <c r="B335" s="3"/>
      <c r="C335" s="6"/>
      <c r="D335" s="6"/>
      <c r="E335" s="6"/>
      <c r="F335" s="3"/>
      <c r="G335" s="6"/>
      <c r="I335" s="3"/>
      <c r="J335" s="3"/>
    </row>
    <row r="336" ht="12.75" customHeight="1">
      <c r="A336" s="3"/>
      <c r="B336" s="3"/>
      <c r="C336" s="6"/>
      <c r="D336" s="6"/>
      <c r="E336" s="6"/>
      <c r="F336" s="3"/>
      <c r="G336" s="6"/>
      <c r="I336" s="3"/>
      <c r="J336" s="3"/>
    </row>
    <row r="337" ht="12.75" customHeight="1">
      <c r="A337" s="3"/>
      <c r="B337" s="3"/>
      <c r="C337" s="6"/>
      <c r="D337" s="6"/>
      <c r="E337" s="6"/>
      <c r="F337" s="3"/>
      <c r="G337" s="6"/>
      <c r="I337" s="3"/>
      <c r="J337" s="3"/>
    </row>
    <row r="338" ht="12.75" customHeight="1">
      <c r="A338" s="3"/>
      <c r="B338" s="3"/>
      <c r="C338" s="6"/>
      <c r="D338" s="6"/>
      <c r="E338" s="6"/>
      <c r="F338" s="3"/>
      <c r="G338" s="6"/>
      <c r="I338" s="3"/>
      <c r="J338" s="3"/>
    </row>
    <row r="339" ht="12.75" customHeight="1">
      <c r="A339" s="3"/>
      <c r="B339" s="3"/>
      <c r="C339" s="6"/>
      <c r="D339" s="6"/>
      <c r="E339" s="6"/>
      <c r="F339" s="3"/>
      <c r="G339" s="6"/>
      <c r="I339" s="3"/>
      <c r="J339" s="3"/>
    </row>
    <row r="340" ht="12.75" customHeight="1">
      <c r="A340" s="3"/>
      <c r="B340" s="3"/>
      <c r="C340" s="6"/>
      <c r="D340" s="6"/>
      <c r="E340" s="6"/>
      <c r="F340" s="3"/>
      <c r="G340" s="6"/>
      <c r="I340" s="3"/>
      <c r="J340" s="3"/>
    </row>
    <row r="341" ht="12.75" customHeight="1">
      <c r="A341" s="3"/>
      <c r="B341" s="3"/>
      <c r="C341" s="6"/>
      <c r="D341" s="6"/>
      <c r="E341" s="6"/>
      <c r="F341" s="3"/>
      <c r="G341" s="6"/>
      <c r="I341" s="3"/>
      <c r="J341" s="3"/>
    </row>
    <row r="342" ht="12.75" customHeight="1">
      <c r="A342" s="3"/>
      <c r="B342" s="3"/>
      <c r="C342" s="6"/>
      <c r="D342" s="6"/>
      <c r="E342" s="6"/>
      <c r="F342" s="3"/>
      <c r="G342" s="6"/>
      <c r="I342" s="3"/>
      <c r="J342" s="3"/>
    </row>
    <row r="343" ht="12.75" customHeight="1">
      <c r="A343" s="3"/>
      <c r="B343" s="3"/>
      <c r="C343" s="6"/>
      <c r="D343" s="6"/>
      <c r="E343" s="6"/>
      <c r="F343" s="3"/>
      <c r="G343" s="6"/>
      <c r="I343" s="3"/>
      <c r="J343" s="3"/>
    </row>
    <row r="344" ht="12.75" customHeight="1">
      <c r="A344" s="3"/>
      <c r="B344" s="3"/>
      <c r="C344" s="6"/>
      <c r="D344" s="6"/>
      <c r="E344" s="6"/>
      <c r="F344" s="3"/>
      <c r="G344" s="6"/>
      <c r="I344" s="3"/>
      <c r="J344" s="3"/>
    </row>
    <row r="345" ht="12.75" customHeight="1">
      <c r="A345" s="3"/>
      <c r="B345" s="3"/>
      <c r="C345" s="6"/>
      <c r="D345" s="6"/>
      <c r="E345" s="6"/>
      <c r="F345" s="3"/>
      <c r="G345" s="6"/>
      <c r="I345" s="3"/>
      <c r="J345" s="3"/>
    </row>
    <row r="346" ht="12.75" customHeight="1">
      <c r="A346" s="3"/>
      <c r="B346" s="3"/>
      <c r="C346" s="6"/>
      <c r="D346" s="6"/>
      <c r="E346" s="6"/>
      <c r="F346" s="3"/>
      <c r="G346" s="6"/>
      <c r="I346" s="3"/>
      <c r="J346" s="3"/>
    </row>
    <row r="347" ht="12.75" customHeight="1">
      <c r="A347" s="3"/>
      <c r="B347" s="3"/>
      <c r="C347" s="6"/>
      <c r="D347" s="6"/>
      <c r="E347" s="6"/>
      <c r="F347" s="3"/>
      <c r="G347" s="6"/>
      <c r="I347" s="3"/>
      <c r="J347" s="3"/>
    </row>
    <row r="348" ht="12.75" customHeight="1">
      <c r="A348" s="3"/>
      <c r="B348" s="3"/>
      <c r="C348" s="6"/>
      <c r="D348" s="6"/>
      <c r="E348" s="6"/>
      <c r="F348" s="3"/>
      <c r="G348" s="6"/>
      <c r="I348" s="3"/>
      <c r="J348" s="3"/>
    </row>
    <row r="349" ht="12.75" customHeight="1">
      <c r="A349" s="3"/>
      <c r="B349" s="3"/>
      <c r="C349" s="6"/>
      <c r="D349" s="6"/>
      <c r="E349" s="6"/>
      <c r="F349" s="3"/>
      <c r="G349" s="6"/>
      <c r="I349" s="3"/>
      <c r="J349" s="3"/>
    </row>
    <row r="350" ht="12.75" customHeight="1">
      <c r="A350" s="3"/>
      <c r="B350" s="3"/>
      <c r="C350" s="6"/>
      <c r="D350" s="6"/>
      <c r="E350" s="6"/>
      <c r="F350" s="3"/>
      <c r="G350" s="6"/>
      <c r="I350" s="3"/>
      <c r="J350" s="3"/>
    </row>
    <row r="351" ht="12.75" customHeight="1">
      <c r="A351" s="3"/>
      <c r="B351" s="3"/>
      <c r="C351" s="6"/>
      <c r="D351" s="6"/>
      <c r="E351" s="6"/>
      <c r="F351" s="3"/>
      <c r="G351" s="6"/>
      <c r="I351" s="3"/>
      <c r="J351" s="3"/>
    </row>
    <row r="352" ht="12.75" customHeight="1">
      <c r="A352" s="3"/>
      <c r="B352" s="3"/>
      <c r="C352" s="6"/>
      <c r="D352" s="6"/>
      <c r="E352" s="6"/>
      <c r="F352" s="3"/>
      <c r="G352" s="6"/>
      <c r="I352" s="3"/>
      <c r="J352" s="3"/>
    </row>
    <row r="353" ht="12.75" customHeight="1">
      <c r="A353" s="3"/>
      <c r="B353" s="3"/>
      <c r="C353" s="6"/>
      <c r="D353" s="6"/>
      <c r="E353" s="6"/>
      <c r="F353" s="3"/>
      <c r="G353" s="6"/>
      <c r="I353" s="3"/>
      <c r="J353" s="3"/>
    </row>
    <row r="354" ht="12.75" customHeight="1">
      <c r="A354" s="3"/>
      <c r="B354" s="3"/>
      <c r="C354" s="6"/>
      <c r="D354" s="6"/>
      <c r="E354" s="6"/>
      <c r="F354" s="3"/>
      <c r="G354" s="6"/>
      <c r="I354" s="3"/>
      <c r="J354" s="3"/>
    </row>
    <row r="355" ht="12.75" customHeight="1">
      <c r="A355" s="3"/>
      <c r="B355" s="3"/>
      <c r="C355" s="6"/>
      <c r="D355" s="6"/>
      <c r="E355" s="6"/>
      <c r="F355" s="3"/>
      <c r="G355" s="6"/>
      <c r="I355" s="3"/>
      <c r="J355" s="3"/>
    </row>
    <row r="356" ht="12.75" customHeight="1">
      <c r="A356" s="3"/>
      <c r="B356" s="3"/>
      <c r="C356" s="6"/>
      <c r="D356" s="6"/>
      <c r="E356" s="6"/>
      <c r="F356" s="3"/>
      <c r="G356" s="6"/>
      <c r="I356" s="3"/>
      <c r="J356" s="3"/>
    </row>
    <row r="357" ht="12.75" customHeight="1">
      <c r="A357" s="3"/>
      <c r="B357" s="3"/>
      <c r="C357" s="6"/>
      <c r="D357" s="6"/>
      <c r="E357" s="6"/>
      <c r="F357" s="3"/>
      <c r="G357" s="6"/>
      <c r="I357" s="3"/>
      <c r="J357" s="3"/>
    </row>
    <row r="358" ht="12.75" customHeight="1">
      <c r="A358" s="3"/>
      <c r="B358" s="3"/>
      <c r="C358" s="6"/>
      <c r="D358" s="6"/>
      <c r="E358" s="6"/>
      <c r="F358" s="3"/>
      <c r="G358" s="6"/>
      <c r="I358" s="3"/>
      <c r="J358" s="3"/>
    </row>
    <row r="359" ht="12.75" customHeight="1">
      <c r="A359" s="3"/>
      <c r="B359" s="3"/>
      <c r="C359" s="6"/>
      <c r="D359" s="6"/>
      <c r="E359" s="6"/>
      <c r="F359" s="3"/>
      <c r="G359" s="6"/>
      <c r="I359" s="3"/>
      <c r="J359" s="3"/>
    </row>
    <row r="360" ht="12.75" customHeight="1">
      <c r="A360" s="3"/>
      <c r="B360" s="3"/>
      <c r="C360" s="6"/>
      <c r="D360" s="6"/>
      <c r="E360" s="6"/>
      <c r="F360" s="3"/>
      <c r="G360" s="6"/>
      <c r="I360" s="3"/>
      <c r="J360" s="3"/>
    </row>
    <row r="361" ht="12.75" customHeight="1">
      <c r="A361" s="3"/>
      <c r="B361" s="3"/>
      <c r="C361" s="6"/>
      <c r="D361" s="6"/>
      <c r="E361" s="6"/>
      <c r="F361" s="3"/>
      <c r="G361" s="6"/>
      <c r="I361" s="3"/>
      <c r="J361" s="3"/>
    </row>
    <row r="362" ht="12.75" customHeight="1">
      <c r="A362" s="3"/>
      <c r="B362" s="3"/>
      <c r="C362" s="6"/>
      <c r="D362" s="6"/>
      <c r="E362" s="6"/>
      <c r="F362" s="3"/>
      <c r="G362" s="6"/>
      <c r="I362" s="3"/>
      <c r="J362" s="3"/>
    </row>
    <row r="363" ht="12.75" customHeight="1">
      <c r="A363" s="3"/>
      <c r="B363" s="3"/>
      <c r="C363" s="6"/>
      <c r="D363" s="6"/>
      <c r="E363" s="6"/>
      <c r="F363" s="3"/>
      <c r="G363" s="6"/>
      <c r="I363" s="3"/>
      <c r="J363" s="3"/>
    </row>
    <row r="364" ht="12.75" customHeight="1">
      <c r="A364" s="3"/>
      <c r="B364" s="3"/>
      <c r="C364" s="6"/>
      <c r="D364" s="6"/>
      <c r="E364" s="6"/>
      <c r="F364" s="3"/>
      <c r="G364" s="6"/>
      <c r="I364" s="3"/>
      <c r="J364" s="3"/>
    </row>
    <row r="365" ht="12.75" customHeight="1">
      <c r="A365" s="3"/>
      <c r="B365" s="3"/>
      <c r="C365" s="6"/>
      <c r="D365" s="6"/>
      <c r="E365" s="6"/>
      <c r="F365" s="3"/>
      <c r="G365" s="6"/>
      <c r="I365" s="3"/>
      <c r="J365" s="3"/>
    </row>
    <row r="366" ht="12.75" customHeight="1">
      <c r="A366" s="3"/>
      <c r="B366" s="3"/>
      <c r="C366" s="6"/>
      <c r="D366" s="6"/>
      <c r="E366" s="6"/>
      <c r="F366" s="3"/>
      <c r="G366" s="6"/>
      <c r="I366" s="3"/>
      <c r="J366" s="3"/>
    </row>
    <row r="367" ht="12.75" customHeight="1">
      <c r="A367" s="3"/>
      <c r="B367" s="3"/>
      <c r="C367" s="6"/>
      <c r="D367" s="6"/>
      <c r="E367" s="6"/>
      <c r="F367" s="3"/>
      <c r="G367" s="6"/>
      <c r="I367" s="3"/>
      <c r="J367" s="3"/>
    </row>
    <row r="368" ht="12.75" customHeight="1">
      <c r="A368" s="3"/>
      <c r="B368" s="3"/>
      <c r="C368" s="6"/>
      <c r="D368" s="6"/>
      <c r="E368" s="6"/>
      <c r="F368" s="3"/>
      <c r="G368" s="6"/>
      <c r="I368" s="3"/>
      <c r="J368" s="3"/>
    </row>
    <row r="369" ht="12.75" customHeight="1">
      <c r="A369" s="3"/>
      <c r="B369" s="3"/>
      <c r="C369" s="6"/>
      <c r="D369" s="6"/>
      <c r="E369" s="6"/>
      <c r="F369" s="3"/>
      <c r="G369" s="6"/>
      <c r="I369" s="3"/>
      <c r="J369" s="3"/>
    </row>
    <row r="370" ht="12.75" customHeight="1">
      <c r="A370" s="3"/>
      <c r="B370" s="3"/>
      <c r="C370" s="6"/>
      <c r="D370" s="6"/>
      <c r="E370" s="6"/>
      <c r="F370" s="3"/>
      <c r="G370" s="6"/>
      <c r="I370" s="3"/>
      <c r="J370" s="3"/>
    </row>
    <row r="371" ht="12.75" customHeight="1">
      <c r="A371" s="3"/>
      <c r="B371" s="3"/>
      <c r="C371" s="6"/>
      <c r="D371" s="6"/>
      <c r="E371" s="6"/>
      <c r="F371" s="3"/>
      <c r="G371" s="6"/>
      <c r="I371" s="3"/>
      <c r="J371" s="3"/>
    </row>
    <row r="372" ht="12.75" customHeight="1">
      <c r="A372" s="3"/>
      <c r="B372" s="3"/>
      <c r="C372" s="6"/>
      <c r="D372" s="6"/>
      <c r="E372" s="6"/>
      <c r="F372" s="3"/>
      <c r="G372" s="6"/>
      <c r="I372" s="3"/>
      <c r="J372" s="3"/>
    </row>
    <row r="373" ht="12.75" customHeight="1">
      <c r="A373" s="3"/>
      <c r="B373" s="3"/>
      <c r="C373" s="6"/>
      <c r="D373" s="6"/>
      <c r="E373" s="6"/>
      <c r="F373" s="3"/>
      <c r="G373" s="6"/>
      <c r="I373" s="3"/>
      <c r="J373" s="3"/>
    </row>
    <row r="374" ht="12.75" customHeight="1">
      <c r="A374" s="3"/>
      <c r="B374" s="3"/>
      <c r="C374" s="6"/>
      <c r="D374" s="6"/>
      <c r="E374" s="6"/>
      <c r="F374" s="3"/>
      <c r="G374" s="6"/>
      <c r="I374" s="3"/>
      <c r="J374" s="3"/>
    </row>
    <row r="375" ht="12.75" customHeight="1">
      <c r="A375" s="3"/>
      <c r="B375" s="3"/>
      <c r="C375" s="6"/>
      <c r="D375" s="6"/>
      <c r="E375" s="6"/>
      <c r="F375" s="3"/>
      <c r="G375" s="6"/>
      <c r="I375" s="3"/>
      <c r="J375" s="3"/>
    </row>
    <row r="376" ht="12.75" customHeight="1">
      <c r="A376" s="3"/>
      <c r="B376" s="3"/>
      <c r="C376" s="6"/>
      <c r="D376" s="6"/>
      <c r="E376" s="6"/>
      <c r="F376" s="3"/>
      <c r="G376" s="6"/>
      <c r="I376" s="3"/>
      <c r="J376" s="3"/>
    </row>
    <row r="377" ht="12.75" customHeight="1">
      <c r="A377" s="3"/>
      <c r="B377" s="3"/>
      <c r="C377" s="6"/>
      <c r="D377" s="6"/>
      <c r="E377" s="6"/>
      <c r="F377" s="3"/>
      <c r="G377" s="6"/>
      <c r="I377" s="3"/>
      <c r="J377" s="3"/>
    </row>
    <row r="378" ht="12.75" customHeight="1">
      <c r="A378" s="3"/>
      <c r="B378" s="3"/>
      <c r="C378" s="6"/>
      <c r="D378" s="6"/>
      <c r="E378" s="6"/>
      <c r="F378" s="3"/>
      <c r="G378" s="6"/>
      <c r="I378" s="3"/>
      <c r="J378" s="3"/>
    </row>
    <row r="379" ht="12.75" customHeight="1">
      <c r="A379" s="3"/>
      <c r="B379" s="3"/>
      <c r="C379" s="6"/>
      <c r="D379" s="6"/>
      <c r="E379" s="6"/>
      <c r="F379" s="3"/>
      <c r="G379" s="6"/>
      <c r="I379" s="3"/>
      <c r="J379" s="3"/>
    </row>
    <row r="380" ht="12.75" customHeight="1">
      <c r="A380" s="3"/>
      <c r="B380" s="3"/>
      <c r="C380" s="6"/>
      <c r="D380" s="6"/>
      <c r="E380" s="6"/>
      <c r="F380" s="3"/>
      <c r="G380" s="6"/>
      <c r="I380" s="3"/>
      <c r="J380" s="3"/>
    </row>
    <row r="381" ht="12.75" customHeight="1">
      <c r="A381" s="3"/>
      <c r="B381" s="3"/>
      <c r="C381" s="6"/>
      <c r="D381" s="6"/>
      <c r="E381" s="6"/>
      <c r="F381" s="3"/>
      <c r="G381" s="6"/>
      <c r="I381" s="3"/>
      <c r="J381" s="3"/>
    </row>
    <row r="382" ht="12.75" customHeight="1">
      <c r="A382" s="3"/>
      <c r="B382" s="3"/>
      <c r="C382" s="6"/>
      <c r="D382" s="6"/>
      <c r="E382" s="6"/>
      <c r="F382" s="3"/>
      <c r="G382" s="6"/>
      <c r="I382" s="3"/>
      <c r="J382" s="3"/>
    </row>
    <row r="383" ht="12.75" customHeight="1">
      <c r="A383" s="3"/>
      <c r="B383" s="3"/>
      <c r="C383" s="6"/>
      <c r="D383" s="6"/>
      <c r="E383" s="6"/>
      <c r="F383" s="3"/>
      <c r="G383" s="6"/>
      <c r="I383" s="3"/>
      <c r="J383" s="3"/>
    </row>
    <row r="384" ht="12.75" customHeight="1">
      <c r="A384" s="3"/>
      <c r="B384" s="3"/>
      <c r="C384" s="6"/>
      <c r="D384" s="6"/>
      <c r="E384" s="6"/>
      <c r="F384" s="3"/>
      <c r="G384" s="6"/>
      <c r="I384" s="3"/>
      <c r="J384" s="3"/>
    </row>
    <row r="385" ht="12.75" customHeight="1">
      <c r="A385" s="3"/>
      <c r="B385" s="3"/>
      <c r="C385" s="6"/>
      <c r="D385" s="6"/>
      <c r="E385" s="6"/>
      <c r="F385" s="3"/>
      <c r="G385" s="6"/>
      <c r="I385" s="3"/>
      <c r="J385" s="3"/>
    </row>
    <row r="386" ht="12.75" customHeight="1">
      <c r="A386" s="3"/>
      <c r="B386" s="3"/>
      <c r="C386" s="6"/>
      <c r="D386" s="6"/>
      <c r="E386" s="6"/>
      <c r="F386" s="3"/>
      <c r="G386" s="6"/>
      <c r="I386" s="3"/>
      <c r="J386" s="3"/>
    </row>
    <row r="387" ht="12.75" customHeight="1">
      <c r="A387" s="3"/>
      <c r="B387" s="3"/>
      <c r="C387" s="6"/>
      <c r="D387" s="6"/>
      <c r="E387" s="6"/>
      <c r="F387" s="3"/>
      <c r="G387" s="6"/>
      <c r="I387" s="3"/>
      <c r="J387" s="3"/>
    </row>
    <row r="388" ht="12.75" customHeight="1">
      <c r="A388" s="3"/>
      <c r="B388" s="3"/>
      <c r="C388" s="6"/>
      <c r="D388" s="6"/>
      <c r="E388" s="6"/>
      <c r="F388" s="3"/>
      <c r="G388" s="6"/>
      <c r="I388" s="3"/>
      <c r="J388" s="3"/>
    </row>
    <row r="389" ht="12.75" customHeight="1">
      <c r="A389" s="3"/>
      <c r="B389" s="3"/>
      <c r="C389" s="6"/>
      <c r="D389" s="6"/>
      <c r="E389" s="6"/>
      <c r="F389" s="3"/>
      <c r="G389" s="6"/>
      <c r="I389" s="3"/>
      <c r="J389" s="3"/>
    </row>
    <row r="390" ht="12.75" customHeight="1">
      <c r="A390" s="3"/>
      <c r="B390" s="3"/>
      <c r="C390" s="6"/>
      <c r="D390" s="6"/>
      <c r="E390" s="6"/>
      <c r="F390" s="3"/>
      <c r="G390" s="6"/>
      <c r="I390" s="3"/>
      <c r="J390" s="3"/>
    </row>
    <row r="391" ht="12.75" customHeight="1">
      <c r="A391" s="3"/>
      <c r="B391" s="3"/>
      <c r="C391" s="6"/>
      <c r="D391" s="6"/>
      <c r="E391" s="6"/>
      <c r="F391" s="3"/>
      <c r="G391" s="6"/>
      <c r="I391" s="3"/>
      <c r="J391" s="3"/>
    </row>
    <row r="392" ht="12.75" customHeight="1">
      <c r="A392" s="3"/>
      <c r="B392" s="3"/>
      <c r="C392" s="6"/>
      <c r="D392" s="6"/>
      <c r="E392" s="6"/>
      <c r="F392" s="3"/>
      <c r="G392" s="6"/>
      <c r="I392" s="3"/>
      <c r="J392" s="3"/>
    </row>
    <row r="393" ht="12.75" customHeight="1">
      <c r="A393" s="3"/>
      <c r="B393" s="3"/>
      <c r="C393" s="6"/>
      <c r="D393" s="6"/>
      <c r="E393" s="6"/>
      <c r="F393" s="3"/>
      <c r="G393" s="6"/>
      <c r="I393" s="3"/>
      <c r="J393" s="3"/>
    </row>
    <row r="394" ht="12.75" customHeight="1">
      <c r="A394" s="3"/>
      <c r="B394" s="3"/>
      <c r="C394" s="6"/>
      <c r="D394" s="6"/>
      <c r="E394" s="6"/>
      <c r="F394" s="3"/>
      <c r="G394" s="6"/>
      <c r="I394" s="3"/>
      <c r="J394" s="3"/>
    </row>
    <row r="395" ht="12.75" customHeight="1">
      <c r="A395" s="3"/>
      <c r="B395" s="3"/>
      <c r="C395" s="6"/>
      <c r="D395" s="6"/>
      <c r="E395" s="6"/>
      <c r="F395" s="3"/>
      <c r="G395" s="6"/>
      <c r="I395" s="3"/>
      <c r="J395" s="3"/>
    </row>
    <row r="396" ht="12.75" customHeight="1">
      <c r="A396" s="3"/>
      <c r="B396" s="3"/>
      <c r="C396" s="6"/>
      <c r="D396" s="6"/>
      <c r="E396" s="6"/>
      <c r="F396" s="3"/>
      <c r="G396" s="6"/>
      <c r="I396" s="3"/>
      <c r="J396" s="3"/>
    </row>
    <row r="397" ht="12.75" customHeight="1">
      <c r="A397" s="3"/>
      <c r="B397" s="3"/>
      <c r="C397" s="6"/>
      <c r="D397" s="6"/>
      <c r="E397" s="6"/>
      <c r="F397" s="3"/>
      <c r="G397" s="6"/>
      <c r="I397" s="3"/>
      <c r="J397" s="3"/>
    </row>
    <row r="398" ht="12.75" customHeight="1">
      <c r="A398" s="3"/>
      <c r="B398" s="3"/>
      <c r="C398" s="6"/>
      <c r="D398" s="6"/>
      <c r="E398" s="6"/>
      <c r="F398" s="3"/>
      <c r="G398" s="6"/>
      <c r="I398" s="3"/>
      <c r="J398" s="3"/>
    </row>
    <row r="399" ht="12.75" customHeight="1">
      <c r="A399" s="3"/>
      <c r="B399" s="3"/>
      <c r="C399" s="6"/>
      <c r="D399" s="6"/>
      <c r="E399" s="6"/>
      <c r="F399" s="3"/>
      <c r="G399" s="6"/>
      <c r="I399" s="3"/>
      <c r="J399" s="3"/>
    </row>
    <row r="400" ht="12.75" customHeight="1">
      <c r="A400" s="3"/>
      <c r="B400" s="3"/>
      <c r="C400" s="6"/>
      <c r="D400" s="6"/>
      <c r="E400" s="6"/>
      <c r="F400" s="3"/>
      <c r="G400" s="6"/>
      <c r="I400" s="3"/>
      <c r="J400" s="3"/>
    </row>
    <row r="401" ht="12.75" customHeight="1">
      <c r="A401" s="3"/>
      <c r="B401" s="3"/>
      <c r="C401" s="6"/>
      <c r="D401" s="6"/>
      <c r="E401" s="6"/>
      <c r="F401" s="3"/>
      <c r="G401" s="6"/>
      <c r="I401" s="3"/>
      <c r="J401" s="3"/>
    </row>
    <row r="402" ht="12.75" customHeight="1">
      <c r="A402" s="3"/>
      <c r="B402" s="3"/>
      <c r="C402" s="6"/>
      <c r="D402" s="6"/>
      <c r="E402" s="6"/>
      <c r="F402" s="3"/>
      <c r="G402" s="6"/>
      <c r="I402" s="3"/>
      <c r="J402" s="3"/>
    </row>
    <row r="403" ht="12.75" customHeight="1">
      <c r="A403" s="3"/>
      <c r="B403" s="3"/>
      <c r="C403" s="6"/>
      <c r="D403" s="6"/>
      <c r="E403" s="6"/>
      <c r="F403" s="3"/>
      <c r="G403" s="6"/>
      <c r="I403" s="3"/>
      <c r="J403" s="3"/>
    </row>
    <row r="404" ht="12.75" customHeight="1">
      <c r="A404" s="3"/>
      <c r="B404" s="3"/>
      <c r="C404" s="6"/>
      <c r="D404" s="6"/>
      <c r="E404" s="6"/>
      <c r="F404" s="3"/>
      <c r="G404" s="6"/>
      <c r="I404" s="3"/>
      <c r="J404" s="3"/>
    </row>
    <row r="405" ht="12.75" customHeight="1">
      <c r="A405" s="3"/>
      <c r="B405" s="3"/>
      <c r="C405" s="6"/>
      <c r="D405" s="6"/>
      <c r="E405" s="6"/>
      <c r="F405" s="3"/>
      <c r="G405" s="6"/>
      <c r="I405" s="3"/>
      <c r="J405" s="3"/>
    </row>
    <row r="406" ht="12.75" customHeight="1">
      <c r="A406" s="3"/>
      <c r="B406" s="3"/>
      <c r="C406" s="6"/>
      <c r="D406" s="6"/>
      <c r="E406" s="6"/>
      <c r="F406" s="3"/>
      <c r="G406" s="6"/>
      <c r="I406" s="3"/>
      <c r="J406" s="3"/>
    </row>
    <row r="407" ht="12.75" customHeight="1">
      <c r="A407" s="3"/>
      <c r="B407" s="3"/>
      <c r="C407" s="6"/>
      <c r="D407" s="6"/>
      <c r="E407" s="6"/>
      <c r="F407" s="3"/>
      <c r="G407" s="6"/>
      <c r="I407" s="3"/>
      <c r="J407" s="3"/>
    </row>
    <row r="408" ht="12.75" customHeight="1">
      <c r="A408" s="3"/>
      <c r="B408" s="3"/>
      <c r="C408" s="6"/>
      <c r="D408" s="6"/>
      <c r="E408" s="6"/>
      <c r="F408" s="3"/>
      <c r="G408" s="6"/>
      <c r="I408" s="3"/>
      <c r="J408" s="3"/>
    </row>
    <row r="409" ht="12.75" customHeight="1">
      <c r="A409" s="3"/>
      <c r="B409" s="3"/>
      <c r="C409" s="6"/>
      <c r="D409" s="6"/>
      <c r="E409" s="6"/>
      <c r="F409" s="3"/>
      <c r="G409" s="6"/>
      <c r="I409" s="3"/>
      <c r="J409" s="3"/>
    </row>
    <row r="410" ht="12.75" customHeight="1">
      <c r="A410" s="3"/>
      <c r="B410" s="3"/>
      <c r="C410" s="6"/>
      <c r="D410" s="6"/>
      <c r="E410" s="6"/>
      <c r="F410" s="3"/>
      <c r="G410" s="6"/>
      <c r="I410" s="3"/>
      <c r="J410" s="3"/>
    </row>
    <row r="411" ht="12.75" customHeight="1">
      <c r="A411" s="3"/>
      <c r="B411" s="3"/>
      <c r="C411" s="6"/>
      <c r="D411" s="6"/>
      <c r="E411" s="6"/>
      <c r="F411" s="3"/>
      <c r="G411" s="6"/>
      <c r="I411" s="3"/>
      <c r="J411" s="3"/>
    </row>
    <row r="412" ht="12.75" customHeight="1">
      <c r="A412" s="3"/>
      <c r="B412" s="3"/>
      <c r="C412" s="6"/>
      <c r="D412" s="6"/>
      <c r="E412" s="6"/>
      <c r="F412" s="3"/>
      <c r="G412" s="6"/>
      <c r="I412" s="3"/>
      <c r="J412" s="3"/>
    </row>
    <row r="413" ht="12.75" customHeight="1">
      <c r="A413" s="3"/>
      <c r="B413" s="3"/>
      <c r="C413" s="6"/>
      <c r="D413" s="6"/>
      <c r="E413" s="6"/>
      <c r="F413" s="3"/>
      <c r="G413" s="6"/>
      <c r="I413" s="3"/>
      <c r="J413" s="3"/>
    </row>
    <row r="414" ht="12.75" customHeight="1">
      <c r="A414" s="3"/>
      <c r="B414" s="3"/>
      <c r="C414" s="6"/>
      <c r="D414" s="6"/>
      <c r="E414" s="6"/>
      <c r="F414" s="3"/>
      <c r="G414" s="6"/>
      <c r="I414" s="3"/>
      <c r="J414" s="3"/>
    </row>
    <row r="415" ht="12.75" customHeight="1">
      <c r="A415" s="3"/>
      <c r="B415" s="3"/>
      <c r="C415" s="6"/>
      <c r="D415" s="6"/>
      <c r="E415" s="6"/>
      <c r="F415" s="3"/>
      <c r="G415" s="6"/>
      <c r="I415" s="3"/>
      <c r="J415" s="3"/>
    </row>
    <row r="416" ht="12.75" customHeight="1">
      <c r="A416" s="3"/>
      <c r="B416" s="3"/>
      <c r="C416" s="6"/>
      <c r="D416" s="6"/>
      <c r="E416" s="6"/>
      <c r="F416" s="3"/>
      <c r="G416" s="6"/>
      <c r="I416" s="3"/>
      <c r="J416" s="3"/>
    </row>
    <row r="417" ht="12.75" customHeight="1">
      <c r="A417" s="3"/>
      <c r="B417" s="3"/>
      <c r="C417" s="6"/>
      <c r="D417" s="6"/>
      <c r="E417" s="6"/>
      <c r="F417" s="3"/>
      <c r="G417" s="6"/>
      <c r="I417" s="3"/>
      <c r="J417" s="3"/>
    </row>
    <row r="418" ht="12.75" customHeight="1">
      <c r="A418" s="3"/>
      <c r="B418" s="3"/>
      <c r="C418" s="6"/>
      <c r="D418" s="6"/>
      <c r="E418" s="6"/>
      <c r="F418" s="3"/>
      <c r="G418" s="6"/>
      <c r="I418" s="3"/>
      <c r="J418" s="3"/>
    </row>
    <row r="419" ht="12.75" customHeight="1">
      <c r="A419" s="3"/>
      <c r="B419" s="3"/>
      <c r="C419" s="6"/>
      <c r="D419" s="6"/>
      <c r="E419" s="6"/>
      <c r="F419" s="3"/>
      <c r="G419" s="6"/>
      <c r="I419" s="3"/>
      <c r="J419" s="3"/>
    </row>
    <row r="420" ht="12.75" customHeight="1">
      <c r="A420" s="3"/>
      <c r="B420" s="3"/>
      <c r="C420" s="6"/>
      <c r="D420" s="6"/>
      <c r="E420" s="6"/>
      <c r="F420" s="3"/>
      <c r="G420" s="6"/>
      <c r="I420" s="3"/>
      <c r="J420" s="3"/>
    </row>
    <row r="421" ht="12.75" customHeight="1">
      <c r="A421" s="3"/>
      <c r="B421" s="3"/>
      <c r="C421" s="6"/>
      <c r="D421" s="6"/>
      <c r="E421" s="6"/>
      <c r="F421" s="3"/>
      <c r="G421" s="6"/>
      <c r="I421" s="3"/>
      <c r="J421" s="3"/>
    </row>
    <row r="422" ht="12.75" customHeight="1">
      <c r="A422" s="3"/>
      <c r="B422" s="3"/>
      <c r="C422" s="6"/>
      <c r="D422" s="6"/>
      <c r="E422" s="6"/>
      <c r="F422" s="3"/>
      <c r="G422" s="6"/>
      <c r="I422" s="3"/>
      <c r="J422" s="3"/>
    </row>
    <row r="423" ht="12.75" customHeight="1">
      <c r="A423" s="3"/>
      <c r="B423" s="3"/>
      <c r="C423" s="6"/>
      <c r="D423" s="6"/>
      <c r="E423" s="6"/>
      <c r="F423" s="3"/>
      <c r="G423" s="6"/>
      <c r="I423" s="3"/>
      <c r="J423" s="3"/>
    </row>
    <row r="424" ht="12.75" customHeight="1">
      <c r="A424" s="3"/>
      <c r="B424" s="3"/>
      <c r="C424" s="6"/>
      <c r="D424" s="6"/>
      <c r="E424" s="6"/>
      <c r="F424" s="3"/>
      <c r="G424" s="6"/>
      <c r="I424" s="3"/>
      <c r="J424" s="3"/>
    </row>
    <row r="425" ht="12.75" customHeight="1">
      <c r="A425" s="3"/>
      <c r="B425" s="3"/>
      <c r="C425" s="6"/>
      <c r="D425" s="6"/>
      <c r="E425" s="6"/>
      <c r="F425" s="3"/>
      <c r="G425" s="6"/>
      <c r="I425" s="3"/>
      <c r="J425" s="3"/>
    </row>
    <row r="426" ht="12.75" customHeight="1">
      <c r="A426" s="3"/>
      <c r="B426" s="3"/>
      <c r="C426" s="6"/>
      <c r="D426" s="6"/>
      <c r="E426" s="6"/>
      <c r="F426" s="3"/>
      <c r="G426" s="6"/>
      <c r="I426" s="3"/>
      <c r="J426" s="3"/>
    </row>
    <row r="427" ht="12.75" customHeight="1">
      <c r="A427" s="3"/>
      <c r="B427" s="3"/>
      <c r="C427" s="6"/>
      <c r="D427" s="6"/>
      <c r="E427" s="6"/>
      <c r="F427" s="3"/>
      <c r="G427" s="6"/>
      <c r="I427" s="3"/>
      <c r="J427" s="3"/>
    </row>
    <row r="428" ht="12.75" customHeight="1">
      <c r="A428" s="3"/>
      <c r="B428" s="3"/>
      <c r="C428" s="6"/>
      <c r="D428" s="6"/>
      <c r="E428" s="6"/>
      <c r="F428" s="3"/>
      <c r="G428" s="6"/>
      <c r="I428" s="3"/>
      <c r="J428" s="3"/>
    </row>
    <row r="429" ht="12.75" customHeight="1">
      <c r="A429" s="3"/>
      <c r="B429" s="3"/>
      <c r="C429" s="6"/>
      <c r="D429" s="6"/>
      <c r="E429" s="6"/>
      <c r="F429" s="3"/>
      <c r="G429" s="6"/>
      <c r="I429" s="3"/>
      <c r="J429" s="3"/>
    </row>
    <row r="430" ht="12.75" customHeight="1">
      <c r="A430" s="3"/>
      <c r="B430" s="3"/>
      <c r="C430" s="6"/>
      <c r="D430" s="6"/>
      <c r="E430" s="6"/>
      <c r="F430" s="3"/>
      <c r="G430" s="6"/>
      <c r="I430" s="3"/>
      <c r="J430" s="3"/>
    </row>
    <row r="431" ht="12.75" customHeight="1">
      <c r="A431" s="3"/>
      <c r="B431" s="3"/>
      <c r="C431" s="6"/>
      <c r="D431" s="6"/>
      <c r="E431" s="6"/>
      <c r="F431" s="3"/>
      <c r="G431" s="6"/>
      <c r="I431" s="3"/>
      <c r="J431" s="3"/>
    </row>
    <row r="432" ht="12.75" customHeight="1">
      <c r="A432" s="3"/>
      <c r="B432" s="3"/>
      <c r="C432" s="6"/>
      <c r="D432" s="6"/>
      <c r="E432" s="6"/>
      <c r="F432" s="3"/>
      <c r="G432" s="6"/>
      <c r="I432" s="3"/>
      <c r="J432" s="3"/>
    </row>
    <row r="433" ht="12.75" customHeight="1">
      <c r="A433" s="3"/>
      <c r="B433" s="3"/>
      <c r="C433" s="6"/>
      <c r="D433" s="6"/>
      <c r="E433" s="6"/>
      <c r="F433" s="3"/>
      <c r="G433" s="6"/>
      <c r="I433" s="3"/>
      <c r="J433" s="3"/>
    </row>
    <row r="434" ht="12.75" customHeight="1">
      <c r="A434" s="3"/>
      <c r="B434" s="3"/>
      <c r="C434" s="6"/>
      <c r="D434" s="6"/>
      <c r="E434" s="6"/>
      <c r="F434" s="3"/>
      <c r="G434" s="6"/>
      <c r="I434" s="3"/>
      <c r="J434" s="3"/>
    </row>
    <row r="435" ht="12.75" customHeight="1">
      <c r="A435" s="3"/>
      <c r="B435" s="3"/>
      <c r="C435" s="6"/>
      <c r="D435" s="6"/>
      <c r="E435" s="6"/>
      <c r="F435" s="3"/>
      <c r="G435" s="6"/>
      <c r="I435" s="3"/>
      <c r="J435" s="3"/>
    </row>
    <row r="436" ht="12.75" customHeight="1">
      <c r="A436" s="3"/>
      <c r="B436" s="3"/>
      <c r="C436" s="6"/>
      <c r="D436" s="6"/>
      <c r="E436" s="6"/>
      <c r="F436" s="3"/>
      <c r="G436" s="6"/>
      <c r="I436" s="3"/>
      <c r="J436" s="3"/>
    </row>
    <row r="437" ht="12.75" customHeight="1">
      <c r="A437" s="3"/>
      <c r="B437" s="3"/>
      <c r="C437" s="6"/>
      <c r="D437" s="6"/>
      <c r="E437" s="6"/>
      <c r="F437" s="3"/>
      <c r="G437" s="6"/>
      <c r="I437" s="3"/>
      <c r="J437" s="3"/>
    </row>
    <row r="438" ht="12.75" customHeight="1">
      <c r="A438" s="3"/>
      <c r="B438" s="3"/>
      <c r="C438" s="6"/>
      <c r="D438" s="6"/>
      <c r="E438" s="6"/>
      <c r="F438" s="3"/>
      <c r="G438" s="6"/>
      <c r="I438" s="3"/>
      <c r="J438" s="3"/>
    </row>
    <row r="439" ht="12.75" customHeight="1">
      <c r="A439" s="3"/>
      <c r="B439" s="3"/>
      <c r="C439" s="6"/>
      <c r="D439" s="6"/>
      <c r="E439" s="6"/>
      <c r="F439" s="3"/>
      <c r="G439" s="6"/>
      <c r="I439" s="3"/>
      <c r="J439" s="3"/>
    </row>
    <row r="440" ht="12.75" customHeight="1">
      <c r="A440" s="3"/>
      <c r="B440" s="3"/>
      <c r="C440" s="6"/>
      <c r="D440" s="6"/>
      <c r="E440" s="6"/>
      <c r="F440" s="3"/>
      <c r="G440" s="6"/>
      <c r="I440" s="3"/>
      <c r="J440" s="3"/>
    </row>
    <row r="441" ht="12.75" customHeight="1">
      <c r="A441" s="3"/>
      <c r="B441" s="3"/>
      <c r="C441" s="6"/>
      <c r="D441" s="6"/>
      <c r="E441" s="6"/>
      <c r="F441" s="3"/>
      <c r="G441" s="6"/>
      <c r="I441" s="3"/>
      <c r="J441" s="3"/>
    </row>
    <row r="442" ht="12.75" customHeight="1">
      <c r="A442" s="3"/>
      <c r="B442" s="3"/>
      <c r="C442" s="6"/>
      <c r="D442" s="6"/>
      <c r="E442" s="6"/>
      <c r="F442" s="3"/>
      <c r="G442" s="6"/>
      <c r="I442" s="3"/>
      <c r="J442" s="3"/>
    </row>
    <row r="443" ht="12.75" customHeight="1">
      <c r="A443" s="3"/>
      <c r="B443" s="3"/>
      <c r="C443" s="6"/>
      <c r="D443" s="6"/>
      <c r="E443" s="6"/>
      <c r="F443" s="3"/>
      <c r="G443" s="6"/>
      <c r="I443" s="3"/>
      <c r="J443" s="3"/>
    </row>
    <row r="444" ht="12.75" customHeight="1">
      <c r="A444" s="3"/>
      <c r="B444" s="3"/>
      <c r="C444" s="6"/>
      <c r="D444" s="6"/>
      <c r="E444" s="6"/>
      <c r="F444" s="3"/>
      <c r="G444" s="6"/>
      <c r="I444" s="3"/>
      <c r="J444" s="3"/>
    </row>
    <row r="445" ht="12.75" customHeight="1">
      <c r="A445" s="3"/>
      <c r="B445" s="3"/>
      <c r="C445" s="6"/>
      <c r="D445" s="6"/>
      <c r="E445" s="6"/>
      <c r="F445" s="3"/>
      <c r="G445" s="6"/>
      <c r="I445" s="3"/>
      <c r="J445" s="3"/>
    </row>
    <row r="446" ht="12.75" customHeight="1">
      <c r="A446" s="3"/>
      <c r="B446" s="3"/>
      <c r="C446" s="6"/>
      <c r="D446" s="6"/>
      <c r="E446" s="6"/>
      <c r="F446" s="3"/>
      <c r="G446" s="6"/>
      <c r="I446" s="3"/>
      <c r="J446" s="3"/>
    </row>
    <row r="447" ht="12.75" customHeight="1">
      <c r="A447" s="3"/>
      <c r="B447" s="3"/>
      <c r="C447" s="6"/>
      <c r="D447" s="6"/>
      <c r="E447" s="6"/>
      <c r="F447" s="3"/>
      <c r="G447" s="6"/>
      <c r="I447" s="3"/>
      <c r="J447" s="3"/>
    </row>
    <row r="448" ht="12.75" customHeight="1">
      <c r="A448" s="3"/>
      <c r="B448" s="3"/>
      <c r="C448" s="6"/>
      <c r="D448" s="6"/>
      <c r="E448" s="6"/>
      <c r="F448" s="3"/>
      <c r="G448" s="6"/>
      <c r="I448" s="3"/>
      <c r="J448" s="3"/>
    </row>
    <row r="449" ht="12.75" customHeight="1">
      <c r="A449" s="3"/>
      <c r="B449" s="3"/>
      <c r="C449" s="6"/>
      <c r="D449" s="6"/>
      <c r="E449" s="6"/>
      <c r="F449" s="3"/>
      <c r="G449" s="6"/>
      <c r="I449" s="3"/>
      <c r="J449" s="3"/>
    </row>
    <row r="450" ht="12.75" customHeight="1">
      <c r="A450" s="3"/>
      <c r="B450" s="3"/>
      <c r="C450" s="6"/>
      <c r="D450" s="6"/>
      <c r="E450" s="6"/>
      <c r="F450" s="3"/>
      <c r="G450" s="6"/>
      <c r="I450" s="3"/>
      <c r="J450" s="3"/>
    </row>
    <row r="451" ht="12.75" customHeight="1">
      <c r="A451" s="3"/>
      <c r="B451" s="3"/>
      <c r="C451" s="6"/>
      <c r="D451" s="6"/>
      <c r="E451" s="6"/>
      <c r="F451" s="3"/>
      <c r="G451" s="6"/>
      <c r="I451" s="3"/>
      <c r="J451" s="3"/>
    </row>
    <row r="452" ht="12.75" customHeight="1">
      <c r="A452" s="3"/>
      <c r="B452" s="3"/>
      <c r="C452" s="6"/>
      <c r="D452" s="6"/>
      <c r="E452" s="6"/>
      <c r="F452" s="3"/>
      <c r="G452" s="6"/>
      <c r="I452" s="3"/>
      <c r="J452" s="3"/>
    </row>
    <row r="453" ht="12.75" customHeight="1">
      <c r="A453" s="3"/>
      <c r="B453" s="3"/>
      <c r="C453" s="6"/>
      <c r="D453" s="6"/>
      <c r="E453" s="6"/>
      <c r="F453" s="3"/>
      <c r="G453" s="6"/>
      <c r="I453" s="3"/>
      <c r="J453" s="3"/>
    </row>
    <row r="454" ht="12.75" customHeight="1">
      <c r="A454" s="3"/>
      <c r="B454" s="3"/>
      <c r="C454" s="6"/>
      <c r="D454" s="6"/>
      <c r="E454" s="6"/>
      <c r="F454" s="3"/>
      <c r="G454" s="6"/>
      <c r="I454" s="3"/>
      <c r="J454" s="3"/>
    </row>
    <row r="455" ht="12.75" customHeight="1">
      <c r="A455" s="3"/>
      <c r="B455" s="3"/>
      <c r="C455" s="6"/>
      <c r="D455" s="6"/>
      <c r="E455" s="6"/>
      <c r="F455" s="3"/>
      <c r="G455" s="6"/>
      <c r="I455" s="3"/>
      <c r="J455" s="3"/>
    </row>
    <row r="456" ht="12.75" customHeight="1">
      <c r="A456" s="3"/>
      <c r="B456" s="3"/>
      <c r="C456" s="6"/>
      <c r="D456" s="6"/>
      <c r="E456" s="6"/>
      <c r="F456" s="3"/>
      <c r="G456" s="6"/>
      <c r="I456" s="3"/>
      <c r="J456" s="3"/>
    </row>
    <row r="457" ht="12.75" customHeight="1">
      <c r="A457" s="3"/>
      <c r="B457" s="3"/>
      <c r="C457" s="6"/>
      <c r="D457" s="6"/>
      <c r="E457" s="6"/>
      <c r="F457" s="3"/>
      <c r="G457" s="6"/>
      <c r="I457" s="3"/>
      <c r="J457" s="3"/>
    </row>
    <row r="458" ht="12.75" customHeight="1">
      <c r="A458" s="3"/>
      <c r="B458" s="3"/>
      <c r="C458" s="6"/>
      <c r="D458" s="6"/>
      <c r="E458" s="6"/>
      <c r="F458" s="3"/>
      <c r="G458" s="6"/>
      <c r="I458" s="3"/>
      <c r="J458" s="3"/>
    </row>
    <row r="459" ht="12.75" customHeight="1">
      <c r="A459" s="3"/>
      <c r="B459" s="3"/>
      <c r="C459" s="6"/>
      <c r="D459" s="6"/>
      <c r="E459" s="6"/>
      <c r="F459" s="3"/>
      <c r="G459" s="6"/>
      <c r="I459" s="3"/>
      <c r="J459" s="3"/>
    </row>
    <row r="460" ht="12.75" customHeight="1">
      <c r="A460" s="3"/>
      <c r="B460" s="3"/>
      <c r="C460" s="6"/>
      <c r="D460" s="6"/>
      <c r="E460" s="6"/>
      <c r="F460" s="3"/>
      <c r="G460" s="6"/>
      <c r="I460" s="3"/>
      <c r="J460" s="3"/>
    </row>
    <row r="461" ht="12.75" customHeight="1">
      <c r="A461" s="3"/>
      <c r="B461" s="3"/>
      <c r="C461" s="6"/>
      <c r="D461" s="6"/>
      <c r="E461" s="6"/>
      <c r="F461" s="3"/>
      <c r="G461" s="6"/>
      <c r="I461" s="3"/>
      <c r="J461" s="3"/>
    </row>
    <row r="462" ht="12.75" customHeight="1">
      <c r="A462" s="3"/>
      <c r="B462" s="3"/>
      <c r="C462" s="6"/>
      <c r="D462" s="6"/>
      <c r="E462" s="6"/>
      <c r="F462" s="3"/>
      <c r="G462" s="6"/>
      <c r="I462" s="3"/>
      <c r="J462" s="3"/>
    </row>
    <row r="463" ht="12.75" customHeight="1">
      <c r="A463" s="3"/>
      <c r="B463" s="3"/>
      <c r="C463" s="6"/>
      <c r="D463" s="6"/>
      <c r="E463" s="6"/>
      <c r="F463" s="3"/>
      <c r="G463" s="6"/>
      <c r="I463" s="3"/>
      <c r="J463" s="3"/>
    </row>
    <row r="464" ht="12.75" customHeight="1">
      <c r="A464" s="3"/>
      <c r="B464" s="3"/>
      <c r="C464" s="6"/>
      <c r="D464" s="6"/>
      <c r="E464" s="6"/>
      <c r="F464" s="3"/>
      <c r="G464" s="6"/>
      <c r="I464" s="3"/>
      <c r="J464" s="3"/>
    </row>
    <row r="465" ht="12.75" customHeight="1">
      <c r="A465" s="3"/>
      <c r="B465" s="3"/>
      <c r="C465" s="6"/>
      <c r="D465" s="6"/>
      <c r="E465" s="6"/>
      <c r="F465" s="3"/>
      <c r="G465" s="6"/>
      <c r="I465" s="3"/>
      <c r="J465" s="3"/>
    </row>
    <row r="466" ht="12.75" customHeight="1">
      <c r="A466" s="3"/>
      <c r="B466" s="3"/>
      <c r="C466" s="6"/>
      <c r="D466" s="6"/>
      <c r="E466" s="6"/>
      <c r="F466" s="3"/>
      <c r="G466" s="6"/>
      <c r="I466" s="3"/>
      <c r="J466" s="3"/>
    </row>
    <row r="467" ht="12.75" customHeight="1">
      <c r="A467" s="3"/>
      <c r="B467" s="3"/>
      <c r="C467" s="6"/>
      <c r="D467" s="6"/>
      <c r="E467" s="6"/>
      <c r="F467" s="3"/>
      <c r="G467" s="6"/>
      <c r="I467" s="3"/>
      <c r="J467" s="3"/>
    </row>
    <row r="468" ht="12.75" customHeight="1">
      <c r="A468" s="3"/>
      <c r="B468" s="3"/>
      <c r="C468" s="6"/>
      <c r="D468" s="6"/>
      <c r="E468" s="6"/>
      <c r="F468" s="3"/>
      <c r="G468" s="6"/>
      <c r="I468" s="3"/>
      <c r="J468" s="3"/>
    </row>
    <row r="469" ht="12.75" customHeight="1">
      <c r="A469" s="3"/>
      <c r="B469" s="3"/>
      <c r="C469" s="6"/>
      <c r="D469" s="6"/>
      <c r="E469" s="6"/>
      <c r="F469" s="3"/>
      <c r="G469" s="6"/>
      <c r="I469" s="3"/>
      <c r="J469" s="3"/>
    </row>
    <row r="470" ht="12.75" customHeight="1">
      <c r="A470" s="3"/>
      <c r="B470" s="3"/>
      <c r="C470" s="6"/>
      <c r="D470" s="6"/>
      <c r="E470" s="6"/>
      <c r="F470" s="3"/>
      <c r="G470" s="6"/>
      <c r="I470" s="3"/>
      <c r="J470" s="3"/>
    </row>
    <row r="471" ht="12.75" customHeight="1">
      <c r="A471" s="3"/>
      <c r="B471" s="3"/>
      <c r="C471" s="6"/>
      <c r="D471" s="6"/>
      <c r="E471" s="6"/>
      <c r="F471" s="3"/>
      <c r="G471" s="6"/>
      <c r="I471" s="3"/>
      <c r="J471" s="3"/>
    </row>
    <row r="472" ht="12.75" customHeight="1">
      <c r="A472" s="3"/>
      <c r="B472" s="3"/>
      <c r="C472" s="6"/>
      <c r="D472" s="6"/>
      <c r="E472" s="6"/>
      <c r="F472" s="3"/>
      <c r="G472" s="6"/>
      <c r="I472" s="3"/>
      <c r="J472" s="3"/>
    </row>
    <row r="473" ht="12.75" customHeight="1">
      <c r="A473" s="3"/>
      <c r="B473" s="3"/>
      <c r="C473" s="6"/>
      <c r="D473" s="6"/>
      <c r="E473" s="6"/>
      <c r="F473" s="3"/>
      <c r="G473" s="6"/>
      <c r="I473" s="3"/>
      <c r="J473" s="3"/>
    </row>
    <row r="474" ht="12.75" customHeight="1">
      <c r="A474" s="3"/>
      <c r="B474" s="3"/>
      <c r="C474" s="6"/>
      <c r="D474" s="6"/>
      <c r="E474" s="6"/>
      <c r="F474" s="3"/>
      <c r="G474" s="6"/>
      <c r="I474" s="3"/>
      <c r="J474" s="3"/>
    </row>
    <row r="475" ht="12.75" customHeight="1">
      <c r="A475" s="3"/>
      <c r="B475" s="3"/>
      <c r="C475" s="6"/>
      <c r="D475" s="6"/>
      <c r="E475" s="6"/>
      <c r="F475" s="3"/>
      <c r="G475" s="6"/>
      <c r="I475" s="3"/>
      <c r="J475" s="3"/>
    </row>
    <row r="476" ht="12.75" customHeight="1">
      <c r="A476" s="3"/>
      <c r="B476" s="3"/>
      <c r="C476" s="6"/>
      <c r="D476" s="6"/>
      <c r="E476" s="6"/>
      <c r="F476" s="3"/>
      <c r="G476" s="6"/>
      <c r="I476" s="3"/>
      <c r="J476" s="3"/>
    </row>
    <row r="477" ht="12.75" customHeight="1">
      <c r="A477" s="3"/>
      <c r="B477" s="3"/>
      <c r="C477" s="6"/>
      <c r="D477" s="6"/>
      <c r="E477" s="6"/>
      <c r="F477" s="3"/>
      <c r="G477" s="6"/>
      <c r="I477" s="3"/>
      <c r="J477" s="3"/>
    </row>
    <row r="478" ht="12.75" customHeight="1">
      <c r="A478" s="3"/>
      <c r="B478" s="3"/>
      <c r="C478" s="6"/>
      <c r="D478" s="6"/>
      <c r="E478" s="6"/>
      <c r="F478" s="3"/>
      <c r="G478" s="6"/>
      <c r="I478" s="3"/>
      <c r="J478" s="3"/>
    </row>
    <row r="479" ht="12.75" customHeight="1">
      <c r="A479" s="3"/>
      <c r="B479" s="3"/>
      <c r="C479" s="6"/>
      <c r="D479" s="6"/>
      <c r="E479" s="6"/>
      <c r="F479" s="3"/>
      <c r="G479" s="6"/>
      <c r="I479" s="3"/>
      <c r="J479" s="3"/>
    </row>
    <row r="480" ht="12.75" customHeight="1">
      <c r="A480" s="3"/>
      <c r="B480" s="3"/>
      <c r="C480" s="6"/>
      <c r="D480" s="6"/>
      <c r="E480" s="6"/>
      <c r="F480" s="3"/>
      <c r="G480" s="6"/>
      <c r="I480" s="3"/>
      <c r="J480" s="3"/>
    </row>
    <row r="481" ht="12.75" customHeight="1">
      <c r="A481" s="3"/>
      <c r="B481" s="3"/>
      <c r="C481" s="6"/>
      <c r="D481" s="6"/>
      <c r="E481" s="6"/>
      <c r="F481" s="3"/>
      <c r="G481" s="6"/>
      <c r="I481" s="3"/>
      <c r="J481" s="3"/>
    </row>
    <row r="482" ht="12.75" customHeight="1">
      <c r="A482" s="3"/>
      <c r="B482" s="3"/>
      <c r="C482" s="6"/>
      <c r="D482" s="6"/>
      <c r="E482" s="6"/>
      <c r="F482" s="3"/>
      <c r="G482" s="6"/>
      <c r="I482" s="3"/>
      <c r="J482" s="3"/>
    </row>
    <row r="483" ht="12.75" customHeight="1">
      <c r="A483" s="3"/>
      <c r="B483" s="3"/>
      <c r="C483" s="6"/>
      <c r="D483" s="6"/>
      <c r="E483" s="6"/>
      <c r="F483" s="3"/>
      <c r="G483" s="6"/>
      <c r="I483" s="3"/>
      <c r="J483" s="3"/>
    </row>
    <row r="484" ht="12.75" customHeight="1">
      <c r="A484" s="3"/>
      <c r="B484" s="3"/>
      <c r="C484" s="6"/>
      <c r="D484" s="6"/>
      <c r="E484" s="6"/>
      <c r="F484" s="3"/>
      <c r="G484" s="6"/>
      <c r="I484" s="3"/>
      <c r="J484" s="3"/>
    </row>
    <row r="485" ht="12.75" customHeight="1">
      <c r="A485" s="3"/>
      <c r="B485" s="3"/>
      <c r="C485" s="6"/>
      <c r="D485" s="6"/>
      <c r="E485" s="6"/>
      <c r="F485" s="3"/>
      <c r="G485" s="6"/>
      <c r="I485" s="3"/>
      <c r="J485" s="3"/>
    </row>
    <row r="486" ht="12.75" customHeight="1">
      <c r="A486" s="3"/>
      <c r="B486" s="3"/>
      <c r="C486" s="6"/>
      <c r="D486" s="6"/>
      <c r="E486" s="6"/>
      <c r="F486" s="3"/>
      <c r="G486" s="6"/>
      <c r="I486" s="3"/>
      <c r="J486" s="3"/>
    </row>
    <row r="487" ht="12.75" customHeight="1">
      <c r="A487" s="3"/>
      <c r="B487" s="3"/>
      <c r="C487" s="6"/>
      <c r="D487" s="6"/>
      <c r="E487" s="6"/>
      <c r="F487" s="3"/>
      <c r="G487" s="6"/>
      <c r="I487" s="3"/>
      <c r="J487" s="3"/>
    </row>
    <row r="488" ht="12.75" customHeight="1">
      <c r="A488" s="3"/>
      <c r="B488" s="3"/>
      <c r="C488" s="6"/>
      <c r="D488" s="6"/>
      <c r="E488" s="6"/>
      <c r="F488" s="3"/>
      <c r="G488" s="6"/>
      <c r="I488" s="3"/>
      <c r="J488" s="3"/>
    </row>
    <row r="489" ht="12.75" customHeight="1">
      <c r="A489" s="3"/>
      <c r="B489" s="3"/>
      <c r="C489" s="6"/>
      <c r="D489" s="6"/>
      <c r="E489" s="6"/>
      <c r="F489" s="3"/>
      <c r="G489" s="6"/>
      <c r="I489" s="3"/>
      <c r="J489" s="3"/>
    </row>
    <row r="490" ht="12.75" customHeight="1">
      <c r="A490" s="3"/>
      <c r="B490" s="3"/>
      <c r="C490" s="6"/>
      <c r="D490" s="6"/>
      <c r="E490" s="6"/>
      <c r="F490" s="3"/>
      <c r="G490" s="6"/>
      <c r="I490" s="3"/>
      <c r="J490" s="3"/>
    </row>
    <row r="491" ht="12.75" customHeight="1">
      <c r="A491" s="3"/>
      <c r="B491" s="3"/>
      <c r="C491" s="6"/>
      <c r="D491" s="6"/>
      <c r="E491" s="6"/>
      <c r="F491" s="3"/>
      <c r="G491" s="6"/>
      <c r="I491" s="3"/>
      <c r="J491" s="3"/>
    </row>
    <row r="492" ht="12.75" customHeight="1">
      <c r="A492" s="3"/>
      <c r="B492" s="3"/>
      <c r="C492" s="6"/>
      <c r="D492" s="6"/>
      <c r="E492" s="6"/>
      <c r="F492" s="3"/>
      <c r="G492" s="6"/>
      <c r="I492" s="3"/>
      <c r="J492" s="3"/>
    </row>
    <row r="493" ht="12.75" customHeight="1">
      <c r="A493" s="3"/>
      <c r="B493" s="3"/>
      <c r="C493" s="6"/>
      <c r="D493" s="6"/>
      <c r="E493" s="6"/>
      <c r="F493" s="3"/>
      <c r="G493" s="6"/>
      <c r="I493" s="3"/>
      <c r="J493" s="3"/>
    </row>
    <row r="494" ht="12.75" customHeight="1">
      <c r="A494" s="3"/>
      <c r="B494" s="3"/>
      <c r="C494" s="6"/>
      <c r="D494" s="6"/>
      <c r="E494" s="6"/>
      <c r="F494" s="3"/>
      <c r="G494" s="6"/>
      <c r="I494" s="3"/>
      <c r="J494" s="3"/>
    </row>
    <row r="495" ht="12.75" customHeight="1">
      <c r="A495" s="3"/>
      <c r="B495" s="3"/>
      <c r="C495" s="6"/>
      <c r="D495" s="6"/>
      <c r="E495" s="6"/>
      <c r="F495" s="3"/>
      <c r="G495" s="6"/>
      <c r="I495" s="3"/>
      <c r="J495" s="3"/>
    </row>
    <row r="496" ht="12.75" customHeight="1">
      <c r="A496" s="3"/>
      <c r="B496" s="3"/>
      <c r="C496" s="6"/>
      <c r="D496" s="6"/>
      <c r="E496" s="6"/>
      <c r="F496" s="3"/>
      <c r="G496" s="6"/>
      <c r="I496" s="3"/>
      <c r="J496" s="3"/>
    </row>
    <row r="497" ht="12.75" customHeight="1">
      <c r="A497" s="3"/>
      <c r="B497" s="3"/>
      <c r="C497" s="6"/>
      <c r="D497" s="6"/>
      <c r="E497" s="6"/>
      <c r="F497" s="3"/>
      <c r="G497" s="6"/>
      <c r="I497" s="3"/>
      <c r="J497" s="3"/>
    </row>
    <row r="498" ht="12.75" customHeight="1">
      <c r="A498" s="3"/>
      <c r="B498" s="3"/>
      <c r="C498" s="6"/>
      <c r="D498" s="6"/>
      <c r="E498" s="6"/>
      <c r="F498" s="3"/>
      <c r="G498" s="6"/>
      <c r="I498" s="3"/>
      <c r="J498" s="3"/>
    </row>
    <row r="499" ht="12.75" customHeight="1">
      <c r="A499" s="3"/>
      <c r="B499" s="3"/>
      <c r="C499" s="6"/>
      <c r="D499" s="6"/>
      <c r="E499" s="6"/>
      <c r="F499" s="3"/>
      <c r="G499" s="6"/>
      <c r="I499" s="3"/>
      <c r="J499" s="3"/>
    </row>
    <row r="500" ht="12.75" customHeight="1">
      <c r="A500" s="3"/>
      <c r="B500" s="3"/>
      <c r="C500" s="6"/>
      <c r="D500" s="6"/>
      <c r="E500" s="6"/>
      <c r="F500" s="3"/>
      <c r="G500" s="6"/>
      <c r="I500" s="3"/>
      <c r="J500" s="3"/>
    </row>
    <row r="501" ht="12.75" customHeight="1">
      <c r="A501" s="3"/>
      <c r="B501" s="3"/>
      <c r="C501" s="6"/>
      <c r="D501" s="6"/>
      <c r="E501" s="6"/>
      <c r="F501" s="3"/>
      <c r="G501" s="6"/>
      <c r="I501" s="3"/>
      <c r="J501" s="3"/>
    </row>
    <row r="502" ht="12.75" customHeight="1">
      <c r="A502" s="3"/>
      <c r="B502" s="3"/>
      <c r="C502" s="6"/>
      <c r="D502" s="6"/>
      <c r="E502" s="6"/>
      <c r="F502" s="3"/>
      <c r="G502" s="6"/>
      <c r="I502" s="3"/>
      <c r="J502" s="3"/>
    </row>
    <row r="503" ht="12.75" customHeight="1">
      <c r="A503" s="3"/>
      <c r="B503" s="3"/>
      <c r="C503" s="6"/>
      <c r="D503" s="6"/>
      <c r="E503" s="6"/>
      <c r="F503" s="3"/>
      <c r="G503" s="6"/>
      <c r="I503" s="3"/>
      <c r="J503" s="3"/>
    </row>
    <row r="504" ht="12.75" customHeight="1">
      <c r="A504" s="3"/>
      <c r="B504" s="3"/>
      <c r="C504" s="6"/>
      <c r="D504" s="6"/>
      <c r="E504" s="6"/>
      <c r="F504" s="3"/>
      <c r="G504" s="6"/>
      <c r="I504" s="3"/>
      <c r="J504" s="3"/>
    </row>
    <row r="505" ht="12.75" customHeight="1">
      <c r="A505" s="3"/>
      <c r="B505" s="3"/>
      <c r="C505" s="6"/>
      <c r="D505" s="6"/>
      <c r="E505" s="6"/>
      <c r="F505" s="3"/>
      <c r="G505" s="6"/>
      <c r="I505" s="3"/>
      <c r="J505" s="3"/>
    </row>
    <row r="506" ht="12.75" customHeight="1">
      <c r="A506" s="3"/>
      <c r="B506" s="3"/>
      <c r="C506" s="6"/>
      <c r="D506" s="6"/>
      <c r="E506" s="6"/>
      <c r="F506" s="3"/>
      <c r="G506" s="6"/>
      <c r="I506" s="3"/>
      <c r="J506" s="3"/>
    </row>
    <row r="507" ht="12.75" customHeight="1">
      <c r="A507" s="3"/>
      <c r="B507" s="3"/>
      <c r="C507" s="6"/>
      <c r="D507" s="6"/>
      <c r="E507" s="6"/>
      <c r="F507" s="3"/>
      <c r="G507" s="6"/>
      <c r="I507" s="3"/>
      <c r="J507" s="3"/>
    </row>
    <row r="508" ht="12.75" customHeight="1">
      <c r="A508" s="3"/>
      <c r="B508" s="3"/>
      <c r="C508" s="6"/>
      <c r="D508" s="6"/>
      <c r="E508" s="6"/>
      <c r="F508" s="3"/>
      <c r="G508" s="6"/>
      <c r="I508" s="3"/>
      <c r="J508" s="3"/>
    </row>
    <row r="509" ht="12.75" customHeight="1">
      <c r="A509" s="3"/>
      <c r="B509" s="3"/>
      <c r="C509" s="6"/>
      <c r="D509" s="6"/>
      <c r="E509" s="6"/>
      <c r="F509" s="3"/>
      <c r="G509" s="6"/>
      <c r="I509" s="3"/>
      <c r="J509" s="3"/>
    </row>
    <row r="510" ht="12.75" customHeight="1">
      <c r="A510" s="3"/>
      <c r="B510" s="3"/>
      <c r="C510" s="6"/>
      <c r="D510" s="6"/>
      <c r="E510" s="6"/>
      <c r="F510" s="3"/>
      <c r="G510" s="6"/>
      <c r="I510" s="3"/>
      <c r="J510" s="3"/>
    </row>
    <row r="511" ht="12.75" customHeight="1">
      <c r="A511" s="3"/>
      <c r="B511" s="3"/>
      <c r="C511" s="6"/>
      <c r="D511" s="6"/>
      <c r="E511" s="6"/>
      <c r="F511" s="3"/>
      <c r="G511" s="6"/>
      <c r="I511" s="3"/>
      <c r="J511" s="3"/>
    </row>
    <row r="512" ht="12.75" customHeight="1">
      <c r="A512" s="3"/>
      <c r="B512" s="3"/>
      <c r="C512" s="6"/>
      <c r="D512" s="6"/>
      <c r="E512" s="6"/>
      <c r="F512" s="3"/>
      <c r="G512" s="6"/>
      <c r="I512" s="3"/>
      <c r="J512" s="3"/>
    </row>
    <row r="513" ht="12.75" customHeight="1">
      <c r="A513" s="3"/>
      <c r="B513" s="3"/>
      <c r="C513" s="6"/>
      <c r="D513" s="6"/>
      <c r="E513" s="6"/>
      <c r="F513" s="3"/>
      <c r="G513" s="6"/>
      <c r="I513" s="3"/>
      <c r="J513" s="3"/>
    </row>
    <row r="514" ht="12.75" customHeight="1">
      <c r="A514" s="3"/>
      <c r="B514" s="3"/>
      <c r="C514" s="6"/>
      <c r="D514" s="6"/>
      <c r="E514" s="6"/>
      <c r="F514" s="3"/>
      <c r="G514" s="6"/>
      <c r="I514" s="3"/>
      <c r="J514" s="3"/>
    </row>
    <row r="515" ht="12.75" customHeight="1">
      <c r="A515" s="3"/>
      <c r="B515" s="3"/>
      <c r="C515" s="6"/>
      <c r="D515" s="6"/>
      <c r="E515" s="6"/>
      <c r="F515" s="3"/>
      <c r="G515" s="6"/>
      <c r="I515" s="3"/>
      <c r="J515" s="3"/>
    </row>
    <row r="516" ht="12.75" customHeight="1">
      <c r="A516" s="3"/>
      <c r="B516" s="3"/>
      <c r="C516" s="6"/>
      <c r="D516" s="6"/>
      <c r="E516" s="6"/>
      <c r="F516" s="3"/>
      <c r="G516" s="6"/>
      <c r="I516" s="3"/>
      <c r="J516" s="3"/>
    </row>
    <row r="517" ht="12.75" customHeight="1">
      <c r="A517" s="3"/>
      <c r="B517" s="3"/>
      <c r="C517" s="6"/>
      <c r="D517" s="6"/>
      <c r="E517" s="6"/>
      <c r="F517" s="3"/>
      <c r="G517" s="6"/>
      <c r="I517" s="3"/>
      <c r="J517" s="3"/>
    </row>
    <row r="518" ht="12.75" customHeight="1">
      <c r="A518" s="3"/>
      <c r="B518" s="3"/>
      <c r="C518" s="6"/>
      <c r="D518" s="6"/>
      <c r="E518" s="6"/>
      <c r="F518" s="3"/>
      <c r="G518" s="6"/>
      <c r="I518" s="3"/>
      <c r="J518" s="3"/>
    </row>
    <row r="519" ht="12.75" customHeight="1">
      <c r="A519" s="3"/>
      <c r="B519" s="3"/>
      <c r="C519" s="6"/>
      <c r="D519" s="6"/>
      <c r="E519" s="6"/>
      <c r="F519" s="3"/>
      <c r="G519" s="6"/>
      <c r="I519" s="3"/>
      <c r="J519" s="3"/>
    </row>
    <row r="520" ht="12.75" customHeight="1">
      <c r="A520" s="3"/>
      <c r="B520" s="3"/>
      <c r="C520" s="6"/>
      <c r="D520" s="6"/>
      <c r="E520" s="6"/>
      <c r="F520" s="3"/>
      <c r="G520" s="6"/>
      <c r="I520" s="3"/>
      <c r="J520" s="3"/>
    </row>
    <row r="521" ht="12.75" customHeight="1">
      <c r="A521" s="3"/>
      <c r="B521" s="3"/>
      <c r="C521" s="6"/>
      <c r="D521" s="6"/>
      <c r="E521" s="6"/>
      <c r="F521" s="3"/>
      <c r="G521" s="6"/>
      <c r="I521" s="3"/>
      <c r="J521" s="3"/>
    </row>
    <row r="522" ht="12.75" customHeight="1">
      <c r="A522" s="3"/>
      <c r="B522" s="3"/>
      <c r="C522" s="6"/>
      <c r="D522" s="6"/>
      <c r="E522" s="6"/>
      <c r="F522" s="3"/>
      <c r="G522" s="6"/>
      <c r="I522" s="3"/>
      <c r="J522" s="3"/>
    </row>
    <row r="523" ht="12.75" customHeight="1">
      <c r="A523" s="3"/>
      <c r="B523" s="3"/>
      <c r="C523" s="6"/>
      <c r="D523" s="6"/>
      <c r="E523" s="6"/>
      <c r="F523" s="3"/>
      <c r="G523" s="6"/>
      <c r="I523" s="3"/>
      <c r="J523" s="3"/>
    </row>
    <row r="524" ht="12.75" customHeight="1">
      <c r="A524" s="3"/>
      <c r="B524" s="3"/>
      <c r="C524" s="6"/>
      <c r="D524" s="6"/>
      <c r="E524" s="6"/>
      <c r="F524" s="3"/>
      <c r="G524" s="6"/>
      <c r="I524" s="3"/>
      <c r="J524" s="3"/>
    </row>
    <row r="525" ht="12.75" customHeight="1">
      <c r="A525" s="3"/>
      <c r="B525" s="3"/>
      <c r="C525" s="6"/>
      <c r="D525" s="6"/>
      <c r="E525" s="6"/>
      <c r="F525" s="3"/>
      <c r="G525" s="6"/>
      <c r="I525" s="3"/>
      <c r="J525" s="3"/>
    </row>
    <row r="526" ht="12.75" customHeight="1">
      <c r="A526" s="3"/>
      <c r="B526" s="3"/>
      <c r="C526" s="6"/>
      <c r="D526" s="6"/>
      <c r="E526" s="6"/>
      <c r="F526" s="3"/>
      <c r="G526" s="6"/>
      <c r="I526" s="3"/>
      <c r="J526" s="3"/>
    </row>
    <row r="527" ht="12.75" customHeight="1">
      <c r="A527" s="3"/>
      <c r="B527" s="3"/>
      <c r="C527" s="6"/>
      <c r="D527" s="6"/>
      <c r="E527" s="6"/>
      <c r="F527" s="3"/>
      <c r="G527" s="6"/>
      <c r="I527" s="3"/>
      <c r="J527" s="3"/>
    </row>
    <row r="528" ht="12.75" customHeight="1">
      <c r="A528" s="3"/>
      <c r="B528" s="3"/>
      <c r="C528" s="6"/>
      <c r="D528" s="6"/>
      <c r="E528" s="6"/>
      <c r="F528" s="3"/>
      <c r="G528" s="6"/>
      <c r="I528" s="3"/>
      <c r="J528" s="3"/>
    </row>
    <row r="529" ht="12.75" customHeight="1">
      <c r="A529" s="3"/>
      <c r="B529" s="3"/>
      <c r="C529" s="6"/>
      <c r="D529" s="6"/>
      <c r="E529" s="6"/>
      <c r="F529" s="3"/>
      <c r="G529" s="6"/>
      <c r="I529" s="3"/>
      <c r="J529" s="3"/>
    </row>
    <row r="530" ht="12.75" customHeight="1">
      <c r="A530" s="3"/>
      <c r="B530" s="3"/>
      <c r="C530" s="6"/>
      <c r="D530" s="6"/>
      <c r="E530" s="6"/>
      <c r="F530" s="3"/>
      <c r="G530" s="6"/>
      <c r="I530" s="3"/>
      <c r="J530" s="3"/>
    </row>
    <row r="531" ht="12.75" customHeight="1">
      <c r="A531" s="3"/>
      <c r="B531" s="3"/>
      <c r="C531" s="6"/>
      <c r="D531" s="6"/>
      <c r="E531" s="6"/>
      <c r="F531" s="3"/>
      <c r="G531" s="6"/>
      <c r="I531" s="3"/>
      <c r="J531" s="3"/>
    </row>
    <row r="532" ht="12.75" customHeight="1">
      <c r="A532" s="3"/>
      <c r="B532" s="3"/>
      <c r="C532" s="6"/>
      <c r="D532" s="6"/>
      <c r="E532" s="6"/>
      <c r="F532" s="3"/>
      <c r="G532" s="6"/>
      <c r="I532" s="3"/>
      <c r="J532" s="3"/>
    </row>
    <row r="533" ht="12.75" customHeight="1">
      <c r="A533" s="3"/>
      <c r="B533" s="3"/>
      <c r="C533" s="6"/>
      <c r="D533" s="6"/>
      <c r="E533" s="6"/>
      <c r="F533" s="3"/>
      <c r="G533" s="6"/>
      <c r="I533" s="3"/>
      <c r="J533" s="3"/>
    </row>
    <row r="534" ht="12.75" customHeight="1">
      <c r="A534" s="3"/>
      <c r="B534" s="3"/>
      <c r="C534" s="6"/>
      <c r="D534" s="6"/>
      <c r="E534" s="6"/>
      <c r="F534" s="3"/>
      <c r="G534" s="6"/>
      <c r="I534" s="3"/>
      <c r="J534" s="3"/>
    </row>
    <row r="535" ht="12.75" customHeight="1">
      <c r="A535" s="3"/>
      <c r="B535" s="3"/>
      <c r="C535" s="6"/>
      <c r="D535" s="6"/>
      <c r="E535" s="6"/>
      <c r="F535" s="3"/>
      <c r="G535" s="6"/>
      <c r="I535" s="3"/>
      <c r="J535" s="3"/>
    </row>
    <row r="536" ht="12.75" customHeight="1">
      <c r="A536" s="3"/>
      <c r="B536" s="3"/>
      <c r="C536" s="6"/>
      <c r="D536" s="6"/>
      <c r="E536" s="6"/>
      <c r="F536" s="3"/>
      <c r="G536" s="6"/>
      <c r="I536" s="3"/>
      <c r="J536" s="3"/>
    </row>
    <row r="537" ht="12.75" customHeight="1">
      <c r="A537" s="3"/>
      <c r="B537" s="3"/>
      <c r="C537" s="6"/>
      <c r="D537" s="6"/>
      <c r="E537" s="6"/>
      <c r="F537" s="3"/>
      <c r="G537" s="6"/>
      <c r="I537" s="3"/>
      <c r="J537" s="3"/>
    </row>
    <row r="538" ht="12.75" customHeight="1">
      <c r="A538" s="3"/>
      <c r="B538" s="3"/>
      <c r="C538" s="6"/>
      <c r="D538" s="6"/>
      <c r="E538" s="6"/>
      <c r="F538" s="3"/>
      <c r="G538" s="6"/>
      <c r="I538" s="3"/>
      <c r="J538" s="3"/>
    </row>
    <row r="539" ht="12.75" customHeight="1">
      <c r="A539" s="3"/>
      <c r="B539" s="3"/>
      <c r="C539" s="6"/>
      <c r="D539" s="6"/>
      <c r="E539" s="6"/>
      <c r="F539" s="3"/>
      <c r="G539" s="6"/>
      <c r="I539" s="3"/>
      <c r="J539" s="3"/>
    </row>
    <row r="540" ht="12.75" customHeight="1">
      <c r="A540" s="3"/>
      <c r="B540" s="3"/>
      <c r="C540" s="6"/>
      <c r="D540" s="6"/>
      <c r="E540" s="6"/>
      <c r="F540" s="3"/>
      <c r="G540" s="6"/>
      <c r="I540" s="3"/>
      <c r="J540" s="3"/>
    </row>
    <row r="541" ht="12.75" customHeight="1">
      <c r="A541" s="3"/>
      <c r="B541" s="3"/>
      <c r="C541" s="6"/>
      <c r="D541" s="6"/>
      <c r="E541" s="6"/>
      <c r="F541" s="3"/>
      <c r="G541" s="6"/>
      <c r="I541" s="3"/>
      <c r="J541" s="3"/>
    </row>
    <row r="542" ht="12.75" customHeight="1">
      <c r="A542" s="3"/>
      <c r="B542" s="3"/>
      <c r="C542" s="6"/>
      <c r="D542" s="6"/>
      <c r="E542" s="6"/>
      <c r="F542" s="3"/>
      <c r="G542" s="6"/>
      <c r="I542" s="3"/>
      <c r="J542" s="3"/>
    </row>
    <row r="543" ht="12.75" customHeight="1">
      <c r="A543" s="3"/>
      <c r="B543" s="3"/>
      <c r="C543" s="6"/>
      <c r="D543" s="6"/>
      <c r="E543" s="6"/>
      <c r="F543" s="3"/>
      <c r="G543" s="6"/>
      <c r="I543" s="3"/>
      <c r="J543" s="3"/>
    </row>
    <row r="544" ht="12.75" customHeight="1">
      <c r="A544" s="3"/>
      <c r="B544" s="3"/>
      <c r="C544" s="6"/>
      <c r="D544" s="6"/>
      <c r="E544" s="6"/>
      <c r="F544" s="3"/>
      <c r="G544" s="6"/>
      <c r="I544" s="3"/>
      <c r="J544" s="3"/>
    </row>
    <row r="545" ht="12.75" customHeight="1">
      <c r="A545" s="3"/>
      <c r="B545" s="3"/>
      <c r="C545" s="6"/>
      <c r="D545" s="6"/>
      <c r="E545" s="6"/>
      <c r="F545" s="3"/>
      <c r="G545" s="6"/>
      <c r="I545" s="3"/>
      <c r="J545" s="3"/>
    </row>
    <row r="546" ht="12.75" customHeight="1">
      <c r="A546" s="3"/>
      <c r="B546" s="3"/>
      <c r="C546" s="6"/>
      <c r="D546" s="6"/>
      <c r="E546" s="6"/>
      <c r="F546" s="3"/>
      <c r="G546" s="6"/>
      <c r="I546" s="3"/>
      <c r="J546" s="3"/>
    </row>
    <row r="547" ht="12.75" customHeight="1">
      <c r="A547" s="3"/>
      <c r="B547" s="3"/>
      <c r="C547" s="6"/>
      <c r="D547" s="6"/>
      <c r="E547" s="6"/>
      <c r="F547" s="3"/>
      <c r="G547" s="6"/>
      <c r="I547" s="3"/>
      <c r="J547" s="3"/>
    </row>
    <row r="548" ht="12.75" customHeight="1">
      <c r="A548" s="3"/>
      <c r="B548" s="3"/>
      <c r="C548" s="6"/>
      <c r="D548" s="6"/>
      <c r="E548" s="6"/>
      <c r="F548" s="3"/>
      <c r="G548" s="6"/>
      <c r="I548" s="3"/>
      <c r="J548" s="3"/>
    </row>
    <row r="549" ht="12.75" customHeight="1">
      <c r="A549" s="3"/>
      <c r="B549" s="3"/>
      <c r="C549" s="6"/>
      <c r="D549" s="6"/>
      <c r="E549" s="6"/>
      <c r="F549" s="3"/>
      <c r="G549" s="6"/>
      <c r="I549" s="3"/>
      <c r="J549" s="3"/>
    </row>
    <row r="550" ht="12.75" customHeight="1">
      <c r="A550" s="3"/>
      <c r="B550" s="3"/>
      <c r="C550" s="6"/>
      <c r="D550" s="6"/>
      <c r="E550" s="6"/>
      <c r="F550" s="3"/>
      <c r="G550" s="6"/>
      <c r="I550" s="3"/>
      <c r="J550" s="3"/>
    </row>
    <row r="551" ht="12.75" customHeight="1">
      <c r="A551" s="3"/>
      <c r="B551" s="3"/>
      <c r="C551" s="6"/>
      <c r="D551" s="6"/>
      <c r="E551" s="6"/>
      <c r="F551" s="3"/>
      <c r="G551" s="6"/>
      <c r="I551" s="3"/>
      <c r="J551" s="3"/>
    </row>
    <row r="552" ht="12.75" customHeight="1">
      <c r="A552" s="3"/>
      <c r="B552" s="3"/>
      <c r="C552" s="6"/>
      <c r="D552" s="6"/>
      <c r="E552" s="6"/>
      <c r="F552" s="3"/>
      <c r="G552" s="6"/>
      <c r="I552" s="3"/>
      <c r="J552" s="3"/>
    </row>
    <row r="553" ht="12.75" customHeight="1">
      <c r="A553" s="3"/>
      <c r="B553" s="3"/>
      <c r="C553" s="6"/>
      <c r="D553" s="6"/>
      <c r="E553" s="6"/>
      <c r="F553" s="3"/>
      <c r="G553" s="6"/>
      <c r="I553" s="3"/>
      <c r="J553" s="3"/>
    </row>
    <row r="554" ht="12.75" customHeight="1">
      <c r="A554" s="3"/>
      <c r="B554" s="3"/>
      <c r="C554" s="6"/>
      <c r="D554" s="6"/>
      <c r="E554" s="6"/>
      <c r="F554" s="3"/>
      <c r="G554" s="6"/>
      <c r="I554" s="3"/>
      <c r="J554" s="3"/>
    </row>
    <row r="555" ht="12.75" customHeight="1">
      <c r="A555" s="3"/>
      <c r="B555" s="3"/>
      <c r="C555" s="6"/>
      <c r="D555" s="6"/>
      <c r="E555" s="6"/>
      <c r="F555" s="3"/>
      <c r="G555" s="6"/>
      <c r="I555" s="3"/>
      <c r="J555" s="3"/>
    </row>
    <row r="556" ht="12.75" customHeight="1">
      <c r="A556" s="3"/>
      <c r="B556" s="3"/>
      <c r="C556" s="6"/>
      <c r="D556" s="6"/>
      <c r="E556" s="6"/>
      <c r="F556" s="3"/>
      <c r="G556" s="6"/>
      <c r="I556" s="3"/>
      <c r="J556" s="3"/>
    </row>
    <row r="557" ht="12.75" customHeight="1">
      <c r="A557" s="3"/>
      <c r="B557" s="3"/>
      <c r="C557" s="6"/>
      <c r="D557" s="6"/>
      <c r="E557" s="6"/>
      <c r="F557" s="3"/>
      <c r="G557" s="6"/>
      <c r="I557" s="3"/>
      <c r="J557" s="3"/>
    </row>
    <row r="558" ht="12.75" customHeight="1">
      <c r="A558" s="3"/>
      <c r="B558" s="3"/>
      <c r="C558" s="6"/>
      <c r="D558" s="6"/>
      <c r="E558" s="6"/>
      <c r="F558" s="3"/>
      <c r="G558" s="6"/>
      <c r="I558" s="3"/>
      <c r="J558" s="3"/>
    </row>
    <row r="559" ht="12.75" customHeight="1">
      <c r="A559" s="3"/>
      <c r="B559" s="3"/>
      <c r="C559" s="6"/>
      <c r="D559" s="6"/>
      <c r="E559" s="6"/>
      <c r="F559" s="3"/>
      <c r="G559" s="6"/>
      <c r="I559" s="3"/>
      <c r="J559" s="3"/>
    </row>
    <row r="560" ht="12.75" customHeight="1">
      <c r="A560" s="3"/>
      <c r="B560" s="3"/>
      <c r="C560" s="6"/>
      <c r="D560" s="6"/>
      <c r="E560" s="6"/>
      <c r="F560" s="3"/>
      <c r="G560" s="6"/>
      <c r="I560" s="3"/>
      <c r="J560" s="3"/>
    </row>
    <row r="561" ht="12.75" customHeight="1">
      <c r="A561" s="3"/>
      <c r="B561" s="3"/>
      <c r="C561" s="6"/>
      <c r="D561" s="6"/>
      <c r="E561" s="6"/>
      <c r="F561" s="3"/>
      <c r="G561" s="6"/>
      <c r="I561" s="3"/>
      <c r="J561" s="3"/>
    </row>
    <row r="562" ht="12.75" customHeight="1">
      <c r="A562" s="3"/>
      <c r="B562" s="3"/>
      <c r="C562" s="6"/>
      <c r="D562" s="6"/>
      <c r="E562" s="6"/>
      <c r="F562" s="3"/>
      <c r="G562" s="6"/>
      <c r="I562" s="3"/>
      <c r="J562" s="3"/>
    </row>
    <row r="563" ht="12.75" customHeight="1">
      <c r="A563" s="3"/>
      <c r="B563" s="3"/>
      <c r="C563" s="6"/>
      <c r="D563" s="6"/>
      <c r="E563" s="6"/>
      <c r="F563" s="3"/>
      <c r="G563" s="6"/>
      <c r="I563" s="3"/>
      <c r="J563" s="3"/>
    </row>
    <row r="564" ht="12.75" customHeight="1">
      <c r="A564" s="3"/>
      <c r="B564" s="3"/>
      <c r="C564" s="6"/>
      <c r="D564" s="6"/>
      <c r="E564" s="6"/>
      <c r="F564" s="3"/>
      <c r="G564" s="6"/>
      <c r="I564" s="3"/>
      <c r="J564" s="3"/>
    </row>
    <row r="565" ht="12.75" customHeight="1">
      <c r="A565" s="3"/>
      <c r="B565" s="3"/>
      <c r="C565" s="6"/>
      <c r="D565" s="6"/>
      <c r="E565" s="6"/>
      <c r="F565" s="3"/>
      <c r="G565" s="6"/>
      <c r="I565" s="3"/>
      <c r="J565" s="3"/>
    </row>
    <row r="566" ht="12.75" customHeight="1">
      <c r="A566" s="3"/>
      <c r="B566" s="3"/>
      <c r="C566" s="6"/>
      <c r="D566" s="6"/>
      <c r="E566" s="6"/>
      <c r="F566" s="3"/>
      <c r="G566" s="6"/>
      <c r="I566" s="3"/>
      <c r="J566" s="3"/>
    </row>
    <row r="567" ht="12.75" customHeight="1">
      <c r="A567" s="3"/>
      <c r="B567" s="3"/>
      <c r="C567" s="6"/>
      <c r="D567" s="6"/>
      <c r="E567" s="6"/>
      <c r="F567" s="3"/>
      <c r="G567" s="6"/>
      <c r="I567" s="3"/>
      <c r="J567" s="3"/>
    </row>
    <row r="568" ht="12.75" customHeight="1">
      <c r="A568" s="3"/>
      <c r="B568" s="3"/>
      <c r="C568" s="6"/>
      <c r="D568" s="6"/>
      <c r="E568" s="6"/>
      <c r="F568" s="3"/>
      <c r="G568" s="6"/>
      <c r="I568" s="3"/>
      <c r="J568" s="3"/>
    </row>
    <row r="569" ht="12.75" customHeight="1">
      <c r="A569" s="3"/>
      <c r="B569" s="3"/>
      <c r="C569" s="6"/>
      <c r="D569" s="6"/>
      <c r="E569" s="6"/>
      <c r="F569" s="3"/>
      <c r="G569" s="6"/>
      <c r="I569" s="3"/>
      <c r="J569" s="3"/>
    </row>
    <row r="570" ht="12.75" customHeight="1">
      <c r="A570" s="3"/>
      <c r="B570" s="3"/>
      <c r="C570" s="6"/>
      <c r="D570" s="6"/>
      <c r="E570" s="6"/>
      <c r="F570" s="3"/>
      <c r="G570" s="6"/>
      <c r="I570" s="3"/>
      <c r="J570" s="3"/>
    </row>
    <row r="571" ht="12.75" customHeight="1">
      <c r="A571" s="3"/>
      <c r="B571" s="3"/>
      <c r="C571" s="6"/>
      <c r="D571" s="6"/>
      <c r="E571" s="6"/>
      <c r="F571" s="3"/>
      <c r="G571" s="6"/>
      <c r="I571" s="3"/>
      <c r="J571" s="3"/>
    </row>
    <row r="572" ht="12.75" customHeight="1">
      <c r="A572" s="3"/>
      <c r="B572" s="3"/>
      <c r="C572" s="6"/>
      <c r="D572" s="6"/>
      <c r="E572" s="6"/>
      <c r="F572" s="3"/>
      <c r="G572" s="6"/>
      <c r="I572" s="3"/>
      <c r="J572" s="3"/>
    </row>
    <row r="573" ht="12.75" customHeight="1">
      <c r="A573" s="3"/>
      <c r="B573" s="3"/>
      <c r="C573" s="6"/>
      <c r="D573" s="6"/>
      <c r="E573" s="6"/>
      <c r="F573" s="3"/>
      <c r="G573" s="6"/>
      <c r="I573" s="3"/>
      <c r="J573" s="3"/>
    </row>
    <row r="574" ht="12.75" customHeight="1">
      <c r="A574" s="3"/>
      <c r="B574" s="3"/>
      <c r="C574" s="6"/>
      <c r="D574" s="6"/>
      <c r="E574" s="6"/>
      <c r="F574" s="3"/>
      <c r="G574" s="6"/>
      <c r="I574" s="3"/>
      <c r="J574" s="3"/>
    </row>
    <row r="575" ht="12.75" customHeight="1">
      <c r="A575" s="3"/>
      <c r="B575" s="3"/>
      <c r="C575" s="6"/>
      <c r="D575" s="6"/>
      <c r="E575" s="6"/>
      <c r="F575" s="3"/>
      <c r="G575" s="6"/>
      <c r="I575" s="3"/>
      <c r="J575" s="3"/>
    </row>
    <row r="576" ht="12.75" customHeight="1">
      <c r="A576" s="3"/>
      <c r="B576" s="3"/>
      <c r="C576" s="6"/>
      <c r="D576" s="6"/>
      <c r="E576" s="6"/>
      <c r="F576" s="3"/>
      <c r="G576" s="6"/>
      <c r="I576" s="3"/>
      <c r="J576" s="3"/>
    </row>
    <row r="577" ht="12.75" customHeight="1">
      <c r="A577" s="3"/>
      <c r="B577" s="3"/>
      <c r="C577" s="6"/>
      <c r="D577" s="6"/>
      <c r="E577" s="6"/>
      <c r="F577" s="3"/>
      <c r="G577" s="6"/>
      <c r="I577" s="3"/>
      <c r="J577" s="3"/>
    </row>
    <row r="578" ht="12.75" customHeight="1">
      <c r="A578" s="3"/>
      <c r="B578" s="3"/>
      <c r="C578" s="6"/>
      <c r="D578" s="6"/>
      <c r="E578" s="6"/>
      <c r="F578" s="3"/>
      <c r="G578" s="6"/>
      <c r="I578" s="3"/>
      <c r="J578" s="3"/>
    </row>
    <row r="579" ht="12.75" customHeight="1">
      <c r="A579" s="3"/>
      <c r="B579" s="3"/>
      <c r="C579" s="6"/>
      <c r="D579" s="6"/>
      <c r="E579" s="6"/>
      <c r="F579" s="3"/>
      <c r="G579" s="6"/>
      <c r="I579" s="3"/>
      <c r="J579" s="3"/>
    </row>
    <row r="580" ht="12.75" customHeight="1">
      <c r="A580" s="3"/>
      <c r="B580" s="3"/>
      <c r="C580" s="6"/>
      <c r="D580" s="6"/>
      <c r="E580" s="6"/>
      <c r="F580" s="3"/>
      <c r="G580" s="6"/>
      <c r="I580" s="3"/>
      <c r="J580" s="3"/>
    </row>
    <row r="581" ht="12.75" customHeight="1">
      <c r="A581" s="3"/>
      <c r="B581" s="3"/>
      <c r="C581" s="6"/>
      <c r="D581" s="6"/>
      <c r="E581" s="6"/>
      <c r="F581" s="3"/>
      <c r="G581" s="6"/>
      <c r="I581" s="3"/>
      <c r="J581" s="3"/>
    </row>
    <row r="582" ht="12.75" customHeight="1">
      <c r="A582" s="3"/>
      <c r="B582" s="3"/>
      <c r="C582" s="6"/>
      <c r="D582" s="6"/>
      <c r="E582" s="6"/>
      <c r="F582" s="3"/>
      <c r="G582" s="6"/>
      <c r="I582" s="3"/>
      <c r="J582" s="3"/>
    </row>
    <row r="583" ht="12.75" customHeight="1">
      <c r="A583" s="3"/>
      <c r="B583" s="3"/>
      <c r="C583" s="6"/>
      <c r="D583" s="6"/>
      <c r="E583" s="6"/>
      <c r="F583" s="3"/>
      <c r="G583" s="6"/>
      <c r="I583" s="3"/>
      <c r="J583" s="3"/>
    </row>
    <row r="584" ht="12.75" customHeight="1">
      <c r="A584" s="3"/>
      <c r="B584" s="3"/>
      <c r="C584" s="6"/>
      <c r="D584" s="6"/>
      <c r="E584" s="6"/>
      <c r="F584" s="3"/>
      <c r="G584" s="6"/>
      <c r="I584" s="3"/>
      <c r="J584" s="3"/>
    </row>
    <row r="585" ht="12.75" customHeight="1">
      <c r="A585" s="3"/>
      <c r="B585" s="3"/>
      <c r="C585" s="6"/>
      <c r="D585" s="6"/>
      <c r="E585" s="6"/>
      <c r="F585" s="3"/>
      <c r="G585" s="6"/>
      <c r="I585" s="3"/>
      <c r="J585" s="3"/>
    </row>
    <row r="586" ht="12.75" customHeight="1">
      <c r="A586" s="3"/>
      <c r="B586" s="3"/>
      <c r="C586" s="6"/>
      <c r="D586" s="6"/>
      <c r="E586" s="6"/>
      <c r="F586" s="3"/>
      <c r="G586" s="6"/>
      <c r="I586" s="3"/>
      <c r="J586" s="3"/>
    </row>
    <row r="587" ht="12.75" customHeight="1">
      <c r="A587" s="3"/>
      <c r="B587" s="3"/>
      <c r="C587" s="6"/>
      <c r="D587" s="6"/>
      <c r="E587" s="6"/>
      <c r="F587" s="3"/>
      <c r="G587" s="6"/>
      <c r="I587" s="3"/>
      <c r="J587" s="3"/>
    </row>
    <row r="588" ht="12.75" customHeight="1">
      <c r="A588" s="3"/>
      <c r="B588" s="3"/>
      <c r="C588" s="6"/>
      <c r="D588" s="6"/>
      <c r="E588" s="6"/>
      <c r="F588" s="3"/>
      <c r="G588" s="6"/>
      <c r="I588" s="3"/>
      <c r="J588" s="3"/>
    </row>
    <row r="589" ht="12.75" customHeight="1">
      <c r="A589" s="3"/>
      <c r="B589" s="3"/>
      <c r="C589" s="6"/>
      <c r="D589" s="6"/>
      <c r="E589" s="6"/>
      <c r="F589" s="3"/>
      <c r="G589" s="6"/>
      <c r="I589" s="3"/>
      <c r="J589" s="3"/>
    </row>
    <row r="590" ht="12.75" customHeight="1">
      <c r="A590" s="3"/>
      <c r="B590" s="3"/>
      <c r="C590" s="6"/>
      <c r="D590" s="6"/>
      <c r="E590" s="6"/>
      <c r="F590" s="3"/>
      <c r="G590" s="6"/>
      <c r="I590" s="3"/>
      <c r="J590" s="3"/>
    </row>
    <row r="591" ht="12.75" customHeight="1">
      <c r="A591" s="3"/>
      <c r="B591" s="3"/>
      <c r="C591" s="6"/>
      <c r="D591" s="6"/>
      <c r="E591" s="6"/>
      <c r="F591" s="3"/>
      <c r="G591" s="6"/>
      <c r="I591" s="3"/>
      <c r="J591" s="3"/>
    </row>
    <row r="592" ht="12.75" customHeight="1">
      <c r="A592" s="3"/>
      <c r="B592" s="3"/>
      <c r="C592" s="6"/>
      <c r="D592" s="6"/>
      <c r="E592" s="6"/>
      <c r="F592" s="3"/>
      <c r="G592" s="6"/>
      <c r="I592" s="3"/>
      <c r="J592" s="3"/>
    </row>
    <row r="593" ht="12.75" customHeight="1">
      <c r="A593" s="3"/>
      <c r="B593" s="3"/>
      <c r="C593" s="6"/>
      <c r="D593" s="6"/>
      <c r="E593" s="6"/>
      <c r="F593" s="3"/>
      <c r="G593" s="6"/>
      <c r="I593" s="3"/>
      <c r="J593" s="3"/>
    </row>
    <row r="594" ht="12.75" customHeight="1">
      <c r="A594" s="3"/>
      <c r="B594" s="3"/>
      <c r="C594" s="6"/>
      <c r="D594" s="6"/>
      <c r="E594" s="6"/>
      <c r="F594" s="3"/>
      <c r="G594" s="6"/>
      <c r="I594" s="3"/>
      <c r="J594" s="3"/>
    </row>
    <row r="595" ht="12.75" customHeight="1">
      <c r="A595" s="3"/>
      <c r="B595" s="3"/>
      <c r="C595" s="6"/>
      <c r="D595" s="6"/>
      <c r="E595" s="6"/>
      <c r="F595" s="3"/>
      <c r="G595" s="6"/>
      <c r="I595" s="3"/>
      <c r="J595" s="3"/>
    </row>
    <row r="596" ht="12.75" customHeight="1">
      <c r="A596" s="3"/>
      <c r="B596" s="3"/>
      <c r="C596" s="6"/>
      <c r="D596" s="6"/>
      <c r="E596" s="6"/>
      <c r="F596" s="3"/>
      <c r="G596" s="6"/>
      <c r="I596" s="3"/>
      <c r="J596" s="3"/>
    </row>
    <row r="597" ht="12.75" customHeight="1">
      <c r="A597" s="3"/>
      <c r="B597" s="3"/>
      <c r="C597" s="6"/>
      <c r="D597" s="6"/>
      <c r="E597" s="6"/>
      <c r="F597" s="3"/>
      <c r="G597" s="6"/>
      <c r="I597" s="3"/>
      <c r="J597" s="3"/>
    </row>
    <row r="598" ht="12.75" customHeight="1">
      <c r="A598" s="3"/>
      <c r="B598" s="3"/>
      <c r="C598" s="6"/>
      <c r="D598" s="6"/>
      <c r="E598" s="6"/>
      <c r="F598" s="3"/>
      <c r="G598" s="6"/>
      <c r="I598" s="3"/>
      <c r="J598" s="3"/>
    </row>
    <row r="599" ht="12.75" customHeight="1">
      <c r="A599" s="3"/>
      <c r="B599" s="3"/>
      <c r="C599" s="6"/>
      <c r="D599" s="6"/>
      <c r="E599" s="6"/>
      <c r="F599" s="3"/>
      <c r="G599" s="6"/>
      <c r="I599" s="3"/>
      <c r="J599" s="3"/>
    </row>
    <row r="600" ht="12.75" customHeight="1">
      <c r="A600" s="3"/>
      <c r="B600" s="3"/>
      <c r="C600" s="6"/>
      <c r="D600" s="6"/>
      <c r="E600" s="6"/>
      <c r="F600" s="3"/>
      <c r="G600" s="6"/>
      <c r="I600" s="3"/>
      <c r="J600" s="3"/>
    </row>
    <row r="601" ht="12.75" customHeight="1">
      <c r="A601" s="3"/>
      <c r="B601" s="3"/>
      <c r="C601" s="6"/>
      <c r="D601" s="6"/>
      <c r="E601" s="6"/>
      <c r="F601" s="3"/>
      <c r="G601" s="6"/>
      <c r="I601" s="3"/>
      <c r="J601" s="3"/>
    </row>
    <row r="602" ht="12.75" customHeight="1">
      <c r="A602" s="3"/>
      <c r="B602" s="3"/>
      <c r="C602" s="6"/>
      <c r="D602" s="6"/>
      <c r="E602" s="6"/>
      <c r="F602" s="3"/>
      <c r="G602" s="6"/>
      <c r="I602" s="3"/>
      <c r="J602" s="3"/>
    </row>
    <row r="603" ht="12.75" customHeight="1">
      <c r="A603" s="3"/>
      <c r="B603" s="3"/>
      <c r="C603" s="6"/>
      <c r="D603" s="6"/>
      <c r="E603" s="6"/>
      <c r="F603" s="3"/>
      <c r="G603" s="6"/>
      <c r="I603" s="3"/>
      <c r="J603" s="3"/>
    </row>
    <row r="604" ht="12.75" customHeight="1">
      <c r="A604" s="3"/>
      <c r="B604" s="3"/>
      <c r="C604" s="6"/>
      <c r="D604" s="6"/>
      <c r="E604" s="6"/>
      <c r="F604" s="3"/>
      <c r="G604" s="6"/>
      <c r="I604" s="3"/>
      <c r="J604" s="3"/>
    </row>
    <row r="605" ht="12.75" customHeight="1">
      <c r="A605" s="3"/>
      <c r="B605" s="3"/>
      <c r="C605" s="6"/>
      <c r="D605" s="6"/>
      <c r="E605" s="6"/>
      <c r="F605" s="3"/>
      <c r="G605" s="6"/>
      <c r="I605" s="3"/>
      <c r="J605" s="3"/>
    </row>
    <row r="606" ht="12.75" customHeight="1">
      <c r="A606" s="3"/>
      <c r="B606" s="3"/>
      <c r="C606" s="6"/>
      <c r="D606" s="6"/>
      <c r="E606" s="6"/>
      <c r="F606" s="3"/>
      <c r="G606" s="6"/>
      <c r="I606" s="3"/>
      <c r="J606" s="3"/>
    </row>
    <row r="607" ht="12.75" customHeight="1">
      <c r="A607" s="3"/>
      <c r="B607" s="3"/>
      <c r="C607" s="6"/>
      <c r="D607" s="6"/>
      <c r="E607" s="6"/>
      <c r="F607" s="3"/>
      <c r="G607" s="6"/>
      <c r="I607" s="3"/>
      <c r="J607" s="3"/>
    </row>
    <row r="608" ht="12.75" customHeight="1">
      <c r="A608" s="3"/>
      <c r="B608" s="3"/>
      <c r="C608" s="6"/>
      <c r="D608" s="6"/>
      <c r="E608" s="6"/>
      <c r="F608" s="3"/>
      <c r="G608" s="6"/>
      <c r="I608" s="3"/>
      <c r="J608" s="3"/>
    </row>
    <row r="609" ht="12.75" customHeight="1">
      <c r="A609" s="3"/>
      <c r="B609" s="3"/>
      <c r="C609" s="6"/>
      <c r="D609" s="6"/>
      <c r="E609" s="6"/>
      <c r="F609" s="3"/>
      <c r="G609" s="6"/>
      <c r="I609" s="3"/>
      <c r="J609" s="3"/>
    </row>
    <row r="610" ht="12.75" customHeight="1">
      <c r="A610" s="3"/>
      <c r="B610" s="3"/>
      <c r="C610" s="6"/>
      <c r="D610" s="6"/>
      <c r="E610" s="6"/>
      <c r="F610" s="3"/>
      <c r="G610" s="6"/>
      <c r="I610" s="3"/>
      <c r="J610" s="3"/>
    </row>
    <row r="611" ht="12.75" customHeight="1">
      <c r="A611" s="3"/>
      <c r="B611" s="3"/>
      <c r="C611" s="6"/>
      <c r="D611" s="6"/>
      <c r="E611" s="6"/>
      <c r="F611" s="3"/>
      <c r="G611" s="6"/>
      <c r="I611" s="3"/>
      <c r="J611" s="3"/>
    </row>
    <row r="612" ht="12.75" customHeight="1">
      <c r="A612" s="3"/>
      <c r="B612" s="3"/>
      <c r="C612" s="6"/>
      <c r="D612" s="6"/>
      <c r="E612" s="6"/>
      <c r="F612" s="3"/>
      <c r="G612" s="6"/>
      <c r="I612" s="3"/>
      <c r="J612" s="3"/>
    </row>
    <row r="613" ht="12.75" customHeight="1">
      <c r="A613" s="3"/>
      <c r="B613" s="3"/>
      <c r="C613" s="6"/>
      <c r="D613" s="6"/>
      <c r="E613" s="6"/>
      <c r="F613" s="3"/>
      <c r="G613" s="6"/>
      <c r="I613" s="3"/>
      <c r="J613" s="3"/>
    </row>
    <row r="614" ht="12.75" customHeight="1">
      <c r="A614" s="3"/>
      <c r="B614" s="3"/>
      <c r="C614" s="6"/>
      <c r="D614" s="6"/>
      <c r="E614" s="6"/>
      <c r="F614" s="3"/>
      <c r="G614" s="6"/>
      <c r="I614" s="3"/>
      <c r="J614" s="3"/>
    </row>
    <row r="615" ht="12.75" customHeight="1">
      <c r="A615" s="3"/>
      <c r="B615" s="3"/>
      <c r="C615" s="6"/>
      <c r="D615" s="6"/>
      <c r="E615" s="6"/>
      <c r="F615" s="3"/>
      <c r="G615" s="6"/>
      <c r="I615" s="3"/>
      <c r="J615" s="3"/>
    </row>
    <row r="616" ht="12.75" customHeight="1">
      <c r="A616" s="3"/>
      <c r="B616" s="3"/>
      <c r="C616" s="6"/>
      <c r="D616" s="6"/>
      <c r="E616" s="6"/>
      <c r="F616" s="3"/>
      <c r="G616" s="6"/>
      <c r="I616" s="3"/>
      <c r="J616" s="3"/>
    </row>
    <row r="617" ht="12.75" customHeight="1">
      <c r="A617" s="3"/>
      <c r="B617" s="3"/>
      <c r="C617" s="6"/>
      <c r="D617" s="6"/>
      <c r="E617" s="6"/>
      <c r="F617" s="3"/>
      <c r="G617" s="6"/>
      <c r="I617" s="3"/>
      <c r="J617" s="3"/>
    </row>
    <row r="618" ht="12.75" customHeight="1">
      <c r="A618" s="3"/>
      <c r="B618" s="3"/>
      <c r="C618" s="6"/>
      <c r="D618" s="6"/>
      <c r="E618" s="6"/>
      <c r="F618" s="3"/>
      <c r="G618" s="6"/>
      <c r="I618" s="3"/>
      <c r="J618" s="3"/>
    </row>
    <row r="619" ht="12.75" customHeight="1">
      <c r="A619" s="3"/>
      <c r="B619" s="3"/>
      <c r="C619" s="6"/>
      <c r="D619" s="6"/>
      <c r="E619" s="6"/>
      <c r="F619" s="3"/>
      <c r="G619" s="6"/>
      <c r="I619" s="3"/>
      <c r="J619" s="3"/>
    </row>
    <row r="620" ht="12.75" customHeight="1">
      <c r="A620" s="3"/>
      <c r="B620" s="3"/>
      <c r="C620" s="6"/>
      <c r="D620" s="6"/>
      <c r="E620" s="6"/>
      <c r="F620" s="3"/>
      <c r="G620" s="6"/>
      <c r="I620" s="3"/>
      <c r="J620" s="3"/>
    </row>
    <row r="621" ht="12.75" customHeight="1">
      <c r="A621" s="3"/>
      <c r="B621" s="3"/>
      <c r="C621" s="6"/>
      <c r="D621" s="6"/>
      <c r="E621" s="6"/>
      <c r="F621" s="3"/>
      <c r="G621" s="6"/>
      <c r="I621" s="3"/>
      <c r="J621" s="3"/>
    </row>
    <row r="622" ht="12.75" customHeight="1">
      <c r="A622" s="3"/>
      <c r="B622" s="3"/>
      <c r="C622" s="6"/>
      <c r="D622" s="6"/>
      <c r="E622" s="6"/>
      <c r="F622" s="3"/>
      <c r="G622" s="6"/>
      <c r="I622" s="3"/>
      <c r="J622" s="3"/>
    </row>
    <row r="623" ht="12.75" customHeight="1">
      <c r="A623" s="3"/>
      <c r="B623" s="3"/>
      <c r="C623" s="6"/>
      <c r="D623" s="6"/>
      <c r="E623" s="6"/>
      <c r="F623" s="3"/>
      <c r="G623" s="6"/>
      <c r="I623" s="3"/>
      <c r="J623" s="3"/>
    </row>
    <row r="624" ht="12.75" customHeight="1">
      <c r="A624" s="3"/>
      <c r="B624" s="3"/>
      <c r="C624" s="6"/>
      <c r="D624" s="6"/>
      <c r="E624" s="6"/>
      <c r="F624" s="3"/>
      <c r="G624" s="6"/>
      <c r="I624" s="3"/>
      <c r="J624" s="3"/>
    </row>
    <row r="625" ht="12.75" customHeight="1">
      <c r="A625" s="3"/>
      <c r="B625" s="3"/>
      <c r="C625" s="6"/>
      <c r="D625" s="6"/>
      <c r="E625" s="6"/>
      <c r="F625" s="3"/>
      <c r="G625" s="6"/>
      <c r="I625" s="3"/>
      <c r="J625" s="3"/>
    </row>
    <row r="626" ht="12.75" customHeight="1">
      <c r="A626" s="3"/>
      <c r="B626" s="3"/>
      <c r="C626" s="6"/>
      <c r="D626" s="6"/>
      <c r="E626" s="6"/>
      <c r="F626" s="3"/>
      <c r="G626" s="6"/>
      <c r="I626" s="3"/>
      <c r="J626" s="3"/>
    </row>
    <row r="627" ht="12.75" customHeight="1">
      <c r="A627" s="3"/>
      <c r="B627" s="3"/>
      <c r="C627" s="6"/>
      <c r="D627" s="6"/>
      <c r="E627" s="6"/>
      <c r="F627" s="3"/>
      <c r="G627" s="6"/>
      <c r="I627" s="3"/>
      <c r="J627" s="3"/>
    </row>
    <row r="628" ht="12.75" customHeight="1">
      <c r="A628" s="3"/>
      <c r="B628" s="3"/>
      <c r="C628" s="6"/>
      <c r="D628" s="6"/>
      <c r="E628" s="6"/>
      <c r="F628" s="3"/>
      <c r="G628" s="6"/>
      <c r="I628" s="3"/>
      <c r="J628" s="3"/>
    </row>
    <row r="629" ht="12.75" customHeight="1">
      <c r="A629" s="3"/>
      <c r="B629" s="3"/>
      <c r="C629" s="6"/>
      <c r="D629" s="6"/>
      <c r="E629" s="6"/>
      <c r="F629" s="3"/>
      <c r="G629" s="6"/>
      <c r="I629" s="3"/>
      <c r="J629" s="3"/>
    </row>
    <row r="630" ht="12.75" customHeight="1">
      <c r="A630" s="3"/>
      <c r="B630" s="3"/>
      <c r="C630" s="6"/>
      <c r="D630" s="6"/>
      <c r="E630" s="6"/>
      <c r="F630" s="3"/>
      <c r="G630" s="6"/>
      <c r="I630" s="3"/>
      <c r="J630" s="3"/>
    </row>
    <row r="631" ht="12.75" customHeight="1">
      <c r="A631" s="3"/>
      <c r="B631" s="3"/>
      <c r="C631" s="6"/>
      <c r="D631" s="6"/>
      <c r="E631" s="6"/>
      <c r="F631" s="3"/>
      <c r="G631" s="6"/>
      <c r="I631" s="3"/>
      <c r="J631" s="3"/>
    </row>
    <row r="632" ht="12.75" customHeight="1">
      <c r="A632" s="3"/>
      <c r="B632" s="3"/>
      <c r="C632" s="6"/>
      <c r="D632" s="6"/>
      <c r="E632" s="6"/>
      <c r="F632" s="3"/>
      <c r="G632" s="6"/>
      <c r="I632" s="3"/>
      <c r="J632" s="3"/>
    </row>
    <row r="633" ht="12.75" customHeight="1">
      <c r="A633" s="3"/>
      <c r="B633" s="3"/>
      <c r="C633" s="6"/>
      <c r="D633" s="6"/>
      <c r="E633" s="6"/>
      <c r="F633" s="3"/>
      <c r="G633" s="6"/>
      <c r="I633" s="3"/>
      <c r="J633" s="3"/>
    </row>
    <row r="634" ht="12.75" customHeight="1">
      <c r="A634" s="3"/>
      <c r="B634" s="3"/>
      <c r="C634" s="6"/>
      <c r="D634" s="6"/>
      <c r="E634" s="6"/>
      <c r="F634" s="3"/>
      <c r="G634" s="6"/>
      <c r="I634" s="3"/>
      <c r="J634" s="3"/>
    </row>
    <row r="635" ht="12.75" customHeight="1">
      <c r="A635" s="3"/>
      <c r="B635" s="3"/>
      <c r="C635" s="6"/>
      <c r="D635" s="6"/>
      <c r="E635" s="6"/>
      <c r="F635" s="3"/>
      <c r="G635" s="6"/>
      <c r="I635" s="3"/>
      <c r="J635" s="3"/>
    </row>
    <row r="636" ht="12.75" customHeight="1">
      <c r="A636" s="3"/>
      <c r="B636" s="3"/>
      <c r="C636" s="6"/>
      <c r="D636" s="6"/>
      <c r="E636" s="6"/>
      <c r="F636" s="3"/>
      <c r="G636" s="6"/>
      <c r="I636" s="3"/>
      <c r="J636" s="3"/>
    </row>
    <row r="637" ht="12.75" customHeight="1">
      <c r="A637" s="3"/>
      <c r="B637" s="3"/>
      <c r="C637" s="6"/>
      <c r="D637" s="6"/>
      <c r="E637" s="6"/>
      <c r="F637" s="3"/>
      <c r="G637" s="6"/>
      <c r="I637" s="3"/>
      <c r="J637" s="3"/>
    </row>
    <row r="638" ht="12.75" customHeight="1">
      <c r="A638" s="3"/>
      <c r="B638" s="3"/>
      <c r="C638" s="6"/>
      <c r="D638" s="6"/>
      <c r="E638" s="6"/>
      <c r="F638" s="3"/>
      <c r="G638" s="6"/>
      <c r="I638" s="3"/>
      <c r="J638" s="3"/>
    </row>
    <row r="639" ht="12.75" customHeight="1">
      <c r="A639" s="3"/>
      <c r="B639" s="3"/>
      <c r="C639" s="6"/>
      <c r="D639" s="6"/>
      <c r="E639" s="6"/>
      <c r="F639" s="3"/>
      <c r="G639" s="6"/>
      <c r="I639" s="3"/>
      <c r="J639" s="3"/>
    </row>
    <row r="640" ht="12.75" customHeight="1">
      <c r="A640" s="3"/>
      <c r="B640" s="3"/>
      <c r="C640" s="6"/>
      <c r="D640" s="6"/>
      <c r="E640" s="6"/>
      <c r="F640" s="3"/>
      <c r="G640" s="6"/>
      <c r="I640" s="3"/>
      <c r="J640" s="3"/>
    </row>
    <row r="641" ht="12.75" customHeight="1">
      <c r="A641" s="3"/>
      <c r="B641" s="3"/>
      <c r="C641" s="6"/>
      <c r="D641" s="6"/>
      <c r="E641" s="6"/>
      <c r="F641" s="3"/>
      <c r="G641" s="6"/>
      <c r="I641" s="3"/>
      <c r="J641" s="3"/>
    </row>
    <row r="642" ht="12.75" customHeight="1">
      <c r="A642" s="3"/>
      <c r="B642" s="3"/>
      <c r="C642" s="6"/>
      <c r="D642" s="6"/>
      <c r="E642" s="6"/>
      <c r="F642" s="3"/>
      <c r="G642" s="6"/>
      <c r="I642" s="3"/>
      <c r="J642" s="3"/>
    </row>
    <row r="643" ht="12.75" customHeight="1">
      <c r="A643" s="3"/>
      <c r="B643" s="3"/>
      <c r="C643" s="6"/>
      <c r="D643" s="6"/>
      <c r="E643" s="6"/>
      <c r="F643" s="3"/>
      <c r="G643" s="6"/>
      <c r="I643" s="3"/>
      <c r="J643" s="3"/>
    </row>
    <row r="644" ht="12.75" customHeight="1">
      <c r="A644" s="3"/>
      <c r="B644" s="3"/>
      <c r="C644" s="6"/>
      <c r="D644" s="6"/>
      <c r="E644" s="6"/>
      <c r="F644" s="3"/>
      <c r="G644" s="6"/>
      <c r="I644" s="3"/>
      <c r="J644" s="3"/>
    </row>
    <row r="645" ht="12.75" customHeight="1">
      <c r="A645" s="3"/>
      <c r="B645" s="3"/>
      <c r="C645" s="6"/>
      <c r="D645" s="6"/>
      <c r="E645" s="6"/>
      <c r="F645" s="3"/>
      <c r="G645" s="6"/>
      <c r="I645" s="3"/>
      <c r="J645" s="3"/>
    </row>
    <row r="646" ht="12.75" customHeight="1">
      <c r="A646" s="3"/>
      <c r="B646" s="3"/>
      <c r="C646" s="6"/>
      <c r="D646" s="6"/>
      <c r="E646" s="6"/>
      <c r="F646" s="3"/>
      <c r="G646" s="6"/>
      <c r="I646" s="3"/>
      <c r="J646" s="3"/>
    </row>
    <row r="647" ht="12.75" customHeight="1">
      <c r="A647" s="3"/>
      <c r="B647" s="3"/>
      <c r="C647" s="6"/>
      <c r="D647" s="6"/>
      <c r="E647" s="6"/>
      <c r="F647" s="3"/>
      <c r="G647" s="6"/>
      <c r="I647" s="3"/>
      <c r="J647" s="3"/>
    </row>
    <row r="648" ht="12.75" customHeight="1">
      <c r="A648" s="3"/>
      <c r="B648" s="3"/>
      <c r="C648" s="6"/>
      <c r="D648" s="6"/>
      <c r="E648" s="6"/>
      <c r="F648" s="3"/>
      <c r="G648" s="6"/>
      <c r="I648" s="3"/>
      <c r="J648" s="3"/>
    </row>
    <row r="649" ht="12.75" customHeight="1">
      <c r="A649" s="3"/>
      <c r="B649" s="3"/>
      <c r="C649" s="6"/>
      <c r="D649" s="6"/>
      <c r="E649" s="6"/>
      <c r="F649" s="3"/>
      <c r="G649" s="6"/>
      <c r="I649" s="3"/>
      <c r="J649" s="3"/>
    </row>
    <row r="650" ht="12.75" customHeight="1">
      <c r="A650" s="3"/>
      <c r="B650" s="3"/>
      <c r="C650" s="6"/>
      <c r="D650" s="6"/>
      <c r="E650" s="6"/>
      <c r="F650" s="3"/>
      <c r="G650" s="6"/>
      <c r="I650" s="3"/>
      <c r="J650" s="3"/>
    </row>
    <row r="651" ht="12.75" customHeight="1">
      <c r="A651" s="3"/>
      <c r="B651" s="3"/>
      <c r="C651" s="6"/>
      <c r="D651" s="6"/>
      <c r="E651" s="6"/>
      <c r="F651" s="3"/>
      <c r="G651" s="6"/>
      <c r="I651" s="3"/>
      <c r="J651" s="3"/>
    </row>
    <row r="652" ht="12.75" customHeight="1">
      <c r="A652" s="3"/>
      <c r="B652" s="3"/>
      <c r="C652" s="6"/>
      <c r="D652" s="6"/>
      <c r="E652" s="6"/>
      <c r="F652" s="3"/>
      <c r="G652" s="6"/>
      <c r="I652" s="3"/>
      <c r="J652" s="3"/>
    </row>
    <row r="653" ht="12.75" customHeight="1">
      <c r="A653" s="3"/>
      <c r="B653" s="3"/>
      <c r="C653" s="6"/>
      <c r="D653" s="6"/>
      <c r="E653" s="6"/>
      <c r="F653" s="3"/>
      <c r="G653" s="6"/>
      <c r="I653" s="3"/>
      <c r="J653" s="3"/>
    </row>
    <row r="654" ht="12.75" customHeight="1">
      <c r="A654" s="3"/>
      <c r="B654" s="3"/>
      <c r="C654" s="6"/>
      <c r="D654" s="6"/>
      <c r="E654" s="6"/>
      <c r="F654" s="3"/>
      <c r="G654" s="6"/>
      <c r="I654" s="3"/>
      <c r="J654" s="3"/>
    </row>
    <row r="655" ht="12.75" customHeight="1">
      <c r="A655" s="3"/>
      <c r="B655" s="3"/>
      <c r="C655" s="6"/>
      <c r="D655" s="6"/>
      <c r="E655" s="6"/>
      <c r="F655" s="3"/>
      <c r="G655" s="6"/>
      <c r="I655" s="3"/>
      <c r="J655" s="3"/>
    </row>
    <row r="656" ht="12.75" customHeight="1">
      <c r="A656" s="3"/>
      <c r="B656" s="3"/>
      <c r="C656" s="6"/>
      <c r="D656" s="6"/>
      <c r="E656" s="6"/>
      <c r="F656" s="3"/>
      <c r="G656" s="6"/>
      <c r="I656" s="3"/>
      <c r="J656" s="3"/>
    </row>
    <row r="657" ht="12.75" customHeight="1">
      <c r="A657" s="3"/>
      <c r="B657" s="3"/>
      <c r="C657" s="6"/>
      <c r="D657" s="6"/>
      <c r="E657" s="6"/>
      <c r="F657" s="3"/>
      <c r="G657" s="6"/>
      <c r="I657" s="3"/>
      <c r="J657" s="3"/>
    </row>
    <row r="658" ht="12.75" customHeight="1">
      <c r="A658" s="3"/>
      <c r="B658" s="3"/>
      <c r="C658" s="6"/>
      <c r="D658" s="6"/>
      <c r="E658" s="6"/>
      <c r="F658" s="3"/>
      <c r="G658" s="6"/>
      <c r="I658" s="3"/>
      <c r="J658" s="3"/>
    </row>
    <row r="659" ht="12.75" customHeight="1">
      <c r="A659" s="3"/>
      <c r="B659" s="3"/>
      <c r="C659" s="6"/>
      <c r="D659" s="6"/>
      <c r="E659" s="6"/>
      <c r="F659" s="3"/>
      <c r="G659" s="6"/>
      <c r="I659" s="3"/>
      <c r="J659" s="3"/>
    </row>
    <row r="660" ht="12.75" customHeight="1">
      <c r="A660" s="3"/>
      <c r="B660" s="3"/>
      <c r="C660" s="6"/>
      <c r="D660" s="6"/>
      <c r="E660" s="6"/>
      <c r="F660" s="3"/>
      <c r="G660" s="6"/>
      <c r="I660" s="3"/>
      <c r="J660" s="3"/>
    </row>
    <row r="661" ht="12.75" customHeight="1">
      <c r="A661" s="3"/>
      <c r="B661" s="3"/>
      <c r="C661" s="6"/>
      <c r="D661" s="6"/>
      <c r="E661" s="6"/>
      <c r="F661" s="3"/>
      <c r="G661" s="6"/>
      <c r="I661" s="3"/>
      <c r="J661" s="3"/>
    </row>
    <row r="662" ht="12.75" customHeight="1">
      <c r="A662" s="3"/>
      <c r="B662" s="3"/>
      <c r="C662" s="6"/>
      <c r="D662" s="6"/>
      <c r="E662" s="6"/>
      <c r="F662" s="3"/>
      <c r="G662" s="6"/>
      <c r="I662" s="3"/>
      <c r="J662" s="3"/>
    </row>
    <row r="663" ht="12.75" customHeight="1">
      <c r="A663" s="3"/>
      <c r="B663" s="3"/>
      <c r="C663" s="6"/>
      <c r="D663" s="6"/>
      <c r="E663" s="6"/>
      <c r="F663" s="3"/>
      <c r="G663" s="6"/>
      <c r="I663" s="3"/>
      <c r="J663" s="3"/>
    </row>
    <row r="664" ht="12.75" customHeight="1">
      <c r="A664" s="3"/>
      <c r="B664" s="3"/>
      <c r="C664" s="6"/>
      <c r="D664" s="6"/>
      <c r="E664" s="6"/>
      <c r="F664" s="3"/>
      <c r="G664" s="6"/>
      <c r="I664" s="3"/>
      <c r="J664" s="3"/>
    </row>
    <row r="665" ht="12.75" customHeight="1">
      <c r="A665" s="3"/>
      <c r="B665" s="3"/>
      <c r="C665" s="6"/>
      <c r="D665" s="6"/>
      <c r="E665" s="6"/>
      <c r="F665" s="3"/>
      <c r="G665" s="6"/>
      <c r="I665" s="3"/>
      <c r="J665" s="3"/>
    </row>
    <row r="666" ht="12.75" customHeight="1">
      <c r="A666" s="3"/>
      <c r="B666" s="3"/>
      <c r="C666" s="6"/>
      <c r="D666" s="6"/>
      <c r="E666" s="6"/>
      <c r="F666" s="3"/>
      <c r="G666" s="6"/>
      <c r="I666" s="3"/>
      <c r="J666" s="3"/>
    </row>
    <row r="667" ht="12.75" customHeight="1">
      <c r="A667" s="3"/>
      <c r="B667" s="3"/>
      <c r="C667" s="6"/>
      <c r="D667" s="6"/>
      <c r="E667" s="6"/>
      <c r="F667" s="3"/>
      <c r="G667" s="6"/>
      <c r="I667" s="3"/>
      <c r="J667" s="3"/>
    </row>
    <row r="668" ht="12.75" customHeight="1">
      <c r="A668" s="3"/>
      <c r="B668" s="3"/>
      <c r="C668" s="6"/>
      <c r="D668" s="6"/>
      <c r="E668" s="6"/>
      <c r="F668" s="3"/>
      <c r="G668" s="6"/>
      <c r="I668" s="3"/>
      <c r="J668" s="3"/>
    </row>
    <row r="669" ht="12.75" customHeight="1">
      <c r="A669" s="3"/>
      <c r="B669" s="3"/>
      <c r="C669" s="6"/>
      <c r="D669" s="6"/>
      <c r="E669" s="6"/>
      <c r="F669" s="3"/>
      <c r="G669" s="6"/>
      <c r="I669" s="3"/>
      <c r="J669" s="3"/>
    </row>
    <row r="670" ht="12.75" customHeight="1">
      <c r="A670" s="3"/>
      <c r="B670" s="3"/>
      <c r="C670" s="6"/>
      <c r="D670" s="6"/>
      <c r="E670" s="6"/>
      <c r="F670" s="3"/>
      <c r="G670" s="6"/>
      <c r="I670" s="3"/>
      <c r="J670" s="3"/>
    </row>
    <row r="671" ht="12.75" customHeight="1">
      <c r="A671" s="3"/>
      <c r="B671" s="3"/>
      <c r="C671" s="6"/>
      <c r="D671" s="6"/>
      <c r="E671" s="6"/>
      <c r="F671" s="3"/>
      <c r="G671" s="6"/>
      <c r="I671" s="3"/>
      <c r="J671" s="3"/>
    </row>
    <row r="672" ht="12.75" customHeight="1">
      <c r="A672" s="3"/>
      <c r="B672" s="3"/>
      <c r="C672" s="6"/>
      <c r="D672" s="6"/>
      <c r="E672" s="6"/>
      <c r="F672" s="3"/>
      <c r="G672" s="6"/>
      <c r="I672" s="3"/>
      <c r="J672" s="3"/>
    </row>
    <row r="673" ht="12.75" customHeight="1">
      <c r="A673" s="3"/>
      <c r="B673" s="3"/>
      <c r="C673" s="6"/>
      <c r="D673" s="6"/>
      <c r="E673" s="6"/>
      <c r="F673" s="3"/>
      <c r="G673" s="6"/>
      <c r="I673" s="3"/>
      <c r="J673" s="3"/>
    </row>
    <row r="674" ht="12.75" customHeight="1">
      <c r="A674" s="3"/>
      <c r="B674" s="3"/>
      <c r="C674" s="6"/>
      <c r="D674" s="6"/>
      <c r="E674" s="6"/>
      <c r="F674" s="3"/>
      <c r="G674" s="6"/>
      <c r="I674" s="3"/>
      <c r="J674" s="3"/>
    </row>
    <row r="675" ht="12.75" customHeight="1">
      <c r="A675" s="3"/>
      <c r="B675" s="3"/>
      <c r="C675" s="6"/>
      <c r="D675" s="6"/>
      <c r="E675" s="6"/>
      <c r="F675" s="3"/>
      <c r="G675" s="6"/>
      <c r="I675" s="3"/>
      <c r="J675" s="3"/>
    </row>
    <row r="676" ht="12.75" customHeight="1">
      <c r="A676" s="3"/>
      <c r="B676" s="3"/>
      <c r="C676" s="6"/>
      <c r="D676" s="6"/>
      <c r="E676" s="6"/>
      <c r="F676" s="3"/>
      <c r="G676" s="6"/>
      <c r="I676" s="3"/>
      <c r="J676" s="3"/>
    </row>
    <row r="677" ht="12.75" customHeight="1">
      <c r="A677" s="3"/>
      <c r="B677" s="3"/>
      <c r="C677" s="6"/>
      <c r="D677" s="6"/>
      <c r="E677" s="6"/>
      <c r="F677" s="3"/>
      <c r="G677" s="6"/>
      <c r="I677" s="3"/>
      <c r="J677" s="3"/>
    </row>
    <row r="678" ht="12.75" customHeight="1">
      <c r="A678" s="3"/>
      <c r="B678" s="3"/>
      <c r="C678" s="6"/>
      <c r="D678" s="6"/>
      <c r="E678" s="6"/>
      <c r="F678" s="3"/>
      <c r="G678" s="6"/>
      <c r="I678" s="3"/>
      <c r="J678" s="3"/>
    </row>
    <row r="679" ht="12.75" customHeight="1">
      <c r="A679" s="3"/>
      <c r="B679" s="3"/>
      <c r="C679" s="6"/>
      <c r="D679" s="6"/>
      <c r="E679" s="6"/>
      <c r="F679" s="3"/>
      <c r="G679" s="6"/>
      <c r="I679" s="3"/>
      <c r="J679" s="3"/>
    </row>
    <row r="680" ht="12.75" customHeight="1">
      <c r="A680" s="3"/>
      <c r="B680" s="3"/>
      <c r="C680" s="6"/>
      <c r="D680" s="6"/>
      <c r="E680" s="6"/>
      <c r="F680" s="3"/>
      <c r="G680" s="6"/>
      <c r="I680" s="3"/>
      <c r="J680" s="3"/>
    </row>
    <row r="681" ht="12.75" customHeight="1">
      <c r="A681" s="3"/>
      <c r="B681" s="3"/>
      <c r="C681" s="6"/>
      <c r="D681" s="6"/>
      <c r="E681" s="6"/>
      <c r="F681" s="3"/>
      <c r="G681" s="6"/>
      <c r="I681" s="3"/>
      <c r="J681" s="3"/>
    </row>
    <row r="682" ht="12.75" customHeight="1">
      <c r="A682" s="3"/>
      <c r="B682" s="3"/>
      <c r="C682" s="6"/>
      <c r="D682" s="6"/>
      <c r="E682" s="6"/>
      <c r="F682" s="3"/>
      <c r="G682" s="6"/>
      <c r="I682" s="3"/>
      <c r="J682" s="3"/>
    </row>
    <row r="683" ht="12.75" customHeight="1">
      <c r="A683" s="3"/>
      <c r="B683" s="3"/>
      <c r="C683" s="6"/>
      <c r="D683" s="6"/>
      <c r="E683" s="6"/>
      <c r="F683" s="3"/>
      <c r="G683" s="6"/>
      <c r="I683" s="3"/>
      <c r="J683" s="3"/>
    </row>
    <row r="684" ht="12.75" customHeight="1">
      <c r="A684" s="3"/>
      <c r="B684" s="3"/>
      <c r="C684" s="6"/>
      <c r="D684" s="6"/>
      <c r="E684" s="6"/>
      <c r="F684" s="3"/>
      <c r="G684" s="6"/>
      <c r="I684" s="3"/>
      <c r="J684" s="3"/>
    </row>
    <row r="685" ht="12.75" customHeight="1">
      <c r="A685" s="3"/>
      <c r="B685" s="3"/>
      <c r="C685" s="6"/>
      <c r="D685" s="6"/>
      <c r="E685" s="6"/>
      <c r="F685" s="3"/>
      <c r="G685" s="6"/>
      <c r="I685" s="3"/>
      <c r="J685" s="3"/>
    </row>
    <row r="686" ht="12.75" customHeight="1">
      <c r="A686" s="3"/>
      <c r="B686" s="3"/>
      <c r="C686" s="6"/>
      <c r="D686" s="6"/>
      <c r="E686" s="6"/>
      <c r="F686" s="3"/>
      <c r="G686" s="6"/>
      <c r="I686" s="3"/>
      <c r="J686" s="3"/>
    </row>
    <row r="687" ht="12.75" customHeight="1">
      <c r="A687" s="3"/>
      <c r="B687" s="3"/>
      <c r="C687" s="6"/>
      <c r="D687" s="6"/>
      <c r="E687" s="6"/>
      <c r="F687" s="3"/>
      <c r="G687" s="6"/>
      <c r="I687" s="3"/>
      <c r="J687" s="3"/>
    </row>
    <row r="688" ht="12.75" customHeight="1">
      <c r="A688" s="3"/>
      <c r="B688" s="3"/>
      <c r="C688" s="6"/>
      <c r="D688" s="6"/>
      <c r="E688" s="6"/>
      <c r="F688" s="3"/>
      <c r="G688" s="6"/>
      <c r="I688" s="3"/>
      <c r="J688" s="3"/>
    </row>
    <row r="689" ht="12.75" customHeight="1">
      <c r="A689" s="3"/>
      <c r="B689" s="3"/>
      <c r="C689" s="6"/>
      <c r="D689" s="6"/>
      <c r="E689" s="6"/>
      <c r="F689" s="3"/>
      <c r="G689" s="6"/>
      <c r="I689" s="3"/>
      <c r="J689" s="3"/>
    </row>
    <row r="690" ht="12.75" customHeight="1">
      <c r="A690" s="3"/>
      <c r="B690" s="3"/>
      <c r="C690" s="6"/>
      <c r="D690" s="6"/>
      <c r="E690" s="6"/>
      <c r="F690" s="3"/>
      <c r="G690" s="6"/>
      <c r="I690" s="3"/>
      <c r="J690" s="3"/>
    </row>
    <row r="691" ht="12.75" customHeight="1">
      <c r="A691" s="3"/>
      <c r="B691" s="3"/>
      <c r="C691" s="6"/>
      <c r="D691" s="6"/>
      <c r="E691" s="6"/>
      <c r="F691" s="3"/>
      <c r="G691" s="6"/>
      <c r="I691" s="3"/>
      <c r="J691" s="3"/>
    </row>
    <row r="692" ht="12.75" customHeight="1">
      <c r="A692" s="3"/>
      <c r="B692" s="3"/>
      <c r="C692" s="6"/>
      <c r="D692" s="6"/>
      <c r="E692" s="6"/>
      <c r="F692" s="3"/>
      <c r="G692" s="6"/>
      <c r="I692" s="3"/>
      <c r="J692" s="3"/>
    </row>
    <row r="693" ht="12.75" customHeight="1">
      <c r="A693" s="3"/>
      <c r="B693" s="3"/>
      <c r="C693" s="6"/>
      <c r="D693" s="6"/>
      <c r="E693" s="6"/>
      <c r="F693" s="3"/>
      <c r="G693" s="6"/>
      <c r="I693" s="3"/>
      <c r="J693" s="3"/>
    </row>
    <row r="694" ht="12.75" customHeight="1">
      <c r="A694" s="3"/>
      <c r="B694" s="3"/>
      <c r="C694" s="6"/>
      <c r="D694" s="6"/>
      <c r="E694" s="6"/>
      <c r="F694" s="3"/>
      <c r="G694" s="6"/>
      <c r="I694" s="3"/>
      <c r="J694" s="3"/>
    </row>
    <row r="695" ht="12.75" customHeight="1">
      <c r="A695" s="3"/>
      <c r="B695" s="3"/>
      <c r="C695" s="6"/>
      <c r="D695" s="6"/>
      <c r="E695" s="6"/>
      <c r="F695" s="3"/>
      <c r="G695" s="6"/>
      <c r="I695" s="3"/>
      <c r="J695" s="3"/>
    </row>
    <row r="696" ht="12.75" customHeight="1">
      <c r="A696" s="3"/>
      <c r="B696" s="3"/>
      <c r="C696" s="6"/>
      <c r="D696" s="6"/>
      <c r="E696" s="6"/>
      <c r="F696" s="3"/>
      <c r="G696" s="6"/>
      <c r="I696" s="3"/>
      <c r="J696" s="3"/>
    </row>
    <row r="697" ht="12.75" customHeight="1">
      <c r="A697" s="3"/>
      <c r="B697" s="3"/>
      <c r="C697" s="6"/>
      <c r="D697" s="6"/>
      <c r="E697" s="6"/>
      <c r="F697" s="3"/>
      <c r="G697" s="6"/>
      <c r="I697" s="3"/>
      <c r="J697" s="3"/>
    </row>
    <row r="698" ht="12.75" customHeight="1">
      <c r="A698" s="3"/>
      <c r="B698" s="3"/>
      <c r="C698" s="6"/>
      <c r="D698" s="6"/>
      <c r="E698" s="6"/>
      <c r="F698" s="3"/>
      <c r="G698" s="6"/>
      <c r="I698" s="3"/>
      <c r="J698" s="3"/>
    </row>
    <row r="699" ht="12.75" customHeight="1">
      <c r="A699" s="3"/>
      <c r="B699" s="3"/>
      <c r="C699" s="6"/>
      <c r="D699" s="6"/>
      <c r="E699" s="6"/>
      <c r="F699" s="3"/>
      <c r="G699" s="6"/>
      <c r="I699" s="3"/>
      <c r="J699" s="3"/>
    </row>
    <row r="700" ht="12.75" customHeight="1">
      <c r="A700" s="3"/>
      <c r="B700" s="3"/>
      <c r="C700" s="6"/>
      <c r="D700" s="6"/>
      <c r="E700" s="6"/>
      <c r="F700" s="3"/>
      <c r="G700" s="6"/>
      <c r="I700" s="3"/>
      <c r="J700" s="3"/>
    </row>
    <row r="701" ht="12.75" customHeight="1">
      <c r="A701" s="3"/>
      <c r="B701" s="3"/>
      <c r="C701" s="6"/>
      <c r="D701" s="6"/>
      <c r="E701" s="6"/>
      <c r="F701" s="3"/>
      <c r="G701" s="6"/>
      <c r="I701" s="3"/>
      <c r="J701" s="3"/>
    </row>
    <row r="702" ht="12.75" customHeight="1">
      <c r="A702" s="3"/>
      <c r="B702" s="3"/>
      <c r="C702" s="6"/>
      <c r="D702" s="6"/>
      <c r="E702" s="6"/>
      <c r="F702" s="3"/>
      <c r="G702" s="6"/>
      <c r="I702" s="3"/>
      <c r="J702" s="3"/>
    </row>
    <row r="703" ht="12.75" customHeight="1">
      <c r="A703" s="3"/>
      <c r="B703" s="3"/>
      <c r="C703" s="6"/>
      <c r="D703" s="6"/>
      <c r="E703" s="6"/>
      <c r="F703" s="3"/>
      <c r="G703" s="6"/>
      <c r="I703" s="3"/>
      <c r="J703" s="3"/>
    </row>
    <row r="704" ht="12.75" customHeight="1">
      <c r="A704" s="3"/>
      <c r="B704" s="3"/>
      <c r="C704" s="6"/>
      <c r="D704" s="6"/>
      <c r="E704" s="6"/>
      <c r="F704" s="3"/>
      <c r="G704" s="6"/>
      <c r="I704" s="3"/>
      <c r="J704" s="3"/>
    </row>
    <row r="705" ht="12.75" customHeight="1">
      <c r="A705" s="3"/>
      <c r="B705" s="3"/>
      <c r="C705" s="6"/>
      <c r="D705" s="6"/>
      <c r="E705" s="6"/>
      <c r="F705" s="3"/>
      <c r="G705" s="6"/>
      <c r="I705" s="3"/>
      <c r="J705" s="3"/>
    </row>
    <row r="706" ht="12.75" customHeight="1">
      <c r="A706" s="3"/>
      <c r="B706" s="3"/>
      <c r="C706" s="6"/>
      <c r="D706" s="6"/>
      <c r="E706" s="6"/>
      <c r="F706" s="3"/>
      <c r="G706" s="6"/>
      <c r="I706" s="3"/>
      <c r="J706" s="3"/>
    </row>
    <row r="707" ht="12.75" customHeight="1">
      <c r="A707" s="3"/>
      <c r="B707" s="3"/>
      <c r="C707" s="6"/>
      <c r="D707" s="6"/>
      <c r="E707" s="6"/>
      <c r="F707" s="3"/>
      <c r="G707" s="6"/>
      <c r="I707" s="3"/>
      <c r="J707" s="3"/>
    </row>
    <row r="708" ht="12.75" customHeight="1">
      <c r="A708" s="3"/>
      <c r="B708" s="3"/>
      <c r="C708" s="6"/>
      <c r="D708" s="6"/>
      <c r="E708" s="6"/>
      <c r="F708" s="3"/>
      <c r="G708" s="6"/>
      <c r="I708" s="3"/>
      <c r="J708" s="3"/>
    </row>
    <row r="709" ht="12.75" customHeight="1">
      <c r="A709" s="3"/>
      <c r="B709" s="3"/>
      <c r="C709" s="6"/>
      <c r="D709" s="6"/>
      <c r="E709" s="6"/>
      <c r="F709" s="3"/>
      <c r="G709" s="6"/>
      <c r="I709" s="3"/>
      <c r="J709" s="3"/>
    </row>
    <row r="710" ht="12.75" customHeight="1">
      <c r="A710" s="3"/>
      <c r="B710" s="3"/>
      <c r="C710" s="6"/>
      <c r="D710" s="6"/>
      <c r="E710" s="6"/>
      <c r="F710" s="3"/>
      <c r="G710" s="6"/>
      <c r="I710" s="3"/>
      <c r="J710" s="3"/>
    </row>
    <row r="711" ht="12.75" customHeight="1">
      <c r="A711" s="3"/>
      <c r="B711" s="3"/>
      <c r="C711" s="6"/>
      <c r="D711" s="6"/>
      <c r="E711" s="6"/>
      <c r="F711" s="3"/>
      <c r="G711" s="6"/>
      <c r="I711" s="3"/>
      <c r="J711" s="3"/>
    </row>
    <row r="712" ht="12.75" customHeight="1">
      <c r="A712" s="3"/>
      <c r="B712" s="3"/>
      <c r="C712" s="6"/>
      <c r="D712" s="6"/>
      <c r="E712" s="6"/>
      <c r="F712" s="3"/>
      <c r="G712" s="6"/>
      <c r="I712" s="3"/>
      <c r="J712" s="3"/>
    </row>
    <row r="713" ht="12.75" customHeight="1">
      <c r="A713" s="3"/>
      <c r="B713" s="3"/>
      <c r="C713" s="6"/>
      <c r="D713" s="6"/>
      <c r="E713" s="6"/>
      <c r="F713" s="3"/>
      <c r="G713" s="6"/>
      <c r="I713" s="3"/>
      <c r="J713" s="3"/>
    </row>
    <row r="714" ht="12.75" customHeight="1">
      <c r="A714" s="3"/>
      <c r="B714" s="3"/>
      <c r="C714" s="6"/>
      <c r="D714" s="6"/>
      <c r="E714" s="6"/>
      <c r="F714" s="3"/>
      <c r="G714" s="6"/>
      <c r="I714" s="3"/>
      <c r="J714" s="3"/>
    </row>
    <row r="715" ht="12.75" customHeight="1">
      <c r="A715" s="3"/>
      <c r="B715" s="3"/>
      <c r="C715" s="6"/>
      <c r="D715" s="6"/>
      <c r="E715" s="6"/>
      <c r="F715" s="3"/>
      <c r="G715" s="6"/>
      <c r="I715" s="3"/>
      <c r="J715" s="3"/>
    </row>
    <row r="716" ht="12.75" customHeight="1">
      <c r="A716" s="3"/>
      <c r="B716" s="3"/>
      <c r="C716" s="6"/>
      <c r="D716" s="6"/>
      <c r="E716" s="6"/>
      <c r="F716" s="3"/>
      <c r="G716" s="6"/>
      <c r="I716" s="3"/>
      <c r="J716" s="3"/>
    </row>
    <row r="717" ht="12.75" customHeight="1">
      <c r="A717" s="3"/>
      <c r="B717" s="3"/>
      <c r="C717" s="6"/>
      <c r="D717" s="6"/>
      <c r="E717" s="6"/>
      <c r="F717" s="3"/>
      <c r="G717" s="6"/>
      <c r="I717" s="3"/>
      <c r="J717" s="3"/>
    </row>
    <row r="718" ht="12.75" customHeight="1">
      <c r="A718" s="3"/>
      <c r="B718" s="3"/>
      <c r="C718" s="6"/>
      <c r="D718" s="6"/>
      <c r="E718" s="6"/>
      <c r="F718" s="3"/>
      <c r="G718" s="6"/>
      <c r="I718" s="3"/>
      <c r="J718" s="3"/>
    </row>
    <row r="719" ht="12.75" customHeight="1">
      <c r="A719" s="3"/>
      <c r="B719" s="3"/>
      <c r="C719" s="6"/>
      <c r="D719" s="6"/>
      <c r="E719" s="6"/>
      <c r="F719" s="3"/>
      <c r="G719" s="6"/>
      <c r="I719" s="3"/>
      <c r="J719" s="3"/>
    </row>
    <row r="720" ht="12.75" customHeight="1">
      <c r="A720" s="3"/>
      <c r="B720" s="3"/>
      <c r="C720" s="6"/>
      <c r="D720" s="6"/>
      <c r="E720" s="6"/>
      <c r="F720" s="3"/>
      <c r="G720" s="6"/>
      <c r="I720" s="3"/>
      <c r="J720" s="3"/>
    </row>
    <row r="721" ht="12.75" customHeight="1">
      <c r="A721" s="3"/>
      <c r="B721" s="3"/>
      <c r="C721" s="6"/>
      <c r="D721" s="6"/>
      <c r="E721" s="6"/>
      <c r="F721" s="3"/>
      <c r="G721" s="6"/>
      <c r="I721" s="3"/>
      <c r="J721" s="3"/>
    </row>
    <row r="722" ht="12.75" customHeight="1">
      <c r="A722" s="3"/>
      <c r="B722" s="3"/>
      <c r="C722" s="6"/>
      <c r="D722" s="6"/>
      <c r="E722" s="6"/>
      <c r="F722" s="3"/>
      <c r="G722" s="6"/>
      <c r="I722" s="3"/>
      <c r="J722" s="3"/>
    </row>
    <row r="723" ht="12.75" customHeight="1">
      <c r="A723" s="3"/>
      <c r="B723" s="3"/>
      <c r="C723" s="6"/>
      <c r="D723" s="6"/>
      <c r="E723" s="6"/>
      <c r="F723" s="3"/>
      <c r="G723" s="6"/>
      <c r="I723" s="3"/>
      <c r="J723" s="3"/>
    </row>
    <row r="724" ht="12.75" customHeight="1">
      <c r="A724" s="3"/>
      <c r="B724" s="3"/>
      <c r="C724" s="6"/>
      <c r="D724" s="6"/>
      <c r="E724" s="6"/>
      <c r="F724" s="3"/>
      <c r="G724" s="6"/>
      <c r="I724" s="3"/>
      <c r="J724" s="3"/>
    </row>
    <row r="725" ht="12.75" customHeight="1">
      <c r="A725" s="3"/>
      <c r="B725" s="3"/>
      <c r="C725" s="6"/>
      <c r="D725" s="6"/>
      <c r="E725" s="6"/>
      <c r="F725" s="3"/>
      <c r="G725" s="6"/>
      <c r="I725" s="3"/>
      <c r="J725" s="3"/>
    </row>
    <row r="726" ht="12.75" customHeight="1">
      <c r="A726" s="3"/>
      <c r="B726" s="3"/>
      <c r="C726" s="6"/>
      <c r="D726" s="6"/>
      <c r="E726" s="6"/>
      <c r="F726" s="3"/>
      <c r="G726" s="6"/>
      <c r="I726" s="3"/>
      <c r="J726" s="3"/>
    </row>
    <row r="727" ht="12.75" customHeight="1">
      <c r="A727" s="3"/>
      <c r="B727" s="3"/>
      <c r="C727" s="6"/>
      <c r="D727" s="6"/>
      <c r="E727" s="6"/>
      <c r="F727" s="3"/>
      <c r="G727" s="6"/>
      <c r="I727" s="3"/>
      <c r="J727" s="3"/>
    </row>
    <row r="728" ht="12.75" customHeight="1">
      <c r="A728" s="3"/>
      <c r="B728" s="3"/>
      <c r="C728" s="6"/>
      <c r="D728" s="6"/>
      <c r="E728" s="6"/>
      <c r="F728" s="3"/>
      <c r="G728" s="6"/>
      <c r="I728" s="3"/>
      <c r="J728" s="3"/>
    </row>
    <row r="729" ht="12.75" customHeight="1">
      <c r="A729" s="3"/>
      <c r="B729" s="3"/>
      <c r="C729" s="6"/>
      <c r="D729" s="6"/>
      <c r="E729" s="6"/>
      <c r="F729" s="3"/>
      <c r="G729" s="6"/>
      <c r="I729" s="3"/>
      <c r="J729" s="3"/>
    </row>
    <row r="730" ht="12.75" customHeight="1">
      <c r="A730" s="3"/>
      <c r="B730" s="3"/>
      <c r="C730" s="6"/>
      <c r="D730" s="6"/>
      <c r="E730" s="6"/>
      <c r="F730" s="3"/>
      <c r="G730" s="6"/>
      <c r="I730" s="3"/>
      <c r="J730" s="3"/>
    </row>
    <row r="731" ht="12.75" customHeight="1">
      <c r="A731" s="3"/>
      <c r="B731" s="3"/>
      <c r="C731" s="6"/>
      <c r="D731" s="6"/>
      <c r="E731" s="6"/>
      <c r="F731" s="3"/>
      <c r="G731" s="6"/>
      <c r="I731" s="3"/>
      <c r="J731" s="3"/>
    </row>
    <row r="732" ht="12.75" customHeight="1">
      <c r="A732" s="3"/>
      <c r="B732" s="3"/>
      <c r="C732" s="6"/>
      <c r="D732" s="6"/>
      <c r="E732" s="6"/>
      <c r="F732" s="3"/>
      <c r="G732" s="6"/>
      <c r="I732" s="3"/>
      <c r="J732" s="3"/>
    </row>
    <row r="733" ht="12.75" customHeight="1">
      <c r="A733" s="3"/>
      <c r="B733" s="3"/>
      <c r="C733" s="6"/>
      <c r="D733" s="6"/>
      <c r="E733" s="6"/>
      <c r="F733" s="3"/>
      <c r="G733" s="6"/>
      <c r="I733" s="3"/>
      <c r="J733" s="3"/>
    </row>
    <row r="734" ht="12.75" customHeight="1">
      <c r="A734" s="3"/>
      <c r="B734" s="3"/>
      <c r="C734" s="6"/>
      <c r="D734" s="6"/>
      <c r="E734" s="6"/>
      <c r="F734" s="3"/>
      <c r="G734" s="6"/>
      <c r="I734" s="3"/>
      <c r="J734" s="3"/>
    </row>
    <row r="735" ht="12.75" customHeight="1">
      <c r="A735" s="3"/>
      <c r="B735" s="3"/>
      <c r="C735" s="6"/>
      <c r="D735" s="6"/>
      <c r="E735" s="6"/>
      <c r="F735" s="3"/>
      <c r="G735" s="6"/>
      <c r="I735" s="3"/>
      <c r="J735" s="3"/>
    </row>
    <row r="736" ht="12.75" customHeight="1">
      <c r="A736" s="3"/>
      <c r="B736" s="3"/>
      <c r="C736" s="6"/>
      <c r="D736" s="6"/>
      <c r="E736" s="6"/>
      <c r="F736" s="3"/>
      <c r="G736" s="6"/>
      <c r="I736" s="3"/>
      <c r="J736" s="3"/>
    </row>
    <row r="737" ht="12.75" customHeight="1">
      <c r="A737" s="3"/>
      <c r="B737" s="3"/>
      <c r="C737" s="6"/>
      <c r="D737" s="6"/>
      <c r="E737" s="6"/>
      <c r="F737" s="3"/>
      <c r="G737" s="6"/>
      <c r="I737" s="3"/>
      <c r="J737" s="3"/>
    </row>
    <row r="738" ht="12.75" customHeight="1">
      <c r="A738" s="3"/>
      <c r="B738" s="3"/>
      <c r="C738" s="6"/>
      <c r="D738" s="6"/>
      <c r="E738" s="6"/>
      <c r="F738" s="3"/>
      <c r="G738" s="6"/>
      <c r="I738" s="3"/>
      <c r="J738" s="3"/>
    </row>
    <row r="739" ht="12.75" customHeight="1">
      <c r="A739" s="3"/>
      <c r="B739" s="3"/>
      <c r="C739" s="6"/>
      <c r="D739" s="6"/>
      <c r="E739" s="6"/>
      <c r="F739" s="3"/>
      <c r="G739" s="6"/>
      <c r="I739" s="3"/>
      <c r="J739" s="3"/>
    </row>
    <row r="740" ht="12.75" customHeight="1">
      <c r="A740" s="3"/>
      <c r="B740" s="3"/>
      <c r="C740" s="6"/>
      <c r="D740" s="6"/>
      <c r="E740" s="6"/>
      <c r="F740" s="3"/>
      <c r="G740" s="6"/>
      <c r="I740" s="3"/>
      <c r="J740" s="3"/>
    </row>
    <row r="741" ht="12.75" customHeight="1">
      <c r="A741" s="3"/>
      <c r="B741" s="3"/>
      <c r="C741" s="6"/>
      <c r="D741" s="6"/>
      <c r="E741" s="6"/>
      <c r="F741" s="3"/>
      <c r="G741" s="6"/>
      <c r="I741" s="3"/>
      <c r="J741" s="3"/>
    </row>
    <row r="742" ht="12.75" customHeight="1">
      <c r="A742" s="3"/>
      <c r="B742" s="3"/>
      <c r="C742" s="6"/>
      <c r="D742" s="6"/>
      <c r="E742" s="6"/>
      <c r="F742" s="3"/>
      <c r="G742" s="6"/>
      <c r="I742" s="3"/>
      <c r="J742" s="3"/>
    </row>
    <row r="743" ht="12.75" customHeight="1">
      <c r="A743" s="3"/>
      <c r="B743" s="3"/>
      <c r="C743" s="6"/>
      <c r="D743" s="6"/>
      <c r="E743" s="6"/>
      <c r="F743" s="3"/>
      <c r="G743" s="6"/>
      <c r="I743" s="3"/>
      <c r="J743" s="3"/>
    </row>
    <row r="744" ht="12.75" customHeight="1">
      <c r="A744" s="3"/>
      <c r="B744" s="3"/>
      <c r="C744" s="6"/>
      <c r="D744" s="6"/>
      <c r="E744" s="6"/>
      <c r="F744" s="3"/>
      <c r="G744" s="6"/>
      <c r="I744" s="3"/>
      <c r="J744" s="3"/>
    </row>
    <row r="745" ht="12.75" customHeight="1">
      <c r="A745" s="3"/>
      <c r="B745" s="3"/>
      <c r="C745" s="6"/>
      <c r="D745" s="6"/>
      <c r="E745" s="6"/>
      <c r="F745" s="3"/>
      <c r="G745" s="6"/>
      <c r="I745" s="3"/>
      <c r="J745" s="3"/>
    </row>
    <row r="746" ht="12.75" customHeight="1">
      <c r="A746" s="3"/>
      <c r="B746" s="3"/>
      <c r="C746" s="6"/>
      <c r="D746" s="6"/>
      <c r="E746" s="6"/>
      <c r="F746" s="3"/>
      <c r="G746" s="6"/>
      <c r="I746" s="3"/>
      <c r="J746" s="3"/>
    </row>
    <row r="747" ht="12.75" customHeight="1">
      <c r="A747" s="3"/>
      <c r="B747" s="3"/>
      <c r="C747" s="6"/>
      <c r="D747" s="6"/>
      <c r="E747" s="6"/>
      <c r="F747" s="3"/>
      <c r="G747" s="6"/>
      <c r="I747" s="3"/>
      <c r="J747" s="3"/>
    </row>
    <row r="748" ht="12.75" customHeight="1">
      <c r="A748" s="3"/>
      <c r="B748" s="3"/>
      <c r="C748" s="6"/>
      <c r="D748" s="6"/>
      <c r="E748" s="6"/>
      <c r="F748" s="3"/>
      <c r="G748" s="6"/>
      <c r="I748" s="3"/>
      <c r="J748" s="3"/>
    </row>
    <row r="749" ht="12.75" customHeight="1">
      <c r="A749" s="3"/>
      <c r="B749" s="3"/>
      <c r="C749" s="6"/>
      <c r="D749" s="6"/>
      <c r="E749" s="6"/>
      <c r="F749" s="3"/>
      <c r="G749" s="6"/>
      <c r="I749" s="3"/>
      <c r="J749" s="3"/>
    </row>
    <row r="750" ht="12.75" customHeight="1">
      <c r="A750" s="3"/>
      <c r="B750" s="3"/>
      <c r="C750" s="6"/>
      <c r="D750" s="6"/>
      <c r="E750" s="6"/>
      <c r="F750" s="3"/>
      <c r="G750" s="6"/>
      <c r="I750" s="3"/>
      <c r="J750" s="3"/>
    </row>
    <row r="751" ht="12.75" customHeight="1">
      <c r="A751" s="3"/>
      <c r="B751" s="3"/>
      <c r="C751" s="6"/>
      <c r="D751" s="6"/>
      <c r="E751" s="6"/>
      <c r="F751" s="3"/>
      <c r="G751" s="6"/>
      <c r="I751" s="3"/>
      <c r="J751" s="3"/>
    </row>
    <row r="752" ht="12.75" customHeight="1">
      <c r="A752" s="3"/>
      <c r="B752" s="3"/>
      <c r="C752" s="6"/>
      <c r="D752" s="6"/>
      <c r="E752" s="6"/>
      <c r="F752" s="3"/>
      <c r="G752" s="6"/>
      <c r="I752" s="3"/>
      <c r="J752" s="3"/>
    </row>
    <row r="753" ht="12.75" customHeight="1">
      <c r="A753" s="3"/>
      <c r="B753" s="3"/>
      <c r="C753" s="6"/>
      <c r="D753" s="6"/>
      <c r="E753" s="6"/>
      <c r="F753" s="3"/>
      <c r="G753" s="6"/>
      <c r="I753" s="3"/>
      <c r="J753" s="3"/>
    </row>
    <row r="754" ht="12.75" customHeight="1">
      <c r="A754" s="3"/>
      <c r="B754" s="3"/>
      <c r="C754" s="6"/>
      <c r="D754" s="6"/>
      <c r="E754" s="6"/>
      <c r="F754" s="3"/>
      <c r="G754" s="6"/>
      <c r="I754" s="3"/>
      <c r="J754" s="3"/>
    </row>
    <row r="755" ht="12.75" customHeight="1">
      <c r="A755" s="3"/>
      <c r="B755" s="3"/>
      <c r="C755" s="6"/>
      <c r="D755" s="6"/>
      <c r="E755" s="6"/>
      <c r="F755" s="3"/>
      <c r="G755" s="6"/>
      <c r="I755" s="3"/>
      <c r="J755" s="3"/>
    </row>
    <row r="756" ht="12.75" customHeight="1">
      <c r="A756" s="3"/>
      <c r="B756" s="3"/>
      <c r="C756" s="6"/>
      <c r="D756" s="6"/>
      <c r="E756" s="6"/>
      <c r="F756" s="3"/>
      <c r="G756" s="6"/>
      <c r="I756" s="3"/>
      <c r="J756" s="3"/>
    </row>
    <row r="757" ht="12.75" customHeight="1">
      <c r="A757" s="3"/>
      <c r="B757" s="3"/>
      <c r="C757" s="6"/>
      <c r="D757" s="6"/>
      <c r="E757" s="6"/>
      <c r="F757" s="3"/>
      <c r="G757" s="6"/>
      <c r="I757" s="3"/>
      <c r="J757" s="3"/>
    </row>
    <row r="758" ht="12.75" customHeight="1">
      <c r="A758" s="3"/>
      <c r="B758" s="3"/>
      <c r="C758" s="6"/>
      <c r="D758" s="6"/>
      <c r="E758" s="6"/>
      <c r="F758" s="3"/>
      <c r="G758" s="6"/>
      <c r="I758" s="3"/>
      <c r="J758" s="3"/>
    </row>
    <row r="759" ht="12.75" customHeight="1">
      <c r="A759" s="3"/>
      <c r="B759" s="3"/>
      <c r="C759" s="6"/>
      <c r="D759" s="6"/>
      <c r="E759" s="6"/>
      <c r="F759" s="3"/>
      <c r="G759" s="6"/>
      <c r="I759" s="3"/>
      <c r="J759" s="3"/>
    </row>
    <row r="760" ht="12.75" customHeight="1">
      <c r="A760" s="3"/>
      <c r="B760" s="3"/>
      <c r="C760" s="6"/>
      <c r="D760" s="6"/>
      <c r="E760" s="6"/>
      <c r="F760" s="3"/>
      <c r="G760" s="6"/>
      <c r="I760" s="3"/>
      <c r="J760" s="3"/>
    </row>
    <row r="761" ht="12.75" customHeight="1">
      <c r="A761" s="3"/>
      <c r="B761" s="3"/>
      <c r="C761" s="6"/>
      <c r="D761" s="6"/>
      <c r="E761" s="6"/>
      <c r="F761" s="3"/>
      <c r="G761" s="6"/>
      <c r="I761" s="3"/>
      <c r="J761" s="3"/>
    </row>
    <row r="762" ht="12.75" customHeight="1">
      <c r="A762" s="3"/>
      <c r="B762" s="3"/>
      <c r="C762" s="6"/>
      <c r="D762" s="6"/>
      <c r="E762" s="6"/>
      <c r="F762" s="3"/>
      <c r="G762" s="6"/>
      <c r="I762" s="3"/>
      <c r="J762" s="3"/>
    </row>
    <row r="763" ht="12.75" customHeight="1">
      <c r="A763" s="3"/>
      <c r="B763" s="3"/>
      <c r="C763" s="6"/>
      <c r="D763" s="6"/>
      <c r="E763" s="6"/>
      <c r="F763" s="3"/>
      <c r="G763" s="6"/>
      <c r="I763" s="3"/>
      <c r="J763" s="3"/>
    </row>
    <row r="764" ht="12.75" customHeight="1">
      <c r="A764" s="3"/>
      <c r="B764" s="3"/>
      <c r="C764" s="6"/>
      <c r="D764" s="6"/>
      <c r="E764" s="6"/>
      <c r="F764" s="3"/>
      <c r="G764" s="6"/>
      <c r="I764" s="3"/>
      <c r="J764" s="3"/>
    </row>
    <row r="765" ht="12.75" customHeight="1">
      <c r="A765" s="3"/>
      <c r="B765" s="3"/>
      <c r="C765" s="6"/>
      <c r="D765" s="6"/>
      <c r="E765" s="6"/>
      <c r="F765" s="3"/>
      <c r="G765" s="6"/>
      <c r="I765" s="3"/>
      <c r="J765" s="3"/>
    </row>
    <row r="766" ht="12.75" customHeight="1">
      <c r="A766" s="3"/>
      <c r="B766" s="3"/>
      <c r="C766" s="6"/>
      <c r="D766" s="6"/>
      <c r="E766" s="6"/>
      <c r="F766" s="3"/>
      <c r="G766" s="6"/>
      <c r="I766" s="3"/>
      <c r="J766" s="3"/>
    </row>
    <row r="767" ht="12.75" customHeight="1">
      <c r="A767" s="3"/>
      <c r="B767" s="3"/>
      <c r="C767" s="6"/>
      <c r="D767" s="6"/>
      <c r="E767" s="6"/>
      <c r="F767" s="3"/>
      <c r="G767" s="6"/>
      <c r="I767" s="3"/>
      <c r="J767" s="3"/>
    </row>
    <row r="768" ht="12.75" customHeight="1">
      <c r="A768" s="3"/>
      <c r="B768" s="3"/>
      <c r="C768" s="6"/>
      <c r="D768" s="6"/>
      <c r="E768" s="6"/>
      <c r="F768" s="3"/>
      <c r="G768" s="6"/>
      <c r="I768" s="3"/>
      <c r="J768" s="3"/>
    </row>
    <row r="769" ht="12.75" customHeight="1">
      <c r="A769" s="3"/>
      <c r="B769" s="3"/>
      <c r="C769" s="6"/>
      <c r="D769" s="6"/>
      <c r="E769" s="6"/>
      <c r="F769" s="3"/>
      <c r="G769" s="6"/>
      <c r="I769" s="3"/>
      <c r="J769" s="3"/>
    </row>
    <row r="770" ht="12.75" customHeight="1">
      <c r="A770" s="3"/>
      <c r="B770" s="3"/>
      <c r="C770" s="6"/>
      <c r="D770" s="6"/>
      <c r="E770" s="6"/>
      <c r="F770" s="3"/>
      <c r="G770" s="6"/>
      <c r="I770" s="3"/>
      <c r="J770" s="3"/>
    </row>
    <row r="771" ht="12.75" customHeight="1">
      <c r="A771" s="3"/>
      <c r="B771" s="3"/>
      <c r="C771" s="6"/>
      <c r="D771" s="6"/>
      <c r="E771" s="6"/>
      <c r="F771" s="3"/>
      <c r="G771" s="6"/>
      <c r="I771" s="3"/>
      <c r="J771" s="3"/>
    </row>
    <row r="772" ht="12.75" customHeight="1">
      <c r="A772" s="3"/>
      <c r="B772" s="3"/>
      <c r="C772" s="6"/>
      <c r="D772" s="6"/>
      <c r="E772" s="6"/>
      <c r="F772" s="3"/>
      <c r="G772" s="6"/>
      <c r="I772" s="3"/>
      <c r="J772" s="3"/>
    </row>
    <row r="773" ht="12.75" customHeight="1">
      <c r="A773" s="3"/>
      <c r="B773" s="3"/>
      <c r="C773" s="6"/>
      <c r="D773" s="6"/>
      <c r="E773" s="6"/>
      <c r="F773" s="3"/>
      <c r="G773" s="6"/>
      <c r="I773" s="3"/>
      <c r="J773" s="3"/>
    </row>
    <row r="774" ht="12.75" customHeight="1">
      <c r="A774" s="3"/>
      <c r="B774" s="3"/>
      <c r="C774" s="6"/>
      <c r="D774" s="6"/>
      <c r="E774" s="6"/>
      <c r="F774" s="3"/>
      <c r="G774" s="6"/>
      <c r="I774" s="3"/>
      <c r="J774" s="3"/>
    </row>
    <row r="775" ht="12.75" customHeight="1">
      <c r="A775" s="3"/>
      <c r="B775" s="3"/>
      <c r="C775" s="6"/>
      <c r="D775" s="6"/>
      <c r="E775" s="6"/>
      <c r="F775" s="3"/>
      <c r="G775" s="6"/>
      <c r="I775" s="3"/>
      <c r="J775" s="3"/>
    </row>
    <row r="776" ht="12.75" customHeight="1">
      <c r="A776" s="3"/>
      <c r="B776" s="3"/>
      <c r="C776" s="6"/>
      <c r="D776" s="6"/>
      <c r="E776" s="6"/>
      <c r="F776" s="3"/>
      <c r="G776" s="6"/>
      <c r="I776" s="3"/>
      <c r="J776" s="3"/>
    </row>
    <row r="777" ht="12.75" customHeight="1">
      <c r="A777" s="3"/>
      <c r="B777" s="3"/>
      <c r="C777" s="6"/>
      <c r="D777" s="6"/>
      <c r="E777" s="6"/>
      <c r="F777" s="3"/>
      <c r="G777" s="6"/>
      <c r="I777" s="3"/>
      <c r="J777" s="3"/>
    </row>
    <row r="778" ht="12.75" customHeight="1">
      <c r="A778" s="3"/>
      <c r="B778" s="3"/>
      <c r="C778" s="6"/>
      <c r="D778" s="6"/>
      <c r="E778" s="6"/>
      <c r="F778" s="3"/>
      <c r="G778" s="6"/>
      <c r="I778" s="3"/>
      <c r="J778" s="3"/>
    </row>
    <row r="779" ht="12.75" customHeight="1">
      <c r="A779" s="3"/>
      <c r="B779" s="3"/>
      <c r="C779" s="6"/>
      <c r="D779" s="6"/>
      <c r="E779" s="6"/>
      <c r="F779" s="3"/>
      <c r="G779" s="6"/>
      <c r="I779" s="3"/>
      <c r="J779" s="3"/>
    </row>
    <row r="780" ht="12.75" customHeight="1">
      <c r="A780" s="3"/>
      <c r="B780" s="3"/>
      <c r="C780" s="6"/>
      <c r="D780" s="6"/>
      <c r="E780" s="6"/>
      <c r="F780" s="3"/>
      <c r="G780" s="6"/>
      <c r="I780" s="3"/>
      <c r="J780" s="3"/>
    </row>
    <row r="781" ht="12.75" customHeight="1">
      <c r="A781" s="3"/>
      <c r="B781" s="3"/>
      <c r="C781" s="6"/>
      <c r="D781" s="6"/>
      <c r="E781" s="6"/>
      <c r="F781" s="3"/>
      <c r="G781" s="6"/>
      <c r="I781" s="3"/>
      <c r="J781" s="3"/>
    </row>
    <row r="782" ht="12.75" customHeight="1">
      <c r="A782" s="3"/>
      <c r="B782" s="3"/>
      <c r="C782" s="6"/>
      <c r="D782" s="6"/>
      <c r="E782" s="6"/>
      <c r="F782" s="3"/>
      <c r="G782" s="6"/>
      <c r="I782" s="3"/>
      <c r="J782" s="3"/>
    </row>
    <row r="783" ht="12.75" customHeight="1">
      <c r="A783" s="3"/>
      <c r="B783" s="3"/>
      <c r="C783" s="6"/>
      <c r="D783" s="6"/>
      <c r="E783" s="6"/>
      <c r="F783" s="3"/>
      <c r="G783" s="6"/>
      <c r="I783" s="3"/>
      <c r="J783" s="3"/>
    </row>
    <row r="784" ht="12.75" customHeight="1">
      <c r="A784" s="3"/>
      <c r="B784" s="3"/>
      <c r="C784" s="6"/>
      <c r="D784" s="6"/>
      <c r="E784" s="6"/>
      <c r="F784" s="3"/>
      <c r="G784" s="6"/>
      <c r="I784" s="3"/>
      <c r="J784" s="3"/>
    </row>
    <row r="785" ht="12.75" customHeight="1">
      <c r="A785" s="3"/>
      <c r="B785" s="3"/>
      <c r="C785" s="6"/>
      <c r="D785" s="6"/>
      <c r="E785" s="6"/>
      <c r="F785" s="3"/>
      <c r="G785" s="6"/>
      <c r="I785" s="3"/>
      <c r="J785" s="3"/>
    </row>
    <row r="786" ht="12.75" customHeight="1">
      <c r="A786" s="3"/>
      <c r="B786" s="3"/>
      <c r="C786" s="6"/>
      <c r="D786" s="6"/>
      <c r="E786" s="6"/>
      <c r="F786" s="3"/>
      <c r="G786" s="6"/>
      <c r="I786" s="3"/>
      <c r="J786" s="3"/>
    </row>
    <row r="787" ht="12.75" customHeight="1">
      <c r="A787" s="3"/>
      <c r="B787" s="3"/>
      <c r="C787" s="6"/>
      <c r="D787" s="6"/>
      <c r="E787" s="6"/>
      <c r="F787" s="3"/>
      <c r="G787" s="6"/>
      <c r="I787" s="3"/>
      <c r="J787" s="3"/>
    </row>
    <row r="788" ht="12.75" customHeight="1">
      <c r="A788" s="3"/>
      <c r="B788" s="3"/>
      <c r="C788" s="6"/>
      <c r="D788" s="6"/>
      <c r="E788" s="6"/>
      <c r="F788" s="3"/>
      <c r="G788" s="6"/>
      <c r="I788" s="3"/>
      <c r="J788" s="3"/>
    </row>
    <row r="789" ht="12.75" customHeight="1">
      <c r="A789" s="3"/>
      <c r="B789" s="3"/>
      <c r="C789" s="6"/>
      <c r="D789" s="6"/>
      <c r="E789" s="6"/>
      <c r="F789" s="3"/>
      <c r="G789" s="6"/>
      <c r="I789" s="3"/>
      <c r="J789" s="3"/>
    </row>
    <row r="790" ht="12.75" customHeight="1">
      <c r="A790" s="3"/>
      <c r="B790" s="3"/>
      <c r="C790" s="6"/>
      <c r="D790" s="6"/>
      <c r="E790" s="6"/>
      <c r="F790" s="3"/>
      <c r="G790" s="6"/>
      <c r="I790" s="3"/>
      <c r="J790" s="3"/>
    </row>
    <row r="791" ht="12.75" customHeight="1">
      <c r="A791" s="3"/>
      <c r="B791" s="3"/>
      <c r="C791" s="6"/>
      <c r="D791" s="6"/>
      <c r="E791" s="6"/>
      <c r="F791" s="3"/>
      <c r="G791" s="6"/>
      <c r="I791" s="3"/>
      <c r="J791" s="3"/>
    </row>
    <row r="792" ht="12.75" customHeight="1">
      <c r="A792" s="3"/>
      <c r="B792" s="3"/>
      <c r="C792" s="6"/>
      <c r="D792" s="6"/>
      <c r="E792" s="6"/>
      <c r="F792" s="3"/>
      <c r="G792" s="6"/>
      <c r="I792" s="3"/>
      <c r="J792" s="3"/>
    </row>
    <row r="793" ht="12.75" customHeight="1">
      <c r="A793" s="3"/>
      <c r="B793" s="3"/>
      <c r="C793" s="6"/>
      <c r="D793" s="6"/>
      <c r="E793" s="6"/>
      <c r="F793" s="3"/>
      <c r="G793" s="6"/>
      <c r="I793" s="3"/>
      <c r="J793" s="3"/>
    </row>
    <row r="794" ht="12.75" customHeight="1">
      <c r="A794" s="3"/>
      <c r="B794" s="3"/>
      <c r="C794" s="6"/>
      <c r="D794" s="6"/>
      <c r="E794" s="6"/>
      <c r="F794" s="3"/>
      <c r="G794" s="6"/>
      <c r="I794" s="3"/>
      <c r="J794" s="3"/>
    </row>
    <row r="795" ht="12.75" customHeight="1">
      <c r="A795" s="3"/>
      <c r="B795" s="3"/>
      <c r="C795" s="6"/>
      <c r="D795" s="6"/>
      <c r="E795" s="6"/>
      <c r="F795" s="3"/>
      <c r="G795" s="6"/>
      <c r="I795" s="3"/>
      <c r="J795" s="3"/>
    </row>
    <row r="796" ht="12.75" customHeight="1">
      <c r="A796" s="3"/>
      <c r="B796" s="3"/>
      <c r="C796" s="6"/>
      <c r="D796" s="6"/>
      <c r="E796" s="6"/>
      <c r="F796" s="3"/>
      <c r="G796" s="6"/>
      <c r="I796" s="3"/>
      <c r="J796" s="3"/>
    </row>
    <row r="797" ht="12.75" customHeight="1">
      <c r="A797" s="3"/>
      <c r="B797" s="3"/>
      <c r="C797" s="6"/>
      <c r="D797" s="6"/>
      <c r="E797" s="6"/>
      <c r="F797" s="3"/>
      <c r="G797" s="6"/>
      <c r="I797" s="3"/>
      <c r="J797" s="3"/>
    </row>
    <row r="798" ht="12.75" customHeight="1">
      <c r="A798" s="3"/>
      <c r="B798" s="3"/>
      <c r="C798" s="6"/>
      <c r="D798" s="6"/>
      <c r="E798" s="6"/>
      <c r="F798" s="3"/>
      <c r="G798" s="6"/>
      <c r="I798" s="3"/>
      <c r="J798" s="3"/>
    </row>
    <row r="799" ht="12.75" customHeight="1">
      <c r="A799" s="3"/>
      <c r="B799" s="3"/>
      <c r="C799" s="6"/>
      <c r="D799" s="6"/>
      <c r="E799" s="6"/>
      <c r="F799" s="3"/>
      <c r="G799" s="6"/>
      <c r="I799" s="3"/>
      <c r="J799" s="3"/>
    </row>
    <row r="800" ht="12.75" customHeight="1">
      <c r="A800" s="3"/>
      <c r="B800" s="3"/>
      <c r="C800" s="6"/>
      <c r="D800" s="6"/>
      <c r="E800" s="6"/>
      <c r="F800" s="3"/>
      <c r="G800" s="6"/>
      <c r="I800" s="3"/>
      <c r="J800" s="3"/>
    </row>
    <row r="801" ht="12.75" customHeight="1">
      <c r="A801" s="3"/>
      <c r="B801" s="3"/>
      <c r="C801" s="6"/>
      <c r="D801" s="6"/>
      <c r="E801" s="6"/>
      <c r="F801" s="3"/>
      <c r="G801" s="6"/>
      <c r="I801" s="3"/>
      <c r="J801" s="3"/>
    </row>
    <row r="802" ht="12.75" customHeight="1">
      <c r="A802" s="3"/>
      <c r="B802" s="3"/>
      <c r="C802" s="6"/>
      <c r="D802" s="6"/>
      <c r="E802" s="6"/>
      <c r="F802" s="3"/>
      <c r="G802" s="6"/>
      <c r="I802" s="3"/>
      <c r="J802" s="3"/>
    </row>
    <row r="803" ht="12.75" customHeight="1">
      <c r="A803" s="3"/>
      <c r="B803" s="3"/>
      <c r="C803" s="6"/>
      <c r="D803" s="6"/>
      <c r="E803" s="6"/>
      <c r="F803" s="3"/>
      <c r="G803" s="6"/>
      <c r="I803" s="3"/>
      <c r="J803" s="3"/>
    </row>
    <row r="804" ht="12.75" customHeight="1">
      <c r="A804" s="3"/>
      <c r="B804" s="3"/>
      <c r="C804" s="6"/>
      <c r="D804" s="6"/>
      <c r="E804" s="6"/>
      <c r="F804" s="3"/>
      <c r="G804" s="6"/>
      <c r="I804" s="3"/>
      <c r="J804" s="3"/>
    </row>
    <row r="805" ht="12.75" customHeight="1">
      <c r="A805" s="3"/>
      <c r="B805" s="3"/>
      <c r="C805" s="6"/>
      <c r="D805" s="6"/>
      <c r="E805" s="6"/>
      <c r="F805" s="3"/>
      <c r="G805" s="6"/>
      <c r="I805" s="3"/>
      <c r="J805" s="3"/>
    </row>
    <row r="806" ht="12.75" customHeight="1">
      <c r="A806" s="3"/>
      <c r="B806" s="3"/>
      <c r="C806" s="6"/>
      <c r="D806" s="6"/>
      <c r="E806" s="6"/>
      <c r="F806" s="3"/>
      <c r="G806" s="6"/>
      <c r="I806" s="3"/>
      <c r="J806" s="3"/>
    </row>
    <row r="807" ht="12.75" customHeight="1">
      <c r="A807" s="3"/>
      <c r="B807" s="3"/>
      <c r="C807" s="6"/>
      <c r="D807" s="6"/>
      <c r="E807" s="6"/>
      <c r="F807" s="3"/>
      <c r="G807" s="6"/>
      <c r="I807" s="3"/>
      <c r="J807" s="3"/>
    </row>
    <row r="808" ht="12.75" customHeight="1">
      <c r="A808" s="3"/>
      <c r="B808" s="3"/>
      <c r="C808" s="6"/>
      <c r="D808" s="6"/>
      <c r="E808" s="6"/>
      <c r="F808" s="3"/>
      <c r="G808" s="6"/>
      <c r="I808" s="3"/>
      <c r="J808" s="3"/>
    </row>
    <row r="809" ht="12.75" customHeight="1">
      <c r="A809" s="3"/>
      <c r="B809" s="3"/>
      <c r="C809" s="6"/>
      <c r="D809" s="6"/>
      <c r="E809" s="6"/>
      <c r="F809" s="3"/>
      <c r="G809" s="6"/>
      <c r="I809" s="3"/>
      <c r="J809" s="3"/>
    </row>
    <row r="810" ht="12.75" customHeight="1">
      <c r="A810" s="3"/>
      <c r="B810" s="3"/>
      <c r="C810" s="6"/>
      <c r="D810" s="6"/>
      <c r="E810" s="6"/>
      <c r="F810" s="3"/>
      <c r="G810" s="6"/>
      <c r="I810" s="3"/>
      <c r="J810" s="3"/>
    </row>
    <row r="811" ht="12.75" customHeight="1">
      <c r="A811" s="3"/>
      <c r="B811" s="3"/>
      <c r="C811" s="6"/>
      <c r="D811" s="6"/>
      <c r="E811" s="6"/>
      <c r="F811" s="3"/>
      <c r="G811" s="6"/>
      <c r="I811" s="3"/>
      <c r="J811" s="3"/>
    </row>
    <row r="812" ht="12.75" customHeight="1">
      <c r="A812" s="3"/>
      <c r="B812" s="3"/>
      <c r="C812" s="6"/>
      <c r="D812" s="6"/>
      <c r="E812" s="6"/>
      <c r="F812" s="3"/>
      <c r="G812" s="6"/>
      <c r="I812" s="3"/>
      <c r="J812" s="3"/>
    </row>
    <row r="813" ht="12.75" customHeight="1">
      <c r="A813" s="3"/>
      <c r="B813" s="3"/>
      <c r="C813" s="6"/>
      <c r="D813" s="6"/>
      <c r="E813" s="6"/>
      <c r="F813" s="3"/>
      <c r="G813" s="6"/>
      <c r="I813" s="3"/>
      <c r="J813" s="3"/>
    </row>
    <row r="814" ht="12.75" customHeight="1">
      <c r="A814" s="3"/>
      <c r="B814" s="3"/>
      <c r="C814" s="6"/>
      <c r="D814" s="6"/>
      <c r="E814" s="6"/>
      <c r="F814" s="3"/>
      <c r="G814" s="6"/>
      <c r="I814" s="3"/>
      <c r="J814" s="3"/>
    </row>
    <row r="815" ht="12.75" customHeight="1">
      <c r="A815" s="3"/>
      <c r="B815" s="3"/>
      <c r="C815" s="6"/>
      <c r="D815" s="6"/>
      <c r="E815" s="6"/>
      <c r="F815" s="3"/>
      <c r="G815" s="6"/>
      <c r="I815" s="3"/>
      <c r="J815" s="3"/>
    </row>
    <row r="816" ht="12.75" customHeight="1">
      <c r="A816" s="3"/>
      <c r="B816" s="3"/>
      <c r="C816" s="6"/>
      <c r="D816" s="6"/>
      <c r="E816" s="6"/>
      <c r="F816" s="3"/>
      <c r="G816" s="6"/>
      <c r="I816" s="3"/>
      <c r="J816" s="3"/>
    </row>
    <row r="817" ht="12.75" customHeight="1">
      <c r="A817" s="3"/>
      <c r="B817" s="3"/>
      <c r="C817" s="6"/>
      <c r="D817" s="6"/>
      <c r="E817" s="6"/>
      <c r="F817" s="3"/>
      <c r="G817" s="6"/>
      <c r="I817" s="3"/>
      <c r="J817" s="3"/>
    </row>
    <row r="818" ht="12.75" customHeight="1">
      <c r="A818" s="3"/>
      <c r="B818" s="3"/>
      <c r="C818" s="6"/>
      <c r="D818" s="6"/>
      <c r="E818" s="6"/>
      <c r="F818" s="3"/>
      <c r="G818" s="6"/>
      <c r="I818" s="3"/>
      <c r="J818" s="3"/>
    </row>
    <row r="819" ht="12.75" customHeight="1">
      <c r="A819" s="3"/>
      <c r="B819" s="3"/>
      <c r="C819" s="6"/>
      <c r="D819" s="6"/>
      <c r="E819" s="6"/>
      <c r="F819" s="3"/>
      <c r="G819" s="6"/>
      <c r="I819" s="3"/>
      <c r="J819" s="3"/>
    </row>
    <row r="820" ht="12.75" customHeight="1">
      <c r="A820" s="3"/>
      <c r="B820" s="3"/>
      <c r="C820" s="6"/>
      <c r="D820" s="6"/>
      <c r="E820" s="6"/>
      <c r="F820" s="3"/>
      <c r="G820" s="6"/>
      <c r="I820" s="3"/>
      <c r="J820" s="3"/>
    </row>
    <row r="821" ht="12.75" customHeight="1">
      <c r="A821" s="3"/>
      <c r="B821" s="3"/>
      <c r="C821" s="6"/>
      <c r="D821" s="6"/>
      <c r="E821" s="6"/>
      <c r="F821" s="3"/>
      <c r="G821" s="6"/>
      <c r="I821" s="3"/>
      <c r="J821" s="3"/>
    </row>
    <row r="822" ht="12.75" customHeight="1">
      <c r="A822" s="3"/>
      <c r="B822" s="3"/>
      <c r="C822" s="6"/>
      <c r="D822" s="6"/>
      <c r="E822" s="6"/>
      <c r="F822" s="3"/>
      <c r="G822" s="6"/>
      <c r="I822" s="3"/>
      <c r="J822" s="3"/>
    </row>
    <row r="823" ht="12.75" customHeight="1">
      <c r="A823" s="3"/>
      <c r="B823" s="3"/>
      <c r="C823" s="6"/>
      <c r="D823" s="6"/>
      <c r="E823" s="6"/>
      <c r="F823" s="3"/>
      <c r="G823" s="6"/>
      <c r="I823" s="3"/>
      <c r="J823" s="3"/>
    </row>
    <row r="824" ht="12.75" customHeight="1">
      <c r="A824" s="3"/>
      <c r="B824" s="3"/>
      <c r="C824" s="6"/>
      <c r="D824" s="6"/>
      <c r="E824" s="6"/>
      <c r="F824" s="3"/>
      <c r="G824" s="6"/>
      <c r="I824" s="3"/>
      <c r="J824" s="3"/>
    </row>
    <row r="825" ht="12.75" customHeight="1">
      <c r="A825" s="3"/>
      <c r="B825" s="3"/>
      <c r="C825" s="6"/>
      <c r="D825" s="6"/>
      <c r="E825" s="6"/>
      <c r="F825" s="3"/>
      <c r="G825" s="6"/>
      <c r="I825" s="3"/>
      <c r="J825" s="3"/>
    </row>
    <row r="826" ht="12.75" customHeight="1">
      <c r="A826" s="3"/>
      <c r="B826" s="3"/>
      <c r="C826" s="6"/>
      <c r="D826" s="6"/>
      <c r="E826" s="6"/>
      <c r="F826" s="3"/>
      <c r="G826" s="6"/>
      <c r="I826" s="3"/>
      <c r="J826" s="3"/>
    </row>
    <row r="827" ht="12.75" customHeight="1">
      <c r="A827" s="3"/>
      <c r="B827" s="3"/>
      <c r="C827" s="6"/>
      <c r="D827" s="6"/>
      <c r="E827" s="6"/>
      <c r="F827" s="3"/>
      <c r="G827" s="6"/>
      <c r="I827" s="3"/>
      <c r="J827" s="3"/>
    </row>
    <row r="828" ht="12.75" customHeight="1">
      <c r="A828" s="3"/>
      <c r="B828" s="3"/>
      <c r="C828" s="6"/>
      <c r="D828" s="6"/>
      <c r="E828" s="6"/>
      <c r="F828" s="3"/>
      <c r="G828" s="6"/>
      <c r="I828" s="3"/>
      <c r="J828" s="3"/>
    </row>
    <row r="829" ht="12.75" customHeight="1">
      <c r="A829" s="3"/>
      <c r="B829" s="3"/>
      <c r="C829" s="6"/>
      <c r="D829" s="6"/>
      <c r="E829" s="6"/>
      <c r="F829" s="3"/>
      <c r="G829" s="6"/>
      <c r="I829" s="3"/>
      <c r="J829" s="3"/>
    </row>
    <row r="830" ht="12.75" customHeight="1">
      <c r="A830" s="3"/>
      <c r="B830" s="3"/>
      <c r="C830" s="6"/>
      <c r="D830" s="6"/>
      <c r="E830" s="6"/>
      <c r="F830" s="3"/>
      <c r="G830" s="6"/>
      <c r="I830" s="3"/>
      <c r="J830" s="3"/>
    </row>
    <row r="831" ht="12.75" customHeight="1">
      <c r="A831" s="3"/>
      <c r="B831" s="3"/>
      <c r="C831" s="6"/>
      <c r="D831" s="6"/>
      <c r="E831" s="6"/>
      <c r="F831" s="3"/>
      <c r="G831" s="6"/>
      <c r="I831" s="3"/>
      <c r="J831" s="3"/>
    </row>
    <row r="832" ht="12.75" customHeight="1">
      <c r="A832" s="3"/>
      <c r="B832" s="3"/>
      <c r="C832" s="6"/>
      <c r="D832" s="6"/>
      <c r="E832" s="6"/>
      <c r="F832" s="3"/>
      <c r="G832" s="6"/>
      <c r="I832" s="3"/>
      <c r="J832" s="3"/>
    </row>
    <row r="833" ht="12.75" customHeight="1">
      <c r="A833" s="3"/>
      <c r="B833" s="3"/>
      <c r="C833" s="6"/>
      <c r="D833" s="6"/>
      <c r="E833" s="6"/>
      <c r="F833" s="3"/>
      <c r="G833" s="6"/>
      <c r="I833" s="3"/>
      <c r="J833" s="3"/>
    </row>
    <row r="834" ht="12.75" customHeight="1">
      <c r="A834" s="3"/>
      <c r="B834" s="3"/>
      <c r="C834" s="6"/>
      <c r="D834" s="6"/>
      <c r="E834" s="6"/>
      <c r="F834" s="3"/>
      <c r="G834" s="6"/>
      <c r="I834" s="3"/>
      <c r="J834" s="3"/>
    </row>
    <row r="835" ht="12.75" customHeight="1">
      <c r="A835" s="3"/>
      <c r="B835" s="3"/>
      <c r="C835" s="6"/>
      <c r="D835" s="6"/>
      <c r="E835" s="6"/>
      <c r="F835" s="3"/>
      <c r="G835" s="6"/>
      <c r="I835" s="3"/>
      <c r="J835" s="3"/>
    </row>
    <row r="836" ht="12.75" customHeight="1">
      <c r="A836" s="3"/>
      <c r="B836" s="3"/>
      <c r="C836" s="6"/>
      <c r="D836" s="6"/>
      <c r="E836" s="6"/>
      <c r="F836" s="3"/>
      <c r="G836" s="6"/>
      <c r="I836" s="3"/>
      <c r="J836" s="3"/>
    </row>
    <row r="837" ht="12.75" customHeight="1">
      <c r="A837" s="3"/>
      <c r="B837" s="3"/>
      <c r="C837" s="6"/>
      <c r="D837" s="6"/>
      <c r="E837" s="6"/>
      <c r="F837" s="3"/>
      <c r="G837" s="6"/>
      <c r="I837" s="3"/>
      <c r="J837" s="3"/>
    </row>
    <row r="838" ht="12.75" customHeight="1">
      <c r="A838" s="3"/>
      <c r="B838" s="3"/>
      <c r="C838" s="6"/>
      <c r="D838" s="6"/>
      <c r="E838" s="6"/>
      <c r="F838" s="3"/>
      <c r="G838" s="6"/>
      <c r="I838" s="3"/>
      <c r="J838" s="3"/>
    </row>
    <row r="839" ht="12.75" customHeight="1">
      <c r="A839" s="3"/>
      <c r="B839" s="3"/>
      <c r="C839" s="6"/>
      <c r="D839" s="6"/>
      <c r="E839" s="6"/>
      <c r="F839" s="3"/>
      <c r="G839" s="6"/>
      <c r="I839" s="3"/>
      <c r="J839" s="3"/>
    </row>
    <row r="840" ht="12.75" customHeight="1">
      <c r="A840" s="3"/>
      <c r="B840" s="3"/>
      <c r="C840" s="6"/>
      <c r="D840" s="6"/>
      <c r="E840" s="6"/>
      <c r="F840" s="3"/>
      <c r="G840" s="6"/>
      <c r="I840" s="3"/>
      <c r="J840" s="3"/>
    </row>
    <row r="841" ht="12.75" customHeight="1">
      <c r="A841" s="3"/>
      <c r="B841" s="3"/>
      <c r="C841" s="6"/>
      <c r="D841" s="6"/>
      <c r="E841" s="6"/>
      <c r="F841" s="3"/>
      <c r="G841" s="6"/>
      <c r="I841" s="3"/>
      <c r="J841" s="3"/>
    </row>
    <row r="842" ht="12.75" customHeight="1">
      <c r="A842" s="3"/>
      <c r="B842" s="3"/>
      <c r="C842" s="6"/>
      <c r="D842" s="6"/>
      <c r="E842" s="6"/>
      <c r="F842" s="3"/>
      <c r="G842" s="6"/>
      <c r="I842" s="3"/>
      <c r="J842" s="3"/>
    </row>
    <row r="843" ht="12.75" customHeight="1">
      <c r="A843" s="3"/>
      <c r="B843" s="3"/>
      <c r="C843" s="6"/>
      <c r="D843" s="6"/>
      <c r="E843" s="6"/>
      <c r="F843" s="3"/>
      <c r="G843" s="6"/>
      <c r="I843" s="3"/>
      <c r="J843" s="3"/>
    </row>
    <row r="844" ht="12.75" customHeight="1">
      <c r="A844" s="3"/>
      <c r="B844" s="3"/>
      <c r="C844" s="6"/>
      <c r="D844" s="6"/>
      <c r="E844" s="6"/>
      <c r="F844" s="3"/>
      <c r="G844" s="6"/>
      <c r="I844" s="3"/>
      <c r="J844" s="3"/>
    </row>
    <row r="845" ht="12.75" customHeight="1">
      <c r="A845" s="3"/>
      <c r="B845" s="3"/>
      <c r="C845" s="6"/>
      <c r="D845" s="6"/>
      <c r="E845" s="6"/>
      <c r="F845" s="3"/>
      <c r="G845" s="6"/>
      <c r="I845" s="3"/>
      <c r="J845" s="3"/>
    </row>
    <row r="846" ht="12.75" customHeight="1">
      <c r="A846" s="3"/>
      <c r="B846" s="3"/>
      <c r="C846" s="6"/>
      <c r="D846" s="6"/>
      <c r="E846" s="6"/>
      <c r="F846" s="3"/>
      <c r="G846" s="6"/>
      <c r="I846" s="3"/>
      <c r="J846" s="3"/>
    </row>
    <row r="847" ht="12.75" customHeight="1">
      <c r="A847" s="3"/>
      <c r="B847" s="3"/>
      <c r="C847" s="6"/>
      <c r="D847" s="6"/>
      <c r="E847" s="6"/>
      <c r="F847" s="3"/>
      <c r="G847" s="6"/>
      <c r="I847" s="3"/>
      <c r="J847" s="3"/>
    </row>
    <row r="848" ht="12.75" customHeight="1">
      <c r="A848" s="3"/>
      <c r="B848" s="3"/>
      <c r="C848" s="6"/>
      <c r="D848" s="6"/>
      <c r="E848" s="6"/>
      <c r="F848" s="3"/>
      <c r="G848" s="6"/>
      <c r="I848" s="3"/>
      <c r="J848" s="3"/>
    </row>
    <row r="849" ht="12.75" customHeight="1">
      <c r="A849" s="3"/>
      <c r="B849" s="3"/>
      <c r="C849" s="6"/>
      <c r="D849" s="6"/>
      <c r="E849" s="6"/>
      <c r="F849" s="3"/>
      <c r="G849" s="6"/>
      <c r="I849" s="3"/>
      <c r="J849" s="3"/>
    </row>
    <row r="850" ht="12.75" customHeight="1">
      <c r="A850" s="3"/>
      <c r="B850" s="3"/>
      <c r="C850" s="6"/>
      <c r="D850" s="6"/>
      <c r="E850" s="6"/>
      <c r="F850" s="3"/>
      <c r="G850" s="6"/>
      <c r="I850" s="3"/>
      <c r="J850" s="3"/>
    </row>
    <row r="851" ht="12.75" customHeight="1">
      <c r="A851" s="3"/>
      <c r="B851" s="3"/>
      <c r="C851" s="6"/>
      <c r="D851" s="6"/>
      <c r="E851" s="6"/>
      <c r="F851" s="3"/>
      <c r="G851" s="6"/>
      <c r="I851" s="3"/>
      <c r="J851" s="3"/>
    </row>
    <row r="852" ht="12.75" customHeight="1">
      <c r="A852" s="3"/>
      <c r="B852" s="3"/>
      <c r="C852" s="6"/>
      <c r="D852" s="6"/>
      <c r="E852" s="6"/>
      <c r="F852" s="3"/>
      <c r="G852" s="6"/>
      <c r="I852" s="3"/>
      <c r="J852" s="3"/>
    </row>
    <row r="853" ht="12.75" customHeight="1">
      <c r="A853" s="3"/>
      <c r="B853" s="3"/>
      <c r="C853" s="6"/>
      <c r="D853" s="6"/>
      <c r="E853" s="6"/>
      <c r="F853" s="3"/>
      <c r="G853" s="6"/>
      <c r="I853" s="3"/>
      <c r="J853" s="3"/>
    </row>
    <row r="854" ht="12.75" customHeight="1">
      <c r="A854" s="3"/>
      <c r="B854" s="3"/>
      <c r="C854" s="6"/>
      <c r="D854" s="6"/>
      <c r="E854" s="6"/>
      <c r="F854" s="3"/>
      <c r="G854" s="6"/>
      <c r="I854" s="3"/>
      <c r="J854" s="3"/>
    </row>
    <row r="855" ht="12.75" customHeight="1">
      <c r="A855" s="3"/>
      <c r="B855" s="3"/>
      <c r="C855" s="6"/>
      <c r="D855" s="6"/>
      <c r="E855" s="6"/>
      <c r="F855" s="3"/>
      <c r="G855" s="6"/>
      <c r="I855" s="3"/>
      <c r="J855" s="3"/>
    </row>
    <row r="856" ht="12.75" customHeight="1">
      <c r="A856" s="3"/>
      <c r="B856" s="3"/>
      <c r="C856" s="6"/>
      <c r="D856" s="6"/>
      <c r="E856" s="6"/>
      <c r="F856" s="3"/>
      <c r="G856" s="6"/>
      <c r="I856" s="3"/>
      <c r="J856" s="3"/>
    </row>
    <row r="857" ht="12.75" customHeight="1">
      <c r="A857" s="3"/>
      <c r="B857" s="3"/>
      <c r="C857" s="6"/>
      <c r="D857" s="6"/>
      <c r="E857" s="6"/>
      <c r="F857" s="3"/>
      <c r="G857" s="6"/>
      <c r="I857" s="3"/>
      <c r="J857" s="3"/>
    </row>
    <row r="858" ht="12.75" customHeight="1">
      <c r="A858" s="3"/>
      <c r="B858" s="3"/>
      <c r="C858" s="6"/>
      <c r="D858" s="6"/>
      <c r="E858" s="6"/>
      <c r="F858" s="3"/>
      <c r="G858" s="6"/>
      <c r="I858" s="3"/>
      <c r="J858" s="3"/>
    </row>
    <row r="859" ht="12.75" customHeight="1">
      <c r="A859" s="3"/>
      <c r="B859" s="3"/>
      <c r="C859" s="6"/>
      <c r="D859" s="6"/>
      <c r="E859" s="6"/>
      <c r="F859" s="3"/>
      <c r="G859" s="6"/>
      <c r="I859" s="3"/>
      <c r="J859" s="3"/>
    </row>
    <row r="860" ht="12.75" customHeight="1">
      <c r="A860" s="3"/>
      <c r="B860" s="3"/>
      <c r="C860" s="6"/>
      <c r="D860" s="6"/>
      <c r="E860" s="6"/>
      <c r="F860" s="3"/>
      <c r="G860" s="6"/>
      <c r="I860" s="3"/>
      <c r="J860" s="3"/>
    </row>
    <row r="861" ht="12.75" customHeight="1">
      <c r="A861" s="3"/>
      <c r="B861" s="3"/>
      <c r="C861" s="6"/>
      <c r="D861" s="6"/>
      <c r="E861" s="6"/>
      <c r="F861" s="3"/>
      <c r="G861" s="6"/>
      <c r="I861" s="3"/>
      <c r="J861" s="3"/>
    </row>
    <row r="862" ht="12.75" customHeight="1">
      <c r="A862" s="3"/>
      <c r="B862" s="3"/>
      <c r="C862" s="6"/>
      <c r="D862" s="6"/>
      <c r="E862" s="6"/>
      <c r="F862" s="3"/>
      <c r="G862" s="6"/>
      <c r="I862" s="3"/>
      <c r="J862" s="3"/>
    </row>
    <row r="863" ht="12.75" customHeight="1">
      <c r="A863" s="3"/>
      <c r="B863" s="3"/>
      <c r="C863" s="6"/>
      <c r="D863" s="6"/>
      <c r="E863" s="6"/>
      <c r="F863" s="3"/>
      <c r="G863" s="6"/>
      <c r="I863" s="3"/>
      <c r="J863" s="3"/>
    </row>
    <row r="864" ht="12.75" customHeight="1">
      <c r="A864" s="3"/>
      <c r="B864" s="3"/>
      <c r="C864" s="6"/>
      <c r="D864" s="6"/>
      <c r="E864" s="6"/>
      <c r="F864" s="3"/>
      <c r="G864" s="6"/>
      <c r="I864" s="3"/>
      <c r="J864" s="3"/>
    </row>
    <row r="865" ht="12.75" customHeight="1">
      <c r="A865" s="3"/>
      <c r="B865" s="3"/>
      <c r="C865" s="6"/>
      <c r="D865" s="6"/>
      <c r="E865" s="6"/>
      <c r="F865" s="3"/>
      <c r="G865" s="6"/>
      <c r="I865" s="3"/>
      <c r="J865" s="3"/>
    </row>
    <row r="866" ht="12.75" customHeight="1">
      <c r="A866" s="3"/>
      <c r="B866" s="3"/>
      <c r="C866" s="6"/>
      <c r="D866" s="6"/>
      <c r="E866" s="6"/>
      <c r="F866" s="3"/>
      <c r="G866" s="6"/>
      <c r="I866" s="3"/>
      <c r="J866" s="3"/>
    </row>
    <row r="867" ht="12.75" customHeight="1">
      <c r="A867" s="3"/>
      <c r="B867" s="3"/>
      <c r="C867" s="6"/>
      <c r="D867" s="6"/>
      <c r="E867" s="6"/>
      <c r="F867" s="3"/>
      <c r="G867" s="6"/>
      <c r="I867" s="3"/>
      <c r="J867" s="3"/>
    </row>
    <row r="868" ht="12.75" customHeight="1">
      <c r="A868" s="3"/>
      <c r="B868" s="3"/>
      <c r="C868" s="6"/>
      <c r="D868" s="6"/>
      <c r="E868" s="6"/>
      <c r="F868" s="3"/>
      <c r="G868" s="6"/>
      <c r="I868" s="3"/>
      <c r="J868" s="3"/>
    </row>
    <row r="869" ht="12.75" customHeight="1">
      <c r="A869" s="3"/>
      <c r="B869" s="3"/>
      <c r="C869" s="6"/>
      <c r="D869" s="6"/>
      <c r="E869" s="6"/>
      <c r="F869" s="3"/>
      <c r="G869" s="6"/>
      <c r="I869" s="3"/>
      <c r="J869" s="3"/>
    </row>
    <row r="870" ht="12.75" customHeight="1">
      <c r="A870" s="3"/>
      <c r="B870" s="3"/>
      <c r="C870" s="6"/>
      <c r="D870" s="6"/>
      <c r="E870" s="6"/>
      <c r="F870" s="3"/>
      <c r="G870" s="6"/>
      <c r="I870" s="3"/>
      <c r="J870" s="3"/>
    </row>
    <row r="871" ht="12.75" customHeight="1">
      <c r="A871" s="3"/>
      <c r="B871" s="3"/>
      <c r="C871" s="6"/>
      <c r="D871" s="6"/>
      <c r="E871" s="6"/>
      <c r="F871" s="3"/>
      <c r="G871" s="6"/>
      <c r="I871" s="3"/>
      <c r="J871" s="3"/>
    </row>
    <row r="872" ht="12.75" customHeight="1">
      <c r="A872" s="3"/>
      <c r="B872" s="3"/>
      <c r="C872" s="6"/>
      <c r="D872" s="6"/>
      <c r="E872" s="6"/>
      <c r="F872" s="3"/>
      <c r="G872" s="6"/>
      <c r="I872" s="3"/>
      <c r="J872" s="3"/>
    </row>
    <row r="873" ht="12.75" customHeight="1">
      <c r="A873" s="3"/>
      <c r="B873" s="3"/>
      <c r="C873" s="6"/>
      <c r="D873" s="6"/>
      <c r="E873" s="6"/>
      <c r="F873" s="3"/>
      <c r="G873" s="6"/>
      <c r="I873" s="3"/>
      <c r="J873" s="3"/>
    </row>
    <row r="874" ht="12.75" customHeight="1">
      <c r="A874" s="3"/>
      <c r="B874" s="3"/>
      <c r="C874" s="6"/>
      <c r="D874" s="6"/>
      <c r="E874" s="6"/>
      <c r="F874" s="3"/>
      <c r="G874" s="6"/>
      <c r="I874" s="3"/>
      <c r="J874" s="3"/>
    </row>
    <row r="875" ht="12.75" customHeight="1">
      <c r="A875" s="3"/>
      <c r="B875" s="3"/>
      <c r="C875" s="6"/>
      <c r="D875" s="6"/>
      <c r="E875" s="6"/>
      <c r="F875" s="3"/>
      <c r="G875" s="6"/>
      <c r="I875" s="3"/>
      <c r="J875" s="3"/>
    </row>
    <row r="876" ht="12.75" customHeight="1">
      <c r="A876" s="3"/>
      <c r="B876" s="3"/>
      <c r="C876" s="6"/>
      <c r="D876" s="6"/>
      <c r="E876" s="6"/>
      <c r="F876" s="3"/>
      <c r="G876" s="6"/>
      <c r="I876" s="3"/>
      <c r="J876" s="3"/>
    </row>
    <row r="877" ht="12.75" customHeight="1">
      <c r="A877" s="3"/>
      <c r="B877" s="3"/>
      <c r="C877" s="6"/>
      <c r="D877" s="6"/>
      <c r="E877" s="6"/>
      <c r="F877" s="3"/>
      <c r="G877" s="6"/>
      <c r="I877" s="3"/>
      <c r="J877" s="3"/>
    </row>
    <row r="878" ht="12.75" customHeight="1">
      <c r="A878" s="3"/>
      <c r="B878" s="3"/>
      <c r="C878" s="6"/>
      <c r="D878" s="6"/>
      <c r="E878" s="6"/>
      <c r="F878" s="3"/>
      <c r="G878" s="6"/>
      <c r="I878" s="3"/>
      <c r="J878" s="3"/>
    </row>
    <row r="879" ht="12.75" customHeight="1">
      <c r="A879" s="3"/>
      <c r="B879" s="3"/>
      <c r="C879" s="6"/>
      <c r="D879" s="6"/>
      <c r="E879" s="6"/>
      <c r="F879" s="3"/>
      <c r="G879" s="6"/>
      <c r="I879" s="3"/>
      <c r="J879" s="3"/>
    </row>
    <row r="880" ht="12.75" customHeight="1">
      <c r="A880" s="3"/>
      <c r="B880" s="3"/>
      <c r="C880" s="6"/>
      <c r="D880" s="6"/>
      <c r="E880" s="6"/>
      <c r="F880" s="3"/>
      <c r="G880" s="6"/>
      <c r="I880" s="3"/>
      <c r="J880" s="3"/>
    </row>
    <row r="881" ht="12.75" customHeight="1">
      <c r="A881" s="3"/>
      <c r="B881" s="3"/>
      <c r="C881" s="6"/>
      <c r="D881" s="6"/>
      <c r="E881" s="6"/>
      <c r="F881" s="3"/>
      <c r="G881" s="6"/>
      <c r="I881" s="3"/>
      <c r="J881" s="3"/>
    </row>
    <row r="882" ht="12.75" customHeight="1">
      <c r="A882" s="3"/>
      <c r="B882" s="3"/>
      <c r="C882" s="6"/>
      <c r="D882" s="6"/>
      <c r="E882" s="6"/>
      <c r="F882" s="3"/>
      <c r="G882" s="6"/>
      <c r="I882" s="3"/>
      <c r="J882" s="3"/>
    </row>
    <row r="883" ht="12.75" customHeight="1">
      <c r="A883" s="3"/>
      <c r="B883" s="3"/>
      <c r="C883" s="6"/>
      <c r="D883" s="6"/>
      <c r="E883" s="6"/>
      <c r="F883" s="3"/>
      <c r="G883" s="6"/>
      <c r="I883" s="3"/>
      <c r="J883" s="3"/>
    </row>
    <row r="884" ht="12.75" customHeight="1">
      <c r="A884" s="3"/>
      <c r="B884" s="3"/>
      <c r="C884" s="6"/>
      <c r="D884" s="6"/>
      <c r="E884" s="6"/>
      <c r="F884" s="3"/>
      <c r="G884" s="6"/>
      <c r="I884" s="3"/>
      <c r="J884" s="3"/>
    </row>
    <row r="885" ht="12.75" customHeight="1">
      <c r="A885" s="3"/>
      <c r="B885" s="3"/>
      <c r="C885" s="6"/>
      <c r="D885" s="6"/>
      <c r="E885" s="6"/>
      <c r="F885" s="3"/>
      <c r="G885" s="6"/>
      <c r="I885" s="3"/>
      <c r="J885" s="3"/>
    </row>
    <row r="886" ht="12.75" customHeight="1">
      <c r="A886" s="3"/>
      <c r="B886" s="3"/>
      <c r="C886" s="6"/>
      <c r="D886" s="6"/>
      <c r="E886" s="6"/>
      <c r="F886" s="3"/>
      <c r="G886" s="6"/>
      <c r="I886" s="3"/>
      <c r="J886" s="3"/>
    </row>
    <row r="887" ht="12.75" customHeight="1">
      <c r="A887" s="3"/>
      <c r="B887" s="3"/>
      <c r="C887" s="6"/>
      <c r="D887" s="6"/>
      <c r="E887" s="6"/>
      <c r="F887" s="3"/>
      <c r="G887" s="6"/>
      <c r="I887" s="3"/>
      <c r="J887" s="3"/>
    </row>
    <row r="888" ht="12.75" customHeight="1">
      <c r="A888" s="3"/>
      <c r="B888" s="3"/>
      <c r="C888" s="6"/>
      <c r="D888" s="6"/>
      <c r="E888" s="6"/>
      <c r="F888" s="3"/>
      <c r="G888" s="6"/>
      <c r="I888" s="3"/>
      <c r="J888" s="3"/>
    </row>
    <row r="889" ht="12.75" customHeight="1">
      <c r="A889" s="3"/>
      <c r="B889" s="3"/>
      <c r="C889" s="6"/>
      <c r="D889" s="6"/>
      <c r="E889" s="6"/>
      <c r="F889" s="3"/>
      <c r="G889" s="6"/>
      <c r="I889" s="3"/>
      <c r="J889" s="3"/>
    </row>
    <row r="890" ht="12.75" customHeight="1">
      <c r="A890" s="3"/>
      <c r="B890" s="3"/>
      <c r="C890" s="6"/>
      <c r="D890" s="6"/>
      <c r="E890" s="6"/>
      <c r="F890" s="3"/>
      <c r="G890" s="6"/>
      <c r="I890" s="3"/>
      <c r="J890" s="3"/>
    </row>
    <row r="891" ht="12.75" customHeight="1">
      <c r="A891" s="3"/>
      <c r="B891" s="3"/>
      <c r="C891" s="6"/>
      <c r="D891" s="6"/>
      <c r="E891" s="6"/>
      <c r="F891" s="3"/>
      <c r="G891" s="6"/>
      <c r="I891" s="3"/>
      <c r="J891" s="3"/>
    </row>
    <row r="892" ht="12.75" customHeight="1">
      <c r="A892" s="3"/>
      <c r="B892" s="3"/>
      <c r="C892" s="6"/>
      <c r="D892" s="6"/>
      <c r="E892" s="6"/>
      <c r="F892" s="3"/>
      <c r="G892" s="6"/>
      <c r="I892" s="3"/>
      <c r="J892" s="3"/>
    </row>
    <row r="893" ht="12.75" customHeight="1">
      <c r="A893" s="3"/>
      <c r="B893" s="3"/>
      <c r="C893" s="6"/>
      <c r="D893" s="6"/>
      <c r="E893" s="6"/>
      <c r="F893" s="3"/>
      <c r="G893" s="6"/>
      <c r="I893" s="3"/>
      <c r="J893" s="3"/>
    </row>
    <row r="894" ht="12.75" customHeight="1">
      <c r="A894" s="3"/>
      <c r="B894" s="3"/>
      <c r="C894" s="6"/>
      <c r="D894" s="6"/>
      <c r="E894" s="6"/>
      <c r="F894" s="3"/>
      <c r="G894" s="6"/>
      <c r="I894" s="3"/>
      <c r="J894" s="3"/>
    </row>
    <row r="895" ht="12.75" customHeight="1">
      <c r="A895" s="3"/>
      <c r="B895" s="3"/>
      <c r="C895" s="6"/>
      <c r="D895" s="6"/>
      <c r="E895" s="6"/>
      <c r="F895" s="3"/>
      <c r="G895" s="6"/>
      <c r="I895" s="3"/>
      <c r="J895" s="3"/>
    </row>
    <row r="896" ht="12.75" customHeight="1">
      <c r="A896" s="3"/>
      <c r="B896" s="3"/>
      <c r="C896" s="6"/>
      <c r="D896" s="6"/>
      <c r="E896" s="6"/>
      <c r="F896" s="3"/>
      <c r="G896" s="6"/>
      <c r="I896" s="3"/>
      <c r="J896" s="3"/>
    </row>
    <row r="897" ht="12.75" customHeight="1">
      <c r="A897" s="3"/>
      <c r="B897" s="3"/>
      <c r="C897" s="6"/>
      <c r="D897" s="6"/>
      <c r="E897" s="6"/>
      <c r="F897" s="3"/>
      <c r="G897" s="6"/>
      <c r="I897" s="3"/>
      <c r="J897" s="3"/>
    </row>
    <row r="898" ht="12.75" customHeight="1">
      <c r="A898" s="3"/>
      <c r="B898" s="3"/>
      <c r="C898" s="6"/>
      <c r="D898" s="6"/>
      <c r="E898" s="6"/>
      <c r="F898" s="3"/>
      <c r="G898" s="6"/>
      <c r="I898" s="3"/>
      <c r="J898" s="3"/>
    </row>
    <row r="899" ht="12.75" customHeight="1">
      <c r="A899" s="3"/>
      <c r="B899" s="3"/>
      <c r="C899" s="6"/>
      <c r="D899" s="6"/>
      <c r="E899" s="6"/>
      <c r="F899" s="3"/>
      <c r="G899" s="6"/>
      <c r="I899" s="3"/>
      <c r="J899" s="3"/>
    </row>
    <row r="900" ht="12.75" customHeight="1">
      <c r="A900" s="3"/>
      <c r="B900" s="3"/>
      <c r="C900" s="6"/>
      <c r="D900" s="6"/>
      <c r="E900" s="6"/>
      <c r="F900" s="3"/>
      <c r="G900" s="6"/>
      <c r="I900" s="3"/>
      <c r="J900" s="3"/>
    </row>
    <row r="901" ht="12.75" customHeight="1">
      <c r="A901" s="3"/>
      <c r="B901" s="3"/>
      <c r="C901" s="6"/>
      <c r="D901" s="6"/>
      <c r="E901" s="6"/>
      <c r="F901" s="3"/>
      <c r="G901" s="6"/>
      <c r="I901" s="3"/>
      <c r="J901" s="3"/>
    </row>
    <row r="902" ht="12.75" customHeight="1">
      <c r="A902" s="3"/>
      <c r="B902" s="3"/>
      <c r="C902" s="6"/>
      <c r="D902" s="6"/>
      <c r="E902" s="6"/>
      <c r="F902" s="3"/>
      <c r="G902" s="6"/>
      <c r="I902" s="3"/>
      <c r="J902" s="3"/>
    </row>
    <row r="903" ht="12.75" customHeight="1">
      <c r="A903" s="3"/>
      <c r="B903" s="3"/>
      <c r="C903" s="6"/>
      <c r="D903" s="6"/>
      <c r="E903" s="6"/>
      <c r="F903" s="3"/>
      <c r="G903" s="6"/>
      <c r="I903" s="3"/>
      <c r="J903" s="3"/>
    </row>
    <row r="904" ht="12.75" customHeight="1">
      <c r="A904" s="3"/>
      <c r="B904" s="3"/>
      <c r="C904" s="6"/>
      <c r="D904" s="6"/>
      <c r="E904" s="6"/>
      <c r="F904" s="3"/>
      <c r="G904" s="6"/>
      <c r="I904" s="3"/>
      <c r="J904" s="3"/>
    </row>
    <row r="905" ht="12.75" customHeight="1">
      <c r="A905" s="3"/>
      <c r="B905" s="3"/>
      <c r="C905" s="6"/>
      <c r="D905" s="6"/>
      <c r="E905" s="6"/>
      <c r="F905" s="3"/>
      <c r="G905" s="6"/>
      <c r="I905" s="3"/>
      <c r="J905" s="3"/>
    </row>
    <row r="906" ht="12.75" customHeight="1">
      <c r="A906" s="3"/>
      <c r="B906" s="3"/>
      <c r="C906" s="6"/>
      <c r="D906" s="6"/>
      <c r="E906" s="6"/>
      <c r="F906" s="3"/>
      <c r="G906" s="6"/>
      <c r="I906" s="3"/>
      <c r="J906" s="3"/>
    </row>
    <row r="907" ht="12.75" customHeight="1">
      <c r="A907" s="3"/>
      <c r="B907" s="3"/>
      <c r="C907" s="6"/>
      <c r="D907" s="6"/>
      <c r="E907" s="6"/>
      <c r="F907" s="3"/>
      <c r="G907" s="6"/>
      <c r="I907" s="3"/>
      <c r="J907" s="3"/>
    </row>
    <row r="908" ht="12.75" customHeight="1">
      <c r="A908" s="3"/>
      <c r="B908" s="3"/>
      <c r="C908" s="6"/>
      <c r="D908" s="6"/>
      <c r="E908" s="6"/>
      <c r="F908" s="3"/>
      <c r="G908" s="6"/>
      <c r="I908" s="3"/>
      <c r="J908" s="3"/>
    </row>
    <row r="909" ht="12.75" customHeight="1">
      <c r="A909" s="3"/>
      <c r="B909" s="3"/>
      <c r="C909" s="6"/>
      <c r="D909" s="6"/>
      <c r="E909" s="6"/>
      <c r="F909" s="3"/>
      <c r="G909" s="6"/>
      <c r="I909" s="3"/>
      <c r="J909" s="3"/>
    </row>
    <row r="910" ht="12.75" customHeight="1">
      <c r="A910" s="3"/>
      <c r="B910" s="3"/>
      <c r="C910" s="6"/>
      <c r="D910" s="6"/>
      <c r="E910" s="6"/>
      <c r="F910" s="3"/>
      <c r="G910" s="6"/>
      <c r="I910" s="3"/>
      <c r="J910" s="3"/>
    </row>
    <row r="911" ht="12.75" customHeight="1">
      <c r="A911" s="3"/>
      <c r="B911" s="3"/>
      <c r="C911" s="6"/>
      <c r="D911" s="6"/>
      <c r="E911" s="6"/>
      <c r="F911" s="3"/>
      <c r="G911" s="6"/>
      <c r="I911" s="3"/>
      <c r="J911" s="3"/>
    </row>
    <row r="912" ht="12.75" customHeight="1">
      <c r="A912" s="3"/>
      <c r="B912" s="3"/>
      <c r="C912" s="6"/>
      <c r="D912" s="6"/>
      <c r="E912" s="6"/>
      <c r="F912" s="3"/>
      <c r="G912" s="6"/>
      <c r="I912" s="3"/>
      <c r="J912" s="3"/>
    </row>
    <row r="913" ht="12.75" customHeight="1">
      <c r="A913" s="3"/>
      <c r="B913" s="3"/>
      <c r="C913" s="6"/>
      <c r="D913" s="6"/>
      <c r="E913" s="6"/>
      <c r="F913" s="3"/>
      <c r="G913" s="6"/>
      <c r="I913" s="3"/>
      <c r="J913" s="3"/>
    </row>
    <row r="914" ht="12.75" customHeight="1">
      <c r="A914" s="3"/>
      <c r="B914" s="3"/>
      <c r="C914" s="6"/>
      <c r="D914" s="6"/>
      <c r="E914" s="6"/>
      <c r="F914" s="3"/>
      <c r="G914" s="6"/>
      <c r="I914" s="3"/>
      <c r="J914" s="3"/>
    </row>
    <row r="915" ht="12.75" customHeight="1">
      <c r="A915" s="3"/>
      <c r="B915" s="3"/>
      <c r="C915" s="6"/>
      <c r="D915" s="6"/>
      <c r="E915" s="6"/>
      <c r="F915" s="3"/>
      <c r="G915" s="6"/>
      <c r="I915" s="3"/>
      <c r="J915" s="3"/>
    </row>
    <row r="916" ht="12.75" customHeight="1">
      <c r="A916" s="3"/>
      <c r="B916" s="3"/>
      <c r="C916" s="6"/>
      <c r="D916" s="6"/>
      <c r="E916" s="6"/>
      <c r="F916" s="3"/>
      <c r="G916" s="6"/>
      <c r="I916" s="3"/>
      <c r="J916" s="3"/>
    </row>
    <row r="917" ht="12.75" customHeight="1">
      <c r="A917" s="3"/>
      <c r="B917" s="3"/>
      <c r="C917" s="6"/>
      <c r="D917" s="6"/>
      <c r="E917" s="6"/>
      <c r="F917" s="3"/>
      <c r="G917" s="6"/>
      <c r="I917" s="3"/>
      <c r="J917" s="3"/>
    </row>
    <row r="918" ht="12.75" customHeight="1">
      <c r="A918" s="3"/>
      <c r="B918" s="3"/>
      <c r="C918" s="6"/>
      <c r="D918" s="6"/>
      <c r="E918" s="6"/>
      <c r="F918" s="3"/>
      <c r="G918" s="6"/>
      <c r="I918" s="3"/>
      <c r="J918" s="3"/>
    </row>
    <row r="919" ht="12.75" customHeight="1">
      <c r="A919" s="3"/>
      <c r="B919" s="3"/>
      <c r="C919" s="6"/>
      <c r="D919" s="6"/>
      <c r="E919" s="6"/>
      <c r="F919" s="3"/>
      <c r="G919" s="6"/>
      <c r="I919" s="3"/>
      <c r="J919" s="3"/>
    </row>
    <row r="920" ht="12.75" customHeight="1">
      <c r="A920" s="3"/>
      <c r="B920" s="3"/>
      <c r="C920" s="6"/>
      <c r="D920" s="6"/>
      <c r="E920" s="6"/>
      <c r="F920" s="3"/>
      <c r="G920" s="6"/>
      <c r="I920" s="3"/>
      <c r="J920" s="3"/>
    </row>
    <row r="921" ht="12.75" customHeight="1">
      <c r="A921" s="3"/>
      <c r="B921" s="3"/>
      <c r="C921" s="6"/>
      <c r="D921" s="6"/>
      <c r="E921" s="6"/>
      <c r="F921" s="3"/>
      <c r="G921" s="6"/>
      <c r="I921" s="3"/>
      <c r="J921" s="3"/>
    </row>
    <row r="922" ht="12.75" customHeight="1">
      <c r="A922" s="3"/>
      <c r="B922" s="3"/>
      <c r="C922" s="6"/>
      <c r="D922" s="6"/>
      <c r="E922" s="6"/>
      <c r="F922" s="3"/>
      <c r="G922" s="6"/>
      <c r="I922" s="3"/>
      <c r="J922" s="3"/>
    </row>
    <row r="923" ht="12.75" customHeight="1">
      <c r="A923" s="3"/>
      <c r="B923" s="3"/>
      <c r="C923" s="6"/>
      <c r="D923" s="6"/>
      <c r="E923" s="6"/>
      <c r="F923" s="3"/>
      <c r="G923" s="6"/>
      <c r="I923" s="3"/>
      <c r="J923" s="3"/>
    </row>
    <row r="924" ht="12.75" customHeight="1">
      <c r="A924" s="3"/>
      <c r="B924" s="3"/>
      <c r="C924" s="6"/>
      <c r="D924" s="6"/>
      <c r="E924" s="6"/>
      <c r="F924" s="3"/>
      <c r="G924" s="6"/>
      <c r="I924" s="3"/>
      <c r="J924" s="3"/>
    </row>
    <row r="925" ht="12.75" customHeight="1">
      <c r="A925" s="3"/>
      <c r="B925" s="3"/>
      <c r="C925" s="6"/>
      <c r="D925" s="6"/>
      <c r="E925" s="6"/>
      <c r="F925" s="3"/>
      <c r="G925" s="6"/>
      <c r="I925" s="3"/>
      <c r="J925" s="3"/>
    </row>
    <row r="926" ht="12.75" customHeight="1">
      <c r="A926" s="3"/>
      <c r="B926" s="3"/>
      <c r="C926" s="6"/>
      <c r="D926" s="6"/>
      <c r="E926" s="6"/>
      <c r="F926" s="3"/>
      <c r="G926" s="6"/>
      <c r="I926" s="3"/>
      <c r="J926" s="3"/>
    </row>
    <row r="927" ht="12.75" customHeight="1">
      <c r="A927" s="3"/>
      <c r="B927" s="3"/>
      <c r="C927" s="6"/>
      <c r="D927" s="6"/>
      <c r="E927" s="6"/>
      <c r="F927" s="3"/>
      <c r="G927" s="6"/>
      <c r="I927" s="3"/>
      <c r="J927" s="3"/>
    </row>
    <row r="928" ht="12.75" customHeight="1">
      <c r="A928" s="3"/>
      <c r="B928" s="3"/>
      <c r="C928" s="6"/>
      <c r="D928" s="6"/>
      <c r="E928" s="6"/>
      <c r="F928" s="3"/>
      <c r="G928" s="6"/>
      <c r="I928" s="3"/>
      <c r="J928" s="3"/>
    </row>
    <row r="929" ht="12.75" customHeight="1">
      <c r="A929" s="3"/>
      <c r="B929" s="3"/>
      <c r="C929" s="6"/>
      <c r="D929" s="6"/>
      <c r="E929" s="6"/>
      <c r="F929" s="3"/>
      <c r="G929" s="6"/>
      <c r="I929" s="3"/>
      <c r="J929" s="3"/>
    </row>
    <row r="930" ht="12.75" customHeight="1">
      <c r="A930" s="3"/>
      <c r="B930" s="3"/>
      <c r="C930" s="6"/>
      <c r="D930" s="6"/>
      <c r="E930" s="6"/>
      <c r="F930" s="3"/>
      <c r="G930" s="6"/>
      <c r="I930" s="3"/>
      <c r="J930" s="3"/>
    </row>
    <row r="931" ht="12.75" customHeight="1">
      <c r="A931" s="3"/>
      <c r="B931" s="3"/>
      <c r="C931" s="6"/>
      <c r="D931" s="6"/>
      <c r="E931" s="6"/>
      <c r="F931" s="3"/>
      <c r="G931" s="6"/>
      <c r="I931" s="3"/>
      <c r="J931" s="3"/>
    </row>
    <row r="932" ht="12.75" customHeight="1">
      <c r="A932" s="3"/>
      <c r="B932" s="3"/>
      <c r="C932" s="6"/>
      <c r="D932" s="6"/>
      <c r="E932" s="6"/>
      <c r="F932" s="3"/>
      <c r="G932" s="6"/>
      <c r="I932" s="3"/>
      <c r="J932" s="3"/>
    </row>
    <row r="933" ht="12.75" customHeight="1">
      <c r="A933" s="3"/>
      <c r="B933" s="3"/>
      <c r="C933" s="6"/>
      <c r="D933" s="6"/>
      <c r="E933" s="6"/>
      <c r="F933" s="3"/>
      <c r="G933" s="6"/>
      <c r="I933" s="3"/>
      <c r="J933" s="3"/>
    </row>
    <row r="934" ht="12.75" customHeight="1">
      <c r="A934" s="3"/>
      <c r="B934" s="3"/>
      <c r="C934" s="6"/>
      <c r="D934" s="6"/>
      <c r="E934" s="6"/>
      <c r="F934" s="3"/>
      <c r="G934" s="6"/>
      <c r="I934" s="3"/>
      <c r="J934" s="3"/>
    </row>
    <row r="935" ht="12.75" customHeight="1">
      <c r="A935" s="3"/>
      <c r="B935" s="3"/>
      <c r="C935" s="6"/>
      <c r="D935" s="6"/>
      <c r="E935" s="6"/>
      <c r="F935" s="3"/>
      <c r="G935" s="6"/>
      <c r="I935" s="3"/>
      <c r="J935" s="3"/>
    </row>
    <row r="936" ht="12.75" customHeight="1">
      <c r="A936" s="3"/>
      <c r="B936" s="3"/>
      <c r="C936" s="6"/>
      <c r="D936" s="6"/>
      <c r="E936" s="6"/>
      <c r="F936" s="3"/>
      <c r="G936" s="6"/>
      <c r="I936" s="3"/>
      <c r="J936" s="3"/>
    </row>
    <row r="937" ht="12.75" customHeight="1">
      <c r="A937" s="3"/>
      <c r="B937" s="3"/>
      <c r="C937" s="6"/>
      <c r="D937" s="6"/>
      <c r="E937" s="6"/>
      <c r="F937" s="3"/>
      <c r="G937" s="6"/>
      <c r="I937" s="3"/>
      <c r="J937" s="3"/>
    </row>
    <row r="938" ht="12.75" customHeight="1">
      <c r="A938" s="3"/>
      <c r="B938" s="3"/>
      <c r="C938" s="6"/>
      <c r="D938" s="6"/>
      <c r="E938" s="6"/>
      <c r="F938" s="3"/>
      <c r="G938" s="6"/>
      <c r="I938" s="3"/>
      <c r="J938" s="3"/>
    </row>
    <row r="939" ht="12.75" customHeight="1">
      <c r="A939" s="3"/>
      <c r="B939" s="3"/>
      <c r="C939" s="6"/>
      <c r="D939" s="6"/>
      <c r="E939" s="6"/>
      <c r="F939" s="3"/>
      <c r="G939" s="6"/>
      <c r="I939" s="3"/>
      <c r="J939" s="3"/>
    </row>
    <row r="940" ht="12.75" customHeight="1">
      <c r="A940" s="3"/>
      <c r="B940" s="3"/>
      <c r="C940" s="6"/>
      <c r="D940" s="6"/>
      <c r="E940" s="6"/>
      <c r="F940" s="3"/>
      <c r="G940" s="6"/>
      <c r="I940" s="3"/>
      <c r="J940" s="3"/>
    </row>
    <row r="941" ht="12.75" customHeight="1">
      <c r="A941" s="3"/>
      <c r="B941" s="3"/>
      <c r="C941" s="6"/>
      <c r="D941" s="6"/>
      <c r="E941" s="6"/>
      <c r="F941" s="3"/>
      <c r="G941" s="6"/>
      <c r="I941" s="3"/>
      <c r="J941" s="3"/>
    </row>
    <row r="942" ht="12.75" customHeight="1">
      <c r="A942" s="3"/>
      <c r="B942" s="3"/>
      <c r="C942" s="6"/>
      <c r="D942" s="6"/>
      <c r="E942" s="6"/>
      <c r="F942" s="3"/>
      <c r="G942" s="6"/>
      <c r="I942" s="3"/>
      <c r="J942" s="3"/>
    </row>
    <row r="943" ht="12.75" customHeight="1">
      <c r="A943" s="3"/>
      <c r="B943" s="3"/>
      <c r="C943" s="6"/>
      <c r="D943" s="6"/>
      <c r="E943" s="6"/>
      <c r="F943" s="3"/>
      <c r="G943" s="6"/>
      <c r="I943" s="3"/>
      <c r="J943" s="3"/>
    </row>
    <row r="944" ht="12.75" customHeight="1">
      <c r="A944" s="3"/>
      <c r="B944" s="3"/>
      <c r="C944" s="6"/>
      <c r="D944" s="6"/>
      <c r="E944" s="6"/>
      <c r="F944" s="3"/>
      <c r="G944" s="6"/>
      <c r="I944" s="3"/>
      <c r="J944" s="3"/>
    </row>
    <row r="945" ht="12.75" customHeight="1">
      <c r="A945" s="3"/>
      <c r="B945" s="3"/>
      <c r="C945" s="6"/>
      <c r="D945" s="6"/>
      <c r="E945" s="6"/>
      <c r="F945" s="3"/>
      <c r="G945" s="6"/>
      <c r="I945" s="3"/>
      <c r="J945" s="3"/>
    </row>
    <row r="946" ht="12.75" customHeight="1">
      <c r="A946" s="3"/>
      <c r="B946" s="3"/>
      <c r="C946" s="6"/>
      <c r="D946" s="6"/>
      <c r="E946" s="6"/>
      <c r="F946" s="3"/>
      <c r="G946" s="6"/>
      <c r="I946" s="3"/>
      <c r="J946" s="3"/>
    </row>
    <row r="947" ht="12.75" customHeight="1">
      <c r="A947" s="3"/>
      <c r="B947" s="3"/>
      <c r="C947" s="6"/>
      <c r="D947" s="6"/>
      <c r="E947" s="6"/>
      <c r="F947" s="3"/>
      <c r="G947" s="6"/>
      <c r="I947" s="3"/>
      <c r="J947" s="3"/>
    </row>
    <row r="948" ht="12.75" customHeight="1">
      <c r="A948" s="3"/>
      <c r="B948" s="3"/>
      <c r="C948" s="6"/>
      <c r="D948" s="6"/>
      <c r="E948" s="6"/>
      <c r="F948" s="3"/>
      <c r="G948" s="6"/>
      <c r="I948" s="3"/>
      <c r="J948" s="3"/>
    </row>
    <row r="949" ht="12.75" customHeight="1">
      <c r="A949" s="3"/>
      <c r="B949" s="3"/>
      <c r="C949" s="6"/>
      <c r="D949" s="6"/>
      <c r="E949" s="6"/>
      <c r="F949" s="3"/>
      <c r="G949" s="6"/>
      <c r="I949" s="3"/>
      <c r="J949" s="3"/>
    </row>
    <row r="950" ht="12.75" customHeight="1">
      <c r="A950" s="3"/>
      <c r="B950" s="3"/>
      <c r="C950" s="6"/>
      <c r="D950" s="6"/>
      <c r="E950" s="6"/>
      <c r="F950" s="3"/>
      <c r="G950" s="6"/>
      <c r="I950" s="3"/>
      <c r="J950" s="3"/>
    </row>
    <row r="951" ht="12.75" customHeight="1">
      <c r="A951" s="3"/>
      <c r="B951" s="3"/>
      <c r="C951" s="6"/>
      <c r="D951" s="6"/>
      <c r="E951" s="6"/>
      <c r="F951" s="3"/>
      <c r="G951" s="6"/>
      <c r="I951" s="3"/>
      <c r="J951" s="3"/>
    </row>
    <row r="952" ht="12.75" customHeight="1">
      <c r="A952" s="3"/>
      <c r="B952" s="3"/>
      <c r="C952" s="6"/>
      <c r="D952" s="6"/>
      <c r="E952" s="6"/>
      <c r="F952" s="3"/>
      <c r="G952" s="6"/>
      <c r="I952" s="3"/>
      <c r="J952" s="3"/>
    </row>
    <row r="953" ht="12.75" customHeight="1">
      <c r="A953" s="3"/>
      <c r="B953" s="3"/>
      <c r="C953" s="6"/>
      <c r="D953" s="6"/>
      <c r="E953" s="6"/>
      <c r="F953" s="3"/>
      <c r="G953" s="6"/>
      <c r="I953" s="3"/>
      <c r="J953" s="3"/>
    </row>
    <row r="954" ht="12.75" customHeight="1">
      <c r="A954" s="3"/>
      <c r="B954" s="3"/>
      <c r="C954" s="6"/>
      <c r="D954" s="6"/>
      <c r="E954" s="6"/>
      <c r="F954" s="3"/>
      <c r="G954" s="6"/>
      <c r="I954" s="3"/>
      <c r="J954" s="3"/>
    </row>
    <row r="955" ht="12.75" customHeight="1">
      <c r="A955" s="3"/>
      <c r="B955" s="3"/>
      <c r="C955" s="6"/>
      <c r="D955" s="6"/>
      <c r="E955" s="6"/>
      <c r="F955" s="3"/>
      <c r="G955" s="6"/>
      <c r="I955" s="3"/>
      <c r="J955" s="3"/>
    </row>
    <row r="956" ht="12.75" customHeight="1">
      <c r="A956" s="3"/>
      <c r="B956" s="3"/>
      <c r="C956" s="6"/>
      <c r="D956" s="6"/>
      <c r="E956" s="6"/>
      <c r="F956" s="3"/>
      <c r="G956" s="6"/>
      <c r="I956" s="3"/>
      <c r="J956" s="3"/>
    </row>
    <row r="957" ht="12.75" customHeight="1">
      <c r="A957" s="3"/>
      <c r="B957" s="3"/>
      <c r="C957" s="6"/>
      <c r="D957" s="6"/>
      <c r="E957" s="6"/>
      <c r="F957" s="3"/>
      <c r="G957" s="6"/>
      <c r="I957" s="3"/>
      <c r="J957" s="3"/>
    </row>
    <row r="958" ht="12.75" customHeight="1">
      <c r="A958" s="3"/>
      <c r="B958" s="3"/>
      <c r="C958" s="6"/>
      <c r="D958" s="6"/>
      <c r="E958" s="6"/>
      <c r="F958" s="3"/>
      <c r="G958" s="6"/>
      <c r="I958" s="3"/>
      <c r="J958" s="3"/>
    </row>
    <row r="959" ht="12.75" customHeight="1">
      <c r="A959" s="3"/>
      <c r="B959" s="3"/>
      <c r="C959" s="6"/>
      <c r="D959" s="6"/>
      <c r="E959" s="6"/>
      <c r="F959" s="3"/>
      <c r="G959" s="6"/>
      <c r="I959" s="3"/>
      <c r="J959" s="3"/>
    </row>
    <row r="960" ht="12.75" customHeight="1">
      <c r="A960" s="3"/>
      <c r="B960" s="3"/>
      <c r="C960" s="6"/>
      <c r="D960" s="6"/>
      <c r="E960" s="6"/>
      <c r="F960" s="3"/>
      <c r="G960" s="6"/>
      <c r="I960" s="3"/>
      <c r="J960" s="3"/>
    </row>
    <row r="961" ht="12.75" customHeight="1">
      <c r="A961" s="3"/>
      <c r="B961" s="3"/>
      <c r="C961" s="6"/>
      <c r="D961" s="6"/>
      <c r="E961" s="6"/>
      <c r="F961" s="3"/>
      <c r="G961" s="6"/>
      <c r="I961" s="3"/>
      <c r="J961" s="3"/>
    </row>
    <row r="962" ht="12.75" customHeight="1">
      <c r="A962" s="3"/>
      <c r="B962" s="3"/>
      <c r="C962" s="6"/>
      <c r="D962" s="6"/>
      <c r="E962" s="6"/>
      <c r="F962" s="3"/>
      <c r="G962" s="6"/>
      <c r="I962" s="3"/>
      <c r="J962" s="3"/>
    </row>
    <row r="963" ht="12.75" customHeight="1">
      <c r="A963" s="3"/>
      <c r="B963" s="3"/>
      <c r="C963" s="6"/>
      <c r="D963" s="6"/>
      <c r="E963" s="6"/>
      <c r="F963" s="3"/>
      <c r="G963" s="6"/>
      <c r="I963" s="3"/>
      <c r="J963" s="3"/>
    </row>
    <row r="964" ht="12.75" customHeight="1">
      <c r="A964" s="3"/>
      <c r="B964" s="3"/>
      <c r="C964" s="6"/>
      <c r="D964" s="6"/>
      <c r="E964" s="6"/>
      <c r="F964" s="3"/>
      <c r="G964" s="6"/>
      <c r="I964" s="3"/>
      <c r="J964" s="3"/>
    </row>
    <row r="965" ht="12.75" customHeight="1">
      <c r="A965" s="3"/>
      <c r="B965" s="3"/>
      <c r="C965" s="6"/>
      <c r="D965" s="6"/>
      <c r="E965" s="6"/>
      <c r="F965" s="3"/>
      <c r="G965" s="6"/>
      <c r="I965" s="3"/>
      <c r="J965" s="3"/>
    </row>
    <row r="966" ht="12.75" customHeight="1">
      <c r="A966" s="3"/>
      <c r="B966" s="3"/>
      <c r="C966" s="6"/>
      <c r="D966" s="6"/>
      <c r="E966" s="6"/>
      <c r="F966" s="3"/>
      <c r="G966" s="6"/>
      <c r="I966" s="3"/>
      <c r="J966" s="3"/>
    </row>
    <row r="967" ht="12.75" customHeight="1">
      <c r="A967" s="3"/>
      <c r="B967" s="3"/>
      <c r="C967" s="6"/>
      <c r="D967" s="6"/>
      <c r="E967" s="6"/>
      <c r="F967" s="3"/>
      <c r="G967" s="6"/>
      <c r="I967" s="3"/>
      <c r="J967" s="3"/>
    </row>
    <row r="968" ht="12.75" customHeight="1">
      <c r="A968" s="3"/>
      <c r="B968" s="3"/>
      <c r="C968" s="6"/>
      <c r="D968" s="6"/>
      <c r="E968" s="6"/>
      <c r="F968" s="3"/>
      <c r="G968" s="6"/>
      <c r="I968" s="3"/>
      <c r="J968" s="3"/>
    </row>
    <row r="969" ht="12.75" customHeight="1">
      <c r="A969" s="3"/>
      <c r="B969" s="3"/>
      <c r="C969" s="6"/>
      <c r="D969" s="6"/>
      <c r="E969" s="6"/>
      <c r="F969" s="3"/>
      <c r="G969" s="6"/>
      <c r="I969" s="3"/>
      <c r="J969" s="3"/>
    </row>
    <row r="970" ht="12.75" customHeight="1">
      <c r="A970" s="3"/>
      <c r="B970" s="3"/>
      <c r="C970" s="6"/>
      <c r="D970" s="6"/>
      <c r="E970" s="6"/>
      <c r="F970" s="3"/>
      <c r="G970" s="6"/>
      <c r="I970" s="3"/>
      <c r="J970" s="3"/>
    </row>
    <row r="971" ht="12.75" customHeight="1">
      <c r="A971" s="3"/>
      <c r="B971" s="3"/>
      <c r="C971" s="6"/>
      <c r="D971" s="6"/>
      <c r="E971" s="6"/>
      <c r="F971" s="3"/>
      <c r="G971" s="6"/>
      <c r="I971" s="3"/>
      <c r="J971" s="3"/>
    </row>
    <row r="972" ht="12.75" customHeight="1">
      <c r="A972" s="3"/>
      <c r="B972" s="3"/>
      <c r="C972" s="6"/>
      <c r="D972" s="6"/>
      <c r="E972" s="6"/>
      <c r="F972" s="3"/>
      <c r="G972" s="6"/>
      <c r="I972" s="3"/>
      <c r="J972" s="3"/>
    </row>
    <row r="973" ht="12.75" customHeight="1">
      <c r="A973" s="3"/>
      <c r="B973" s="3"/>
      <c r="C973" s="6"/>
      <c r="D973" s="6"/>
      <c r="E973" s="6"/>
      <c r="F973" s="3"/>
      <c r="G973" s="6"/>
      <c r="I973" s="3"/>
      <c r="J973" s="3"/>
    </row>
    <row r="974" ht="12.75" customHeight="1">
      <c r="A974" s="3"/>
      <c r="B974" s="3"/>
      <c r="C974" s="6"/>
      <c r="D974" s="6"/>
      <c r="E974" s="6"/>
      <c r="F974" s="3"/>
      <c r="G974" s="6"/>
      <c r="I974" s="3"/>
      <c r="J974" s="3"/>
    </row>
    <row r="975" ht="12.75" customHeight="1">
      <c r="A975" s="3"/>
      <c r="B975" s="3"/>
      <c r="C975" s="6"/>
      <c r="D975" s="6"/>
      <c r="E975" s="6"/>
      <c r="F975" s="3"/>
      <c r="G975" s="6"/>
      <c r="I975" s="3"/>
      <c r="J975" s="3"/>
    </row>
    <row r="976" ht="12.75" customHeight="1">
      <c r="A976" s="3"/>
      <c r="B976" s="3"/>
      <c r="C976" s="6"/>
      <c r="D976" s="6"/>
      <c r="E976" s="6"/>
      <c r="F976" s="3"/>
      <c r="G976" s="6"/>
      <c r="I976" s="3"/>
      <c r="J976" s="3"/>
    </row>
    <row r="977" ht="12.75" customHeight="1">
      <c r="A977" s="3"/>
      <c r="B977" s="3"/>
      <c r="C977" s="6"/>
      <c r="D977" s="6"/>
      <c r="E977" s="6"/>
      <c r="F977" s="3"/>
      <c r="G977" s="6"/>
      <c r="I977" s="3"/>
      <c r="J977" s="3"/>
    </row>
    <row r="978" ht="12.75" customHeight="1">
      <c r="A978" s="3"/>
      <c r="B978" s="3"/>
      <c r="C978" s="6"/>
      <c r="D978" s="6"/>
      <c r="E978" s="6"/>
      <c r="F978" s="3"/>
      <c r="G978" s="6"/>
      <c r="I978" s="3"/>
      <c r="J978" s="3"/>
    </row>
    <row r="979" ht="12.75" customHeight="1">
      <c r="A979" s="3"/>
      <c r="B979" s="3"/>
      <c r="C979" s="6"/>
      <c r="D979" s="6"/>
      <c r="E979" s="6"/>
      <c r="F979" s="3"/>
      <c r="G979" s="6"/>
      <c r="I979" s="3"/>
      <c r="J979" s="3"/>
    </row>
    <row r="980" ht="12.75" customHeight="1">
      <c r="A980" s="3"/>
      <c r="B980" s="3"/>
      <c r="C980" s="6"/>
      <c r="D980" s="6"/>
      <c r="E980" s="6"/>
      <c r="F980" s="3"/>
      <c r="G980" s="6"/>
      <c r="I980" s="3"/>
      <c r="J980" s="3"/>
    </row>
    <row r="981" ht="12.75" customHeight="1">
      <c r="A981" s="3"/>
      <c r="B981" s="3"/>
      <c r="C981" s="6"/>
      <c r="D981" s="6"/>
      <c r="E981" s="6"/>
      <c r="F981" s="3"/>
      <c r="G981" s="6"/>
      <c r="I981" s="3"/>
      <c r="J981" s="3"/>
    </row>
    <row r="982" ht="12.75" customHeight="1">
      <c r="A982" s="3"/>
      <c r="B982" s="3"/>
      <c r="C982" s="6"/>
      <c r="D982" s="6"/>
      <c r="E982" s="6"/>
      <c r="F982" s="3"/>
      <c r="G982" s="6"/>
      <c r="I982" s="3"/>
      <c r="J982" s="3"/>
    </row>
    <row r="983" ht="12.75" customHeight="1">
      <c r="A983" s="3"/>
      <c r="B983" s="3"/>
      <c r="C983" s="6"/>
      <c r="D983" s="6"/>
      <c r="E983" s="6"/>
      <c r="F983" s="3"/>
      <c r="G983" s="6"/>
      <c r="I983" s="3"/>
      <c r="J983" s="3"/>
    </row>
    <row r="984" ht="12.75" customHeight="1">
      <c r="A984" s="3"/>
      <c r="B984" s="3"/>
      <c r="C984" s="6"/>
      <c r="D984" s="6"/>
      <c r="E984" s="6"/>
      <c r="F984" s="3"/>
      <c r="G984" s="6"/>
      <c r="I984" s="3"/>
      <c r="J984" s="3"/>
    </row>
    <row r="985" ht="12.75" customHeight="1">
      <c r="A985" s="3"/>
      <c r="B985" s="3"/>
      <c r="C985" s="6"/>
      <c r="D985" s="6"/>
      <c r="E985" s="6"/>
      <c r="F985" s="3"/>
      <c r="G985" s="6"/>
      <c r="I985" s="3"/>
      <c r="J985" s="3"/>
    </row>
    <row r="986" ht="12.75" customHeight="1">
      <c r="A986" s="3"/>
      <c r="B986" s="3"/>
      <c r="C986" s="6"/>
      <c r="D986" s="6"/>
      <c r="E986" s="6"/>
      <c r="F986" s="3"/>
      <c r="G986" s="6"/>
      <c r="I986" s="3"/>
      <c r="J986" s="3"/>
    </row>
    <row r="987" ht="12.75" customHeight="1">
      <c r="A987" s="3"/>
      <c r="B987" s="3"/>
      <c r="C987" s="6"/>
      <c r="D987" s="6"/>
      <c r="E987" s="6"/>
      <c r="F987" s="3"/>
      <c r="G987" s="6"/>
      <c r="I987" s="3"/>
      <c r="J987" s="3"/>
    </row>
    <row r="988" ht="12.75" customHeight="1">
      <c r="A988" s="3"/>
      <c r="B988" s="3"/>
      <c r="C988" s="6"/>
      <c r="D988" s="6"/>
      <c r="E988" s="6"/>
      <c r="F988" s="3"/>
      <c r="G988" s="6"/>
      <c r="I988" s="3"/>
      <c r="J988" s="3"/>
    </row>
    <row r="989" ht="12.75" customHeight="1">
      <c r="A989" s="3"/>
      <c r="B989" s="3"/>
      <c r="C989" s="6"/>
      <c r="D989" s="6"/>
      <c r="E989" s="6"/>
      <c r="F989" s="3"/>
      <c r="G989" s="6"/>
      <c r="I989" s="3"/>
      <c r="J989" s="3"/>
    </row>
    <row r="990" ht="12.75" customHeight="1">
      <c r="A990" s="3"/>
      <c r="B990" s="3"/>
      <c r="C990" s="6"/>
      <c r="D990" s="6"/>
      <c r="E990" s="6"/>
      <c r="F990" s="3"/>
      <c r="G990" s="6"/>
      <c r="I990" s="3"/>
      <c r="J990" s="3"/>
    </row>
    <row r="991" ht="12.75" customHeight="1">
      <c r="A991" s="3"/>
      <c r="B991" s="3"/>
      <c r="C991" s="6"/>
      <c r="D991" s="6"/>
      <c r="E991" s="6"/>
      <c r="F991" s="3"/>
      <c r="G991" s="6"/>
      <c r="I991" s="3"/>
      <c r="J991" s="3"/>
    </row>
    <row r="992" ht="12.75" customHeight="1">
      <c r="A992" s="3"/>
      <c r="B992" s="3"/>
      <c r="C992" s="6"/>
      <c r="D992" s="6"/>
      <c r="E992" s="6"/>
      <c r="F992" s="3"/>
      <c r="G992" s="6"/>
      <c r="I992" s="3"/>
      <c r="J992" s="3"/>
    </row>
    <row r="993" ht="12.75" customHeight="1">
      <c r="A993" s="3"/>
      <c r="B993" s="3"/>
      <c r="C993" s="6"/>
      <c r="D993" s="6"/>
      <c r="E993" s="6"/>
      <c r="F993" s="3"/>
      <c r="G993" s="6"/>
      <c r="I993" s="3"/>
      <c r="J993" s="3"/>
    </row>
    <row r="994" ht="12.75" customHeight="1">
      <c r="A994" s="3"/>
      <c r="B994" s="3"/>
      <c r="C994" s="6"/>
      <c r="D994" s="6"/>
      <c r="E994" s="6"/>
      <c r="F994" s="3"/>
      <c r="G994" s="6"/>
      <c r="I994" s="3"/>
      <c r="J994" s="3"/>
    </row>
    <row r="995" ht="12.75" customHeight="1">
      <c r="A995" s="3"/>
      <c r="B995" s="3"/>
      <c r="C995" s="6"/>
      <c r="D995" s="6"/>
      <c r="E995" s="6"/>
      <c r="F995" s="3"/>
      <c r="G995" s="6"/>
      <c r="I995" s="3"/>
      <c r="J995" s="3"/>
    </row>
    <row r="996" ht="12.75" customHeight="1">
      <c r="A996" s="3"/>
      <c r="B996" s="3"/>
      <c r="C996" s="6"/>
      <c r="D996" s="6"/>
      <c r="E996" s="6"/>
      <c r="F996" s="3"/>
      <c r="G996" s="6"/>
      <c r="I996" s="3"/>
      <c r="J996" s="3"/>
    </row>
    <row r="997" ht="12.75" customHeight="1">
      <c r="A997" s="3"/>
      <c r="B997" s="3"/>
      <c r="C997" s="6"/>
      <c r="D997" s="6"/>
      <c r="E997" s="6"/>
      <c r="F997" s="3"/>
      <c r="G997" s="6"/>
      <c r="I997" s="3"/>
      <c r="J997" s="3"/>
    </row>
    <row r="998" ht="12.75" customHeight="1">
      <c r="A998" s="3"/>
      <c r="B998" s="3"/>
      <c r="C998" s="6"/>
      <c r="D998" s="6"/>
      <c r="E998" s="6"/>
      <c r="F998" s="3"/>
      <c r="G998" s="6"/>
      <c r="I998" s="3"/>
      <c r="J998" s="3"/>
    </row>
    <row r="999" ht="12.75" customHeight="1">
      <c r="A999" s="3"/>
      <c r="B999" s="3"/>
      <c r="C999" s="6"/>
      <c r="D999" s="6"/>
      <c r="E999" s="6"/>
      <c r="F999" s="3"/>
      <c r="G999" s="6"/>
      <c r="I999" s="3"/>
      <c r="J999" s="3"/>
    </row>
    <row r="1000" ht="12.75" customHeight="1">
      <c r="A1000" s="3"/>
      <c r="B1000" s="3"/>
      <c r="C1000" s="6"/>
      <c r="D1000" s="6"/>
      <c r="E1000" s="6"/>
      <c r="F1000" s="3"/>
      <c r="G1000" s="6"/>
      <c r="I1000" s="3"/>
      <c r="J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9" width="8.71"/>
    <col customWidth="1" min="10" max="10" width="14.57"/>
    <col customWidth="1" min="11" max="26" width="8.71"/>
  </cols>
  <sheetData>
    <row r="1" ht="12.75" customHeight="1">
      <c r="J1" s="3"/>
    </row>
    <row r="2" ht="18.75" customHeight="1">
      <c r="B2" s="11" t="s">
        <v>154</v>
      </c>
      <c r="J2" s="3"/>
      <c r="N2" s="3" t="s">
        <v>155</v>
      </c>
    </row>
    <row r="3" ht="12.75" customHeight="1">
      <c r="J3" s="3"/>
    </row>
    <row r="4" ht="15.75" customHeight="1">
      <c r="B4" s="12" t="s">
        <v>156</v>
      </c>
      <c r="C4" s="13"/>
      <c r="D4" s="13"/>
      <c r="E4" s="13"/>
      <c r="F4" s="13"/>
      <c r="G4" s="14"/>
      <c r="J4" s="12" t="s">
        <v>157</v>
      </c>
      <c r="K4" s="13"/>
      <c r="L4" s="14"/>
    </row>
    <row r="5" ht="12.75" customHeight="1">
      <c r="B5" s="15" t="s">
        <v>158</v>
      </c>
      <c r="C5" s="14"/>
      <c r="D5" s="15" t="s">
        <v>159</v>
      </c>
      <c r="E5" s="14"/>
      <c r="F5" s="15" t="s">
        <v>160</v>
      </c>
      <c r="G5" s="14"/>
      <c r="J5" s="16" t="s">
        <v>161</v>
      </c>
      <c r="K5" s="16" t="s">
        <v>162</v>
      </c>
      <c r="L5" s="16" t="s">
        <v>163</v>
      </c>
    </row>
    <row r="6" ht="12.75" customHeight="1">
      <c r="J6" s="17">
        <v>0.0</v>
      </c>
      <c r="K6" s="17">
        <v>3.0</v>
      </c>
      <c r="L6" s="17">
        <v>3.0</v>
      </c>
    </row>
    <row r="7" ht="12.75" customHeight="1">
      <c r="J7" s="3"/>
    </row>
    <row r="8" ht="12.75" customHeight="1">
      <c r="J8" s="3"/>
    </row>
    <row r="9" ht="15.75" customHeight="1">
      <c r="B9" s="12" t="s">
        <v>164</v>
      </c>
      <c r="C9" s="13"/>
      <c r="D9" s="13"/>
      <c r="E9" s="13"/>
      <c r="F9" s="13"/>
      <c r="G9" s="13"/>
      <c r="H9" s="13"/>
      <c r="I9" s="13"/>
      <c r="J9" s="14"/>
    </row>
    <row r="10" ht="12.75" customHeight="1">
      <c r="B10" s="18" t="s">
        <v>165</v>
      </c>
      <c r="C10" s="13"/>
      <c r="D10" s="14"/>
      <c r="E10" s="19" t="s">
        <v>166</v>
      </c>
      <c r="F10" s="13"/>
      <c r="G10" s="13"/>
      <c r="H10" s="13"/>
      <c r="I10" s="13"/>
      <c r="J10" s="14"/>
    </row>
    <row r="11" ht="12.75" customHeight="1">
      <c r="B11" s="18" t="s">
        <v>167</v>
      </c>
      <c r="C11" s="13"/>
      <c r="D11" s="14"/>
      <c r="E11" s="17" t="s">
        <v>0</v>
      </c>
      <c r="F11" s="17" t="s">
        <v>1</v>
      </c>
      <c r="G11" s="17" t="s">
        <v>2</v>
      </c>
      <c r="H11" s="17" t="s">
        <v>3</v>
      </c>
      <c r="I11" s="17" t="s">
        <v>4</v>
      </c>
      <c r="J11" s="17" t="s">
        <v>5</v>
      </c>
    </row>
    <row r="12" ht="12.75" customHeight="1">
      <c r="B12" s="18" t="s">
        <v>168</v>
      </c>
      <c r="C12" s="13"/>
      <c r="D12" s="14"/>
      <c r="E12" s="19" t="s">
        <v>169</v>
      </c>
      <c r="F12" s="13"/>
      <c r="G12" s="13"/>
      <c r="H12" s="13"/>
      <c r="I12" s="13"/>
      <c r="J12" s="14"/>
    </row>
    <row r="13" ht="12.75" customHeight="1">
      <c r="B13" s="18" t="s">
        <v>170</v>
      </c>
      <c r="C13" s="13"/>
      <c r="D13" s="14"/>
      <c r="E13" s="19" t="s">
        <v>171</v>
      </c>
      <c r="F13" s="13"/>
      <c r="G13" s="13"/>
      <c r="H13" s="13"/>
      <c r="I13" s="13"/>
      <c r="J13" s="14"/>
    </row>
    <row r="14" ht="12.75" customHeight="1">
      <c r="B14" s="18" t="s">
        <v>172</v>
      </c>
      <c r="C14" s="13"/>
      <c r="D14" s="14"/>
      <c r="E14" s="20">
        <v>6.0</v>
      </c>
      <c r="F14" s="13"/>
      <c r="G14" s="13"/>
      <c r="H14" s="13"/>
      <c r="I14" s="13"/>
      <c r="J14" s="14"/>
    </row>
    <row r="15" ht="12.75" customHeight="1">
      <c r="B15" s="18" t="s">
        <v>173</v>
      </c>
      <c r="C15" s="13"/>
      <c r="D15" s="14"/>
      <c r="E15" s="20">
        <v>105.0</v>
      </c>
      <c r="F15" s="13"/>
      <c r="G15" s="13"/>
      <c r="H15" s="13"/>
      <c r="I15" s="13"/>
      <c r="J15" s="14"/>
    </row>
    <row r="16" ht="12.75" customHeight="1">
      <c r="B16" s="18" t="s">
        <v>174</v>
      </c>
      <c r="C16" s="13"/>
      <c r="D16" s="14"/>
      <c r="E16" s="20">
        <v>40.0</v>
      </c>
      <c r="F16" s="13"/>
      <c r="G16" s="13"/>
      <c r="H16" s="13"/>
      <c r="I16" s="13"/>
      <c r="J16" s="14"/>
    </row>
    <row r="17" ht="12.75" customHeight="1">
      <c r="B17" s="18" t="s">
        <v>175</v>
      </c>
      <c r="C17" s="13"/>
      <c r="D17" s="14"/>
      <c r="E17" s="20">
        <v>0.0</v>
      </c>
      <c r="F17" s="13"/>
      <c r="G17" s="13"/>
      <c r="H17" s="13"/>
      <c r="I17" s="13"/>
      <c r="J17" s="14"/>
    </row>
    <row r="18" ht="12.75" customHeight="1">
      <c r="J18" s="3"/>
    </row>
    <row r="19" ht="15.75" customHeight="1">
      <c r="B19" s="12" t="s">
        <v>167</v>
      </c>
      <c r="C19" s="13"/>
      <c r="D19" s="13"/>
      <c r="E19" s="13"/>
      <c r="F19" s="13"/>
      <c r="G19" s="14"/>
      <c r="J19" s="3"/>
    </row>
    <row r="20" ht="12.75" customHeight="1">
      <c r="B20" s="16" t="s">
        <v>0</v>
      </c>
      <c r="C20" s="16" t="s">
        <v>1</v>
      </c>
      <c r="D20" s="16" t="s">
        <v>2</v>
      </c>
      <c r="E20" s="16" t="s">
        <v>3</v>
      </c>
      <c r="F20" s="16" t="s">
        <v>4</v>
      </c>
      <c r="G20" s="16" t="s">
        <v>5</v>
      </c>
      <c r="J20" s="3"/>
    </row>
    <row r="21" ht="12.75" customHeight="1">
      <c r="B21" s="17">
        <v>1984.0</v>
      </c>
      <c r="C21" s="17" t="s">
        <v>7</v>
      </c>
      <c r="D21" s="17">
        <v>3.0</v>
      </c>
      <c r="E21" s="17">
        <v>0.0</v>
      </c>
      <c r="F21" s="17">
        <v>0.0</v>
      </c>
      <c r="G21" s="17">
        <v>0.0</v>
      </c>
      <c r="J21" s="3"/>
    </row>
    <row r="22" ht="12.75" customHeight="1">
      <c r="B22" s="17">
        <v>1984.0</v>
      </c>
      <c r="C22" s="17" t="s">
        <v>9</v>
      </c>
      <c r="D22" s="17">
        <v>7.0</v>
      </c>
      <c r="E22" s="17">
        <v>1.0</v>
      </c>
      <c r="F22" s="17">
        <v>0.0</v>
      </c>
      <c r="G22" s="17">
        <v>0.0</v>
      </c>
      <c r="J22" s="3"/>
    </row>
    <row r="23" ht="12.75" customHeight="1">
      <c r="B23" s="17">
        <v>1984.0</v>
      </c>
      <c r="C23" s="17" t="s">
        <v>10</v>
      </c>
      <c r="D23" s="17">
        <v>7.0</v>
      </c>
      <c r="E23" s="17">
        <v>1.0</v>
      </c>
      <c r="F23" s="17">
        <v>0.0</v>
      </c>
      <c r="G23" s="17">
        <v>0.0</v>
      </c>
      <c r="J23" s="3"/>
    </row>
    <row r="24" ht="12.75" customHeight="1">
      <c r="B24" s="17">
        <v>1984.0</v>
      </c>
      <c r="C24" s="17" t="s">
        <v>11</v>
      </c>
      <c r="D24" s="17">
        <v>11.0</v>
      </c>
      <c r="E24" s="17">
        <v>3.0</v>
      </c>
      <c r="F24" s="17">
        <v>0.0</v>
      </c>
      <c r="G24" s="17">
        <v>0.0</v>
      </c>
      <c r="J24" s="3"/>
    </row>
    <row r="25" ht="12.75" customHeight="1">
      <c r="B25" s="17">
        <v>1984.0</v>
      </c>
      <c r="C25" s="17" t="s">
        <v>12</v>
      </c>
      <c r="D25" s="17">
        <v>11.0</v>
      </c>
      <c r="E25" s="17">
        <v>4.0</v>
      </c>
      <c r="F25" s="17">
        <v>0.0</v>
      </c>
      <c r="G25" s="17">
        <v>1.0</v>
      </c>
      <c r="J25" s="3"/>
    </row>
    <row r="26" ht="12.75" customHeight="1">
      <c r="B26" s="17">
        <v>1985.0</v>
      </c>
      <c r="C26" s="17" t="s">
        <v>13</v>
      </c>
      <c r="D26" s="17">
        <v>8.0</v>
      </c>
      <c r="E26" s="17">
        <v>4.0</v>
      </c>
      <c r="F26" s="17">
        <v>1.0</v>
      </c>
      <c r="G26" s="17">
        <v>0.0</v>
      </c>
      <c r="J26" s="3"/>
    </row>
    <row r="27" ht="12.75" customHeight="1">
      <c r="B27" s="17">
        <v>1985.0</v>
      </c>
      <c r="C27" s="17" t="s">
        <v>14</v>
      </c>
      <c r="D27" s="17">
        <v>4.0</v>
      </c>
      <c r="E27" s="17">
        <v>0.0</v>
      </c>
      <c r="F27" s="17">
        <v>0.0</v>
      </c>
      <c r="G27" s="17">
        <v>0.0</v>
      </c>
      <c r="J27" s="3"/>
    </row>
    <row r="28" ht="12.75" customHeight="1">
      <c r="B28" s="17">
        <v>1985.0</v>
      </c>
      <c r="C28" s="17" t="s">
        <v>15</v>
      </c>
      <c r="D28" s="17">
        <v>8.0</v>
      </c>
      <c r="E28" s="17">
        <v>0.0</v>
      </c>
      <c r="F28" s="17">
        <v>0.0</v>
      </c>
      <c r="G28" s="17">
        <v>0.0</v>
      </c>
      <c r="J28" s="3"/>
    </row>
    <row r="29" ht="12.75" customHeight="1">
      <c r="B29" s="17">
        <v>1985.0</v>
      </c>
      <c r="C29" s="17" t="s">
        <v>16</v>
      </c>
      <c r="D29" s="17">
        <v>11.0</v>
      </c>
      <c r="E29" s="17">
        <v>1.0</v>
      </c>
      <c r="F29" s="17">
        <v>0.0</v>
      </c>
      <c r="G29" s="17">
        <v>0.0</v>
      </c>
      <c r="J29" s="3"/>
    </row>
    <row r="30" ht="12.75" customHeight="1">
      <c r="B30" s="17">
        <v>1985.0</v>
      </c>
      <c r="C30" s="17" t="s">
        <v>17</v>
      </c>
      <c r="D30" s="17">
        <v>11.0</v>
      </c>
      <c r="E30" s="17">
        <v>3.0</v>
      </c>
      <c r="F30" s="17">
        <v>0.0</v>
      </c>
      <c r="G30" s="17">
        <v>1.0</v>
      </c>
      <c r="J30" s="3"/>
    </row>
    <row r="31" ht="12.75" customHeight="1">
      <c r="B31" s="17">
        <v>1986.0</v>
      </c>
      <c r="C31" s="17" t="s">
        <v>18</v>
      </c>
      <c r="D31" s="17">
        <v>7.0</v>
      </c>
      <c r="E31" s="17">
        <v>1.0</v>
      </c>
      <c r="F31" s="17">
        <v>1.0</v>
      </c>
      <c r="G31" s="17">
        <v>0.0</v>
      </c>
      <c r="J31" s="3"/>
    </row>
    <row r="32" ht="12.75" customHeight="1">
      <c r="B32" s="17">
        <v>1986.0</v>
      </c>
      <c r="C32" s="17" t="s">
        <v>19</v>
      </c>
      <c r="D32" s="17">
        <v>5.0</v>
      </c>
      <c r="E32" s="17">
        <v>1.0</v>
      </c>
      <c r="F32" s="17">
        <v>0.0</v>
      </c>
      <c r="G32" s="17">
        <v>0.0</v>
      </c>
      <c r="J32" s="3"/>
    </row>
    <row r="33" ht="12.75" customHeight="1">
      <c r="B33" s="17">
        <v>1986.0</v>
      </c>
      <c r="C33" s="17" t="s">
        <v>20</v>
      </c>
      <c r="D33" s="17">
        <v>8.0</v>
      </c>
      <c r="E33" s="17">
        <v>1.0</v>
      </c>
      <c r="F33" s="17">
        <v>0.0</v>
      </c>
      <c r="G33" s="17">
        <v>0.0</v>
      </c>
      <c r="J33" s="3"/>
    </row>
    <row r="34" ht="12.75" customHeight="1">
      <c r="B34" s="17">
        <v>1986.0</v>
      </c>
      <c r="C34" s="17" t="s">
        <v>21</v>
      </c>
      <c r="D34" s="17">
        <v>7.0</v>
      </c>
      <c r="E34" s="17">
        <v>2.0</v>
      </c>
      <c r="F34" s="17">
        <v>0.0</v>
      </c>
      <c r="G34" s="17">
        <v>0.0</v>
      </c>
      <c r="J34" s="3"/>
    </row>
    <row r="35" ht="12.75" customHeight="1">
      <c r="B35" s="17">
        <v>1986.0</v>
      </c>
      <c r="C35" s="17" t="s">
        <v>22</v>
      </c>
      <c r="D35" s="17">
        <v>8.0</v>
      </c>
      <c r="E35" s="17">
        <v>3.0</v>
      </c>
      <c r="F35" s="17">
        <v>0.0</v>
      </c>
      <c r="G35" s="17">
        <v>1.0</v>
      </c>
      <c r="J35" s="3"/>
    </row>
    <row r="36" ht="12.75" customHeight="1">
      <c r="B36" s="17">
        <v>1987.0</v>
      </c>
      <c r="C36" s="17" t="s">
        <v>23</v>
      </c>
      <c r="D36" s="17">
        <v>5.0</v>
      </c>
      <c r="E36" s="17">
        <v>1.0</v>
      </c>
      <c r="F36" s="17">
        <v>1.0</v>
      </c>
      <c r="G36" s="17">
        <v>0.0</v>
      </c>
      <c r="J36" s="3"/>
    </row>
    <row r="37" ht="12.75" customHeight="1">
      <c r="B37" s="17">
        <v>1987.0</v>
      </c>
      <c r="C37" s="17" t="s">
        <v>24</v>
      </c>
      <c r="D37" s="17">
        <v>7.0</v>
      </c>
      <c r="E37" s="17">
        <v>0.0</v>
      </c>
      <c r="F37" s="17">
        <v>1.0</v>
      </c>
      <c r="G37" s="17">
        <v>0.0</v>
      </c>
      <c r="J37" s="3"/>
    </row>
    <row r="38" ht="12.75" customHeight="1">
      <c r="B38" s="17">
        <v>1987.0</v>
      </c>
      <c r="C38" s="17" t="s">
        <v>25</v>
      </c>
      <c r="D38" s="17">
        <v>6.0</v>
      </c>
      <c r="E38" s="17">
        <v>0.0</v>
      </c>
      <c r="F38" s="17">
        <v>0.0</v>
      </c>
      <c r="G38" s="17">
        <v>0.0</v>
      </c>
      <c r="J38" s="3"/>
    </row>
    <row r="39" ht="12.75" customHeight="1">
      <c r="B39" s="17">
        <v>1987.0</v>
      </c>
      <c r="C39" s="17" t="s">
        <v>26</v>
      </c>
      <c r="D39" s="17">
        <v>6.0</v>
      </c>
      <c r="E39" s="17">
        <v>2.0</v>
      </c>
      <c r="F39" s="17">
        <v>0.0</v>
      </c>
      <c r="G39" s="17">
        <v>0.0</v>
      </c>
      <c r="J39" s="3"/>
    </row>
    <row r="40" ht="12.75" customHeight="1">
      <c r="B40" s="17">
        <v>1987.0</v>
      </c>
      <c r="C40" s="17" t="s">
        <v>27</v>
      </c>
      <c r="D40" s="17">
        <v>9.0</v>
      </c>
      <c r="E40" s="17">
        <v>4.0</v>
      </c>
      <c r="F40" s="17">
        <v>0.0</v>
      </c>
      <c r="G40" s="17">
        <v>1.0</v>
      </c>
      <c r="J40" s="3"/>
    </row>
    <row r="41" ht="12.75" customHeight="1">
      <c r="B41" s="17">
        <v>1988.0</v>
      </c>
      <c r="C41" s="17" t="s">
        <v>28</v>
      </c>
      <c r="D41" s="17">
        <v>6.0</v>
      </c>
      <c r="E41" s="17">
        <v>4.0</v>
      </c>
      <c r="F41" s="17">
        <v>1.0</v>
      </c>
      <c r="G41" s="17">
        <v>0.0</v>
      </c>
      <c r="J41" s="3"/>
    </row>
    <row r="42" ht="12.75" customHeight="1">
      <c r="B42" s="17">
        <v>1988.0</v>
      </c>
      <c r="C42" s="17" t="s">
        <v>29</v>
      </c>
      <c r="D42" s="17">
        <v>4.0</v>
      </c>
      <c r="E42" s="17">
        <v>0.0</v>
      </c>
      <c r="F42" s="17">
        <v>0.0</v>
      </c>
      <c r="G42" s="17">
        <v>0.0</v>
      </c>
      <c r="J42" s="3"/>
    </row>
    <row r="43" ht="12.75" customHeight="1">
      <c r="B43" s="17">
        <v>1988.0</v>
      </c>
      <c r="C43" s="17" t="s">
        <v>30</v>
      </c>
      <c r="D43" s="17">
        <v>7.0</v>
      </c>
      <c r="E43" s="17">
        <v>0.0</v>
      </c>
      <c r="F43" s="17">
        <v>0.0</v>
      </c>
      <c r="G43" s="17">
        <v>0.0</v>
      </c>
      <c r="J43" s="3"/>
    </row>
    <row r="44" ht="12.75" customHeight="1">
      <c r="B44" s="17">
        <v>1988.0</v>
      </c>
      <c r="C44" s="17" t="s">
        <v>31</v>
      </c>
      <c r="D44" s="17">
        <v>7.0</v>
      </c>
      <c r="E44" s="17">
        <v>0.0</v>
      </c>
      <c r="F44" s="17">
        <v>0.0</v>
      </c>
      <c r="G44" s="17">
        <v>0.0</v>
      </c>
      <c r="J44" s="3"/>
    </row>
    <row r="45" ht="12.75" customHeight="1">
      <c r="B45" s="17">
        <v>1988.0</v>
      </c>
      <c r="C45" s="17" t="s">
        <v>32</v>
      </c>
      <c r="D45" s="17">
        <v>8.0</v>
      </c>
      <c r="E45" s="17">
        <v>2.0</v>
      </c>
      <c r="F45" s="17">
        <v>0.0</v>
      </c>
      <c r="G45" s="17">
        <v>1.0</v>
      </c>
      <c r="J45" s="3"/>
    </row>
    <row r="46" ht="12.75" customHeight="1">
      <c r="B46" s="17">
        <v>1989.0</v>
      </c>
      <c r="C46" s="17" t="s">
        <v>33</v>
      </c>
      <c r="D46" s="17">
        <v>3.0</v>
      </c>
      <c r="E46" s="17">
        <v>0.0</v>
      </c>
      <c r="F46" s="17">
        <v>0.0</v>
      </c>
      <c r="G46" s="17">
        <v>0.0</v>
      </c>
      <c r="J46" s="3"/>
    </row>
    <row r="47" ht="12.75" customHeight="1">
      <c r="B47" s="17">
        <v>1989.0</v>
      </c>
      <c r="C47" s="17" t="s">
        <v>34</v>
      </c>
      <c r="D47" s="17">
        <v>4.0</v>
      </c>
      <c r="E47" s="17">
        <v>0.0</v>
      </c>
      <c r="F47" s="17">
        <v>0.0</v>
      </c>
      <c r="G47" s="17">
        <v>0.0</v>
      </c>
      <c r="J47" s="3"/>
    </row>
    <row r="48" ht="12.75" customHeight="1">
      <c r="B48" s="17">
        <v>1989.0</v>
      </c>
      <c r="C48" s="17" t="s">
        <v>35</v>
      </c>
      <c r="D48" s="17">
        <v>5.0</v>
      </c>
      <c r="E48" s="17">
        <v>0.0</v>
      </c>
      <c r="F48" s="17">
        <v>0.0</v>
      </c>
      <c r="G48" s="17">
        <v>0.0</v>
      </c>
      <c r="J48" s="3"/>
    </row>
    <row r="49" ht="12.75" customHeight="1">
      <c r="B49" s="17">
        <v>1989.0</v>
      </c>
      <c r="C49" s="17" t="s">
        <v>36</v>
      </c>
      <c r="D49" s="17">
        <v>9.0</v>
      </c>
      <c r="E49" s="17">
        <v>3.0</v>
      </c>
      <c r="F49" s="17">
        <v>0.0</v>
      </c>
      <c r="G49" s="17">
        <v>1.0</v>
      </c>
      <c r="J49" s="3"/>
    </row>
    <row r="50" ht="12.75" customHeight="1">
      <c r="B50" s="17">
        <v>1989.0</v>
      </c>
      <c r="C50" s="17" t="s">
        <v>37</v>
      </c>
      <c r="D50" s="17">
        <v>8.0</v>
      </c>
      <c r="E50" s="17">
        <v>4.0</v>
      </c>
      <c r="F50" s="17">
        <v>0.0</v>
      </c>
      <c r="G50" s="17">
        <v>0.0</v>
      </c>
      <c r="J50" s="3"/>
    </row>
    <row r="51" ht="12.75" customHeight="1">
      <c r="B51" s="17">
        <v>1990.0</v>
      </c>
      <c r="C51" s="17" t="s">
        <v>38</v>
      </c>
      <c r="D51" s="17">
        <v>3.0</v>
      </c>
      <c r="E51" s="17">
        <v>0.0</v>
      </c>
      <c r="F51" s="17">
        <v>0.0</v>
      </c>
      <c r="G51" s="17">
        <v>0.0</v>
      </c>
      <c r="J51" s="3"/>
    </row>
    <row r="52" ht="12.75" customHeight="1">
      <c r="B52" s="17">
        <v>1990.0</v>
      </c>
      <c r="C52" s="17" t="s">
        <v>39</v>
      </c>
      <c r="D52" s="17">
        <v>6.0</v>
      </c>
      <c r="E52" s="17">
        <v>0.0</v>
      </c>
      <c r="F52" s="17">
        <v>0.0</v>
      </c>
      <c r="G52" s="17">
        <v>0.0</v>
      </c>
      <c r="J52" s="3"/>
    </row>
    <row r="53" ht="12.75" customHeight="1">
      <c r="B53" s="17">
        <v>1990.0</v>
      </c>
      <c r="C53" s="17" t="s">
        <v>40</v>
      </c>
      <c r="D53" s="17">
        <v>7.0</v>
      </c>
      <c r="E53" s="17">
        <v>0.0</v>
      </c>
      <c r="F53" s="17">
        <v>0.0</v>
      </c>
      <c r="G53" s="17">
        <v>0.0</v>
      </c>
      <c r="J53" s="3"/>
    </row>
    <row r="54" ht="12.75" customHeight="1">
      <c r="B54" s="17">
        <v>1990.0</v>
      </c>
      <c r="C54" s="17" t="s">
        <v>41</v>
      </c>
      <c r="D54" s="17">
        <v>5.0</v>
      </c>
      <c r="E54" s="17">
        <v>1.0</v>
      </c>
      <c r="F54" s="17">
        <v>0.0</v>
      </c>
      <c r="G54" s="17">
        <v>0.0</v>
      </c>
      <c r="J54" s="3"/>
    </row>
    <row r="55" ht="12.75" customHeight="1">
      <c r="B55" s="17">
        <v>1990.0</v>
      </c>
      <c r="C55" s="17" t="s">
        <v>42</v>
      </c>
      <c r="D55" s="17">
        <v>12.0</v>
      </c>
      <c r="E55" s="17">
        <v>3.0</v>
      </c>
      <c r="F55" s="17">
        <v>0.0</v>
      </c>
      <c r="G55" s="17">
        <v>1.0</v>
      </c>
      <c r="J55" s="3"/>
    </row>
    <row r="56" ht="12.75" customHeight="1">
      <c r="B56" s="17">
        <v>1991.0</v>
      </c>
      <c r="C56" s="17" t="s">
        <v>43</v>
      </c>
      <c r="D56" s="17">
        <v>7.0</v>
      </c>
      <c r="E56" s="17">
        <v>1.0</v>
      </c>
      <c r="F56" s="17">
        <v>0.0</v>
      </c>
      <c r="G56" s="17">
        <v>1.0</v>
      </c>
      <c r="J56" s="3"/>
    </row>
    <row r="57" ht="12.75" customHeight="1">
      <c r="B57" s="17">
        <v>1991.0</v>
      </c>
      <c r="C57" s="17" t="s">
        <v>44</v>
      </c>
      <c r="D57" s="17">
        <v>7.0</v>
      </c>
      <c r="E57" s="17">
        <v>1.0</v>
      </c>
      <c r="F57" s="17">
        <v>0.0</v>
      </c>
      <c r="G57" s="17">
        <v>0.0</v>
      </c>
      <c r="J57" s="3"/>
    </row>
    <row r="58" ht="12.75" customHeight="1">
      <c r="B58" s="17">
        <v>1991.0</v>
      </c>
      <c r="C58" s="17" t="s">
        <v>45</v>
      </c>
      <c r="D58" s="17">
        <v>8.0</v>
      </c>
      <c r="E58" s="17">
        <v>1.0</v>
      </c>
      <c r="F58" s="17">
        <v>0.0</v>
      </c>
      <c r="G58" s="17">
        <v>0.0</v>
      </c>
      <c r="J58" s="3"/>
    </row>
    <row r="59" ht="12.75" customHeight="1">
      <c r="B59" s="17">
        <v>1991.0</v>
      </c>
      <c r="C59" s="17" t="s">
        <v>46</v>
      </c>
      <c r="D59" s="17">
        <v>10.0</v>
      </c>
      <c r="E59" s="17">
        <v>1.0</v>
      </c>
      <c r="F59" s="17">
        <v>0.0</v>
      </c>
      <c r="G59" s="17">
        <v>0.0</v>
      </c>
      <c r="J59" s="3"/>
    </row>
    <row r="60" ht="12.75" customHeight="1">
      <c r="B60" s="17">
        <v>1991.0</v>
      </c>
      <c r="C60" s="17" t="s">
        <v>47</v>
      </c>
      <c r="D60" s="17">
        <v>6.0</v>
      </c>
      <c r="E60" s="17">
        <v>3.0</v>
      </c>
      <c r="F60" s="17">
        <v>0.0</v>
      </c>
      <c r="G60" s="17">
        <v>0.0</v>
      </c>
      <c r="J60" s="3"/>
    </row>
    <row r="61" ht="12.75" customHeight="1">
      <c r="B61" s="17">
        <v>1992.0</v>
      </c>
      <c r="C61" s="17" t="s">
        <v>48</v>
      </c>
      <c r="D61" s="17">
        <v>4.0</v>
      </c>
      <c r="E61" s="17">
        <v>0.0</v>
      </c>
      <c r="F61" s="17">
        <v>0.0</v>
      </c>
      <c r="G61" s="17">
        <v>0.0</v>
      </c>
      <c r="J61" s="3"/>
    </row>
    <row r="62" ht="12.75" customHeight="1">
      <c r="B62" s="17">
        <v>1992.0</v>
      </c>
      <c r="C62" s="17" t="s">
        <v>49</v>
      </c>
      <c r="D62" s="17">
        <v>6.0</v>
      </c>
      <c r="E62" s="17">
        <v>0.0</v>
      </c>
      <c r="F62" s="17">
        <v>0.0</v>
      </c>
      <c r="G62" s="17">
        <v>0.0</v>
      </c>
      <c r="J62" s="3"/>
    </row>
    <row r="63" ht="12.75" customHeight="1">
      <c r="B63" s="17">
        <v>1992.0</v>
      </c>
      <c r="C63" s="17" t="s">
        <v>50</v>
      </c>
      <c r="D63" s="17">
        <v>4.0</v>
      </c>
      <c r="E63" s="17">
        <v>3.0</v>
      </c>
      <c r="F63" s="17">
        <v>0.0</v>
      </c>
      <c r="G63" s="17">
        <v>0.0</v>
      </c>
      <c r="J63" s="3"/>
    </row>
    <row r="64" ht="12.75" customHeight="1">
      <c r="B64" s="17">
        <v>1992.0</v>
      </c>
      <c r="C64" s="17" t="s">
        <v>51</v>
      </c>
      <c r="D64" s="17">
        <v>9.0</v>
      </c>
      <c r="E64" s="17">
        <v>1.0</v>
      </c>
      <c r="F64" s="17">
        <v>0.0</v>
      </c>
      <c r="G64" s="17">
        <v>0.0</v>
      </c>
      <c r="J64" s="3"/>
    </row>
    <row r="65" ht="12.75" customHeight="1">
      <c r="B65" s="17">
        <v>1992.0</v>
      </c>
      <c r="C65" s="17" t="s">
        <v>52</v>
      </c>
      <c r="D65" s="17">
        <v>9.0</v>
      </c>
      <c r="E65" s="17">
        <v>2.0</v>
      </c>
      <c r="F65" s="17">
        <v>0.0</v>
      </c>
      <c r="G65" s="17">
        <v>1.0</v>
      </c>
      <c r="J65" s="3"/>
    </row>
    <row r="66" ht="12.75" customHeight="1">
      <c r="B66" s="17">
        <v>1993.0</v>
      </c>
      <c r="C66" s="17" t="s">
        <v>53</v>
      </c>
      <c r="D66" s="17">
        <v>7.0</v>
      </c>
      <c r="E66" s="17">
        <v>0.0</v>
      </c>
      <c r="F66" s="17">
        <v>0.0</v>
      </c>
      <c r="G66" s="17">
        <v>0.0</v>
      </c>
      <c r="J66" s="3"/>
    </row>
    <row r="67" ht="12.75" customHeight="1">
      <c r="B67" s="17">
        <v>1993.0</v>
      </c>
      <c r="C67" s="17" t="s">
        <v>54</v>
      </c>
      <c r="D67" s="17">
        <v>8.0</v>
      </c>
      <c r="E67" s="17">
        <v>0.0</v>
      </c>
      <c r="F67" s="17">
        <v>0.0</v>
      </c>
      <c r="G67" s="17">
        <v>0.0</v>
      </c>
      <c r="J67" s="3"/>
    </row>
    <row r="68" ht="12.75" customHeight="1">
      <c r="B68" s="17">
        <v>1993.0</v>
      </c>
      <c r="C68" s="17" t="s">
        <v>55</v>
      </c>
      <c r="D68" s="17">
        <v>7.0</v>
      </c>
      <c r="E68" s="17">
        <v>1.0</v>
      </c>
      <c r="F68" s="17">
        <v>0.0</v>
      </c>
      <c r="G68" s="17">
        <v>0.0</v>
      </c>
      <c r="J68" s="3"/>
    </row>
    <row r="69" ht="12.75" customHeight="1">
      <c r="B69" s="17">
        <v>1993.0</v>
      </c>
      <c r="C69" s="17" t="s">
        <v>56</v>
      </c>
      <c r="D69" s="17">
        <v>8.0</v>
      </c>
      <c r="E69" s="17">
        <v>1.0</v>
      </c>
      <c r="F69" s="17">
        <v>0.0</v>
      </c>
      <c r="G69" s="17">
        <v>0.0</v>
      </c>
      <c r="J69" s="3"/>
    </row>
    <row r="70" ht="12.75" customHeight="1">
      <c r="B70" s="17">
        <v>1993.0</v>
      </c>
      <c r="C70" s="17" t="s">
        <v>57</v>
      </c>
      <c r="D70" s="17">
        <v>12.0</v>
      </c>
      <c r="E70" s="17">
        <v>3.0</v>
      </c>
      <c r="F70" s="17">
        <v>0.0</v>
      </c>
      <c r="G70" s="17">
        <v>1.0</v>
      </c>
      <c r="J70" s="3"/>
    </row>
    <row r="71" ht="12.75" customHeight="1">
      <c r="B71" s="17">
        <v>1994.0</v>
      </c>
      <c r="C71" s="17" t="s">
        <v>58</v>
      </c>
      <c r="D71" s="17">
        <v>4.0</v>
      </c>
      <c r="E71" s="17">
        <v>0.0</v>
      </c>
      <c r="F71" s="17">
        <v>0.0</v>
      </c>
      <c r="G71" s="17">
        <v>0.0</v>
      </c>
      <c r="J71" s="3"/>
    </row>
    <row r="72" ht="12.75" customHeight="1">
      <c r="B72" s="17">
        <v>1994.0</v>
      </c>
      <c r="C72" s="17" t="s">
        <v>59</v>
      </c>
      <c r="D72" s="17">
        <v>2.0</v>
      </c>
      <c r="E72" s="17">
        <v>1.0</v>
      </c>
      <c r="F72" s="17">
        <v>0.0</v>
      </c>
      <c r="G72" s="17">
        <v>0.0</v>
      </c>
      <c r="J72" s="3"/>
    </row>
    <row r="73" ht="12.75" customHeight="1">
      <c r="B73" s="17">
        <v>1994.0</v>
      </c>
      <c r="C73" s="17" t="s">
        <v>60</v>
      </c>
      <c r="D73" s="17">
        <v>7.0</v>
      </c>
      <c r="E73" s="17">
        <v>0.0</v>
      </c>
      <c r="F73" s="17">
        <v>0.0</v>
      </c>
      <c r="G73" s="17">
        <v>0.0</v>
      </c>
      <c r="J73" s="3"/>
    </row>
    <row r="74" ht="12.75" customHeight="1">
      <c r="B74" s="17">
        <v>1994.0</v>
      </c>
      <c r="C74" s="17" t="s">
        <v>61</v>
      </c>
      <c r="D74" s="17">
        <v>7.0</v>
      </c>
      <c r="E74" s="17">
        <v>1.0</v>
      </c>
      <c r="F74" s="17">
        <v>0.0</v>
      </c>
      <c r="G74" s="17">
        <v>0.0</v>
      </c>
      <c r="J74" s="3"/>
    </row>
    <row r="75" ht="12.75" customHeight="1">
      <c r="B75" s="17">
        <v>1994.0</v>
      </c>
      <c r="C75" s="17" t="s">
        <v>62</v>
      </c>
      <c r="D75" s="17">
        <v>13.0</v>
      </c>
      <c r="E75" s="17">
        <v>3.0</v>
      </c>
      <c r="F75" s="17">
        <v>0.0</v>
      </c>
      <c r="G75" s="17">
        <v>1.0</v>
      </c>
      <c r="J75" s="3"/>
    </row>
    <row r="76" ht="12.75" customHeight="1">
      <c r="B76" s="17">
        <v>1995.0</v>
      </c>
      <c r="C76" s="17" t="s">
        <v>63</v>
      </c>
      <c r="D76" s="17">
        <v>7.0</v>
      </c>
      <c r="E76" s="17">
        <v>1.0</v>
      </c>
      <c r="F76" s="17">
        <v>1.0</v>
      </c>
      <c r="G76" s="17">
        <v>0.0</v>
      </c>
      <c r="J76" s="3"/>
    </row>
    <row r="77" ht="12.75" customHeight="1">
      <c r="B77" s="17">
        <v>1995.0</v>
      </c>
      <c r="C77" s="17" t="s">
        <v>64</v>
      </c>
      <c r="D77" s="17">
        <v>5.0</v>
      </c>
      <c r="E77" s="17">
        <v>0.0</v>
      </c>
      <c r="F77" s="17">
        <v>1.0</v>
      </c>
      <c r="G77" s="17">
        <v>0.0</v>
      </c>
      <c r="J77" s="3"/>
    </row>
    <row r="78" ht="12.75" customHeight="1">
      <c r="B78" s="17">
        <v>1995.0</v>
      </c>
      <c r="C78" s="17" t="s">
        <v>65</v>
      </c>
      <c r="D78" s="17">
        <v>9.0</v>
      </c>
      <c r="E78" s="17">
        <v>0.0</v>
      </c>
      <c r="F78" s="17">
        <v>0.0</v>
      </c>
      <c r="G78" s="17">
        <v>0.0</v>
      </c>
      <c r="J78" s="3"/>
    </row>
    <row r="79" ht="12.75" customHeight="1">
      <c r="B79" s="17">
        <v>1995.0</v>
      </c>
      <c r="C79" s="17" t="s">
        <v>66</v>
      </c>
      <c r="D79" s="17">
        <v>7.0</v>
      </c>
      <c r="E79" s="17">
        <v>2.0</v>
      </c>
      <c r="F79" s="17">
        <v>0.0</v>
      </c>
      <c r="G79" s="17">
        <v>0.0</v>
      </c>
      <c r="J79" s="3"/>
    </row>
    <row r="80" ht="12.75" customHeight="1">
      <c r="B80" s="17">
        <v>1995.0</v>
      </c>
      <c r="C80" s="17" t="s">
        <v>67</v>
      </c>
      <c r="D80" s="17">
        <v>10.0</v>
      </c>
      <c r="E80" s="17">
        <v>1.0</v>
      </c>
      <c r="F80" s="17">
        <v>0.0</v>
      </c>
      <c r="G80" s="17">
        <v>1.0</v>
      </c>
      <c r="J80" s="3"/>
    </row>
    <row r="81" ht="12.75" customHeight="1">
      <c r="B81" s="17">
        <v>1996.0</v>
      </c>
      <c r="C81" s="17" t="s">
        <v>68</v>
      </c>
      <c r="D81" s="17">
        <v>7.0</v>
      </c>
      <c r="E81" s="17">
        <v>0.0</v>
      </c>
      <c r="F81" s="17">
        <v>0.0</v>
      </c>
      <c r="G81" s="17">
        <v>0.0</v>
      </c>
      <c r="J81" s="3"/>
    </row>
    <row r="82" ht="12.75" customHeight="1">
      <c r="B82" s="17">
        <v>1996.0</v>
      </c>
      <c r="C82" s="17" t="s">
        <v>69</v>
      </c>
      <c r="D82" s="17">
        <v>5.0</v>
      </c>
      <c r="E82" s="17">
        <v>1.0</v>
      </c>
      <c r="F82" s="17">
        <v>0.0</v>
      </c>
      <c r="G82" s="17">
        <v>0.0</v>
      </c>
      <c r="J82" s="3"/>
    </row>
    <row r="83" ht="12.75" customHeight="1">
      <c r="B83" s="17">
        <v>1996.0</v>
      </c>
      <c r="C83" s="17" t="s">
        <v>70</v>
      </c>
      <c r="D83" s="17">
        <v>5.0</v>
      </c>
      <c r="E83" s="17">
        <v>1.0</v>
      </c>
      <c r="F83" s="17">
        <v>0.0</v>
      </c>
      <c r="G83" s="17">
        <v>0.0</v>
      </c>
      <c r="J83" s="3"/>
    </row>
    <row r="84" ht="12.75" customHeight="1">
      <c r="B84" s="17">
        <v>1996.0</v>
      </c>
      <c r="C84" s="17" t="s">
        <v>71</v>
      </c>
      <c r="D84" s="17">
        <v>7.0</v>
      </c>
      <c r="E84" s="17">
        <v>1.0</v>
      </c>
      <c r="F84" s="17">
        <v>0.0</v>
      </c>
      <c r="G84" s="17">
        <v>0.0</v>
      </c>
      <c r="J84" s="3"/>
    </row>
    <row r="85" ht="12.75" customHeight="1">
      <c r="B85" s="17">
        <v>1996.0</v>
      </c>
      <c r="C85" s="17" t="s">
        <v>72</v>
      </c>
      <c r="D85" s="17">
        <v>12.0</v>
      </c>
      <c r="E85" s="17">
        <v>2.0</v>
      </c>
      <c r="F85" s="17">
        <v>0.0</v>
      </c>
      <c r="G85" s="17">
        <v>1.0</v>
      </c>
      <c r="J85" s="3"/>
    </row>
    <row r="86" ht="12.75" customHeight="1">
      <c r="B86" s="17">
        <v>1997.0</v>
      </c>
      <c r="C86" s="17" t="s">
        <v>73</v>
      </c>
      <c r="D86" s="17">
        <v>4.0</v>
      </c>
      <c r="E86" s="17">
        <v>0.0</v>
      </c>
      <c r="F86" s="17">
        <v>1.0</v>
      </c>
      <c r="G86" s="17">
        <v>0.0</v>
      </c>
      <c r="J86" s="3"/>
    </row>
    <row r="87" ht="12.75" customHeight="1">
      <c r="B87" s="17">
        <v>1997.0</v>
      </c>
      <c r="C87" s="17" t="s">
        <v>74</v>
      </c>
      <c r="D87" s="17">
        <v>7.0</v>
      </c>
      <c r="E87" s="17">
        <v>3.0</v>
      </c>
      <c r="F87" s="17">
        <v>1.0</v>
      </c>
      <c r="G87" s="17">
        <v>0.0</v>
      </c>
      <c r="J87" s="3"/>
    </row>
    <row r="88" ht="12.75" customHeight="1">
      <c r="B88" s="17">
        <v>1997.0</v>
      </c>
      <c r="C88" s="17" t="s">
        <v>75</v>
      </c>
      <c r="D88" s="17">
        <v>9.0</v>
      </c>
      <c r="E88" s="17">
        <v>1.0</v>
      </c>
      <c r="F88" s="17">
        <v>0.0</v>
      </c>
      <c r="G88" s="17">
        <v>0.0</v>
      </c>
      <c r="J88" s="3"/>
    </row>
    <row r="89" ht="12.75" customHeight="1">
      <c r="B89" s="17">
        <v>1997.0</v>
      </c>
      <c r="C89" s="17" t="s">
        <v>76</v>
      </c>
      <c r="D89" s="17">
        <v>9.0</v>
      </c>
      <c r="E89" s="17">
        <v>1.0</v>
      </c>
      <c r="F89" s="17">
        <v>0.0</v>
      </c>
      <c r="G89" s="17">
        <v>0.0</v>
      </c>
      <c r="J89" s="3"/>
    </row>
    <row r="90" ht="12.75" customHeight="1">
      <c r="B90" s="17">
        <v>1997.0</v>
      </c>
      <c r="C90" s="17" t="s">
        <v>77</v>
      </c>
      <c r="D90" s="17">
        <v>14.0</v>
      </c>
      <c r="E90" s="17">
        <v>4.0</v>
      </c>
      <c r="F90" s="17">
        <v>0.0</v>
      </c>
      <c r="G90" s="17">
        <v>1.0</v>
      </c>
      <c r="J90" s="3"/>
    </row>
    <row r="91" ht="12.75" customHeight="1">
      <c r="B91" s="17">
        <v>1998.0</v>
      </c>
      <c r="C91" s="17" t="s">
        <v>78</v>
      </c>
      <c r="D91" s="17">
        <v>7.0</v>
      </c>
      <c r="E91" s="17">
        <v>0.0</v>
      </c>
      <c r="F91" s="17">
        <v>0.0</v>
      </c>
      <c r="G91" s="17">
        <v>0.0</v>
      </c>
      <c r="J91" s="3"/>
    </row>
    <row r="92" ht="12.75" customHeight="1">
      <c r="B92" s="17">
        <v>1998.0</v>
      </c>
      <c r="C92" s="17" t="s">
        <v>79</v>
      </c>
      <c r="D92" s="17">
        <v>7.0</v>
      </c>
      <c r="E92" s="17">
        <v>0.0</v>
      </c>
      <c r="F92" s="17">
        <v>0.0</v>
      </c>
      <c r="G92" s="17">
        <v>0.0</v>
      </c>
      <c r="J92" s="3"/>
    </row>
    <row r="93" ht="12.75" customHeight="1">
      <c r="B93" s="17">
        <v>1998.0</v>
      </c>
      <c r="C93" s="17" t="s">
        <v>80</v>
      </c>
      <c r="D93" s="17">
        <v>7.0</v>
      </c>
      <c r="E93" s="17">
        <v>1.0</v>
      </c>
      <c r="F93" s="17">
        <v>0.0</v>
      </c>
      <c r="G93" s="17">
        <v>0.0</v>
      </c>
      <c r="J93" s="3"/>
    </row>
    <row r="94" ht="12.75" customHeight="1">
      <c r="B94" s="17">
        <v>1998.0</v>
      </c>
      <c r="C94" s="17" t="s">
        <v>81</v>
      </c>
      <c r="D94" s="17">
        <v>11.0</v>
      </c>
      <c r="E94" s="17">
        <v>2.0</v>
      </c>
      <c r="F94" s="17">
        <v>0.0</v>
      </c>
      <c r="G94" s="17">
        <v>0.0</v>
      </c>
      <c r="J94" s="3"/>
    </row>
    <row r="95" ht="12.75" customHeight="1">
      <c r="B95" s="17">
        <v>1998.0</v>
      </c>
      <c r="C95" s="17" t="s">
        <v>82</v>
      </c>
      <c r="D95" s="17">
        <v>13.0</v>
      </c>
      <c r="E95" s="17">
        <v>3.0</v>
      </c>
      <c r="F95" s="17">
        <v>0.0</v>
      </c>
      <c r="G95" s="17">
        <v>1.0</v>
      </c>
      <c r="J95" s="3"/>
    </row>
    <row r="96" ht="12.75" customHeight="1">
      <c r="B96" s="17">
        <v>1999.0</v>
      </c>
      <c r="C96" s="17" t="s">
        <v>83</v>
      </c>
      <c r="D96" s="17">
        <v>4.0</v>
      </c>
      <c r="E96" s="17">
        <v>0.0</v>
      </c>
      <c r="F96" s="17">
        <v>0.0</v>
      </c>
      <c r="G96" s="17">
        <v>0.0</v>
      </c>
      <c r="J96" s="3"/>
    </row>
    <row r="97" ht="12.75" customHeight="1">
      <c r="B97" s="17">
        <v>1999.0</v>
      </c>
      <c r="C97" s="17" t="s">
        <v>84</v>
      </c>
      <c r="D97" s="17">
        <v>6.0</v>
      </c>
      <c r="E97" s="17">
        <v>0.0</v>
      </c>
      <c r="F97" s="17">
        <v>0.0</v>
      </c>
      <c r="G97" s="17">
        <v>0.0</v>
      </c>
      <c r="J97" s="3"/>
    </row>
    <row r="98" ht="12.75" customHeight="1">
      <c r="B98" s="17">
        <v>1999.0</v>
      </c>
      <c r="C98" s="17" t="s">
        <v>85</v>
      </c>
      <c r="D98" s="17">
        <v>7.0</v>
      </c>
      <c r="E98" s="17">
        <v>0.0</v>
      </c>
      <c r="F98" s="17">
        <v>0.0</v>
      </c>
      <c r="G98" s="17">
        <v>0.0</v>
      </c>
      <c r="J98" s="3"/>
    </row>
    <row r="99" ht="12.75" customHeight="1">
      <c r="B99" s="17">
        <v>1999.0</v>
      </c>
      <c r="C99" s="17" t="s">
        <v>86</v>
      </c>
      <c r="D99" s="17">
        <v>7.0</v>
      </c>
      <c r="E99" s="17">
        <v>0.0</v>
      </c>
      <c r="F99" s="17">
        <v>0.0</v>
      </c>
      <c r="G99" s="17">
        <v>0.0</v>
      </c>
      <c r="J99" s="3"/>
    </row>
    <row r="100" ht="12.75" customHeight="1">
      <c r="B100" s="17">
        <v>1999.0</v>
      </c>
      <c r="C100" s="17" t="s">
        <v>87</v>
      </c>
      <c r="D100" s="17">
        <v>8.0</v>
      </c>
      <c r="E100" s="17">
        <v>3.0</v>
      </c>
      <c r="F100" s="17">
        <v>0.0</v>
      </c>
      <c r="G100" s="17">
        <v>1.0</v>
      </c>
      <c r="J100" s="3"/>
    </row>
    <row r="101" ht="12.75" customHeight="1">
      <c r="B101" s="17">
        <v>2000.0</v>
      </c>
      <c r="C101" s="17" t="s">
        <v>88</v>
      </c>
      <c r="D101" s="17">
        <v>5.0</v>
      </c>
      <c r="E101" s="17">
        <v>0.0</v>
      </c>
      <c r="F101" s="17">
        <v>1.0</v>
      </c>
      <c r="G101" s="17">
        <v>0.0</v>
      </c>
      <c r="J101" s="3"/>
    </row>
    <row r="102" ht="12.75" customHeight="1">
      <c r="B102" s="17">
        <v>2000.0</v>
      </c>
      <c r="C102" s="17" t="s">
        <v>89</v>
      </c>
      <c r="D102" s="17">
        <v>5.0</v>
      </c>
      <c r="E102" s="17">
        <v>1.0</v>
      </c>
      <c r="F102" s="17">
        <v>0.0</v>
      </c>
      <c r="G102" s="17">
        <v>0.0</v>
      </c>
      <c r="J102" s="3"/>
    </row>
    <row r="103" ht="12.75" customHeight="1">
      <c r="B103" s="17">
        <v>2000.0</v>
      </c>
      <c r="C103" s="17" t="s">
        <v>90</v>
      </c>
      <c r="D103" s="17">
        <v>5.0</v>
      </c>
      <c r="E103" s="17">
        <v>2.0</v>
      </c>
      <c r="F103" s="17">
        <v>0.0</v>
      </c>
      <c r="G103" s="17">
        <v>0.0</v>
      </c>
      <c r="J103" s="3"/>
    </row>
    <row r="104" ht="12.75" customHeight="1">
      <c r="B104" s="17">
        <v>2000.0</v>
      </c>
      <c r="C104" s="17" t="s">
        <v>91</v>
      </c>
      <c r="D104" s="17">
        <v>10.0</v>
      </c>
      <c r="E104" s="17">
        <v>2.0</v>
      </c>
      <c r="F104" s="17">
        <v>0.0</v>
      </c>
      <c r="G104" s="17">
        <v>0.0</v>
      </c>
      <c r="J104" s="3"/>
    </row>
    <row r="105" ht="12.75" customHeight="1">
      <c r="B105" s="17">
        <v>2000.0</v>
      </c>
      <c r="C105" s="17" t="s">
        <v>92</v>
      </c>
      <c r="D105" s="17">
        <v>12.0</v>
      </c>
      <c r="E105" s="17">
        <v>2.0</v>
      </c>
      <c r="F105" s="17">
        <v>0.0</v>
      </c>
      <c r="G105" s="17">
        <v>1.0</v>
      </c>
      <c r="J105" s="3"/>
    </row>
    <row r="106" ht="12.75" customHeight="1">
      <c r="B106" s="17">
        <v>2001.0</v>
      </c>
      <c r="C106" s="17" t="s">
        <v>93</v>
      </c>
      <c r="D106" s="17">
        <v>5.0</v>
      </c>
      <c r="E106" s="17">
        <v>1.0</v>
      </c>
      <c r="F106" s="17">
        <v>0.0</v>
      </c>
      <c r="G106" s="17">
        <v>0.0</v>
      </c>
      <c r="J106" s="3"/>
    </row>
    <row r="107" ht="12.75" customHeight="1">
      <c r="B107" s="17">
        <v>2001.0</v>
      </c>
      <c r="C107" s="17" t="s">
        <v>94</v>
      </c>
      <c r="D107" s="17">
        <v>7.0</v>
      </c>
      <c r="E107" s="17">
        <v>1.0</v>
      </c>
      <c r="F107" s="17">
        <v>0.0</v>
      </c>
      <c r="G107" s="17">
        <v>0.0</v>
      </c>
      <c r="J107" s="3"/>
    </row>
    <row r="108" ht="12.75" customHeight="1">
      <c r="B108" s="17">
        <v>2001.0</v>
      </c>
      <c r="C108" s="17" t="s">
        <v>95</v>
      </c>
      <c r="D108" s="17">
        <v>13.0</v>
      </c>
      <c r="E108" s="17">
        <v>0.0</v>
      </c>
      <c r="F108" s="17">
        <v>0.0</v>
      </c>
      <c r="G108" s="17">
        <v>0.0</v>
      </c>
      <c r="J108" s="3"/>
    </row>
    <row r="109" ht="12.75" customHeight="1">
      <c r="B109" s="17">
        <v>2001.0</v>
      </c>
      <c r="C109" s="17" t="s">
        <v>96</v>
      </c>
      <c r="D109" s="17">
        <v>8.0</v>
      </c>
      <c r="E109" s="17">
        <v>3.0</v>
      </c>
      <c r="F109" s="17">
        <v>0.0</v>
      </c>
      <c r="G109" s="17">
        <v>0.0</v>
      </c>
      <c r="J109" s="3"/>
    </row>
    <row r="110" ht="12.75" customHeight="1">
      <c r="B110" s="17">
        <v>2001.0</v>
      </c>
      <c r="C110" s="17" t="s">
        <v>97</v>
      </c>
      <c r="D110" s="17">
        <v>8.0</v>
      </c>
      <c r="E110" s="17">
        <v>4.0</v>
      </c>
      <c r="F110" s="17">
        <v>0.0</v>
      </c>
      <c r="G110" s="17">
        <v>1.0</v>
      </c>
      <c r="J110" s="3"/>
    </row>
    <row r="111" ht="12.75" customHeight="1">
      <c r="B111" s="17">
        <v>2002.0</v>
      </c>
      <c r="C111" s="17" t="s">
        <v>98</v>
      </c>
      <c r="D111" s="17">
        <v>6.0</v>
      </c>
      <c r="E111" s="17">
        <v>0.0</v>
      </c>
      <c r="F111" s="17">
        <v>0.0</v>
      </c>
      <c r="G111" s="17">
        <v>0.0</v>
      </c>
      <c r="J111" s="3"/>
    </row>
    <row r="112" ht="12.75" customHeight="1">
      <c r="B112" s="17">
        <v>2002.0</v>
      </c>
      <c r="C112" s="17" t="s">
        <v>99</v>
      </c>
      <c r="D112" s="17">
        <v>7.0</v>
      </c>
      <c r="E112" s="17">
        <v>0.0</v>
      </c>
      <c r="F112" s="17">
        <v>0.0</v>
      </c>
      <c r="G112" s="17">
        <v>0.0</v>
      </c>
      <c r="J112" s="3"/>
    </row>
    <row r="113" ht="12.75" customHeight="1">
      <c r="B113" s="17">
        <v>2002.0</v>
      </c>
      <c r="C113" s="17" t="s">
        <v>100</v>
      </c>
      <c r="D113" s="17">
        <v>9.0</v>
      </c>
      <c r="E113" s="17">
        <v>2.0</v>
      </c>
      <c r="F113" s="17">
        <v>0.0</v>
      </c>
      <c r="G113" s="17">
        <v>0.0</v>
      </c>
      <c r="J113" s="3"/>
    </row>
    <row r="114" ht="12.75" customHeight="1">
      <c r="B114" s="17">
        <v>2002.0</v>
      </c>
      <c r="C114" s="17" t="s">
        <v>101</v>
      </c>
      <c r="D114" s="17">
        <v>10.0</v>
      </c>
      <c r="E114" s="17">
        <v>2.0</v>
      </c>
      <c r="F114" s="17">
        <v>0.0</v>
      </c>
      <c r="G114" s="17">
        <v>0.0</v>
      </c>
      <c r="J114" s="3"/>
    </row>
    <row r="115" ht="12.75" customHeight="1">
      <c r="B115" s="17">
        <v>2002.0</v>
      </c>
      <c r="C115" s="17" t="s">
        <v>102</v>
      </c>
      <c r="D115" s="17">
        <v>13.0</v>
      </c>
      <c r="E115" s="17">
        <v>3.0</v>
      </c>
      <c r="F115" s="17">
        <v>0.0</v>
      </c>
      <c r="G115" s="17">
        <v>1.0</v>
      </c>
      <c r="J115" s="3"/>
    </row>
    <row r="116" ht="12.75" customHeight="1">
      <c r="B116" s="17">
        <v>2003.0</v>
      </c>
      <c r="C116" s="17" t="s">
        <v>103</v>
      </c>
      <c r="D116" s="17">
        <v>7.0</v>
      </c>
      <c r="E116" s="17">
        <v>0.0</v>
      </c>
      <c r="F116" s="17">
        <v>0.0</v>
      </c>
      <c r="G116" s="17">
        <v>0.0</v>
      </c>
      <c r="J116" s="3"/>
    </row>
    <row r="117" ht="12.75" customHeight="1">
      <c r="B117" s="17">
        <v>2003.0</v>
      </c>
      <c r="C117" s="17" t="s">
        <v>104</v>
      </c>
      <c r="D117" s="17">
        <v>10.0</v>
      </c>
      <c r="E117" s="17">
        <v>0.0</v>
      </c>
      <c r="F117" s="17">
        <v>0.0</v>
      </c>
      <c r="G117" s="17">
        <v>0.0</v>
      </c>
      <c r="J117" s="3"/>
    </row>
    <row r="118" ht="12.75" customHeight="1">
      <c r="B118" s="17">
        <v>2003.0</v>
      </c>
      <c r="C118" s="17" t="s">
        <v>105</v>
      </c>
      <c r="D118" s="17">
        <v>6.0</v>
      </c>
      <c r="E118" s="17">
        <v>2.0</v>
      </c>
      <c r="F118" s="17">
        <v>0.0</v>
      </c>
      <c r="G118" s="17">
        <v>0.0</v>
      </c>
      <c r="J118" s="3"/>
    </row>
    <row r="119" ht="12.75" customHeight="1">
      <c r="B119" s="17">
        <v>2003.0</v>
      </c>
      <c r="C119" s="17" t="s">
        <v>106</v>
      </c>
      <c r="D119" s="17">
        <v>4.0</v>
      </c>
      <c r="E119" s="17">
        <v>3.0</v>
      </c>
      <c r="F119" s="17">
        <v>0.0</v>
      </c>
      <c r="G119" s="17">
        <v>0.0</v>
      </c>
      <c r="J119" s="3"/>
    </row>
    <row r="120" ht="12.75" customHeight="1">
      <c r="B120" s="17">
        <v>2003.0</v>
      </c>
      <c r="C120" s="17" t="s">
        <v>107</v>
      </c>
      <c r="D120" s="17">
        <v>11.0</v>
      </c>
      <c r="E120" s="17">
        <v>4.0</v>
      </c>
      <c r="F120" s="17">
        <v>0.0</v>
      </c>
      <c r="G120" s="17">
        <v>1.0</v>
      </c>
      <c r="J120" s="3"/>
    </row>
    <row r="121" ht="12.75" customHeight="1">
      <c r="B121" s="17">
        <v>2004.0</v>
      </c>
      <c r="C121" s="17" t="s">
        <v>108</v>
      </c>
      <c r="D121" s="17">
        <v>5.0</v>
      </c>
      <c r="E121" s="17">
        <v>2.0</v>
      </c>
      <c r="F121" s="17">
        <v>1.0</v>
      </c>
      <c r="G121" s="17">
        <v>0.0</v>
      </c>
      <c r="J121" s="3"/>
    </row>
    <row r="122" ht="12.75" customHeight="1">
      <c r="B122" s="17">
        <v>2004.0</v>
      </c>
      <c r="C122" s="17" t="s">
        <v>109</v>
      </c>
      <c r="D122" s="17">
        <v>7.0</v>
      </c>
      <c r="E122" s="17">
        <v>0.0</v>
      </c>
      <c r="F122" s="17">
        <v>0.0</v>
      </c>
      <c r="G122" s="17">
        <v>0.0</v>
      </c>
      <c r="J122" s="3"/>
    </row>
    <row r="123" ht="12.75" customHeight="1">
      <c r="B123" s="17">
        <v>2004.0</v>
      </c>
      <c r="C123" s="17" t="s">
        <v>110</v>
      </c>
      <c r="D123" s="17">
        <v>6.0</v>
      </c>
      <c r="E123" s="17">
        <v>1.0</v>
      </c>
      <c r="F123" s="17">
        <v>0.0</v>
      </c>
      <c r="G123" s="17">
        <v>0.0</v>
      </c>
      <c r="J123" s="3"/>
    </row>
    <row r="124" ht="12.75" customHeight="1">
      <c r="B124" s="17">
        <v>2004.0</v>
      </c>
      <c r="C124" s="17" t="s">
        <v>111</v>
      </c>
      <c r="D124" s="17">
        <v>7.0</v>
      </c>
      <c r="E124" s="17">
        <v>2.0</v>
      </c>
      <c r="F124" s="17">
        <v>0.0</v>
      </c>
      <c r="G124" s="17">
        <v>1.0</v>
      </c>
      <c r="J124" s="3"/>
    </row>
    <row r="125" ht="12.75" customHeight="1">
      <c r="B125" s="17">
        <v>2004.0</v>
      </c>
      <c r="C125" s="17" t="s">
        <v>112</v>
      </c>
      <c r="D125" s="17">
        <v>11.0</v>
      </c>
      <c r="E125" s="17">
        <v>3.0</v>
      </c>
      <c r="F125" s="17">
        <v>0.0</v>
      </c>
      <c r="G125" s="17">
        <v>0.0</v>
      </c>
      <c r="J125" s="3"/>
    </row>
    <row r="126" ht="12.75" customHeight="1">
      <c r="B126" s="17">
        <v>2005.0</v>
      </c>
      <c r="C126" s="17" t="s">
        <v>113</v>
      </c>
      <c r="D126" s="17">
        <v>6.0</v>
      </c>
      <c r="E126" s="17">
        <v>0.0</v>
      </c>
      <c r="F126" s="17">
        <v>0.0</v>
      </c>
      <c r="G126" s="17">
        <v>1.0</v>
      </c>
      <c r="J126" s="3"/>
    </row>
    <row r="127" ht="12.75" customHeight="1">
      <c r="B127" s="17">
        <v>2005.0</v>
      </c>
      <c r="C127" s="17" t="s">
        <v>115</v>
      </c>
      <c r="D127" s="17">
        <v>8.0</v>
      </c>
      <c r="E127" s="17">
        <v>4.0</v>
      </c>
      <c r="F127" s="17">
        <v>0.0</v>
      </c>
      <c r="G127" s="17">
        <v>0.0</v>
      </c>
      <c r="J127" s="3"/>
    </row>
    <row r="128" ht="12.75" customHeight="1">
      <c r="B128" s="17">
        <v>2005.0</v>
      </c>
      <c r="C128" s="17" t="s">
        <v>116</v>
      </c>
      <c r="D128" s="17">
        <v>5.0</v>
      </c>
      <c r="E128" s="17">
        <v>1.0</v>
      </c>
      <c r="F128" s="17">
        <v>0.0</v>
      </c>
      <c r="G128" s="17">
        <v>0.0</v>
      </c>
      <c r="J128" s="3"/>
    </row>
    <row r="129" ht="12.75" customHeight="1">
      <c r="B129" s="17">
        <v>2005.0</v>
      </c>
      <c r="C129" s="17" t="s">
        <v>117</v>
      </c>
      <c r="D129" s="17">
        <v>6.0</v>
      </c>
      <c r="E129" s="17">
        <v>0.0</v>
      </c>
      <c r="F129" s="17">
        <v>0.0</v>
      </c>
      <c r="G129" s="17">
        <v>0.0</v>
      </c>
      <c r="J129" s="3"/>
    </row>
    <row r="130" ht="12.75" customHeight="1">
      <c r="B130" s="17">
        <v>2005.0</v>
      </c>
      <c r="C130" s="17" t="s">
        <v>118</v>
      </c>
      <c r="D130" s="17">
        <v>5.0</v>
      </c>
      <c r="E130" s="17">
        <v>0.0</v>
      </c>
      <c r="F130" s="17">
        <v>0.0</v>
      </c>
      <c r="G130" s="17">
        <v>0.0</v>
      </c>
      <c r="J130" s="3"/>
    </row>
    <row r="131" ht="12.75" customHeight="1">
      <c r="B131" s="17">
        <v>2006.0</v>
      </c>
      <c r="C131" s="17" t="s">
        <v>119</v>
      </c>
      <c r="D131" s="17">
        <v>7.0</v>
      </c>
      <c r="E131" s="17">
        <v>1.0</v>
      </c>
      <c r="F131" s="17">
        <v>0.0</v>
      </c>
      <c r="G131" s="17">
        <v>0.0</v>
      </c>
      <c r="J131" s="3"/>
    </row>
    <row r="132" ht="12.75" customHeight="1">
      <c r="B132" s="17">
        <v>2006.0</v>
      </c>
      <c r="C132" s="17" t="s">
        <v>120</v>
      </c>
      <c r="D132" s="17">
        <v>5.0</v>
      </c>
      <c r="E132" s="17">
        <v>1.0</v>
      </c>
      <c r="F132" s="17">
        <v>0.0</v>
      </c>
      <c r="G132" s="17">
        <v>1.0</v>
      </c>
      <c r="J132" s="3"/>
    </row>
    <row r="133" ht="12.75" customHeight="1">
      <c r="B133" s="17">
        <v>2006.0</v>
      </c>
      <c r="C133" s="17" t="s">
        <v>121</v>
      </c>
      <c r="D133" s="17">
        <v>4.0</v>
      </c>
      <c r="E133" s="17">
        <v>1.0</v>
      </c>
      <c r="F133" s="17">
        <v>0.0</v>
      </c>
      <c r="G133" s="17">
        <v>0.0</v>
      </c>
      <c r="J133" s="3"/>
    </row>
    <row r="134" ht="12.75" customHeight="1">
      <c r="B134" s="17">
        <v>2006.0</v>
      </c>
      <c r="C134" s="17" t="s">
        <v>122</v>
      </c>
      <c r="D134" s="17">
        <v>4.0</v>
      </c>
      <c r="E134" s="17">
        <v>0.0</v>
      </c>
      <c r="F134" s="17">
        <v>1.0</v>
      </c>
      <c r="G134" s="17">
        <v>0.0</v>
      </c>
      <c r="J134" s="3"/>
    </row>
    <row r="135" ht="12.75" customHeight="1">
      <c r="B135" s="17">
        <v>2006.0</v>
      </c>
      <c r="C135" s="17" t="s">
        <v>123</v>
      </c>
      <c r="D135" s="17">
        <v>6.0</v>
      </c>
      <c r="E135" s="17">
        <v>2.0</v>
      </c>
      <c r="F135" s="17">
        <v>0.0</v>
      </c>
      <c r="G135" s="17">
        <v>0.0</v>
      </c>
      <c r="J135" s="3"/>
    </row>
    <row r="136" ht="12.75" customHeight="1">
      <c r="B136" s="17">
        <v>2007.0</v>
      </c>
      <c r="C136" s="17" t="s">
        <v>124</v>
      </c>
      <c r="D136" s="17">
        <v>7.0</v>
      </c>
      <c r="E136" s="17">
        <v>2.0</v>
      </c>
      <c r="F136" s="17">
        <v>0.0</v>
      </c>
      <c r="G136" s="17">
        <v>0.0</v>
      </c>
      <c r="J136" s="3"/>
    </row>
    <row r="137" ht="12.75" customHeight="1">
      <c r="B137" s="17">
        <v>2007.0</v>
      </c>
      <c r="C137" s="17" t="s">
        <v>125</v>
      </c>
      <c r="D137" s="17">
        <v>4.0</v>
      </c>
      <c r="E137" s="17">
        <v>0.0</v>
      </c>
      <c r="F137" s="17">
        <v>1.0</v>
      </c>
      <c r="G137" s="17">
        <v>0.0</v>
      </c>
      <c r="J137" s="3"/>
    </row>
    <row r="138" ht="12.75" customHeight="1">
      <c r="B138" s="17">
        <v>2007.0</v>
      </c>
      <c r="C138" s="17" t="s">
        <v>126</v>
      </c>
      <c r="D138" s="17">
        <v>7.0</v>
      </c>
      <c r="E138" s="17">
        <v>0.0</v>
      </c>
      <c r="F138" s="17">
        <v>0.0</v>
      </c>
      <c r="G138" s="17">
        <v>0.0</v>
      </c>
      <c r="J138" s="3"/>
    </row>
    <row r="139" ht="12.75" customHeight="1">
      <c r="B139" s="17">
        <v>2007.0</v>
      </c>
      <c r="C139" s="17" t="s">
        <v>127</v>
      </c>
      <c r="D139" s="17">
        <v>8.0</v>
      </c>
      <c r="E139" s="17">
        <v>1.0</v>
      </c>
      <c r="F139" s="17">
        <v>0.0</v>
      </c>
      <c r="G139" s="17">
        <v>0.0</v>
      </c>
      <c r="J139" s="3"/>
    </row>
    <row r="140" ht="12.75" customHeight="1">
      <c r="B140" s="17">
        <v>2007.0</v>
      </c>
      <c r="C140" s="17" t="s">
        <v>128</v>
      </c>
      <c r="D140" s="17">
        <v>8.0</v>
      </c>
      <c r="E140" s="17">
        <v>2.0</v>
      </c>
      <c r="F140" s="17">
        <v>0.0</v>
      </c>
      <c r="G140" s="17">
        <v>1.0</v>
      </c>
      <c r="J140" s="3"/>
    </row>
    <row r="141" ht="12.75" customHeight="1">
      <c r="B141" s="17">
        <v>2008.0</v>
      </c>
      <c r="C141" s="17" t="s">
        <v>129</v>
      </c>
      <c r="D141" s="17">
        <v>13.0</v>
      </c>
      <c r="E141" s="17">
        <v>0.0</v>
      </c>
      <c r="F141" s="17">
        <v>0.0</v>
      </c>
      <c r="G141" s="17">
        <v>0.0</v>
      </c>
      <c r="J141" s="3"/>
    </row>
    <row r="142" ht="12.75" customHeight="1">
      <c r="B142" s="17">
        <v>2008.0</v>
      </c>
      <c r="C142" s="17" t="s">
        <v>130</v>
      </c>
      <c r="D142" s="17">
        <v>5.0</v>
      </c>
      <c r="E142" s="17">
        <v>0.0</v>
      </c>
      <c r="F142" s="17">
        <v>0.0</v>
      </c>
      <c r="G142" s="17">
        <v>0.0</v>
      </c>
      <c r="J142" s="3"/>
    </row>
    <row r="143" ht="12.75" customHeight="1">
      <c r="B143" s="17">
        <v>2008.0</v>
      </c>
      <c r="C143" s="17" t="s">
        <v>131</v>
      </c>
      <c r="D143" s="17">
        <v>8.0</v>
      </c>
      <c r="E143" s="17">
        <v>0.0</v>
      </c>
      <c r="F143" s="17">
        <v>0.0</v>
      </c>
      <c r="G143" s="17">
        <v>0.0</v>
      </c>
      <c r="J143" s="3"/>
    </row>
    <row r="144" ht="12.75" customHeight="1">
      <c r="B144" s="17">
        <v>2008.0</v>
      </c>
      <c r="C144" s="17" t="s">
        <v>132</v>
      </c>
      <c r="D144" s="17">
        <v>5.0</v>
      </c>
      <c r="E144" s="17">
        <v>1.0</v>
      </c>
      <c r="F144" s="17">
        <v>0.0</v>
      </c>
      <c r="G144" s="17">
        <v>0.0</v>
      </c>
      <c r="J144" s="3"/>
    </row>
    <row r="145" ht="12.75" customHeight="1">
      <c r="B145" s="17">
        <v>2008.0</v>
      </c>
      <c r="C145" s="17" t="s">
        <v>133</v>
      </c>
      <c r="D145" s="17">
        <v>10.0</v>
      </c>
      <c r="E145" s="17">
        <v>4.0</v>
      </c>
      <c r="F145" s="17">
        <v>0.0</v>
      </c>
      <c r="G145" s="17">
        <v>1.0</v>
      </c>
      <c r="J145" s="3"/>
    </row>
    <row r="146" ht="12.75" customHeight="1">
      <c r="B146" s="17">
        <v>2009.0</v>
      </c>
      <c r="C146" s="17" t="s">
        <v>134</v>
      </c>
      <c r="D146" s="17">
        <v>9.0</v>
      </c>
      <c r="E146" s="17">
        <v>3.0</v>
      </c>
      <c r="F146" s="17">
        <v>0.0</v>
      </c>
      <c r="G146" s="17">
        <v>1.0</v>
      </c>
      <c r="J146" s="3"/>
    </row>
    <row r="147" ht="12.75" customHeight="1">
      <c r="B147" s="17">
        <v>2009.0</v>
      </c>
      <c r="C147" s="17" t="s">
        <v>135</v>
      </c>
      <c r="D147" s="17">
        <v>9.0</v>
      </c>
      <c r="E147" s="17">
        <v>2.0</v>
      </c>
      <c r="F147" s="17">
        <v>0.0</v>
      </c>
      <c r="G147" s="17">
        <v>0.0</v>
      </c>
      <c r="J147" s="3"/>
    </row>
    <row r="148" ht="12.75" customHeight="1">
      <c r="B148" s="17">
        <v>2009.0</v>
      </c>
      <c r="C148" s="17" t="s">
        <v>136</v>
      </c>
      <c r="D148" s="17">
        <v>2.0</v>
      </c>
      <c r="E148" s="17">
        <v>1.0</v>
      </c>
      <c r="F148" s="17">
        <v>0.0</v>
      </c>
      <c r="G148" s="17">
        <v>0.0</v>
      </c>
      <c r="J148" s="3"/>
    </row>
    <row r="149" ht="12.75" customHeight="1">
      <c r="B149" s="17">
        <v>2009.0</v>
      </c>
      <c r="C149" s="17" t="s">
        <v>137</v>
      </c>
      <c r="D149" s="17">
        <v>4.0</v>
      </c>
      <c r="E149" s="17">
        <v>1.0</v>
      </c>
      <c r="F149" s="17">
        <v>0.0</v>
      </c>
      <c r="G149" s="17">
        <v>0.0</v>
      </c>
      <c r="J149" s="3"/>
    </row>
    <row r="150" ht="12.75" customHeight="1">
      <c r="B150" s="17">
        <v>2009.0</v>
      </c>
      <c r="C150" s="17" t="s">
        <v>138</v>
      </c>
      <c r="D150" s="17">
        <v>3.0</v>
      </c>
      <c r="E150" s="17">
        <v>0.0</v>
      </c>
      <c r="F150" s="17">
        <v>0.0</v>
      </c>
      <c r="G150" s="17">
        <v>0.0</v>
      </c>
      <c r="J150" s="3"/>
    </row>
    <row r="151" ht="12.75" customHeight="1">
      <c r="B151" s="17">
        <v>2009.0</v>
      </c>
      <c r="C151" s="17" t="s">
        <v>139</v>
      </c>
      <c r="D151" s="17">
        <v>8.0</v>
      </c>
      <c r="E151" s="17">
        <v>1.0</v>
      </c>
      <c r="F151" s="17">
        <v>0.0</v>
      </c>
      <c r="G151" s="17">
        <v>0.0</v>
      </c>
      <c r="J151" s="3"/>
    </row>
    <row r="152" ht="12.75" customHeight="1">
      <c r="B152" s="17">
        <v>2009.0</v>
      </c>
      <c r="C152" s="17" t="s">
        <v>140</v>
      </c>
      <c r="D152" s="17">
        <v>6.0</v>
      </c>
      <c r="E152" s="17">
        <v>1.0</v>
      </c>
      <c r="F152" s="17">
        <v>0.0</v>
      </c>
      <c r="G152" s="17">
        <v>0.0</v>
      </c>
      <c r="J152" s="3"/>
    </row>
    <row r="153" ht="12.75" customHeight="1">
      <c r="B153" s="17">
        <v>2009.0</v>
      </c>
      <c r="C153" s="17" t="s">
        <v>141</v>
      </c>
      <c r="D153" s="17">
        <v>2.0</v>
      </c>
      <c r="E153" s="17">
        <v>1.0</v>
      </c>
      <c r="F153" s="17">
        <v>1.0</v>
      </c>
      <c r="G153" s="17">
        <v>0.0</v>
      </c>
      <c r="J153" s="3"/>
    </row>
    <row r="154" ht="12.75" customHeight="1">
      <c r="B154" s="17">
        <v>2009.0</v>
      </c>
      <c r="C154" s="17" t="s">
        <v>142</v>
      </c>
      <c r="D154" s="17">
        <v>5.0</v>
      </c>
      <c r="E154" s="17">
        <v>2.0</v>
      </c>
      <c r="F154" s="17">
        <v>0.0</v>
      </c>
      <c r="G154" s="17">
        <v>0.0</v>
      </c>
      <c r="J154" s="3"/>
    </row>
    <row r="155" ht="12.75" customHeight="1">
      <c r="B155" s="17">
        <v>2009.0</v>
      </c>
      <c r="C155" s="17" t="s">
        <v>143</v>
      </c>
      <c r="D155" s="17">
        <v>6.0</v>
      </c>
      <c r="E155" s="17">
        <v>1.0</v>
      </c>
      <c r="F155" s="17">
        <v>0.0</v>
      </c>
      <c r="G155" s="17">
        <v>0.0</v>
      </c>
      <c r="J155" s="3"/>
    </row>
    <row r="156" ht="12.75" customHeight="1">
      <c r="B156" s="17">
        <v>2010.0</v>
      </c>
      <c r="C156" s="17" t="s">
        <v>144</v>
      </c>
      <c r="D156" s="17">
        <v>12.0</v>
      </c>
      <c r="E156" s="17">
        <v>1.0</v>
      </c>
      <c r="F156" s="17">
        <v>0.0</v>
      </c>
      <c r="G156" s="17">
        <v>1.0</v>
      </c>
      <c r="J156" s="3"/>
    </row>
    <row r="157" ht="12.75" customHeight="1">
      <c r="B157" s="17">
        <v>2010.0</v>
      </c>
      <c r="C157" s="17" t="s">
        <v>145</v>
      </c>
      <c r="D157" s="17">
        <v>5.0</v>
      </c>
      <c r="E157" s="17">
        <v>1.0</v>
      </c>
      <c r="F157" s="17">
        <v>0.0</v>
      </c>
      <c r="G157" s="17">
        <v>0.0</v>
      </c>
      <c r="J157" s="3"/>
    </row>
    <row r="158" ht="12.75" customHeight="1">
      <c r="B158" s="17">
        <v>2010.0</v>
      </c>
      <c r="C158" s="17" t="s">
        <v>146</v>
      </c>
      <c r="D158" s="17">
        <v>7.0</v>
      </c>
      <c r="E158" s="17">
        <v>2.0</v>
      </c>
      <c r="F158" s="17">
        <v>0.0</v>
      </c>
      <c r="G158" s="17">
        <v>0.0</v>
      </c>
      <c r="J158" s="3"/>
    </row>
    <row r="159" ht="12.75" customHeight="1">
      <c r="B159" s="17">
        <v>2010.0</v>
      </c>
      <c r="C159" s="17" t="s">
        <v>147</v>
      </c>
      <c r="D159" s="17">
        <v>8.0</v>
      </c>
      <c r="E159" s="17">
        <v>0.0</v>
      </c>
      <c r="F159" s="17">
        <v>0.0</v>
      </c>
      <c r="G159" s="17">
        <v>0.0</v>
      </c>
      <c r="J159" s="3"/>
    </row>
    <row r="160" ht="12.75" customHeight="1">
      <c r="B160" s="17">
        <v>2010.0</v>
      </c>
      <c r="C160" s="17" t="s">
        <v>148</v>
      </c>
      <c r="D160" s="17">
        <v>4.0</v>
      </c>
      <c r="E160" s="17">
        <v>2.0</v>
      </c>
      <c r="F160" s="17">
        <v>1.0</v>
      </c>
      <c r="G160" s="17">
        <v>0.0</v>
      </c>
      <c r="J160" s="3"/>
    </row>
    <row r="161" ht="12.75" customHeight="1">
      <c r="B161" s="17">
        <v>2010.0</v>
      </c>
      <c r="C161" s="17" t="s">
        <v>149</v>
      </c>
      <c r="D161" s="17">
        <v>6.0</v>
      </c>
      <c r="E161" s="17">
        <v>3.0</v>
      </c>
      <c r="F161" s="17">
        <v>0.0</v>
      </c>
      <c r="G161" s="17">
        <v>0.0</v>
      </c>
      <c r="J161" s="3"/>
    </row>
    <row r="162" ht="12.75" customHeight="1">
      <c r="B162" s="17">
        <v>2010.0</v>
      </c>
      <c r="C162" s="17" t="s">
        <v>150</v>
      </c>
      <c r="D162" s="17">
        <v>8.0</v>
      </c>
      <c r="E162" s="17">
        <v>4.0</v>
      </c>
      <c r="F162" s="17">
        <v>0.0</v>
      </c>
      <c r="G162" s="17">
        <v>0.0</v>
      </c>
      <c r="J162" s="3"/>
    </row>
    <row r="163" ht="12.75" customHeight="1">
      <c r="B163" s="17">
        <v>2010.0</v>
      </c>
      <c r="C163" s="17" t="s">
        <v>151</v>
      </c>
      <c r="D163" s="17">
        <v>5.0</v>
      </c>
      <c r="E163" s="17">
        <v>1.0</v>
      </c>
      <c r="F163" s="17">
        <v>0.0</v>
      </c>
      <c r="G163" s="17">
        <v>0.0</v>
      </c>
      <c r="J163" s="3"/>
    </row>
    <row r="164" ht="12.75" customHeight="1">
      <c r="B164" s="17">
        <v>2010.0</v>
      </c>
      <c r="C164" s="17" t="s">
        <v>152</v>
      </c>
      <c r="D164" s="17">
        <v>10.0</v>
      </c>
      <c r="E164" s="17">
        <v>0.0</v>
      </c>
      <c r="F164" s="17">
        <v>0.0</v>
      </c>
      <c r="G164" s="17">
        <v>0.0</v>
      </c>
      <c r="J164" s="3"/>
    </row>
    <row r="165" ht="12.75" customHeight="1">
      <c r="B165" s="17">
        <v>2010.0</v>
      </c>
      <c r="C165" s="17" t="s">
        <v>153</v>
      </c>
      <c r="D165" s="17">
        <v>4.0</v>
      </c>
      <c r="E165" s="17">
        <v>0.0</v>
      </c>
      <c r="F165" s="17">
        <v>0.0</v>
      </c>
      <c r="G165" s="17">
        <v>0.0</v>
      </c>
      <c r="J165" s="3"/>
    </row>
    <row r="166" ht="12.75" customHeight="1">
      <c r="J166" s="3"/>
    </row>
    <row r="167" ht="12.75" customHeight="1">
      <c r="J167" s="3"/>
    </row>
    <row r="168" ht="12.75" customHeight="1">
      <c r="J168" s="3"/>
    </row>
    <row r="169" ht="12.75" customHeight="1">
      <c r="J169" s="3"/>
    </row>
    <row r="170" ht="12.75" customHeight="1">
      <c r="J170" s="3"/>
    </row>
    <row r="171" ht="12.75" customHeight="1">
      <c r="J171" s="3"/>
    </row>
    <row r="172" ht="12.75" customHeight="1">
      <c r="J172" s="3"/>
    </row>
    <row r="173" ht="12.75" customHeight="1">
      <c r="J173" s="3"/>
    </row>
    <row r="174" ht="12.75" customHeight="1">
      <c r="J174" s="3"/>
    </row>
    <row r="175" ht="12.75" customHeight="1">
      <c r="J175" s="3"/>
    </row>
    <row r="176" ht="12.75" customHeight="1">
      <c r="J176" s="3"/>
    </row>
    <row r="177" ht="12.75" customHeight="1">
      <c r="J177" s="3"/>
    </row>
    <row r="178" ht="12.75" customHeight="1">
      <c r="J178" s="3"/>
    </row>
    <row r="179" ht="12.75" customHeight="1">
      <c r="J179" s="3"/>
    </row>
    <row r="180" ht="12.75" customHeight="1">
      <c r="J180" s="3"/>
    </row>
    <row r="181" ht="12.75" customHeight="1">
      <c r="J181" s="3"/>
    </row>
    <row r="182" ht="12.75" customHeight="1">
      <c r="J182" s="3"/>
    </row>
    <row r="183" ht="12.75" customHeight="1">
      <c r="J183" s="3"/>
    </row>
    <row r="184" ht="12.75" customHeight="1">
      <c r="J184" s="3"/>
    </row>
    <row r="185" ht="12.75" customHeight="1">
      <c r="J185" s="3"/>
    </row>
    <row r="186" ht="12.75" customHeight="1">
      <c r="J186" s="3"/>
    </row>
    <row r="187" ht="12.75" customHeight="1">
      <c r="J187" s="3"/>
    </row>
    <row r="188" ht="12.75" customHeight="1">
      <c r="J188" s="3"/>
    </row>
    <row r="189" ht="12.75" customHeight="1">
      <c r="J189" s="3"/>
    </row>
    <row r="190" ht="12.75" customHeight="1">
      <c r="J190" s="3"/>
    </row>
    <row r="191" ht="12.75" customHeight="1">
      <c r="J191" s="3"/>
    </row>
    <row r="192" ht="12.75" customHeight="1">
      <c r="J192" s="3"/>
    </row>
    <row r="193" ht="12.75" customHeight="1">
      <c r="J193" s="3"/>
    </row>
    <row r="194" ht="12.75" customHeight="1">
      <c r="J194" s="3"/>
    </row>
    <row r="195" ht="12.75" customHeight="1">
      <c r="J195" s="3"/>
    </row>
    <row r="196" ht="12.75" customHeight="1">
      <c r="J196" s="3"/>
    </row>
    <row r="197" ht="12.75" customHeight="1">
      <c r="J197" s="3"/>
    </row>
    <row r="198" ht="12.75" customHeight="1">
      <c r="J198" s="3"/>
    </row>
    <row r="199" ht="12.75" customHeight="1">
      <c r="J199" s="3"/>
    </row>
    <row r="200" ht="12.75" customHeight="1">
      <c r="J200" s="3"/>
    </row>
    <row r="201" ht="12.75" customHeight="1">
      <c r="J201" s="3"/>
    </row>
    <row r="202" ht="12.75" customHeight="1">
      <c r="J202" s="3"/>
    </row>
    <row r="203" ht="12.75" customHeight="1">
      <c r="J203" s="3"/>
    </row>
    <row r="204" ht="12.75" customHeight="1">
      <c r="J204" s="3"/>
    </row>
    <row r="205" ht="12.75" customHeight="1">
      <c r="J205" s="3"/>
    </row>
    <row r="206" ht="12.75" customHeight="1">
      <c r="J206" s="3"/>
    </row>
    <row r="207" ht="12.75" customHeight="1">
      <c r="J207" s="3"/>
    </row>
    <row r="208" ht="12.75" customHeight="1">
      <c r="J208" s="3"/>
    </row>
    <row r="209" ht="12.75" customHeight="1">
      <c r="J209" s="3"/>
    </row>
    <row r="210" ht="12.75" customHeight="1">
      <c r="J210" s="3"/>
    </row>
    <row r="211" ht="12.75" customHeight="1">
      <c r="J211" s="3"/>
    </row>
    <row r="212" ht="12.75" customHeight="1">
      <c r="J212" s="3"/>
    </row>
    <row r="213" ht="12.75" customHeight="1">
      <c r="J213" s="3"/>
    </row>
    <row r="214" ht="12.75" customHeight="1">
      <c r="J214" s="3"/>
    </row>
    <row r="215" ht="12.75" customHeight="1">
      <c r="J215" s="3"/>
    </row>
    <row r="216" ht="12.75" customHeight="1">
      <c r="J216" s="3"/>
    </row>
    <row r="217" ht="12.75" customHeight="1">
      <c r="J217" s="3"/>
    </row>
    <row r="218" ht="12.75" customHeight="1">
      <c r="J218" s="3"/>
    </row>
    <row r="219" ht="12.75" customHeight="1">
      <c r="J219" s="3"/>
    </row>
    <row r="220" ht="12.75" customHeight="1">
      <c r="J220" s="3"/>
    </row>
    <row r="221" ht="12.75" customHeight="1">
      <c r="J221" s="3"/>
    </row>
    <row r="222" ht="12.75" customHeight="1">
      <c r="J222" s="3"/>
    </row>
    <row r="223" ht="12.75" customHeight="1">
      <c r="J223" s="3"/>
    </row>
    <row r="224" ht="12.75" customHeight="1">
      <c r="J224" s="3"/>
    </row>
    <row r="225" ht="12.75" customHeight="1">
      <c r="J225" s="3"/>
    </row>
    <row r="226" ht="12.75" customHeight="1">
      <c r="J226" s="3"/>
    </row>
    <row r="227" ht="12.75" customHeight="1">
      <c r="J227" s="3"/>
    </row>
    <row r="228" ht="12.75" customHeight="1">
      <c r="J228" s="3"/>
    </row>
    <row r="229" ht="12.75" customHeight="1">
      <c r="J229" s="3"/>
    </row>
    <row r="230" ht="12.75" customHeight="1">
      <c r="J230" s="3"/>
    </row>
    <row r="231" ht="12.75" customHeight="1">
      <c r="J231" s="3"/>
    </row>
    <row r="232" ht="12.75" customHeight="1">
      <c r="J232" s="3"/>
    </row>
    <row r="233" ht="12.75" customHeight="1">
      <c r="J233" s="3"/>
    </row>
    <row r="234" ht="12.75" customHeight="1">
      <c r="J234" s="3"/>
    </row>
    <row r="235" ht="12.75" customHeight="1">
      <c r="J235" s="3"/>
    </row>
    <row r="236" ht="12.75" customHeight="1">
      <c r="J236" s="3"/>
    </row>
    <row r="237" ht="12.75" customHeight="1">
      <c r="J237" s="3"/>
    </row>
    <row r="238" ht="12.75" customHeight="1">
      <c r="J238" s="3"/>
    </row>
    <row r="239" ht="12.75" customHeight="1">
      <c r="J239" s="3"/>
    </row>
    <row r="240" ht="12.75" customHeight="1">
      <c r="J240" s="3"/>
    </row>
    <row r="241" ht="12.75" customHeight="1">
      <c r="J241" s="3"/>
    </row>
    <row r="242" ht="12.75" customHeight="1">
      <c r="J242" s="3"/>
    </row>
    <row r="243" ht="12.75" customHeight="1">
      <c r="J243" s="3"/>
    </row>
    <row r="244" ht="12.75" customHeight="1">
      <c r="J244" s="3"/>
    </row>
    <row r="245" ht="12.75" customHeight="1">
      <c r="J245" s="3"/>
    </row>
    <row r="246" ht="12.75" customHeight="1">
      <c r="J246" s="3"/>
    </row>
    <row r="247" ht="12.75" customHeight="1">
      <c r="J247" s="3"/>
    </row>
    <row r="248" ht="12.75" customHeight="1">
      <c r="J248" s="3"/>
    </row>
    <row r="249" ht="12.75" customHeight="1">
      <c r="J249" s="3"/>
    </row>
    <row r="250" ht="12.75" customHeight="1">
      <c r="J250" s="3"/>
    </row>
    <row r="251" ht="12.75" customHeight="1">
      <c r="J251" s="3"/>
    </row>
    <row r="252" ht="12.75" customHeight="1">
      <c r="J252" s="3"/>
    </row>
    <row r="253" ht="12.75" customHeight="1">
      <c r="J253" s="3"/>
    </row>
    <row r="254" ht="12.75" customHeight="1">
      <c r="J254" s="3"/>
    </row>
    <row r="255" ht="12.75" customHeight="1">
      <c r="J255" s="3"/>
    </row>
    <row r="256" ht="12.75" customHeight="1">
      <c r="J256" s="3"/>
    </row>
    <row r="257" ht="12.75" customHeight="1">
      <c r="J257" s="3"/>
    </row>
    <row r="258" ht="12.75" customHeight="1">
      <c r="J258" s="3"/>
    </row>
    <row r="259" ht="12.75" customHeight="1">
      <c r="J259" s="3"/>
    </row>
    <row r="260" ht="12.75" customHeight="1">
      <c r="J260" s="3"/>
    </row>
    <row r="261" ht="12.75" customHeight="1">
      <c r="J261" s="3"/>
    </row>
    <row r="262" ht="12.75" customHeight="1">
      <c r="J262" s="3"/>
    </row>
    <row r="263" ht="12.75" customHeight="1">
      <c r="J263" s="3"/>
    </row>
    <row r="264" ht="12.75" customHeight="1">
      <c r="J264" s="3"/>
    </row>
    <row r="265" ht="12.75" customHeight="1">
      <c r="J265" s="3"/>
    </row>
    <row r="266" ht="12.75" customHeight="1">
      <c r="J266" s="3"/>
    </row>
    <row r="267" ht="12.75" customHeight="1">
      <c r="J267" s="3"/>
    </row>
    <row r="268" ht="12.75" customHeight="1">
      <c r="J268" s="3"/>
    </row>
    <row r="269" ht="12.75" customHeight="1">
      <c r="J269" s="3"/>
    </row>
    <row r="270" ht="12.75" customHeight="1">
      <c r="J270" s="3"/>
    </row>
    <row r="271" ht="12.75" customHeight="1">
      <c r="J271" s="3"/>
    </row>
    <row r="272" ht="12.75" customHeight="1">
      <c r="J272" s="3"/>
    </row>
    <row r="273" ht="12.75" customHeight="1">
      <c r="J273" s="3"/>
    </row>
    <row r="274" ht="12.75" customHeight="1">
      <c r="J274" s="3"/>
    </row>
    <row r="275" ht="12.75" customHeight="1">
      <c r="J275" s="3"/>
    </row>
    <row r="276" ht="12.75" customHeight="1">
      <c r="J276" s="3"/>
    </row>
    <row r="277" ht="12.75" customHeight="1">
      <c r="J277" s="3"/>
    </row>
    <row r="278" ht="12.75" customHeight="1">
      <c r="J278" s="3"/>
    </row>
    <row r="279" ht="12.75" customHeight="1">
      <c r="J279" s="3"/>
    </row>
    <row r="280" ht="12.75" customHeight="1">
      <c r="J280" s="3"/>
    </row>
    <row r="281" ht="12.75" customHeight="1">
      <c r="J281" s="3"/>
    </row>
    <row r="282" ht="12.75" customHeight="1">
      <c r="J282" s="3"/>
    </row>
    <row r="283" ht="12.75" customHeight="1">
      <c r="J283" s="3"/>
    </row>
    <row r="284" ht="12.75" customHeight="1">
      <c r="J284" s="3"/>
    </row>
    <row r="285" ht="12.75" customHeight="1">
      <c r="J285" s="3"/>
    </row>
    <row r="286" ht="12.75" customHeight="1">
      <c r="J286" s="3"/>
    </row>
    <row r="287" ht="12.75" customHeight="1">
      <c r="J287" s="3"/>
    </row>
    <row r="288" ht="12.75" customHeight="1">
      <c r="J288" s="3"/>
    </row>
    <row r="289" ht="12.75" customHeight="1">
      <c r="J289" s="3"/>
    </row>
    <row r="290" ht="12.75" customHeight="1">
      <c r="J290" s="3"/>
    </row>
    <row r="291" ht="12.75" customHeight="1">
      <c r="J291" s="3"/>
    </row>
    <row r="292" ht="12.75" customHeight="1">
      <c r="J292" s="3"/>
    </row>
    <row r="293" ht="12.75" customHeight="1">
      <c r="J293" s="3"/>
    </row>
    <row r="294" ht="12.75" customHeight="1">
      <c r="J294" s="3"/>
    </row>
    <row r="295" ht="12.75" customHeight="1">
      <c r="J295" s="3"/>
    </row>
    <row r="296" ht="12.75" customHeight="1">
      <c r="J296" s="3"/>
    </row>
    <row r="297" ht="12.75" customHeight="1">
      <c r="J297" s="3"/>
    </row>
    <row r="298" ht="12.75" customHeight="1">
      <c r="J298" s="3"/>
    </row>
    <row r="299" ht="12.75" customHeight="1">
      <c r="J299" s="3"/>
    </row>
    <row r="300" ht="12.75" customHeight="1">
      <c r="J300" s="3"/>
    </row>
    <row r="301" ht="12.75" customHeight="1">
      <c r="J301" s="3"/>
    </row>
    <row r="302" ht="12.75" customHeight="1">
      <c r="J302" s="3"/>
    </row>
    <row r="303" ht="12.75" customHeight="1">
      <c r="J303" s="3"/>
    </row>
    <row r="304" ht="12.75" customHeight="1">
      <c r="J304" s="3"/>
    </row>
    <row r="305" ht="12.75" customHeight="1">
      <c r="J305" s="3"/>
    </row>
    <row r="306" ht="12.75" customHeight="1">
      <c r="J306" s="3"/>
    </row>
    <row r="307" ht="12.75" customHeight="1">
      <c r="J307" s="3"/>
    </row>
    <row r="308" ht="12.75" customHeight="1">
      <c r="J308" s="3"/>
    </row>
    <row r="309" ht="12.75" customHeight="1">
      <c r="J309" s="3"/>
    </row>
    <row r="310" ht="12.75" customHeight="1">
      <c r="J310" s="3"/>
    </row>
    <row r="311" ht="12.75" customHeight="1">
      <c r="J311" s="3"/>
    </row>
    <row r="312" ht="12.75" customHeight="1">
      <c r="J312" s="3"/>
    </row>
    <row r="313" ht="12.75" customHeight="1">
      <c r="J313" s="3"/>
    </row>
    <row r="314" ht="12.75" customHeight="1">
      <c r="J314" s="3"/>
    </row>
    <row r="315" ht="12.75" customHeight="1">
      <c r="J315" s="3"/>
    </row>
    <row r="316" ht="12.75" customHeight="1">
      <c r="J316" s="3"/>
    </row>
    <row r="317" ht="12.75" customHeight="1">
      <c r="J317" s="3"/>
    </row>
    <row r="318" ht="12.75" customHeight="1">
      <c r="J318" s="3"/>
    </row>
    <row r="319" ht="12.75" customHeight="1">
      <c r="J319" s="3"/>
    </row>
    <row r="320" ht="12.75" customHeight="1">
      <c r="J320" s="3"/>
    </row>
    <row r="321" ht="12.75" customHeight="1">
      <c r="J321" s="3"/>
    </row>
    <row r="322" ht="12.75" customHeight="1">
      <c r="J322" s="3"/>
    </row>
    <row r="323" ht="12.75" customHeight="1">
      <c r="J323" s="3"/>
    </row>
    <row r="324" ht="12.75" customHeight="1">
      <c r="J324" s="3"/>
    </row>
    <row r="325" ht="12.75" customHeight="1">
      <c r="J325" s="3"/>
    </row>
    <row r="326" ht="12.75" customHeight="1">
      <c r="J326" s="3"/>
    </row>
    <row r="327" ht="12.75" customHeight="1">
      <c r="J327" s="3"/>
    </row>
    <row r="328" ht="12.75" customHeight="1">
      <c r="J328" s="3"/>
    </row>
    <row r="329" ht="12.75" customHeight="1">
      <c r="J329" s="3"/>
    </row>
    <row r="330" ht="12.75" customHeight="1">
      <c r="J330" s="3"/>
    </row>
    <row r="331" ht="12.75" customHeight="1">
      <c r="J331" s="3"/>
    </row>
    <row r="332" ht="12.75" customHeight="1">
      <c r="J332" s="3"/>
    </row>
    <row r="333" ht="12.75" customHeight="1">
      <c r="J333" s="3"/>
    </row>
    <row r="334" ht="12.75" customHeight="1">
      <c r="J334" s="3"/>
    </row>
    <row r="335" ht="12.75" customHeight="1">
      <c r="J335" s="3"/>
    </row>
    <row r="336" ht="12.75" customHeight="1">
      <c r="J336" s="3"/>
    </row>
    <row r="337" ht="12.75" customHeight="1">
      <c r="J337" s="3"/>
    </row>
    <row r="338" ht="12.75" customHeight="1">
      <c r="J338" s="3"/>
    </row>
    <row r="339" ht="12.75" customHeight="1">
      <c r="J339" s="3"/>
    </row>
    <row r="340" ht="12.75" customHeight="1">
      <c r="J340" s="3"/>
    </row>
    <row r="341" ht="12.75" customHeight="1">
      <c r="J341" s="3"/>
    </row>
    <row r="342" ht="12.75" customHeight="1">
      <c r="J342" s="3"/>
    </row>
    <row r="343" ht="12.75" customHeight="1">
      <c r="J343" s="3"/>
    </row>
    <row r="344" ht="12.75" customHeight="1">
      <c r="J344" s="3"/>
    </row>
    <row r="345" ht="12.75" customHeight="1">
      <c r="J345" s="3"/>
    </row>
    <row r="346" ht="12.75" customHeight="1">
      <c r="J346" s="3"/>
    </row>
    <row r="347" ht="12.75" customHeight="1">
      <c r="J347" s="3"/>
    </row>
    <row r="348" ht="12.75" customHeight="1">
      <c r="J348" s="3"/>
    </row>
    <row r="349" ht="12.75" customHeight="1">
      <c r="J349" s="3"/>
    </row>
    <row r="350" ht="12.75" customHeight="1">
      <c r="J350" s="3"/>
    </row>
    <row r="351" ht="12.75" customHeight="1">
      <c r="J351" s="3"/>
    </row>
    <row r="352" ht="12.75" customHeight="1">
      <c r="J352" s="3"/>
    </row>
    <row r="353" ht="12.75" customHeight="1">
      <c r="J353" s="3"/>
    </row>
    <row r="354" ht="12.75" customHeight="1">
      <c r="J354" s="3"/>
    </row>
    <row r="355" ht="12.75" customHeight="1">
      <c r="J355" s="3"/>
    </row>
    <row r="356" ht="12.75" customHeight="1">
      <c r="J356" s="3"/>
    </row>
    <row r="357" ht="12.75" customHeight="1">
      <c r="J357" s="3"/>
    </row>
    <row r="358" ht="12.75" customHeight="1">
      <c r="J358" s="3"/>
    </row>
    <row r="359" ht="12.75" customHeight="1">
      <c r="J359" s="3"/>
    </row>
    <row r="360" ht="12.75" customHeight="1">
      <c r="J360" s="3"/>
    </row>
    <row r="361" ht="12.75" customHeight="1">
      <c r="J361" s="3"/>
    </row>
    <row r="362" ht="12.75" customHeight="1">
      <c r="J362" s="3"/>
    </row>
    <row r="363" ht="12.75" customHeight="1">
      <c r="J363" s="3"/>
    </row>
    <row r="364" ht="12.75" customHeight="1">
      <c r="J364" s="3"/>
    </row>
    <row r="365" ht="12.75" customHeight="1">
      <c r="J365" s="3"/>
    </row>
    <row r="366" ht="12.75" customHeight="1">
      <c r="J366" s="3"/>
    </row>
    <row r="367" ht="12.75" customHeight="1">
      <c r="J367" s="3"/>
    </row>
    <row r="368" ht="12.75" customHeight="1">
      <c r="J368" s="3"/>
    </row>
    <row r="369" ht="12.75" customHeight="1">
      <c r="J369" s="3"/>
    </row>
    <row r="370" ht="12.75" customHeight="1">
      <c r="J370" s="3"/>
    </row>
    <row r="371" ht="12.75" customHeight="1">
      <c r="J371" s="3"/>
    </row>
    <row r="372" ht="12.75" customHeight="1">
      <c r="J372" s="3"/>
    </row>
    <row r="373" ht="12.75" customHeight="1">
      <c r="J373" s="3"/>
    </row>
    <row r="374" ht="12.75" customHeight="1">
      <c r="J374" s="3"/>
    </row>
    <row r="375" ht="12.75" customHeight="1">
      <c r="J375" s="3"/>
    </row>
    <row r="376" ht="12.75" customHeight="1">
      <c r="J376" s="3"/>
    </row>
    <row r="377" ht="12.75" customHeight="1">
      <c r="J377" s="3"/>
    </row>
    <row r="378" ht="12.75" customHeight="1">
      <c r="J378" s="3"/>
    </row>
    <row r="379" ht="12.75" customHeight="1">
      <c r="J379" s="3"/>
    </row>
    <row r="380" ht="12.75" customHeight="1">
      <c r="J380" s="3"/>
    </row>
    <row r="381" ht="12.75" customHeight="1">
      <c r="J381" s="3"/>
    </row>
    <row r="382" ht="12.75" customHeight="1">
      <c r="J382" s="3"/>
    </row>
    <row r="383" ht="12.75" customHeight="1">
      <c r="J383" s="3"/>
    </row>
    <row r="384" ht="12.75" customHeight="1">
      <c r="J384" s="3"/>
    </row>
    <row r="385" ht="12.75" customHeight="1">
      <c r="J385" s="3"/>
    </row>
    <row r="386" ht="12.75" customHeight="1">
      <c r="J386" s="3"/>
    </row>
    <row r="387" ht="12.75" customHeight="1">
      <c r="J387" s="3"/>
    </row>
    <row r="388" ht="12.75" customHeight="1">
      <c r="J388" s="3"/>
    </row>
    <row r="389" ht="12.75" customHeight="1">
      <c r="J389" s="3"/>
    </row>
    <row r="390" ht="12.75" customHeight="1">
      <c r="J390" s="3"/>
    </row>
    <row r="391" ht="12.75" customHeight="1">
      <c r="J391" s="3"/>
    </row>
    <row r="392" ht="12.75" customHeight="1">
      <c r="J392" s="3"/>
    </row>
    <row r="393" ht="12.75" customHeight="1">
      <c r="J393" s="3"/>
    </row>
    <row r="394" ht="12.75" customHeight="1">
      <c r="J394" s="3"/>
    </row>
    <row r="395" ht="12.75" customHeight="1">
      <c r="J395" s="3"/>
    </row>
    <row r="396" ht="12.75" customHeight="1">
      <c r="J396" s="3"/>
    </row>
    <row r="397" ht="12.75" customHeight="1">
      <c r="J397" s="3"/>
    </row>
    <row r="398" ht="12.75" customHeight="1">
      <c r="J398" s="3"/>
    </row>
    <row r="399" ht="12.75" customHeight="1">
      <c r="J399" s="3"/>
    </row>
    <row r="400" ht="12.75" customHeight="1">
      <c r="J400" s="3"/>
    </row>
    <row r="401" ht="12.75" customHeight="1">
      <c r="J401" s="3"/>
    </row>
    <row r="402" ht="12.75" customHeight="1">
      <c r="J402" s="3"/>
    </row>
    <row r="403" ht="12.75" customHeight="1">
      <c r="J403" s="3"/>
    </row>
    <row r="404" ht="12.75" customHeight="1">
      <c r="J404" s="3"/>
    </row>
    <row r="405" ht="12.75" customHeight="1">
      <c r="J405" s="3"/>
    </row>
    <row r="406" ht="12.75" customHeight="1">
      <c r="J406" s="3"/>
    </row>
    <row r="407" ht="12.75" customHeight="1">
      <c r="J407" s="3"/>
    </row>
    <row r="408" ht="12.75" customHeight="1">
      <c r="J408" s="3"/>
    </row>
    <row r="409" ht="12.75" customHeight="1">
      <c r="J409" s="3"/>
    </row>
    <row r="410" ht="12.75" customHeight="1">
      <c r="J410" s="3"/>
    </row>
    <row r="411" ht="12.75" customHeight="1">
      <c r="J411" s="3"/>
    </row>
    <row r="412" ht="12.75" customHeight="1">
      <c r="J412" s="3"/>
    </row>
    <row r="413" ht="12.75" customHeight="1">
      <c r="J413" s="3"/>
    </row>
    <row r="414" ht="12.75" customHeight="1">
      <c r="J414" s="3"/>
    </row>
    <row r="415" ht="12.75" customHeight="1">
      <c r="J415" s="3"/>
    </row>
    <row r="416" ht="12.75" customHeight="1">
      <c r="J416" s="3"/>
    </row>
    <row r="417" ht="12.75" customHeight="1">
      <c r="J417" s="3"/>
    </row>
    <row r="418" ht="12.75" customHeight="1">
      <c r="J418" s="3"/>
    </row>
    <row r="419" ht="12.75" customHeight="1">
      <c r="J419" s="3"/>
    </row>
    <row r="420" ht="12.75" customHeight="1">
      <c r="J420" s="3"/>
    </row>
    <row r="421" ht="12.75" customHeight="1">
      <c r="J421" s="3"/>
    </row>
    <row r="422" ht="12.75" customHeight="1">
      <c r="J422" s="3"/>
    </row>
    <row r="423" ht="12.75" customHeight="1">
      <c r="J423" s="3"/>
    </row>
    <row r="424" ht="12.75" customHeight="1">
      <c r="J424" s="3"/>
    </row>
    <row r="425" ht="12.75" customHeight="1">
      <c r="J425" s="3"/>
    </row>
    <row r="426" ht="12.75" customHeight="1">
      <c r="J426" s="3"/>
    </row>
    <row r="427" ht="12.75" customHeight="1">
      <c r="J427" s="3"/>
    </row>
    <row r="428" ht="12.75" customHeight="1">
      <c r="J428" s="3"/>
    </row>
    <row r="429" ht="12.75" customHeight="1">
      <c r="J429" s="3"/>
    </row>
    <row r="430" ht="12.75" customHeight="1">
      <c r="J430" s="3"/>
    </row>
    <row r="431" ht="12.75" customHeight="1">
      <c r="J431" s="3"/>
    </row>
    <row r="432" ht="12.75" customHeight="1">
      <c r="J432" s="3"/>
    </row>
    <row r="433" ht="12.75" customHeight="1">
      <c r="J433" s="3"/>
    </row>
    <row r="434" ht="12.75" customHeight="1">
      <c r="J434" s="3"/>
    </row>
    <row r="435" ht="12.75" customHeight="1">
      <c r="J435" s="3"/>
    </row>
    <row r="436" ht="12.75" customHeight="1">
      <c r="J436" s="3"/>
    </row>
    <row r="437" ht="12.75" customHeight="1">
      <c r="J437" s="3"/>
    </row>
    <row r="438" ht="12.75" customHeight="1">
      <c r="J438" s="3"/>
    </row>
    <row r="439" ht="12.75" customHeight="1">
      <c r="J439" s="3"/>
    </row>
    <row r="440" ht="12.75" customHeight="1">
      <c r="J440" s="3"/>
    </row>
    <row r="441" ht="12.75" customHeight="1">
      <c r="J441" s="3"/>
    </row>
    <row r="442" ht="12.75" customHeight="1">
      <c r="J442" s="3"/>
    </row>
    <row r="443" ht="12.75" customHeight="1">
      <c r="J443" s="3"/>
    </row>
    <row r="444" ht="12.75" customHeight="1">
      <c r="J444" s="3"/>
    </row>
    <row r="445" ht="12.75" customHeight="1">
      <c r="J445" s="3"/>
    </row>
    <row r="446" ht="12.75" customHeight="1">
      <c r="J446" s="3"/>
    </row>
    <row r="447" ht="12.75" customHeight="1">
      <c r="J447" s="3"/>
    </row>
    <row r="448" ht="12.75" customHeight="1">
      <c r="J448" s="3"/>
    </row>
    <row r="449" ht="12.75" customHeight="1">
      <c r="J449" s="3"/>
    </row>
    <row r="450" ht="12.75" customHeight="1">
      <c r="J450" s="3"/>
    </row>
    <row r="451" ht="12.75" customHeight="1">
      <c r="J451" s="3"/>
    </row>
    <row r="452" ht="12.75" customHeight="1">
      <c r="J452" s="3"/>
    </row>
    <row r="453" ht="12.75" customHeight="1">
      <c r="J453" s="3"/>
    </row>
    <row r="454" ht="12.75" customHeight="1">
      <c r="J454" s="3"/>
    </row>
    <row r="455" ht="12.75" customHeight="1">
      <c r="J455" s="3"/>
    </row>
    <row r="456" ht="12.75" customHeight="1">
      <c r="J456" s="3"/>
    </row>
    <row r="457" ht="12.75" customHeight="1">
      <c r="J457" s="3"/>
    </row>
    <row r="458" ht="12.75" customHeight="1">
      <c r="J458" s="3"/>
    </row>
    <row r="459" ht="12.75" customHeight="1">
      <c r="J459" s="3"/>
    </row>
    <row r="460" ht="12.75" customHeight="1">
      <c r="J460" s="3"/>
    </row>
    <row r="461" ht="12.75" customHeight="1">
      <c r="J461" s="3"/>
    </row>
    <row r="462" ht="12.75" customHeight="1">
      <c r="J462" s="3"/>
    </row>
    <row r="463" ht="12.75" customHeight="1">
      <c r="J463" s="3"/>
    </row>
    <row r="464" ht="12.75" customHeight="1">
      <c r="J464" s="3"/>
    </row>
    <row r="465" ht="12.75" customHeight="1">
      <c r="J465" s="3"/>
    </row>
    <row r="466" ht="12.75" customHeight="1">
      <c r="J466" s="3"/>
    </row>
    <row r="467" ht="12.75" customHeight="1">
      <c r="J467" s="3"/>
    </row>
    <row r="468" ht="12.75" customHeight="1">
      <c r="J468" s="3"/>
    </row>
    <row r="469" ht="12.75" customHeight="1">
      <c r="J469" s="3"/>
    </row>
    <row r="470" ht="12.75" customHeight="1">
      <c r="J470" s="3"/>
    </row>
    <row r="471" ht="12.75" customHeight="1">
      <c r="J471" s="3"/>
    </row>
    <row r="472" ht="12.75" customHeight="1">
      <c r="J472" s="3"/>
    </row>
    <row r="473" ht="12.75" customHeight="1">
      <c r="J473" s="3"/>
    </row>
    <row r="474" ht="12.75" customHeight="1">
      <c r="J474" s="3"/>
    </row>
    <row r="475" ht="12.75" customHeight="1">
      <c r="J475" s="3"/>
    </row>
    <row r="476" ht="12.75" customHeight="1">
      <c r="J476" s="3"/>
    </row>
    <row r="477" ht="12.75" customHeight="1">
      <c r="J477" s="3"/>
    </row>
    <row r="478" ht="12.75" customHeight="1">
      <c r="J478" s="3"/>
    </row>
    <row r="479" ht="12.75" customHeight="1">
      <c r="J479" s="3"/>
    </row>
    <row r="480" ht="12.75" customHeight="1">
      <c r="J480" s="3"/>
    </row>
    <row r="481" ht="12.75" customHeight="1">
      <c r="J481" s="3"/>
    </row>
    <row r="482" ht="12.75" customHeight="1">
      <c r="J482" s="3"/>
    </row>
    <row r="483" ht="12.75" customHeight="1">
      <c r="J483" s="3"/>
    </row>
    <row r="484" ht="12.75" customHeight="1">
      <c r="J484" s="3"/>
    </row>
    <row r="485" ht="12.75" customHeight="1">
      <c r="J485" s="3"/>
    </row>
    <row r="486" ht="12.75" customHeight="1">
      <c r="J486" s="3"/>
    </row>
    <row r="487" ht="12.75" customHeight="1">
      <c r="J487" s="3"/>
    </row>
    <row r="488" ht="12.75" customHeight="1">
      <c r="J488" s="3"/>
    </row>
    <row r="489" ht="12.75" customHeight="1">
      <c r="J489" s="3"/>
    </row>
    <row r="490" ht="12.75" customHeight="1">
      <c r="J490" s="3"/>
    </row>
    <row r="491" ht="12.75" customHeight="1">
      <c r="J491" s="3"/>
    </row>
    <row r="492" ht="12.75" customHeight="1">
      <c r="J492" s="3"/>
    </row>
    <row r="493" ht="12.75" customHeight="1">
      <c r="J493" s="3"/>
    </row>
    <row r="494" ht="12.75" customHeight="1">
      <c r="J494" s="3"/>
    </row>
    <row r="495" ht="12.75" customHeight="1">
      <c r="J495" s="3"/>
    </row>
    <row r="496" ht="12.75" customHeight="1">
      <c r="J496" s="3"/>
    </row>
    <row r="497" ht="12.75" customHeight="1">
      <c r="J497" s="3"/>
    </row>
    <row r="498" ht="12.75" customHeight="1">
      <c r="J498" s="3"/>
    </row>
    <row r="499" ht="12.75" customHeight="1">
      <c r="J499" s="3"/>
    </row>
    <row r="500" ht="12.75" customHeight="1">
      <c r="J500" s="3"/>
    </row>
    <row r="501" ht="12.75" customHeight="1">
      <c r="J501" s="3"/>
    </row>
    <row r="502" ht="12.75" customHeight="1">
      <c r="J502" s="3"/>
    </row>
    <row r="503" ht="12.75" customHeight="1">
      <c r="J503" s="3"/>
    </row>
    <row r="504" ht="12.75" customHeight="1">
      <c r="J504" s="3"/>
    </row>
    <row r="505" ht="12.75" customHeight="1">
      <c r="J505" s="3"/>
    </row>
    <row r="506" ht="12.75" customHeight="1">
      <c r="J506" s="3"/>
    </row>
    <row r="507" ht="12.75" customHeight="1">
      <c r="J507" s="3"/>
    </row>
    <row r="508" ht="12.75" customHeight="1">
      <c r="J508" s="3"/>
    </row>
    <row r="509" ht="12.75" customHeight="1">
      <c r="J509" s="3"/>
    </row>
    <row r="510" ht="12.75" customHeight="1">
      <c r="J510" s="3"/>
    </row>
    <row r="511" ht="12.75" customHeight="1">
      <c r="J511" s="3"/>
    </row>
    <row r="512" ht="12.75" customHeight="1">
      <c r="J512" s="3"/>
    </row>
    <row r="513" ht="12.75" customHeight="1">
      <c r="J513" s="3"/>
    </row>
    <row r="514" ht="12.75" customHeight="1">
      <c r="J514" s="3"/>
    </row>
    <row r="515" ht="12.75" customHeight="1">
      <c r="J515" s="3"/>
    </row>
    <row r="516" ht="12.75" customHeight="1">
      <c r="J516" s="3"/>
    </row>
    <row r="517" ht="12.75" customHeight="1">
      <c r="J517" s="3"/>
    </row>
    <row r="518" ht="12.75" customHeight="1">
      <c r="J518" s="3"/>
    </row>
    <row r="519" ht="12.75" customHeight="1">
      <c r="J519" s="3"/>
    </row>
    <row r="520" ht="12.75" customHeight="1">
      <c r="J520" s="3"/>
    </row>
    <row r="521" ht="12.75" customHeight="1">
      <c r="J521" s="3"/>
    </row>
    <row r="522" ht="12.75" customHeight="1">
      <c r="J522" s="3"/>
    </row>
    <row r="523" ht="12.75" customHeight="1">
      <c r="J523" s="3"/>
    </row>
    <row r="524" ht="12.75" customHeight="1">
      <c r="J524" s="3"/>
    </row>
    <row r="525" ht="12.75" customHeight="1">
      <c r="J525" s="3"/>
    </row>
    <row r="526" ht="12.75" customHeight="1">
      <c r="J526" s="3"/>
    </row>
    <row r="527" ht="12.75" customHeight="1">
      <c r="J527" s="3"/>
    </row>
    <row r="528" ht="12.75" customHeight="1">
      <c r="J528" s="3"/>
    </row>
    <row r="529" ht="12.75" customHeight="1">
      <c r="J529" s="3"/>
    </row>
    <row r="530" ht="12.75" customHeight="1">
      <c r="J530" s="3"/>
    </row>
    <row r="531" ht="12.75" customHeight="1">
      <c r="J531" s="3"/>
    </row>
    <row r="532" ht="12.75" customHeight="1">
      <c r="J532" s="3"/>
    </row>
    <row r="533" ht="12.75" customHeight="1">
      <c r="J533" s="3"/>
    </row>
    <row r="534" ht="12.75" customHeight="1">
      <c r="J534" s="3"/>
    </row>
    <row r="535" ht="12.75" customHeight="1">
      <c r="J535" s="3"/>
    </row>
    <row r="536" ht="12.75" customHeight="1">
      <c r="J536" s="3"/>
    </row>
    <row r="537" ht="12.75" customHeight="1">
      <c r="J537" s="3"/>
    </row>
    <row r="538" ht="12.75" customHeight="1">
      <c r="J538" s="3"/>
    </row>
    <row r="539" ht="12.75" customHeight="1">
      <c r="J539" s="3"/>
    </row>
    <row r="540" ht="12.75" customHeight="1">
      <c r="J540" s="3"/>
    </row>
    <row r="541" ht="12.75" customHeight="1">
      <c r="J541" s="3"/>
    </row>
    <row r="542" ht="12.75" customHeight="1">
      <c r="J542" s="3"/>
    </row>
    <row r="543" ht="12.75" customHeight="1">
      <c r="J543" s="3"/>
    </row>
    <row r="544" ht="12.75" customHeight="1">
      <c r="J544" s="3"/>
    </row>
    <row r="545" ht="12.75" customHeight="1">
      <c r="J545" s="3"/>
    </row>
    <row r="546" ht="12.75" customHeight="1">
      <c r="J546" s="3"/>
    </row>
    <row r="547" ht="12.75" customHeight="1">
      <c r="J547" s="3"/>
    </row>
    <row r="548" ht="12.75" customHeight="1">
      <c r="J548" s="3"/>
    </row>
    <row r="549" ht="12.75" customHeight="1">
      <c r="J549" s="3"/>
    </row>
    <row r="550" ht="12.75" customHeight="1">
      <c r="J550" s="3"/>
    </row>
    <row r="551" ht="12.75" customHeight="1">
      <c r="J551" s="3"/>
    </row>
    <row r="552" ht="12.75" customHeight="1">
      <c r="J552" s="3"/>
    </row>
    <row r="553" ht="12.75" customHeight="1">
      <c r="J553" s="3"/>
    </row>
    <row r="554" ht="12.75" customHeight="1">
      <c r="J554" s="3"/>
    </row>
    <row r="555" ht="12.75" customHeight="1">
      <c r="J555" s="3"/>
    </row>
    <row r="556" ht="12.75" customHeight="1">
      <c r="J556" s="3"/>
    </row>
    <row r="557" ht="12.75" customHeight="1">
      <c r="J557" s="3"/>
    </row>
    <row r="558" ht="12.75" customHeight="1">
      <c r="J558" s="3"/>
    </row>
    <row r="559" ht="12.75" customHeight="1">
      <c r="J559" s="3"/>
    </row>
    <row r="560" ht="12.75" customHeight="1">
      <c r="J560" s="3"/>
    </row>
    <row r="561" ht="12.75" customHeight="1">
      <c r="J561" s="3"/>
    </row>
    <row r="562" ht="12.75" customHeight="1">
      <c r="J562" s="3"/>
    </row>
    <row r="563" ht="12.75" customHeight="1">
      <c r="J563" s="3"/>
    </row>
    <row r="564" ht="12.75" customHeight="1">
      <c r="J564" s="3"/>
    </row>
    <row r="565" ht="12.75" customHeight="1">
      <c r="J565" s="3"/>
    </row>
    <row r="566" ht="12.75" customHeight="1">
      <c r="J566" s="3"/>
    </row>
    <row r="567" ht="12.75" customHeight="1">
      <c r="J567" s="3"/>
    </row>
    <row r="568" ht="12.75" customHeight="1">
      <c r="J568" s="3"/>
    </row>
    <row r="569" ht="12.75" customHeight="1">
      <c r="J569" s="3"/>
    </row>
    <row r="570" ht="12.75" customHeight="1">
      <c r="J570" s="3"/>
    </row>
    <row r="571" ht="12.75" customHeight="1">
      <c r="J571" s="3"/>
    </row>
    <row r="572" ht="12.75" customHeight="1">
      <c r="J572" s="3"/>
    </row>
    <row r="573" ht="12.75" customHeight="1">
      <c r="J573" s="3"/>
    </row>
    <row r="574" ht="12.75" customHeight="1">
      <c r="J574" s="3"/>
    </row>
    <row r="575" ht="12.75" customHeight="1">
      <c r="J575" s="3"/>
    </row>
    <row r="576" ht="12.75" customHeight="1">
      <c r="J576" s="3"/>
    </row>
    <row r="577" ht="12.75" customHeight="1">
      <c r="J577" s="3"/>
    </row>
    <row r="578" ht="12.75" customHeight="1">
      <c r="J578" s="3"/>
    </row>
    <row r="579" ht="12.75" customHeight="1">
      <c r="J579" s="3"/>
    </row>
    <row r="580" ht="12.75" customHeight="1">
      <c r="J580" s="3"/>
    </row>
    <row r="581" ht="12.75" customHeight="1">
      <c r="J581" s="3"/>
    </row>
    <row r="582" ht="12.75" customHeight="1">
      <c r="J582" s="3"/>
    </row>
    <row r="583" ht="12.75" customHeight="1">
      <c r="J583" s="3"/>
    </row>
    <row r="584" ht="12.75" customHeight="1">
      <c r="J584" s="3"/>
    </row>
    <row r="585" ht="12.75" customHeight="1">
      <c r="J585" s="3"/>
    </row>
    <row r="586" ht="12.75" customHeight="1">
      <c r="J586" s="3"/>
    </row>
    <row r="587" ht="12.75" customHeight="1">
      <c r="J587" s="3"/>
    </row>
    <row r="588" ht="12.75" customHeight="1">
      <c r="J588" s="3"/>
    </row>
    <row r="589" ht="12.75" customHeight="1">
      <c r="J589" s="3"/>
    </row>
    <row r="590" ht="12.75" customHeight="1">
      <c r="J590" s="3"/>
    </row>
    <row r="591" ht="12.75" customHeight="1">
      <c r="J591" s="3"/>
    </row>
    <row r="592" ht="12.75" customHeight="1">
      <c r="J592" s="3"/>
    </row>
    <row r="593" ht="12.75" customHeight="1">
      <c r="J593" s="3"/>
    </row>
    <row r="594" ht="12.75" customHeight="1">
      <c r="J594" s="3"/>
    </row>
    <row r="595" ht="12.75" customHeight="1">
      <c r="J595" s="3"/>
    </row>
    <row r="596" ht="12.75" customHeight="1">
      <c r="J596" s="3"/>
    </row>
    <row r="597" ht="12.75" customHeight="1">
      <c r="J597" s="3"/>
    </row>
    <row r="598" ht="12.75" customHeight="1">
      <c r="J598" s="3"/>
    </row>
    <row r="599" ht="12.75" customHeight="1">
      <c r="J599" s="3"/>
    </row>
    <row r="600" ht="12.75" customHeight="1">
      <c r="J600" s="3"/>
    </row>
    <row r="601" ht="12.75" customHeight="1">
      <c r="J601" s="3"/>
    </row>
    <row r="602" ht="12.75" customHeight="1">
      <c r="J602" s="3"/>
    </row>
    <row r="603" ht="12.75" customHeight="1">
      <c r="J603" s="3"/>
    </row>
    <row r="604" ht="12.75" customHeight="1">
      <c r="J604" s="3"/>
    </row>
    <row r="605" ht="12.75" customHeight="1">
      <c r="J605" s="3"/>
    </row>
    <row r="606" ht="12.75" customHeight="1">
      <c r="J606" s="3"/>
    </row>
    <row r="607" ht="12.75" customHeight="1">
      <c r="J607" s="3"/>
    </row>
    <row r="608" ht="12.75" customHeight="1">
      <c r="J608" s="3"/>
    </row>
    <row r="609" ht="12.75" customHeight="1">
      <c r="J609" s="3"/>
    </row>
    <row r="610" ht="12.75" customHeight="1">
      <c r="J610" s="3"/>
    </row>
    <row r="611" ht="12.75" customHeight="1">
      <c r="J611" s="3"/>
    </row>
    <row r="612" ht="12.75" customHeight="1">
      <c r="J612" s="3"/>
    </row>
    <row r="613" ht="12.75" customHeight="1">
      <c r="J613" s="3"/>
    </row>
    <row r="614" ht="12.75" customHeight="1">
      <c r="J614" s="3"/>
    </row>
    <row r="615" ht="12.75" customHeight="1">
      <c r="J615" s="3"/>
    </row>
    <row r="616" ht="12.75" customHeight="1">
      <c r="J616" s="3"/>
    </row>
    <row r="617" ht="12.75" customHeight="1">
      <c r="J617" s="3"/>
    </row>
    <row r="618" ht="12.75" customHeight="1">
      <c r="J618" s="3"/>
    </row>
    <row r="619" ht="12.75" customHeight="1">
      <c r="J619" s="3"/>
    </row>
    <row r="620" ht="12.75" customHeight="1">
      <c r="J620" s="3"/>
    </row>
    <row r="621" ht="12.75" customHeight="1">
      <c r="J621" s="3"/>
    </row>
    <row r="622" ht="12.75" customHeight="1">
      <c r="J622" s="3"/>
    </row>
    <row r="623" ht="12.75" customHeight="1">
      <c r="J623" s="3"/>
    </row>
    <row r="624" ht="12.75" customHeight="1">
      <c r="J624" s="3"/>
    </row>
    <row r="625" ht="12.75" customHeight="1">
      <c r="J625" s="3"/>
    </row>
    <row r="626" ht="12.75" customHeight="1">
      <c r="J626" s="3"/>
    </row>
    <row r="627" ht="12.75" customHeight="1">
      <c r="J627" s="3"/>
    </row>
    <row r="628" ht="12.75" customHeight="1">
      <c r="J628" s="3"/>
    </row>
    <row r="629" ht="12.75" customHeight="1">
      <c r="J629" s="3"/>
    </row>
    <row r="630" ht="12.75" customHeight="1">
      <c r="J630" s="3"/>
    </row>
    <row r="631" ht="12.75" customHeight="1">
      <c r="J631" s="3"/>
    </row>
    <row r="632" ht="12.75" customHeight="1">
      <c r="J632" s="3"/>
    </row>
    <row r="633" ht="12.75" customHeight="1">
      <c r="J633" s="3"/>
    </row>
    <row r="634" ht="12.75" customHeight="1">
      <c r="J634" s="3"/>
    </row>
    <row r="635" ht="12.75" customHeight="1">
      <c r="J635" s="3"/>
    </row>
    <row r="636" ht="12.75" customHeight="1">
      <c r="J636" s="3"/>
    </row>
    <row r="637" ht="12.75" customHeight="1">
      <c r="J637" s="3"/>
    </row>
    <row r="638" ht="12.75" customHeight="1">
      <c r="J638" s="3"/>
    </row>
    <row r="639" ht="12.75" customHeight="1">
      <c r="J639" s="3"/>
    </row>
    <row r="640" ht="12.75" customHeight="1">
      <c r="J640" s="3"/>
    </row>
    <row r="641" ht="12.75" customHeight="1">
      <c r="J641" s="3"/>
    </row>
    <row r="642" ht="12.75" customHeight="1">
      <c r="J642" s="3"/>
    </row>
    <row r="643" ht="12.75" customHeight="1">
      <c r="J643" s="3"/>
    </row>
    <row r="644" ht="12.75" customHeight="1">
      <c r="J644" s="3"/>
    </row>
    <row r="645" ht="12.75" customHeight="1">
      <c r="J645" s="3"/>
    </row>
    <row r="646" ht="12.75" customHeight="1">
      <c r="J646" s="3"/>
    </row>
    <row r="647" ht="12.75" customHeight="1">
      <c r="J647" s="3"/>
    </row>
    <row r="648" ht="12.75" customHeight="1">
      <c r="J648" s="3"/>
    </row>
    <row r="649" ht="12.75" customHeight="1">
      <c r="J649" s="3"/>
    </row>
    <row r="650" ht="12.75" customHeight="1">
      <c r="J650" s="3"/>
    </row>
    <row r="651" ht="12.75" customHeight="1">
      <c r="J651" s="3"/>
    </row>
    <row r="652" ht="12.75" customHeight="1">
      <c r="J652" s="3"/>
    </row>
    <row r="653" ht="12.75" customHeight="1">
      <c r="J653" s="3"/>
    </row>
    <row r="654" ht="12.75" customHeight="1">
      <c r="J654" s="3"/>
    </row>
    <row r="655" ht="12.75" customHeight="1">
      <c r="J655" s="3"/>
    </row>
    <row r="656" ht="12.75" customHeight="1">
      <c r="J656" s="3"/>
    </row>
    <row r="657" ht="12.75" customHeight="1">
      <c r="J657" s="3"/>
    </row>
    <row r="658" ht="12.75" customHeight="1">
      <c r="J658" s="3"/>
    </row>
    <row r="659" ht="12.75" customHeight="1">
      <c r="J659" s="3"/>
    </row>
    <row r="660" ht="12.75" customHeight="1">
      <c r="J660" s="3"/>
    </row>
    <row r="661" ht="12.75" customHeight="1">
      <c r="J661" s="3"/>
    </row>
    <row r="662" ht="12.75" customHeight="1">
      <c r="J662" s="3"/>
    </row>
    <row r="663" ht="12.75" customHeight="1">
      <c r="J663" s="3"/>
    </row>
    <row r="664" ht="12.75" customHeight="1">
      <c r="J664" s="3"/>
    </row>
    <row r="665" ht="12.75" customHeight="1">
      <c r="J665" s="3"/>
    </row>
    <row r="666" ht="12.75" customHeight="1">
      <c r="J666" s="3"/>
    </row>
    <row r="667" ht="12.75" customHeight="1">
      <c r="J667" s="3"/>
    </row>
    <row r="668" ht="12.75" customHeight="1">
      <c r="J668" s="3"/>
    </row>
    <row r="669" ht="12.75" customHeight="1">
      <c r="J669" s="3"/>
    </row>
    <row r="670" ht="12.75" customHeight="1">
      <c r="J670" s="3"/>
    </row>
    <row r="671" ht="12.75" customHeight="1">
      <c r="J671" s="3"/>
    </row>
    <row r="672" ht="12.75" customHeight="1">
      <c r="J672" s="3"/>
    </row>
    <row r="673" ht="12.75" customHeight="1">
      <c r="J673" s="3"/>
    </row>
    <row r="674" ht="12.75" customHeight="1">
      <c r="J674" s="3"/>
    </row>
    <row r="675" ht="12.75" customHeight="1">
      <c r="J675" s="3"/>
    </row>
    <row r="676" ht="12.75" customHeight="1">
      <c r="J676" s="3"/>
    </row>
    <row r="677" ht="12.75" customHeight="1">
      <c r="J677" s="3"/>
    </row>
    <row r="678" ht="12.75" customHeight="1">
      <c r="J678" s="3"/>
    </row>
    <row r="679" ht="12.75" customHeight="1">
      <c r="J679" s="3"/>
    </row>
    <row r="680" ht="12.75" customHeight="1">
      <c r="J680" s="3"/>
    </row>
    <row r="681" ht="12.75" customHeight="1">
      <c r="J681" s="3"/>
    </row>
    <row r="682" ht="12.75" customHeight="1">
      <c r="J682" s="3"/>
    </row>
    <row r="683" ht="12.75" customHeight="1">
      <c r="J683" s="3"/>
    </row>
    <row r="684" ht="12.75" customHeight="1">
      <c r="J684" s="3"/>
    </row>
    <row r="685" ht="12.75" customHeight="1">
      <c r="J685" s="3"/>
    </row>
    <row r="686" ht="12.75" customHeight="1">
      <c r="J686" s="3"/>
    </row>
    <row r="687" ht="12.75" customHeight="1">
      <c r="J687" s="3"/>
    </row>
    <row r="688" ht="12.75" customHeight="1">
      <c r="J688" s="3"/>
    </row>
    <row r="689" ht="12.75" customHeight="1">
      <c r="J689" s="3"/>
    </row>
    <row r="690" ht="12.75" customHeight="1">
      <c r="J690" s="3"/>
    </row>
    <row r="691" ht="12.75" customHeight="1">
      <c r="J691" s="3"/>
    </row>
    <row r="692" ht="12.75" customHeight="1">
      <c r="J692" s="3"/>
    </row>
    <row r="693" ht="12.75" customHeight="1">
      <c r="J693" s="3"/>
    </row>
    <row r="694" ht="12.75" customHeight="1">
      <c r="J694" s="3"/>
    </row>
    <row r="695" ht="12.75" customHeight="1">
      <c r="J695" s="3"/>
    </row>
    <row r="696" ht="12.75" customHeight="1">
      <c r="J696" s="3"/>
    </row>
    <row r="697" ht="12.75" customHeight="1">
      <c r="J697" s="3"/>
    </row>
    <row r="698" ht="12.75" customHeight="1">
      <c r="J698" s="3"/>
    </row>
    <row r="699" ht="12.75" customHeight="1">
      <c r="J699" s="3"/>
    </row>
    <row r="700" ht="12.75" customHeight="1">
      <c r="J700" s="3"/>
    </row>
    <row r="701" ht="12.75" customHeight="1">
      <c r="J701" s="3"/>
    </row>
    <row r="702" ht="12.75" customHeight="1">
      <c r="J702" s="3"/>
    </row>
    <row r="703" ht="12.75" customHeight="1">
      <c r="J703" s="3"/>
    </row>
    <row r="704" ht="12.75" customHeight="1">
      <c r="J704" s="3"/>
    </row>
    <row r="705" ht="12.75" customHeight="1">
      <c r="J705" s="3"/>
    </row>
    <row r="706" ht="12.75" customHeight="1">
      <c r="J706" s="3"/>
    </row>
    <row r="707" ht="12.75" customHeight="1">
      <c r="J707" s="3"/>
    </row>
    <row r="708" ht="12.75" customHeight="1">
      <c r="J708" s="3"/>
    </row>
    <row r="709" ht="12.75" customHeight="1">
      <c r="J709" s="3"/>
    </row>
    <row r="710" ht="12.75" customHeight="1">
      <c r="J710" s="3"/>
    </row>
    <row r="711" ht="12.75" customHeight="1">
      <c r="J711" s="3"/>
    </row>
    <row r="712" ht="12.75" customHeight="1">
      <c r="J712" s="3"/>
    </row>
    <row r="713" ht="12.75" customHeight="1">
      <c r="J713" s="3"/>
    </row>
    <row r="714" ht="12.75" customHeight="1">
      <c r="J714" s="3"/>
    </row>
    <row r="715" ht="12.75" customHeight="1">
      <c r="J715" s="3"/>
    </row>
    <row r="716" ht="12.75" customHeight="1">
      <c r="J716" s="3"/>
    </row>
    <row r="717" ht="12.75" customHeight="1">
      <c r="J717" s="3"/>
    </row>
    <row r="718" ht="12.75" customHeight="1">
      <c r="J718" s="3"/>
    </row>
    <row r="719" ht="12.75" customHeight="1">
      <c r="J719" s="3"/>
    </row>
    <row r="720" ht="12.75" customHeight="1">
      <c r="J720" s="3"/>
    </row>
    <row r="721" ht="12.75" customHeight="1">
      <c r="J721" s="3"/>
    </row>
    <row r="722" ht="12.75" customHeight="1">
      <c r="J722" s="3"/>
    </row>
    <row r="723" ht="12.75" customHeight="1">
      <c r="J723" s="3"/>
    </row>
    <row r="724" ht="12.75" customHeight="1">
      <c r="J724" s="3"/>
    </row>
    <row r="725" ht="12.75" customHeight="1">
      <c r="J725" s="3"/>
    </row>
    <row r="726" ht="12.75" customHeight="1">
      <c r="J726" s="3"/>
    </row>
    <row r="727" ht="12.75" customHeight="1">
      <c r="J727" s="3"/>
    </row>
    <row r="728" ht="12.75" customHeight="1">
      <c r="J728" s="3"/>
    </row>
    <row r="729" ht="12.75" customHeight="1">
      <c r="J729" s="3"/>
    </row>
    <row r="730" ht="12.75" customHeight="1">
      <c r="J730" s="3"/>
    </row>
    <row r="731" ht="12.75" customHeight="1">
      <c r="J731" s="3"/>
    </row>
    <row r="732" ht="12.75" customHeight="1">
      <c r="J732" s="3"/>
    </row>
    <row r="733" ht="12.75" customHeight="1">
      <c r="J733" s="3"/>
    </row>
    <row r="734" ht="12.75" customHeight="1">
      <c r="J734" s="3"/>
    </row>
    <row r="735" ht="12.75" customHeight="1">
      <c r="J735" s="3"/>
    </row>
    <row r="736" ht="12.75" customHeight="1">
      <c r="J736" s="3"/>
    </row>
    <row r="737" ht="12.75" customHeight="1">
      <c r="J737" s="3"/>
    </row>
    <row r="738" ht="12.75" customHeight="1">
      <c r="J738" s="3"/>
    </row>
    <row r="739" ht="12.75" customHeight="1">
      <c r="J739" s="3"/>
    </row>
    <row r="740" ht="12.75" customHeight="1">
      <c r="J740" s="3"/>
    </row>
    <row r="741" ht="12.75" customHeight="1">
      <c r="J741" s="3"/>
    </row>
    <row r="742" ht="12.75" customHeight="1">
      <c r="J742" s="3"/>
    </row>
    <row r="743" ht="12.75" customHeight="1">
      <c r="J743" s="3"/>
    </row>
    <row r="744" ht="12.75" customHeight="1">
      <c r="J744" s="3"/>
    </row>
    <row r="745" ht="12.75" customHeight="1">
      <c r="J745" s="3"/>
    </row>
    <row r="746" ht="12.75" customHeight="1">
      <c r="J746" s="3"/>
    </row>
    <row r="747" ht="12.75" customHeight="1">
      <c r="J747" s="3"/>
    </row>
    <row r="748" ht="12.75" customHeight="1">
      <c r="J748" s="3"/>
    </row>
    <row r="749" ht="12.75" customHeight="1">
      <c r="J749" s="3"/>
    </row>
    <row r="750" ht="12.75" customHeight="1">
      <c r="J750" s="3"/>
    </row>
    <row r="751" ht="12.75" customHeight="1">
      <c r="J751" s="3"/>
    </row>
    <row r="752" ht="12.75" customHeight="1">
      <c r="J752" s="3"/>
    </row>
    <row r="753" ht="12.75" customHeight="1">
      <c r="J753" s="3"/>
    </row>
    <row r="754" ht="12.75" customHeight="1">
      <c r="J754" s="3"/>
    </row>
    <row r="755" ht="12.75" customHeight="1">
      <c r="J755" s="3"/>
    </row>
    <row r="756" ht="12.75" customHeight="1">
      <c r="J756" s="3"/>
    </row>
    <row r="757" ht="12.75" customHeight="1">
      <c r="J757" s="3"/>
    </row>
    <row r="758" ht="12.75" customHeight="1">
      <c r="J758" s="3"/>
    </row>
    <row r="759" ht="12.75" customHeight="1">
      <c r="J759" s="3"/>
    </row>
    <row r="760" ht="12.75" customHeight="1">
      <c r="J760" s="3"/>
    </row>
    <row r="761" ht="12.75" customHeight="1">
      <c r="J761" s="3"/>
    </row>
    <row r="762" ht="12.75" customHeight="1">
      <c r="J762" s="3"/>
    </row>
    <row r="763" ht="12.75" customHeight="1">
      <c r="J763" s="3"/>
    </row>
    <row r="764" ht="12.75" customHeight="1">
      <c r="J764" s="3"/>
    </row>
    <row r="765" ht="12.75" customHeight="1">
      <c r="J765" s="3"/>
    </row>
    <row r="766" ht="12.75" customHeight="1">
      <c r="J766" s="3"/>
    </row>
    <row r="767" ht="12.75" customHeight="1">
      <c r="J767" s="3"/>
    </row>
    <row r="768" ht="12.75" customHeight="1">
      <c r="J768" s="3"/>
    </row>
    <row r="769" ht="12.75" customHeight="1">
      <c r="J769" s="3"/>
    </row>
    <row r="770" ht="12.75" customHeight="1">
      <c r="J770" s="3"/>
    </row>
    <row r="771" ht="12.75" customHeight="1">
      <c r="J771" s="3"/>
    </row>
    <row r="772" ht="12.75" customHeight="1">
      <c r="J772" s="3"/>
    </row>
    <row r="773" ht="12.75" customHeight="1">
      <c r="J773" s="3"/>
    </row>
    <row r="774" ht="12.75" customHeight="1">
      <c r="J774" s="3"/>
    </row>
    <row r="775" ht="12.75" customHeight="1">
      <c r="J775" s="3"/>
    </row>
    <row r="776" ht="12.75" customHeight="1">
      <c r="J776" s="3"/>
    </row>
    <row r="777" ht="12.75" customHeight="1">
      <c r="J777" s="3"/>
    </row>
    <row r="778" ht="12.75" customHeight="1">
      <c r="J778" s="3"/>
    </row>
    <row r="779" ht="12.75" customHeight="1">
      <c r="J779" s="3"/>
    </row>
    <row r="780" ht="12.75" customHeight="1">
      <c r="J780" s="3"/>
    </row>
    <row r="781" ht="12.75" customHeight="1">
      <c r="J781" s="3"/>
    </row>
    <row r="782" ht="12.75" customHeight="1">
      <c r="J782" s="3"/>
    </row>
    <row r="783" ht="12.75" customHeight="1">
      <c r="J783" s="3"/>
    </row>
    <row r="784" ht="12.75" customHeight="1">
      <c r="J784" s="3"/>
    </row>
    <row r="785" ht="12.75" customHeight="1">
      <c r="J785" s="3"/>
    </row>
    <row r="786" ht="12.75" customHeight="1">
      <c r="J786" s="3"/>
    </row>
    <row r="787" ht="12.75" customHeight="1">
      <c r="J787" s="3"/>
    </row>
    <row r="788" ht="12.75" customHeight="1">
      <c r="J788" s="3"/>
    </row>
    <row r="789" ht="12.75" customHeight="1">
      <c r="J789" s="3"/>
    </row>
    <row r="790" ht="12.75" customHeight="1">
      <c r="J790" s="3"/>
    </row>
    <row r="791" ht="12.75" customHeight="1">
      <c r="J791" s="3"/>
    </row>
    <row r="792" ht="12.75" customHeight="1">
      <c r="J792" s="3"/>
    </row>
    <row r="793" ht="12.75" customHeight="1">
      <c r="J793" s="3"/>
    </row>
    <row r="794" ht="12.75" customHeight="1">
      <c r="J794" s="3"/>
    </row>
    <row r="795" ht="12.75" customHeight="1">
      <c r="J795" s="3"/>
    </row>
    <row r="796" ht="12.75" customHeight="1">
      <c r="J796" s="3"/>
    </row>
    <row r="797" ht="12.75" customHeight="1">
      <c r="J797" s="3"/>
    </row>
    <row r="798" ht="12.75" customHeight="1">
      <c r="J798" s="3"/>
    </row>
    <row r="799" ht="12.75" customHeight="1">
      <c r="J799" s="3"/>
    </row>
    <row r="800" ht="12.75" customHeight="1">
      <c r="J800" s="3"/>
    </row>
    <row r="801" ht="12.75" customHeight="1">
      <c r="J801" s="3"/>
    </row>
    <row r="802" ht="12.75" customHeight="1">
      <c r="J802" s="3"/>
    </row>
    <row r="803" ht="12.75" customHeight="1">
      <c r="J803" s="3"/>
    </row>
    <row r="804" ht="12.75" customHeight="1">
      <c r="J804" s="3"/>
    </row>
    <row r="805" ht="12.75" customHeight="1">
      <c r="J805" s="3"/>
    </row>
    <row r="806" ht="12.75" customHeight="1">
      <c r="J806" s="3"/>
    </row>
    <row r="807" ht="12.75" customHeight="1">
      <c r="J807" s="3"/>
    </row>
    <row r="808" ht="12.75" customHeight="1">
      <c r="J808" s="3"/>
    </row>
    <row r="809" ht="12.75" customHeight="1">
      <c r="J809" s="3"/>
    </row>
    <row r="810" ht="12.75" customHeight="1">
      <c r="J810" s="3"/>
    </row>
    <row r="811" ht="12.75" customHeight="1">
      <c r="J811" s="3"/>
    </row>
    <row r="812" ht="12.75" customHeight="1">
      <c r="J812" s="3"/>
    </row>
    <row r="813" ht="12.75" customHeight="1">
      <c r="J813" s="3"/>
    </row>
    <row r="814" ht="12.75" customHeight="1">
      <c r="J814" s="3"/>
    </row>
    <row r="815" ht="12.75" customHeight="1">
      <c r="J815" s="3"/>
    </row>
    <row r="816" ht="12.75" customHeight="1">
      <c r="J816" s="3"/>
    </row>
    <row r="817" ht="12.75" customHeight="1">
      <c r="J817" s="3"/>
    </row>
    <row r="818" ht="12.75" customHeight="1">
      <c r="J818" s="3"/>
    </row>
    <row r="819" ht="12.75" customHeight="1">
      <c r="J819" s="3"/>
    </row>
    <row r="820" ht="12.75" customHeight="1">
      <c r="J820" s="3"/>
    </row>
    <row r="821" ht="12.75" customHeight="1">
      <c r="J821" s="3"/>
    </row>
    <row r="822" ht="12.75" customHeight="1">
      <c r="J822" s="3"/>
    </row>
    <row r="823" ht="12.75" customHeight="1">
      <c r="J823" s="3"/>
    </row>
    <row r="824" ht="12.75" customHeight="1">
      <c r="J824" s="3"/>
    </row>
    <row r="825" ht="12.75" customHeight="1">
      <c r="J825" s="3"/>
    </row>
    <row r="826" ht="12.75" customHeight="1">
      <c r="J826" s="3"/>
    </row>
    <row r="827" ht="12.75" customHeight="1">
      <c r="J827" s="3"/>
    </row>
    <row r="828" ht="12.75" customHeight="1">
      <c r="J828" s="3"/>
    </row>
    <row r="829" ht="12.75" customHeight="1">
      <c r="J829" s="3"/>
    </row>
    <row r="830" ht="12.75" customHeight="1">
      <c r="J830" s="3"/>
    </row>
    <row r="831" ht="12.75" customHeight="1">
      <c r="J831" s="3"/>
    </row>
    <row r="832" ht="12.75" customHeight="1">
      <c r="J832" s="3"/>
    </row>
    <row r="833" ht="12.75" customHeight="1">
      <c r="J833" s="3"/>
    </row>
    <row r="834" ht="12.75" customHeight="1">
      <c r="J834" s="3"/>
    </row>
    <row r="835" ht="12.75" customHeight="1">
      <c r="J835" s="3"/>
    </row>
    <row r="836" ht="12.75" customHeight="1">
      <c r="J836" s="3"/>
    </row>
    <row r="837" ht="12.75" customHeight="1">
      <c r="J837" s="3"/>
    </row>
    <row r="838" ht="12.75" customHeight="1">
      <c r="J838" s="3"/>
    </row>
    <row r="839" ht="12.75" customHeight="1">
      <c r="J839" s="3"/>
    </row>
    <row r="840" ht="12.75" customHeight="1">
      <c r="J840" s="3"/>
    </row>
    <row r="841" ht="12.75" customHeight="1">
      <c r="J841" s="3"/>
    </row>
    <row r="842" ht="12.75" customHeight="1">
      <c r="J842" s="3"/>
    </row>
    <row r="843" ht="12.75" customHeight="1">
      <c r="J843" s="3"/>
    </row>
    <row r="844" ht="12.75" customHeight="1">
      <c r="J844" s="3"/>
    </row>
    <row r="845" ht="12.75" customHeight="1">
      <c r="J845" s="3"/>
    </row>
    <row r="846" ht="12.75" customHeight="1">
      <c r="J846" s="3"/>
    </row>
    <row r="847" ht="12.75" customHeight="1">
      <c r="J847" s="3"/>
    </row>
    <row r="848" ht="12.75" customHeight="1">
      <c r="J848" s="3"/>
    </row>
    <row r="849" ht="12.75" customHeight="1">
      <c r="J849" s="3"/>
    </row>
    <row r="850" ht="12.75" customHeight="1">
      <c r="J850" s="3"/>
    </row>
    <row r="851" ht="12.75" customHeight="1">
      <c r="J851" s="3"/>
    </row>
    <row r="852" ht="12.75" customHeight="1">
      <c r="J852" s="3"/>
    </row>
    <row r="853" ht="12.75" customHeight="1">
      <c r="J853" s="3"/>
    </row>
    <row r="854" ht="12.75" customHeight="1">
      <c r="J854" s="3"/>
    </row>
    <row r="855" ht="12.75" customHeight="1">
      <c r="J855" s="3"/>
    </row>
    <row r="856" ht="12.75" customHeight="1">
      <c r="J856" s="3"/>
    </row>
    <row r="857" ht="12.75" customHeight="1">
      <c r="J857" s="3"/>
    </row>
    <row r="858" ht="12.75" customHeight="1">
      <c r="J858" s="3"/>
    </row>
    <row r="859" ht="12.75" customHeight="1">
      <c r="J859" s="3"/>
    </row>
    <row r="860" ht="12.75" customHeight="1">
      <c r="J860" s="3"/>
    </row>
    <row r="861" ht="12.75" customHeight="1">
      <c r="J861" s="3"/>
    </row>
    <row r="862" ht="12.75" customHeight="1">
      <c r="J862" s="3"/>
    </row>
    <row r="863" ht="12.75" customHeight="1">
      <c r="J863" s="3"/>
    </row>
    <row r="864" ht="12.75" customHeight="1">
      <c r="J864" s="3"/>
    </row>
    <row r="865" ht="12.75" customHeight="1">
      <c r="J865" s="3"/>
    </row>
    <row r="866" ht="12.75" customHeight="1">
      <c r="J866" s="3"/>
    </row>
    <row r="867" ht="12.75" customHeight="1">
      <c r="J867" s="3"/>
    </row>
    <row r="868" ht="12.75" customHeight="1">
      <c r="J868" s="3"/>
    </row>
    <row r="869" ht="12.75" customHeight="1">
      <c r="J869" s="3"/>
    </row>
    <row r="870" ht="12.75" customHeight="1">
      <c r="J870" s="3"/>
    </row>
    <row r="871" ht="12.75" customHeight="1">
      <c r="J871" s="3"/>
    </row>
    <row r="872" ht="12.75" customHeight="1">
      <c r="J872" s="3"/>
    </row>
    <row r="873" ht="12.75" customHeight="1">
      <c r="J873" s="3"/>
    </row>
    <row r="874" ht="12.75" customHeight="1">
      <c r="J874" s="3"/>
    </row>
    <row r="875" ht="12.75" customHeight="1">
      <c r="J875" s="3"/>
    </row>
    <row r="876" ht="12.75" customHeight="1">
      <c r="J876" s="3"/>
    </row>
    <row r="877" ht="12.75" customHeight="1">
      <c r="J877" s="3"/>
    </row>
    <row r="878" ht="12.75" customHeight="1">
      <c r="J878" s="3"/>
    </row>
    <row r="879" ht="12.75" customHeight="1">
      <c r="J879" s="3"/>
    </row>
    <row r="880" ht="12.75" customHeight="1">
      <c r="J880" s="3"/>
    </row>
    <row r="881" ht="12.75" customHeight="1">
      <c r="J881" s="3"/>
    </row>
    <row r="882" ht="12.75" customHeight="1">
      <c r="J882" s="3"/>
    </row>
    <row r="883" ht="12.75" customHeight="1">
      <c r="J883" s="3"/>
    </row>
    <row r="884" ht="12.75" customHeight="1">
      <c r="J884" s="3"/>
    </row>
    <row r="885" ht="12.75" customHeight="1">
      <c r="J885" s="3"/>
    </row>
    <row r="886" ht="12.75" customHeight="1">
      <c r="J886" s="3"/>
    </row>
    <row r="887" ht="12.75" customHeight="1">
      <c r="J887" s="3"/>
    </row>
    <row r="888" ht="12.75" customHeight="1">
      <c r="J888" s="3"/>
    </row>
    <row r="889" ht="12.75" customHeight="1">
      <c r="J889" s="3"/>
    </row>
    <row r="890" ht="12.75" customHeight="1">
      <c r="J890" s="3"/>
    </row>
    <row r="891" ht="12.75" customHeight="1">
      <c r="J891" s="3"/>
    </row>
    <row r="892" ht="12.75" customHeight="1">
      <c r="J892" s="3"/>
    </row>
    <row r="893" ht="12.75" customHeight="1">
      <c r="J893" s="3"/>
    </row>
    <row r="894" ht="12.75" customHeight="1">
      <c r="J894" s="3"/>
    </row>
    <row r="895" ht="12.75" customHeight="1">
      <c r="J895" s="3"/>
    </row>
    <row r="896" ht="12.75" customHeight="1">
      <c r="J896" s="3"/>
    </row>
    <row r="897" ht="12.75" customHeight="1">
      <c r="J897" s="3"/>
    </row>
    <row r="898" ht="12.75" customHeight="1">
      <c r="J898" s="3"/>
    </row>
    <row r="899" ht="12.75" customHeight="1">
      <c r="J899" s="3"/>
    </row>
    <row r="900" ht="12.75" customHeight="1">
      <c r="J900" s="3"/>
    </row>
    <row r="901" ht="12.75" customHeight="1">
      <c r="J901" s="3"/>
    </row>
    <row r="902" ht="12.75" customHeight="1">
      <c r="J902" s="3"/>
    </row>
    <row r="903" ht="12.75" customHeight="1">
      <c r="J903" s="3"/>
    </row>
    <row r="904" ht="12.75" customHeight="1">
      <c r="J904" s="3"/>
    </row>
    <row r="905" ht="12.75" customHeight="1">
      <c r="J905" s="3"/>
    </row>
    <row r="906" ht="12.75" customHeight="1">
      <c r="J906" s="3"/>
    </row>
    <row r="907" ht="12.75" customHeight="1">
      <c r="J907" s="3"/>
    </row>
    <row r="908" ht="12.75" customHeight="1">
      <c r="J908" s="3"/>
    </row>
    <row r="909" ht="12.75" customHeight="1">
      <c r="J909" s="3"/>
    </row>
    <row r="910" ht="12.75" customHeight="1">
      <c r="J910" s="3"/>
    </row>
    <row r="911" ht="12.75" customHeight="1">
      <c r="J911" s="3"/>
    </row>
    <row r="912" ht="12.75" customHeight="1">
      <c r="J912" s="3"/>
    </row>
    <row r="913" ht="12.75" customHeight="1">
      <c r="J913" s="3"/>
    </row>
    <row r="914" ht="12.75" customHeight="1">
      <c r="J914" s="3"/>
    </row>
    <row r="915" ht="12.75" customHeight="1">
      <c r="J915" s="3"/>
    </row>
    <row r="916" ht="12.75" customHeight="1">
      <c r="J916" s="3"/>
    </row>
    <row r="917" ht="12.75" customHeight="1">
      <c r="J917" s="3"/>
    </row>
    <row r="918" ht="12.75" customHeight="1">
      <c r="J918" s="3"/>
    </row>
    <row r="919" ht="12.75" customHeight="1">
      <c r="J919" s="3"/>
    </row>
    <row r="920" ht="12.75" customHeight="1">
      <c r="J920" s="3"/>
    </row>
    <row r="921" ht="12.75" customHeight="1">
      <c r="J921" s="3"/>
    </row>
    <row r="922" ht="12.75" customHeight="1">
      <c r="J922" s="3"/>
    </row>
    <row r="923" ht="12.75" customHeight="1">
      <c r="J923" s="3"/>
    </row>
    <row r="924" ht="12.75" customHeight="1">
      <c r="J924" s="3"/>
    </row>
    <row r="925" ht="12.75" customHeight="1">
      <c r="J925" s="3"/>
    </row>
    <row r="926" ht="12.75" customHeight="1">
      <c r="J926" s="3"/>
    </row>
    <row r="927" ht="12.75" customHeight="1">
      <c r="J927" s="3"/>
    </row>
    <row r="928" ht="12.75" customHeight="1">
      <c r="J928" s="3"/>
    </row>
    <row r="929" ht="12.75" customHeight="1">
      <c r="J929" s="3"/>
    </row>
    <row r="930" ht="12.75" customHeight="1">
      <c r="J930" s="3"/>
    </row>
    <row r="931" ht="12.75" customHeight="1">
      <c r="J931" s="3"/>
    </row>
    <row r="932" ht="12.75" customHeight="1">
      <c r="J932" s="3"/>
    </row>
    <row r="933" ht="12.75" customHeight="1">
      <c r="J933" s="3"/>
    </row>
    <row r="934" ht="12.75" customHeight="1">
      <c r="J934" s="3"/>
    </row>
    <row r="935" ht="12.75" customHeight="1">
      <c r="J935" s="3"/>
    </row>
    <row r="936" ht="12.75" customHeight="1">
      <c r="J936" s="3"/>
    </row>
    <row r="937" ht="12.75" customHeight="1">
      <c r="J937" s="3"/>
    </row>
    <row r="938" ht="12.75" customHeight="1">
      <c r="J938" s="3"/>
    </row>
    <row r="939" ht="12.75" customHeight="1">
      <c r="J939" s="3"/>
    </row>
    <row r="940" ht="12.75" customHeight="1">
      <c r="J940" s="3"/>
    </row>
    <row r="941" ht="12.75" customHeight="1">
      <c r="J941" s="3"/>
    </row>
    <row r="942" ht="12.75" customHeight="1">
      <c r="J942" s="3"/>
    </row>
    <row r="943" ht="12.75" customHeight="1">
      <c r="J943" s="3"/>
    </row>
    <row r="944" ht="12.75" customHeight="1">
      <c r="J944" s="3"/>
    </row>
    <row r="945" ht="12.75" customHeight="1">
      <c r="J945" s="3"/>
    </row>
    <row r="946" ht="12.75" customHeight="1">
      <c r="J946" s="3"/>
    </row>
    <row r="947" ht="12.75" customHeight="1">
      <c r="J947" s="3"/>
    </row>
    <row r="948" ht="12.75" customHeight="1">
      <c r="J948" s="3"/>
    </row>
    <row r="949" ht="12.75" customHeight="1">
      <c r="J949" s="3"/>
    </row>
    <row r="950" ht="12.75" customHeight="1">
      <c r="J950" s="3"/>
    </row>
    <row r="951" ht="12.75" customHeight="1">
      <c r="J951" s="3"/>
    </row>
    <row r="952" ht="12.75" customHeight="1">
      <c r="J952" s="3"/>
    </row>
    <row r="953" ht="12.75" customHeight="1">
      <c r="J953" s="3"/>
    </row>
    <row r="954" ht="12.75" customHeight="1">
      <c r="J954" s="3"/>
    </row>
    <row r="955" ht="12.75" customHeight="1">
      <c r="J955" s="3"/>
    </row>
    <row r="956" ht="12.75" customHeight="1">
      <c r="J956" s="3"/>
    </row>
    <row r="957" ht="12.75" customHeight="1">
      <c r="J957" s="3"/>
    </row>
    <row r="958" ht="12.75" customHeight="1">
      <c r="J958" s="3"/>
    </row>
    <row r="959" ht="12.75" customHeight="1">
      <c r="J959" s="3"/>
    </row>
    <row r="960" ht="12.75" customHeight="1">
      <c r="J960" s="3"/>
    </row>
    <row r="961" ht="12.75" customHeight="1">
      <c r="J961" s="3"/>
    </row>
    <row r="962" ht="12.75" customHeight="1">
      <c r="J962" s="3"/>
    </row>
    <row r="963" ht="12.75" customHeight="1">
      <c r="J963" s="3"/>
    </row>
    <row r="964" ht="12.75" customHeight="1">
      <c r="J964" s="3"/>
    </row>
    <row r="965" ht="12.75" customHeight="1">
      <c r="J965" s="3"/>
    </row>
    <row r="966" ht="12.75" customHeight="1">
      <c r="J966" s="3"/>
    </row>
    <row r="967" ht="12.75" customHeight="1">
      <c r="J967" s="3"/>
    </row>
    <row r="968" ht="12.75" customHeight="1">
      <c r="J968" s="3"/>
    </row>
    <row r="969" ht="12.75" customHeight="1">
      <c r="J969" s="3"/>
    </row>
    <row r="970" ht="12.75" customHeight="1">
      <c r="J970" s="3"/>
    </row>
    <row r="971" ht="12.75" customHeight="1">
      <c r="J971" s="3"/>
    </row>
    <row r="972" ht="12.75" customHeight="1">
      <c r="J972" s="3"/>
    </row>
    <row r="973" ht="12.75" customHeight="1">
      <c r="J973" s="3"/>
    </row>
    <row r="974" ht="12.75" customHeight="1">
      <c r="J974" s="3"/>
    </row>
    <row r="975" ht="12.75" customHeight="1">
      <c r="J975" s="3"/>
    </row>
    <row r="976" ht="12.75" customHeight="1">
      <c r="J976" s="3"/>
    </row>
    <row r="977" ht="12.75" customHeight="1">
      <c r="J977" s="3"/>
    </row>
    <row r="978" ht="12.75" customHeight="1">
      <c r="J978" s="3"/>
    </row>
    <row r="979" ht="12.75" customHeight="1">
      <c r="J979" s="3"/>
    </row>
    <row r="980" ht="12.75" customHeight="1">
      <c r="J980" s="3"/>
    </row>
    <row r="981" ht="12.75" customHeight="1">
      <c r="J981" s="3"/>
    </row>
    <row r="982" ht="12.75" customHeight="1">
      <c r="J982" s="3"/>
    </row>
    <row r="983" ht="12.75" customHeight="1">
      <c r="J983" s="3"/>
    </row>
    <row r="984" ht="12.75" customHeight="1">
      <c r="J984" s="3"/>
    </row>
    <row r="985" ht="12.75" customHeight="1">
      <c r="J985" s="3"/>
    </row>
    <row r="986" ht="12.75" customHeight="1">
      <c r="J986" s="3"/>
    </row>
    <row r="987" ht="12.75" customHeight="1">
      <c r="J987" s="3"/>
    </row>
    <row r="988" ht="12.75" customHeight="1">
      <c r="J988" s="3"/>
    </row>
    <row r="989" ht="12.75" customHeight="1">
      <c r="J989" s="3"/>
    </row>
    <row r="990" ht="12.75" customHeight="1">
      <c r="J990" s="3"/>
    </row>
    <row r="991" ht="12.75" customHeight="1">
      <c r="J991" s="3"/>
    </row>
    <row r="992" ht="12.75" customHeight="1">
      <c r="J992" s="3"/>
    </row>
    <row r="993" ht="12.75" customHeight="1">
      <c r="J993" s="3"/>
    </row>
    <row r="994" ht="12.75" customHeight="1">
      <c r="J994" s="3"/>
    </row>
    <row r="995" ht="12.75" customHeight="1">
      <c r="J995" s="3"/>
    </row>
    <row r="996" ht="12.75" customHeight="1">
      <c r="J996" s="3"/>
    </row>
    <row r="997" ht="12.75" customHeight="1">
      <c r="J997" s="3"/>
    </row>
    <row r="998" ht="12.75" customHeight="1">
      <c r="J998" s="3"/>
    </row>
    <row r="999" ht="12.75" customHeight="1">
      <c r="J999" s="3"/>
    </row>
    <row r="1000" ht="12.75" customHeight="1">
      <c r="J1000" s="3"/>
    </row>
  </sheetData>
  <mergeCells count="22">
    <mergeCell ref="E10:J10"/>
    <mergeCell ref="F5:G5"/>
    <mergeCell ref="B9:J9"/>
    <mergeCell ref="B5:C5"/>
    <mergeCell ref="D5:E5"/>
    <mergeCell ref="B4:G4"/>
    <mergeCell ref="J4:L4"/>
    <mergeCell ref="B10:D10"/>
    <mergeCell ref="B15:D15"/>
    <mergeCell ref="B17:D17"/>
    <mergeCell ref="B19:G19"/>
    <mergeCell ref="E16:J16"/>
    <mergeCell ref="E17:J17"/>
    <mergeCell ref="B16:D16"/>
    <mergeCell ref="E15:J15"/>
    <mergeCell ref="B12:D12"/>
    <mergeCell ref="E12:J12"/>
    <mergeCell ref="E13:J13"/>
    <mergeCell ref="E14:J14"/>
    <mergeCell ref="B11:D11"/>
    <mergeCell ref="B13:D13"/>
    <mergeCell ref="B14:D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5" width="8.71"/>
    <col customWidth="1" min="6" max="6" width="11.71"/>
    <col customWidth="1" min="7" max="13" width="8.71"/>
    <col customWidth="1" min="14" max="14" width="13.29"/>
    <col customWidth="1" min="15" max="61" width="8.71"/>
  </cols>
  <sheetData>
    <row r="1" ht="18.75" customHeight="1">
      <c r="B1" s="11" t="s">
        <v>176</v>
      </c>
      <c r="F1" s="3"/>
      <c r="N1" s="3" t="s">
        <v>177</v>
      </c>
      <c r="BA1" s="17">
        <v>0.0019689714364082424</v>
      </c>
      <c r="BB1" s="17" t="str">
        <f t="shared" ref="BB1:BB4" si="1">"0"</f>
        <v>0</v>
      </c>
      <c r="BC1" s="3" t="str">
        <f>IF((OFFSET($A$1, 1 - 1, 53 - 1)) &gt;= (OFFSET($A$1, 72 - 1, 7 - 1)), "1","0")</f>
        <v>0</v>
      </c>
      <c r="BD1" s="3" t="str">
        <f> IF( AND( OFFSET($A$1, 1 - 1, 54 - 1) = "1", OFFSET($A$1, 1 - 1, 55 - 1) = "1" ), 1, IF( AND( OFFSET($A$1, 1 - 1, 54 - 1) = "1", OFFSET($A$1, 1 - 1, 55 - 1) = "0" ), 2, IF( AND( OFFSET($A$1, 1 - 1, 54 - 1) = "0", OFFSET($A$1, 1 - 1, 55 - 1) = "1" ), 3, 4 ) ) )</f>
        <v>4</v>
      </c>
      <c r="BF1" s="17">
        <v>0.008333369209478065</v>
      </c>
      <c r="BG1" s="17" t="str">
        <f>"1"</f>
        <v>1</v>
      </c>
      <c r="BH1" s="3" t="str">
        <f>IF((OFFSET($A$1, 1 - 1, 58 - 1)) &gt;= (OFFSET($A$1, 96 - 1, 7 - 1)), "1","0")</f>
        <v>0</v>
      </c>
      <c r="BI1" s="3" t="str">
        <f> IF( AND( OFFSET($A$1, 1 - 1, 59 - 1) = "1", OFFSET($A$1, 1 - 1, 60 - 1) = "1" ), 1, IF( AND( OFFSET($A$1, 1 - 1, 59 - 1) = "1", OFFSET($A$1, 1 - 1, 60 - 1) = "0" ), 2, IF( AND( OFFSET($A$1, 1 - 1, 59 - 1) = "0", OFFSET($A$1, 1 - 1, 60 - 1) = "1" ), 3, 4 ) ) )</f>
        <v>2</v>
      </c>
    </row>
    <row r="2" ht="12.75" customHeight="1">
      <c r="F2" s="3"/>
      <c r="N2" s="3"/>
      <c r="BA2" s="17">
        <v>0.04520855798870559</v>
      </c>
      <c r="BB2" s="17" t="str">
        <f t="shared" si="1"/>
        <v>0</v>
      </c>
      <c r="BC2" s="3" t="str">
        <f>IF((OFFSET($A$1, 2 - 1, 53 - 1)) &gt;= (OFFSET($A$1, 72 - 1, 7 - 1)), "1","0")</f>
        <v>0</v>
      </c>
      <c r="BD2" s="3" t="str">
        <f> IF( AND( OFFSET($A$1, 2 - 1, 54 - 1) = "1", OFFSET($A$1, 2 - 1, 55 - 1) = "1" ), 1, IF( AND( OFFSET($A$1, 2 - 1, 54 - 1) = "1", OFFSET($A$1, 2 - 1, 55 - 1) = "0" ), 2, IF( AND( OFFSET($A$1, 2 - 1, 54 - 1) = "0", OFFSET($A$1, 2 - 1, 55 - 1) = "1" ), 3, 4 ) ) )</f>
        <v>4</v>
      </c>
      <c r="BF2" s="17">
        <v>0.7632225029277402</v>
      </c>
      <c r="BG2" s="17" t="str">
        <f t="shared" ref="BG2:BG6" si="2">"0"</f>
        <v>0</v>
      </c>
      <c r="BH2" s="3" t="str">
        <f>IF((OFFSET($A$1, 2 - 1, 58 - 1)) &gt;= (OFFSET($A$1, 96 - 1, 7 - 1)), "1","0")</f>
        <v>1</v>
      </c>
      <c r="BI2" s="3" t="str">
        <f> IF( AND( OFFSET($A$1, 2 - 1, 59 - 1) = "1", OFFSET($A$1, 2 - 1, 60 - 1) = "1" ), 1, IF( AND( OFFSET($A$1, 2 - 1, 59 - 1) = "1", OFFSET($A$1, 2 - 1, 60 - 1) = "0" ), 2, IF( AND( OFFSET($A$1, 2 - 1, 59 - 1) = "0", OFFSET($A$1, 2 - 1, 60 - 1) = "1" ), 3, 4 ) ) )</f>
        <v>3</v>
      </c>
    </row>
    <row r="3" ht="15.75" customHeight="1">
      <c r="B3" s="12" t="s">
        <v>156</v>
      </c>
      <c r="C3" s="13"/>
      <c r="D3" s="13"/>
      <c r="E3" s="13"/>
      <c r="F3" s="13"/>
      <c r="G3" s="13"/>
      <c r="H3" s="13"/>
      <c r="I3" s="13"/>
      <c r="J3" s="13"/>
      <c r="K3" s="14"/>
      <c r="N3" s="12" t="s">
        <v>157</v>
      </c>
      <c r="O3" s="13"/>
      <c r="P3" s="13"/>
      <c r="Q3" s="14"/>
      <c r="BA3" s="17">
        <v>0.04520855798870559</v>
      </c>
      <c r="BB3" s="17" t="str">
        <f t="shared" si="1"/>
        <v>0</v>
      </c>
      <c r="BC3" s="3" t="str">
        <f>IF((OFFSET($A$1, 3 - 1, 53 - 1)) &gt;= (OFFSET($A$1, 72 - 1, 7 - 1)), "1","0")</f>
        <v>0</v>
      </c>
      <c r="BD3" s="3" t="str">
        <f> IF( AND( OFFSET($A$1, 3 - 1, 54 - 1) = "1", OFFSET($A$1, 3 - 1, 55 - 1) = "1" ), 1, IF( AND( OFFSET($A$1, 3 - 1, 54 - 1) = "1", OFFSET($A$1, 3 - 1, 55 - 1) = "0" ), 2, IF( AND( OFFSET($A$1, 3 - 1, 54 - 1) = "0", OFFSET($A$1, 3 - 1, 55 - 1) = "1" ), 3, 4 ) ) )</f>
        <v>4</v>
      </c>
      <c r="BF3" s="17">
        <v>0.017700399554008293</v>
      </c>
      <c r="BG3" s="17" t="str">
        <f t="shared" si="2"/>
        <v>0</v>
      </c>
      <c r="BH3" s="3" t="str">
        <f>IF((OFFSET($A$1, 3 - 1, 58 - 1)) &gt;= (OFFSET($A$1, 96 - 1, 7 - 1)), "1","0")</f>
        <v>0</v>
      </c>
      <c r="BI3" s="3" t="str">
        <f> IF( AND( OFFSET($A$1, 3 - 1, 59 - 1) = "1", OFFSET($A$1, 3 - 1, 60 - 1) = "1" ), 1, IF( AND( OFFSET($A$1, 3 - 1, 59 - 1) = "1", OFFSET($A$1, 3 - 1, 60 - 1) = "0" ), 2, IF( AND( OFFSET($A$1, 3 - 1, 59 - 1) = "0", OFFSET($A$1, 3 - 1, 60 - 1) = "1" ), 3, 4 ) ) )</f>
        <v>4</v>
      </c>
    </row>
    <row r="4" ht="12.75" customHeight="1">
      <c r="B4" s="15" t="s">
        <v>178</v>
      </c>
      <c r="C4" s="14"/>
      <c r="D4" s="15" t="s">
        <v>179</v>
      </c>
      <c r="E4" s="14"/>
      <c r="F4" s="15" t="s">
        <v>180</v>
      </c>
      <c r="G4" s="14"/>
      <c r="H4" s="15" t="s">
        <v>181</v>
      </c>
      <c r="I4" s="14"/>
      <c r="J4" s="15" t="s">
        <v>182</v>
      </c>
      <c r="K4" s="14"/>
      <c r="N4" s="16" t="s">
        <v>183</v>
      </c>
      <c r="O4" s="16" t="s">
        <v>184</v>
      </c>
      <c r="P4" s="16" t="s">
        <v>162</v>
      </c>
      <c r="Q4" s="16" t="s">
        <v>163</v>
      </c>
      <c r="BA4" s="17">
        <v>0.7979807265713305</v>
      </c>
      <c r="BB4" s="17" t="str">
        <f t="shared" si="1"/>
        <v>0</v>
      </c>
      <c r="BC4" s="3" t="str">
        <f>IF((OFFSET($A$1, 4 - 1, 53 - 1)) &gt;= (OFFSET($A$1, 72 - 1, 7 - 1)), "1","0")</f>
        <v>1</v>
      </c>
      <c r="BD4" s="3" t="str">
        <f> IF( AND( OFFSET($A$1, 4 - 1, 54 - 1) = "1", OFFSET($A$1, 4 - 1, 55 - 1) = "1" ), 1, IF( AND( OFFSET($A$1, 4 - 1, 54 - 1) = "1", OFFSET($A$1, 4 - 1, 55 - 1) = "0" ), 2, IF( AND( OFFSET($A$1, 4 - 1, 54 - 1) = "0", OFFSET($A$1, 4 - 1, 55 - 1) = "1" ), 3, 4 ) ) )</f>
        <v>3</v>
      </c>
      <c r="BF4" s="17">
        <v>0.008333369209478065</v>
      </c>
      <c r="BG4" s="17" t="str">
        <f t="shared" si="2"/>
        <v>0</v>
      </c>
      <c r="BH4" s="3" t="str">
        <f>IF((OFFSET($A$1, 4 - 1, 58 - 1)) &gt;= (OFFSET($A$1, 96 - 1, 7 - 1)), "1","0")</f>
        <v>0</v>
      </c>
      <c r="BI4" s="3" t="str">
        <f> IF( AND( OFFSET($A$1, 4 - 1, 59 - 1) = "1", OFFSET($A$1, 4 - 1, 60 - 1) = "1" ), 1, IF( AND( OFFSET($A$1, 4 - 1, 59 - 1) = "1", OFFSET($A$1, 4 - 1, 60 - 1) = "0" ), 2, IF( AND( OFFSET($A$1, 4 - 1, 59 - 1) = "0", OFFSET($A$1, 4 - 1, 60 - 1) = "1" ), 3, 4 ) ) )</f>
        <v>4</v>
      </c>
    </row>
    <row r="5" ht="12.75" customHeight="1">
      <c r="B5" s="15" t="s">
        <v>185</v>
      </c>
      <c r="C5" s="14"/>
      <c r="D5" s="15" t="s">
        <v>186</v>
      </c>
      <c r="E5" s="14"/>
      <c r="F5" s="15" t="s">
        <v>187</v>
      </c>
      <c r="G5" s="14"/>
      <c r="H5" s="19"/>
      <c r="I5" s="14"/>
      <c r="J5" s="19"/>
      <c r="K5" s="14"/>
      <c r="N5" s="17">
        <v>1.0</v>
      </c>
      <c r="O5" s="17">
        <v>7.0</v>
      </c>
      <c r="P5" s="17">
        <v>34.0</v>
      </c>
      <c r="Q5" s="17">
        <v>42.0</v>
      </c>
      <c r="BA5" s="17">
        <v>0.9321113018126294</v>
      </c>
      <c r="BB5" s="17" t="str">
        <f>"1"</f>
        <v>1</v>
      </c>
      <c r="BC5" s="3" t="str">
        <f>IF((OFFSET($A$1, 5 - 1, 53 - 1)) &gt;= (OFFSET($A$1, 72 - 1, 7 - 1)), "1","0")</f>
        <v>1</v>
      </c>
      <c r="BD5" s="3" t="str">
        <f> IF( AND( OFFSET($A$1, 5 - 1, 54 - 1) = "1", OFFSET($A$1, 5 - 1, 55 - 1) = "1" ), 1, IF( AND( OFFSET($A$1, 5 - 1, 54 - 1) = "1", OFFSET($A$1, 5 - 1, 55 - 1) = "0" ), 2, IF( AND( OFFSET($A$1, 5 - 1, 54 - 1) = "0", OFFSET($A$1, 5 - 1, 55 - 1) = "1" ), 3, 4 ) ) )</f>
        <v>1</v>
      </c>
      <c r="BF5" s="17">
        <v>0.005157305071092608</v>
      </c>
      <c r="BG5" s="17" t="str">
        <f t="shared" si="2"/>
        <v>0</v>
      </c>
      <c r="BH5" s="3" t="str">
        <f>IF((OFFSET($A$1, 5 - 1, 58 - 1)) &gt;= (OFFSET($A$1, 96 - 1, 7 - 1)), "1","0")</f>
        <v>0</v>
      </c>
      <c r="BI5" s="3" t="str">
        <f> IF( AND( OFFSET($A$1, 5 - 1, 59 - 1) = "1", OFFSET($A$1, 5 - 1, 60 - 1) = "1" ), 1, IF( AND( OFFSET($A$1, 5 - 1, 59 - 1) = "1", OFFSET($A$1, 5 - 1, 60 - 1) = "0" ), 2, IF( AND( OFFSET($A$1, 5 - 1, 59 - 1) = "0", OFFSET($A$1, 5 - 1, 60 - 1) = "1" ), 3, 4 ) ) )</f>
        <v>4</v>
      </c>
    </row>
    <row r="6" ht="12.75" customHeight="1">
      <c r="F6" s="3"/>
      <c r="N6" s="3"/>
      <c r="BA6" s="17">
        <v>3.6897396173244057E-4</v>
      </c>
      <c r="BB6" s="17" t="str">
        <f t="shared" ref="BB6:BB9" si="3">"0"</f>
        <v>0</v>
      </c>
      <c r="BC6" s="3" t="str">
        <f>IF((OFFSET($A$1, 6 - 1, 53 - 1)) &gt;= (OFFSET($A$1, 72 - 1, 7 - 1)), "1","0")</f>
        <v>0</v>
      </c>
      <c r="BD6" s="3" t="str">
        <f> IF( AND( OFFSET($A$1, 6 - 1, 54 - 1) = "1", OFFSET($A$1, 6 - 1, 55 - 1) = "1" ), 1, IF( AND( OFFSET($A$1, 6 - 1, 54 - 1) = "1", OFFSET($A$1, 6 - 1, 55 - 1) = "0" ), 2, IF( AND( OFFSET($A$1, 6 - 1, 54 - 1) = "0", OFFSET($A$1, 6 - 1, 55 - 1) = "1" ), 3, 4 ) ) )</f>
        <v>4</v>
      </c>
      <c r="BF6" s="17">
        <v>0.04520855798870559</v>
      </c>
      <c r="BG6" s="17" t="str">
        <f t="shared" si="2"/>
        <v>0</v>
      </c>
      <c r="BH6" s="3" t="str">
        <f>IF((OFFSET($A$1, 6 - 1, 58 - 1)) &gt;= (OFFSET($A$1, 96 - 1, 7 - 1)), "1","0")</f>
        <v>0</v>
      </c>
      <c r="BI6" s="3" t="str">
        <f> IF( AND( OFFSET($A$1, 6 - 1, 59 - 1) = "1", OFFSET($A$1, 6 - 1, 60 - 1) = "1" ), 1, IF( AND( OFFSET($A$1, 6 - 1, 59 - 1) = "1", OFFSET($A$1, 6 - 1, 60 - 1) = "0" ), 2, IF( AND( OFFSET($A$1, 6 - 1, 59 - 1) = "0", OFFSET($A$1, 6 - 1, 60 - 1) = "1" ), 3, 4 ) ) )</f>
        <v>4</v>
      </c>
    </row>
    <row r="7" ht="12.75" customHeight="1">
      <c r="F7" s="3"/>
      <c r="N7" s="3"/>
      <c r="BA7" s="17">
        <v>0.0031878304960592753</v>
      </c>
      <c r="BB7" s="17" t="str">
        <f t="shared" si="3"/>
        <v>0</v>
      </c>
      <c r="BC7" s="3" t="str">
        <f>IF((OFFSET($A$1, 7 - 1, 53 - 1)) &gt;= (OFFSET($A$1, 72 - 1, 7 - 1)), "1","0")</f>
        <v>0</v>
      </c>
      <c r="BD7" s="3" t="str">
        <f> IF( AND( OFFSET($A$1, 7 - 1, 54 - 1) = "1", OFFSET($A$1, 7 - 1, 55 - 1) = "1" ), 1, IF( AND( OFFSET($A$1, 7 - 1, 54 - 1) = "1", OFFSET($A$1, 7 - 1, 55 - 1) = "0" ), 2, IF( AND( OFFSET($A$1, 7 - 1, 54 - 1) = "0", OFFSET($A$1, 7 - 1, 55 - 1) = "1" ), 3, 4 ) ) )</f>
        <v>4</v>
      </c>
      <c r="BF7" s="17">
        <v>0.017700399554008293</v>
      </c>
      <c r="BG7" s="17" t="str">
        <f>"1"</f>
        <v>1</v>
      </c>
      <c r="BH7" s="3" t="str">
        <f>IF((OFFSET($A$1, 7 - 1, 58 - 1)) &gt;= (OFFSET($A$1, 96 - 1, 7 - 1)), "1","0")</f>
        <v>0</v>
      </c>
      <c r="BI7" s="3" t="str">
        <f> IF( AND( OFFSET($A$1, 7 - 1, 59 - 1) = "1", OFFSET($A$1, 7 - 1, 60 - 1) = "1" ), 1, IF( AND( OFFSET($A$1, 7 - 1, 59 - 1) = "1", OFFSET($A$1, 7 - 1, 60 - 1) = "0" ), 2, IF( AND( OFFSET($A$1, 7 - 1, 59 - 1) = "0", OFFSET($A$1, 7 - 1, 60 - 1) = "1" ), 3, 4 ) ) )</f>
        <v>2</v>
      </c>
    </row>
    <row r="8" ht="12.75" customHeight="1">
      <c r="F8" s="3"/>
      <c r="N8" s="3"/>
      <c r="BA8" s="17">
        <v>0.021604411675304226</v>
      </c>
      <c r="BB8" s="17" t="str">
        <f t="shared" si="3"/>
        <v>0</v>
      </c>
      <c r="BC8" s="3" t="str">
        <f>IF((OFFSET($A$1, 8 - 1, 53 - 1)) &gt;= (OFFSET($A$1, 72 - 1, 7 - 1)), "1","0")</f>
        <v>0</v>
      </c>
      <c r="BD8" s="3" t="str">
        <f> IF( AND( OFFSET($A$1, 8 - 1, 54 - 1) = "1", OFFSET($A$1, 8 - 1, 55 - 1) = "1" ), 1, IF( AND( OFFSET($A$1, 8 - 1, 54 - 1) = "1", OFFSET($A$1, 8 - 1, 55 - 1) = "0" ), 2, IF( AND( OFFSET($A$1, 8 - 1, 54 - 1) = "0", OFFSET($A$1, 8 - 1, 55 - 1) = "1" ), 3, 4 ) ) )</f>
        <v>4</v>
      </c>
      <c r="BF8" s="17">
        <v>0.010993894321078383</v>
      </c>
      <c r="BG8" s="17" t="str">
        <f t="shared" ref="BG8:BG14" si="4">"0"</f>
        <v>0</v>
      </c>
      <c r="BH8" s="3" t="str">
        <f>IF((OFFSET($A$1, 8 - 1, 58 - 1)) &gt;= (OFFSET($A$1, 96 - 1, 7 - 1)), "1","0")</f>
        <v>0</v>
      </c>
      <c r="BI8" s="3" t="str">
        <f> IF( AND( OFFSET($A$1, 8 - 1, 59 - 1) = "1", OFFSET($A$1, 8 - 1, 60 - 1) = "1" ), 1, IF( AND( OFFSET($A$1, 8 - 1, 59 - 1) = "1", OFFSET($A$1, 8 - 1, 60 - 1) = "0" ), 2, IF( AND( OFFSET($A$1, 8 - 1, 59 - 1) = "0", OFFSET($A$1, 8 - 1, 60 - 1) = "1" ), 3, 4 ) ) )</f>
        <v>4</v>
      </c>
    </row>
    <row r="9" ht="12.75" customHeight="1">
      <c r="F9" s="3"/>
      <c r="N9" s="3"/>
      <c r="BA9" s="17">
        <v>0.24638221057443288</v>
      </c>
      <c r="BB9" s="17" t="str">
        <f t="shared" si="3"/>
        <v>0</v>
      </c>
      <c r="BC9" s="3" t="str">
        <f>IF((OFFSET($A$1, 9 - 1, 53 - 1)) &gt;= (OFFSET($A$1, 72 - 1, 7 - 1)), "1","0")</f>
        <v>0</v>
      </c>
      <c r="BD9" s="3" t="str">
        <f> IF( AND( OFFSET($A$1, 9 - 1, 54 - 1) = "1", OFFSET($A$1, 9 - 1, 55 - 1) = "1" ), 1, IF( AND( OFFSET($A$1, 9 - 1, 54 - 1) = "1", OFFSET($A$1, 9 - 1, 55 - 1) = "0" ), 2, IF( AND( OFFSET($A$1, 9 - 1, 54 - 1) = "0", OFFSET($A$1, 9 - 1, 55 - 1) = "1" ), 3, 4 ) ) )</f>
        <v>4</v>
      </c>
      <c r="BF9" s="17">
        <v>3.662072866880743E-7</v>
      </c>
      <c r="BG9" s="17" t="str">
        <f t="shared" si="4"/>
        <v>0</v>
      </c>
      <c r="BH9" s="3" t="str">
        <f>IF((OFFSET($A$1, 9 - 1, 58 - 1)) &gt;= (OFFSET($A$1, 96 - 1, 7 - 1)), "1","0")</f>
        <v>0</v>
      </c>
      <c r="BI9" s="3" t="str">
        <f> IF( AND( OFFSET($A$1, 9 - 1, 59 - 1) = "1", OFFSET($A$1, 9 - 1, 60 - 1) = "1" ), 1, IF( AND( OFFSET($A$1, 9 - 1, 59 - 1) = "1", OFFSET($A$1, 9 - 1, 60 - 1) = "0" ), 2, IF( AND( OFFSET($A$1, 9 - 1, 59 - 1) = "0", OFFSET($A$1, 9 - 1, 60 - 1) = "1" ), 3, 4 ) ) )</f>
        <v>4</v>
      </c>
    </row>
    <row r="10" ht="18.75" customHeight="1">
      <c r="B10" s="21" t="s">
        <v>178</v>
      </c>
      <c r="F10" s="3"/>
      <c r="N10" s="3"/>
      <c r="BA10" s="17">
        <v>0.7979807265713305</v>
      </c>
      <c r="BB10" s="17" t="str">
        <f>"1"</f>
        <v>1</v>
      </c>
      <c r="BC10" s="3" t="str">
        <f>IF((OFFSET($A$1, 10 - 1, 53 - 1)) &gt;= (OFFSET($A$1, 72 - 1, 7 - 1)), "1","0")</f>
        <v>1</v>
      </c>
      <c r="BD10" s="3" t="str">
        <f> IF( AND( OFFSET($A$1, 10 - 1, 54 - 1) = "1", OFFSET($A$1, 10 - 1, 55 - 1) = "1" ), 1, IF( AND( OFFSET($A$1, 10 - 1, 54 - 1) = "1", OFFSET($A$1, 10 - 1, 55 - 1) = "0" ), 2, IF( AND( OFFSET($A$1, 10 - 1, 54 - 1) = "0", OFFSET($A$1, 10 - 1, 55 - 1) = "1" ), 3, 4 ) ) )</f>
        <v>1</v>
      </c>
      <c r="BF10" s="17">
        <v>0.09217216911532099</v>
      </c>
      <c r="BG10" s="17" t="str">
        <f t="shared" si="4"/>
        <v>0</v>
      </c>
      <c r="BH10" s="3" t="str">
        <f>IF((OFFSET($A$1, 10 - 1, 58 - 1)) &gt;= (OFFSET($A$1, 96 - 1, 7 - 1)), "1","0")</f>
        <v>0</v>
      </c>
      <c r="BI10" s="3" t="str">
        <f> IF( AND( OFFSET($A$1, 10 - 1, 59 - 1) = "1", OFFSET($A$1, 10 - 1, 60 - 1) = "1" ), 1, IF( AND( OFFSET($A$1, 10 - 1, 59 - 1) = "1", OFFSET($A$1, 10 - 1, 60 - 1) = "0" ), 2, IF( AND( OFFSET($A$1, 10 - 1, 59 - 1) = "0", OFFSET($A$1, 10 - 1, 60 - 1) = "1" ), 3, 4 ) ) )</f>
        <v>4</v>
      </c>
    </row>
    <row r="11" ht="12.75" customHeight="1">
      <c r="F11" s="3"/>
      <c r="N11" s="3"/>
      <c r="BA11" s="17">
        <v>5.421944068954275E-6</v>
      </c>
      <c r="BB11" s="17" t="str">
        <f t="shared" ref="BB11:BB14" si="5">"0"</f>
        <v>0</v>
      </c>
      <c r="BC11" s="3" t="str">
        <f>IF((OFFSET($A$1, 11 - 1, 53 - 1)) &gt;= (OFFSET($A$1, 72 - 1, 7 - 1)), "1","0")</f>
        <v>0</v>
      </c>
      <c r="BD11" s="3" t="str">
        <f> IF( AND( OFFSET($A$1, 11 - 1, 54 - 1) = "1", OFFSET($A$1, 11 - 1, 55 - 1) = "1" ), 1, IF( AND( OFFSET($A$1, 11 - 1, 54 - 1) = "1", OFFSET($A$1, 11 - 1, 55 - 1) = "0" ), 2, IF( AND( OFFSET($A$1, 11 - 1, 54 - 1) = "0", OFFSET($A$1, 11 - 1, 55 - 1) = "1" ), 3, 4 ) ) )</f>
        <v>4</v>
      </c>
      <c r="BF11" s="17">
        <v>0.14132294827706599</v>
      </c>
      <c r="BG11" s="17" t="str">
        <f t="shared" si="4"/>
        <v>0</v>
      </c>
      <c r="BH11" s="3" t="str">
        <f>IF((OFFSET($A$1, 11 - 1, 58 - 1)) &gt;= (OFFSET($A$1, 96 - 1, 7 - 1)), "1","0")</f>
        <v>0</v>
      </c>
      <c r="BI11" s="3" t="str">
        <f> IF( AND( OFFSET($A$1, 11 - 1, 59 - 1) = "1", OFFSET($A$1, 11 - 1, 60 - 1) = "1" ), 1, IF( AND( OFFSET($A$1, 11 - 1, 59 - 1) = "1", OFFSET($A$1, 11 - 1, 60 - 1) = "0" ), 2, IF( AND( OFFSET($A$1, 11 - 1, 59 - 1) = "0", OFFSET($A$1, 11 - 1, 60 - 1) = "1" ), 3, 4 ) ) )</f>
        <v>4</v>
      </c>
    </row>
    <row r="12" ht="15.75" customHeight="1">
      <c r="C12" s="12" t="s">
        <v>164</v>
      </c>
      <c r="D12" s="13"/>
      <c r="E12" s="13"/>
      <c r="F12" s="13"/>
      <c r="G12" s="13"/>
      <c r="H12" s="13"/>
      <c r="I12" s="13"/>
      <c r="J12" s="13"/>
      <c r="K12" s="14"/>
      <c r="N12" s="3"/>
      <c r="BA12" s="17">
        <v>0.017700399554008293</v>
      </c>
      <c r="BB12" s="17" t="str">
        <f t="shared" si="5"/>
        <v>0</v>
      </c>
      <c r="BC12" s="3" t="str">
        <f>IF((OFFSET($A$1, 12 - 1, 53 - 1)) &gt;= (OFFSET($A$1, 72 - 1, 7 - 1)), "1","0")</f>
        <v>0</v>
      </c>
      <c r="BD12" s="3" t="str">
        <f> IF( AND( OFFSET($A$1, 12 - 1, 54 - 1) = "1", OFFSET($A$1, 12 - 1, 55 - 1) = "1" ), 1, IF( AND( OFFSET($A$1, 12 - 1, 54 - 1) = "1", OFFSET($A$1, 12 - 1, 55 - 1) = "0" ), 2, IF( AND( OFFSET($A$1, 12 - 1, 54 - 1) = "0", OFFSET($A$1, 12 - 1, 55 - 1) = "1" ), 3, 4 ) ) )</f>
        <v>4</v>
      </c>
      <c r="BF12" s="17">
        <v>3.662072866880743E-7</v>
      </c>
      <c r="BG12" s="17" t="str">
        <f t="shared" si="4"/>
        <v>0</v>
      </c>
      <c r="BH12" s="3" t="str">
        <f>IF((OFFSET($A$1, 12 - 1, 58 - 1)) &gt;= (OFFSET($A$1, 96 - 1, 7 - 1)), "1","0")</f>
        <v>0</v>
      </c>
      <c r="BI12" s="3" t="str">
        <f> IF( AND( OFFSET($A$1, 12 - 1, 59 - 1) = "1", OFFSET($A$1, 12 - 1, 60 - 1) = "1" ), 1, IF( AND( OFFSET($A$1, 12 - 1, 59 - 1) = "1", OFFSET($A$1, 12 - 1, 60 - 1) = "0" ), 2, IF( AND( OFFSET($A$1, 12 - 1, 59 - 1) = "0", OFFSET($A$1, 12 - 1, 60 - 1) = "1" ), 3, 4 ) ) )</f>
        <v>4</v>
      </c>
    </row>
    <row r="13" ht="12.75" customHeight="1">
      <c r="C13" s="18" t="s">
        <v>188</v>
      </c>
      <c r="D13" s="13"/>
      <c r="E13" s="13"/>
      <c r="F13" s="14"/>
      <c r="G13" s="20" t="s">
        <v>189</v>
      </c>
      <c r="H13" s="13"/>
      <c r="I13" s="13"/>
      <c r="J13" s="13"/>
      <c r="K13" s="14"/>
      <c r="N13" s="3"/>
      <c r="BA13" s="17">
        <v>0.07128240252427415</v>
      </c>
      <c r="BB13" s="17" t="str">
        <f t="shared" si="5"/>
        <v>0</v>
      </c>
      <c r="BC13" s="3" t="str">
        <f>IF((OFFSET($A$1, 13 - 1, 53 - 1)) &gt;= (OFFSET($A$1, 72 - 1, 7 - 1)), "1","0")</f>
        <v>0</v>
      </c>
      <c r="BD13" s="3" t="str">
        <f> IF( AND( OFFSET($A$1, 13 - 1, 54 - 1) = "1", OFFSET($A$1, 13 - 1, 55 - 1) = "1" ), 1, IF( AND( OFFSET($A$1, 13 - 1, 54 - 1) = "1", OFFSET($A$1, 13 - 1, 55 - 1) = "0" ), 2, IF( AND( OFFSET($A$1, 13 - 1, 54 - 1) = "0", OFFSET($A$1, 13 - 1, 55 - 1) = "1" ), 3, 4 ) ) )</f>
        <v>4</v>
      </c>
      <c r="BF13" s="17">
        <v>0.013438952087404279</v>
      </c>
      <c r="BG13" s="17" t="str">
        <f t="shared" si="4"/>
        <v>0</v>
      </c>
      <c r="BH13" s="3" t="str">
        <f>IF((OFFSET($A$1, 13 - 1, 58 - 1)) &gt;= (OFFSET($A$1, 96 - 1, 7 - 1)), "1","0")</f>
        <v>0</v>
      </c>
      <c r="BI13" s="3" t="str">
        <f> IF( AND( OFFSET($A$1, 13 - 1, 59 - 1) = "1", OFFSET($A$1, 13 - 1, 60 - 1) = "1" ), 1, IF( AND( OFFSET($A$1, 13 - 1, 59 - 1) = "1", OFFSET($A$1, 13 - 1, 60 - 1) = "0" ), 2, IF( AND( OFFSET($A$1, 13 - 1, 59 - 1) = "0", OFFSET($A$1, 13 - 1, 60 - 1) = "1" ), 3, 4 ) ) )</f>
        <v>4</v>
      </c>
    </row>
    <row r="14" ht="12.75" customHeight="1">
      <c r="C14" s="18" t="s">
        <v>190</v>
      </c>
      <c r="D14" s="13"/>
      <c r="E14" s="13"/>
      <c r="F14" s="14"/>
      <c r="G14" s="20" t="s">
        <v>191</v>
      </c>
      <c r="H14" s="13"/>
      <c r="I14" s="13"/>
      <c r="J14" s="13"/>
      <c r="K14" s="14"/>
      <c r="N14" s="3"/>
      <c r="BA14" s="17">
        <v>0.14132294827706599</v>
      </c>
      <c r="BB14" s="17" t="str">
        <f t="shared" si="5"/>
        <v>0</v>
      </c>
      <c r="BC14" s="3" t="str">
        <f>IF((OFFSET($A$1, 14 - 1, 53 - 1)) &gt;= (OFFSET($A$1, 72 - 1, 7 - 1)), "1","0")</f>
        <v>0</v>
      </c>
      <c r="BD14" s="3" t="str">
        <f> IF( AND( OFFSET($A$1, 14 - 1, 54 - 1) = "1", OFFSET($A$1, 14 - 1, 55 - 1) = "1" ), 1, IF( AND( OFFSET($A$1, 14 - 1, 54 - 1) = "1", OFFSET($A$1, 14 - 1, 55 - 1) = "0" ), 2, IF( AND( OFFSET($A$1, 14 - 1, 54 - 1) = "0", OFFSET($A$1, 14 - 1, 55 - 1) = "1" ), 3, 4 ) ) )</f>
        <v>4</v>
      </c>
      <c r="BF14" s="17">
        <v>0.07128240252427415</v>
      </c>
      <c r="BG14" s="17" t="str">
        <f t="shared" si="4"/>
        <v>0</v>
      </c>
      <c r="BH14" s="3" t="str">
        <f>IF((OFFSET($A$1, 14 - 1, 58 - 1)) &gt;= (OFFSET($A$1, 96 - 1, 7 - 1)), "1","0")</f>
        <v>0</v>
      </c>
      <c r="BI14" s="3" t="str">
        <f> IF( AND( OFFSET($A$1, 14 - 1, 59 - 1) = "1", OFFSET($A$1, 14 - 1, 60 - 1) = "1" ), 1, IF( AND( OFFSET($A$1, 14 - 1, 59 - 1) = "1", OFFSET($A$1, 14 - 1, 60 - 1) = "0" ), 2, IF( AND( OFFSET($A$1, 14 - 1, 59 - 1) = "0", OFFSET($A$1, 14 - 1, 60 - 1) = "1" ), 3, 4 ) ) )</f>
        <v>4</v>
      </c>
    </row>
    <row r="15" ht="12.75" customHeight="1">
      <c r="C15" s="18" t="s">
        <v>192</v>
      </c>
      <c r="D15" s="13"/>
      <c r="E15" s="13"/>
      <c r="F15" s="14"/>
      <c r="G15" s="20" t="s">
        <v>193</v>
      </c>
      <c r="H15" s="13"/>
      <c r="I15" s="13"/>
      <c r="J15" s="13"/>
      <c r="K15" s="14"/>
      <c r="N15" s="3"/>
      <c r="BA15" s="17">
        <v>0.48115079125216575</v>
      </c>
      <c r="BB15" s="17" t="str">
        <f>"1"</f>
        <v>1</v>
      </c>
      <c r="BC15" s="3" t="str">
        <f>IF((OFFSET($A$1, 15 - 1, 53 - 1)) &gt;= (OFFSET($A$1, 72 - 1, 7 - 1)), "1","0")</f>
        <v>0</v>
      </c>
      <c r="BD15" s="3" t="str">
        <f> IF( AND( OFFSET($A$1, 15 - 1, 54 - 1) = "1", OFFSET($A$1, 15 - 1, 55 - 1) = "1" ), 1, IF( AND( OFFSET($A$1, 15 - 1, 54 - 1) = "1", OFFSET($A$1, 15 - 1, 55 - 1) = "0" ), 2, IF( AND( OFFSET($A$1, 15 - 1, 54 - 1) = "0", OFFSET($A$1, 15 - 1, 55 - 1) = "1" ), 3, 4 ) ) )</f>
        <v>2</v>
      </c>
      <c r="BF15" s="17">
        <v>0.21060310263472934</v>
      </c>
      <c r="BG15" s="17" t="str">
        <f>"1"</f>
        <v>1</v>
      </c>
      <c r="BH15" s="3" t="str">
        <f>IF((OFFSET($A$1, 15 - 1, 58 - 1)) &gt;= (OFFSET($A$1, 96 - 1, 7 - 1)), "1","0")</f>
        <v>0</v>
      </c>
      <c r="BI15" s="3" t="str">
        <f> IF( AND( OFFSET($A$1, 15 - 1, 59 - 1) = "1", OFFSET($A$1, 15 - 1, 60 - 1) = "1" ), 1, IF( AND( OFFSET($A$1, 15 - 1, 59 - 1) = "1", OFFSET($A$1, 15 - 1, 60 - 1) = "0" ), 2, IF( AND( OFFSET($A$1, 15 - 1, 59 - 1) = "0", OFFSET($A$1, 15 - 1, 60 - 1) = "1" ), 3, 4 ) ) )</f>
        <v>2</v>
      </c>
    </row>
    <row r="16" ht="12.75" customHeight="1">
      <c r="C16" s="18" t="s">
        <v>194</v>
      </c>
      <c r="D16" s="13"/>
      <c r="E16" s="13"/>
      <c r="F16" s="14"/>
      <c r="G16" s="20">
        <v>105.0</v>
      </c>
      <c r="H16" s="13"/>
      <c r="I16" s="13"/>
      <c r="J16" s="13"/>
      <c r="K16" s="14"/>
      <c r="N16" s="3"/>
      <c r="BA16" s="17">
        <v>2.0634001480377515E-6</v>
      </c>
      <c r="BB16" s="17" t="str">
        <f t="shared" ref="BB16:BB19" si="6">"0"</f>
        <v>0</v>
      </c>
      <c r="BC16" s="3" t="str">
        <f>IF((OFFSET($A$1, 16 - 1, 53 - 1)) &gt;= (OFFSET($A$1, 72 - 1, 7 - 1)), "1","0")</f>
        <v>0</v>
      </c>
      <c r="BD16" s="3" t="str">
        <f> IF( AND( OFFSET($A$1, 16 - 1, 54 - 1) = "1", OFFSET($A$1, 16 - 1, 55 - 1) = "1" ), 1, IF( AND( OFFSET($A$1, 16 - 1, 54 - 1) = "1", OFFSET($A$1, 16 - 1, 55 - 1) = "0" ), 2, IF( AND( OFFSET($A$1, 16 - 1, 54 - 1) = "0", OFFSET($A$1, 16 - 1, 55 - 1) = "1" ), 3, 4 ) ) )</f>
        <v>4</v>
      </c>
      <c r="BF16" s="17">
        <v>0.19817180610473076</v>
      </c>
      <c r="BG16" s="17" t="str">
        <f t="shared" ref="BG16:BG19" si="7">"0"</f>
        <v>0</v>
      </c>
      <c r="BH16" s="3" t="str">
        <f>IF((OFFSET($A$1, 16 - 1, 58 - 1)) &gt;= (OFFSET($A$1, 96 - 1, 7 - 1)), "1","0")</f>
        <v>0</v>
      </c>
      <c r="BI16" s="3" t="str">
        <f> IF( AND( OFFSET($A$1, 16 - 1, 59 - 1) = "1", OFFSET($A$1, 16 - 1, 60 - 1) = "1" ), 1, IF( AND( OFFSET($A$1, 16 - 1, 59 - 1) = "1", OFFSET($A$1, 16 - 1, 60 - 1) = "0" ), 2, IF( AND( OFFSET($A$1, 16 - 1, 59 - 1) = "0", OFFSET($A$1, 16 - 1, 60 - 1) = "1" ), 3, 4 ) ) )</f>
        <v>4</v>
      </c>
    </row>
    <row r="17" ht="12.75" customHeight="1">
      <c r="C17" s="18" t="s">
        <v>195</v>
      </c>
      <c r="D17" s="13"/>
      <c r="E17" s="13"/>
      <c r="F17" s="14"/>
      <c r="G17" s="20" t="s">
        <v>196</v>
      </c>
      <c r="H17" s="13"/>
      <c r="I17" s="13"/>
      <c r="J17" s="13"/>
      <c r="K17" s="14"/>
      <c r="N17" s="3"/>
      <c r="BA17" s="17">
        <v>1.559861412821463E-6</v>
      </c>
      <c r="BB17" s="17" t="str">
        <f t="shared" si="6"/>
        <v>0</v>
      </c>
      <c r="BC17" s="3" t="str">
        <f>IF((OFFSET($A$1, 17 - 1, 53 - 1)) &gt;= (OFFSET($A$1, 72 - 1, 7 - 1)), "1","0")</f>
        <v>0</v>
      </c>
      <c r="BD17" s="3" t="str">
        <f> IF( AND( OFFSET($A$1, 17 - 1, 54 - 1) = "1", OFFSET($A$1, 17 - 1, 55 - 1) = "1" ), 1, IF( AND( OFFSET($A$1, 17 - 1, 54 - 1) = "1", OFFSET($A$1, 17 - 1, 55 - 1) = "0" ), 2, IF( AND( OFFSET($A$1, 17 - 1, 54 - 1) = "0", OFFSET($A$1, 17 - 1, 55 - 1) = "1" ), 3, 4 ) ) )</f>
        <v>4</v>
      </c>
      <c r="BF17" s="17">
        <v>0.005157305071092608</v>
      </c>
      <c r="BG17" s="17" t="str">
        <f t="shared" si="7"/>
        <v>0</v>
      </c>
      <c r="BH17" s="3" t="str">
        <f>IF((OFFSET($A$1, 17 - 1, 58 - 1)) &gt;= (OFFSET($A$1, 96 - 1, 7 - 1)), "1","0")</f>
        <v>0</v>
      </c>
      <c r="BI17" s="3" t="str">
        <f> IF( AND( OFFSET($A$1, 17 - 1, 59 - 1) = "1", OFFSET($A$1, 17 - 1, 60 - 1) = "1" ), 1, IF( AND( OFFSET($A$1, 17 - 1, 59 - 1) = "1", OFFSET($A$1, 17 - 1, 60 - 1) = "0" ), 2, IF( AND( OFFSET($A$1, 17 - 1, 59 - 1) = "0", OFFSET($A$1, 17 - 1, 60 - 1) = "1" ), 3, 4 ) ) )</f>
        <v>4</v>
      </c>
    </row>
    <row r="18" ht="12.75" customHeight="1">
      <c r="C18" s="18" t="s">
        <v>197</v>
      </c>
      <c r="D18" s="13"/>
      <c r="E18" s="13"/>
      <c r="F18" s="14"/>
      <c r="G18" s="20">
        <v>40.0</v>
      </c>
      <c r="H18" s="13"/>
      <c r="I18" s="13"/>
      <c r="J18" s="13"/>
      <c r="K18" s="14"/>
      <c r="N18" s="3"/>
      <c r="BA18" s="17">
        <v>0.008333369209478065</v>
      </c>
      <c r="BB18" s="17" t="str">
        <f t="shared" si="6"/>
        <v>0</v>
      </c>
      <c r="BC18" s="3" t="str">
        <f>IF((OFFSET($A$1, 18 - 1, 53 - 1)) &gt;= (OFFSET($A$1, 72 - 1, 7 - 1)), "1","0")</f>
        <v>0</v>
      </c>
      <c r="BD18" s="3" t="str">
        <f> IF( AND( OFFSET($A$1, 18 - 1, 54 - 1) = "1", OFFSET($A$1, 18 - 1, 55 - 1) = "1" ), 1, IF( AND( OFFSET($A$1, 18 - 1, 54 - 1) = "1", OFFSET($A$1, 18 - 1, 55 - 1) = "0" ), 2, IF( AND( OFFSET($A$1, 18 - 1, 54 - 1) = "0", OFFSET($A$1, 18 - 1, 55 - 1) = "1" ), 3, 4 ) ) )</f>
        <v>4</v>
      </c>
      <c r="BF18" s="17">
        <v>0.021604411675304226</v>
      </c>
      <c r="BG18" s="17" t="str">
        <f t="shared" si="7"/>
        <v>0</v>
      </c>
      <c r="BH18" s="3" t="str">
        <f>IF((OFFSET($A$1, 18 - 1, 58 - 1)) &gt;= (OFFSET($A$1, 96 - 1, 7 - 1)), "1","0")</f>
        <v>0</v>
      </c>
      <c r="BI18" s="3" t="str">
        <f> IF( AND( OFFSET($A$1, 18 - 1, 59 - 1) = "1", OFFSET($A$1, 18 - 1, 60 - 1) = "1" ), 1, IF( AND( OFFSET($A$1, 18 - 1, 59 - 1) = "1", OFFSET($A$1, 18 - 1, 60 - 1) = "0" ), 2, IF( AND( OFFSET($A$1, 18 - 1, 59 - 1) = "0", OFFSET($A$1, 18 - 1, 60 - 1) = "1" ), 3, 4 ) ) )</f>
        <v>4</v>
      </c>
    </row>
    <row r="19" ht="12.75" customHeight="1">
      <c r="F19" s="3"/>
      <c r="N19" s="3"/>
      <c r="BA19" s="17">
        <v>0.09217216911532099</v>
      </c>
      <c r="BB19" s="17" t="str">
        <f t="shared" si="6"/>
        <v>0</v>
      </c>
      <c r="BC19" s="3" t="str">
        <f>IF((OFFSET($A$1, 19 - 1, 53 - 1)) &gt;= (OFFSET($A$1, 72 - 1, 7 - 1)), "1","0")</f>
        <v>0</v>
      </c>
      <c r="BD19" s="3" t="str">
        <f> IF( AND( OFFSET($A$1, 19 - 1, 54 - 1) = "1", OFFSET($A$1, 19 - 1, 55 - 1) = "1" ), 1, IF( AND( OFFSET($A$1, 19 - 1, 54 - 1) = "1", OFFSET($A$1, 19 - 1, 55 - 1) = "0" ), 2, IF( AND( OFFSET($A$1, 19 - 1, 54 - 1) = "0", OFFSET($A$1, 19 - 1, 55 - 1) = "1" ), 3, 4 ) ) )</f>
        <v>4</v>
      </c>
      <c r="BF19" s="17">
        <v>0.017700399554008293</v>
      </c>
      <c r="BG19" s="17" t="str">
        <f t="shared" si="7"/>
        <v>0</v>
      </c>
      <c r="BH19" s="3" t="str">
        <f>IF((OFFSET($A$1, 19 - 1, 58 - 1)) &gt;= (OFFSET($A$1, 96 - 1, 7 - 1)), "1","0")</f>
        <v>0</v>
      </c>
      <c r="BI19" s="3" t="str">
        <f> IF( AND( OFFSET($A$1, 19 - 1, 59 - 1) = "1", OFFSET($A$1, 19 - 1, 60 - 1) = "1" ), 1, IF( AND( OFFSET($A$1, 19 - 1, 59 - 1) = "1", OFFSET($A$1, 19 - 1, 60 - 1) = "0" ), 2, IF( AND( OFFSET($A$1, 19 - 1, 59 - 1) = "0", OFFSET($A$1, 19 - 1, 60 - 1) = "1" ), 3, 4 ) ) )</f>
        <v>4</v>
      </c>
    </row>
    <row r="20" ht="15.75" customHeight="1">
      <c r="C20" s="12" t="s">
        <v>198</v>
      </c>
      <c r="D20" s="13"/>
      <c r="E20" s="13"/>
      <c r="F20" s="13"/>
      <c r="G20" s="14"/>
      <c r="N20" s="3"/>
      <c r="BA20" s="17">
        <v>0.8393608336200122</v>
      </c>
      <c r="BB20" s="17" t="str">
        <f>"1"</f>
        <v>1</v>
      </c>
      <c r="BC20" s="3" t="str">
        <f>IF((OFFSET($A$1, 20 - 1, 53 - 1)) &gt;= (OFFSET($A$1, 72 - 1, 7 - 1)), "1","0")</f>
        <v>1</v>
      </c>
      <c r="BD20" s="3" t="str">
        <f> IF( AND( OFFSET($A$1, 20 - 1, 54 - 1) = "1", OFFSET($A$1, 20 - 1, 55 - 1) = "1" ), 1, IF( AND( OFFSET($A$1, 20 - 1, 54 - 1) = "1", OFFSET($A$1, 20 - 1, 55 - 1) = "0" ), 2, IF( AND( OFFSET($A$1, 20 - 1, 54 - 1) = "0", OFFSET($A$1, 20 - 1, 55 - 1) = "1" ), 3, 4 ) ) )</f>
        <v>1</v>
      </c>
      <c r="BF20" s="17">
        <v>0.8944034585531542</v>
      </c>
      <c r="BG20" s="17" t="str">
        <f t="shared" ref="BG20:BG21" si="8">"1"</f>
        <v>1</v>
      </c>
      <c r="BH20" s="3" t="str">
        <f>IF((OFFSET($A$1, 20 - 1, 58 - 1)) &gt;= (OFFSET($A$1, 96 - 1, 7 - 1)), "1","0")</f>
        <v>1</v>
      </c>
      <c r="BI20" s="3" t="str">
        <f> IF( AND( OFFSET($A$1, 20 - 1, 59 - 1) = "1", OFFSET($A$1, 20 - 1, 60 - 1) = "1" ), 1, IF( AND( OFFSET($A$1, 20 - 1, 59 - 1) = "1", OFFSET($A$1, 20 - 1, 60 - 1) = "0" ), 2, IF( AND( OFFSET($A$1, 20 - 1, 59 - 1) = "0", OFFSET($A$1, 20 - 1, 60 - 1) = "1" ), 3, 4 ) ) )</f>
        <v>1</v>
      </c>
    </row>
    <row r="21" ht="12.75" customHeight="1">
      <c r="C21" s="18" t="s">
        <v>199</v>
      </c>
      <c r="D21" s="14"/>
      <c r="E21" s="20">
        <v>3.0</v>
      </c>
      <c r="F21" s="13"/>
      <c r="G21" s="14"/>
      <c r="N21" s="3"/>
      <c r="BA21" s="17">
        <v>1.4045006897918526E-4</v>
      </c>
      <c r="BB21" s="17" t="str">
        <f t="shared" ref="BB21:BB24" si="9">"0"</f>
        <v>0</v>
      </c>
      <c r="BC21" s="3" t="str">
        <f>IF((OFFSET($A$1, 21 - 1, 53 - 1)) &gt;= (OFFSET($A$1, 72 - 1, 7 - 1)), "1","0")</f>
        <v>0</v>
      </c>
      <c r="BD21" s="3" t="str">
        <f> IF( AND( OFFSET($A$1, 21 - 1, 54 - 1) = "1", OFFSET($A$1, 21 - 1, 55 - 1) = "1" ), 1, IF( AND( OFFSET($A$1, 21 - 1, 54 - 1) = "1", OFFSET($A$1, 21 - 1, 55 - 1) = "0" ), 2, IF( AND( OFFSET($A$1, 21 - 1, 54 - 1) = "0", OFFSET($A$1, 21 - 1, 55 - 1) = "1" ), 3, 4 ) ) )</f>
        <v>4</v>
      </c>
      <c r="BF21" s="17">
        <v>0.6005167564574141</v>
      </c>
      <c r="BG21" s="17" t="str">
        <f t="shared" si="8"/>
        <v>1</v>
      </c>
      <c r="BH21" s="3" t="str">
        <f>IF((OFFSET($A$1, 21 - 1, 58 - 1)) &gt;= (OFFSET($A$1, 96 - 1, 7 - 1)), "1","0")</f>
        <v>1</v>
      </c>
      <c r="BI21" s="3" t="str">
        <f> IF( AND( OFFSET($A$1, 21 - 1, 59 - 1) = "1", OFFSET($A$1, 21 - 1, 60 - 1) = "1" ), 1, IF( AND( OFFSET($A$1, 21 - 1, 59 - 1) = "1", OFFSET($A$1, 21 - 1, 60 - 1) = "0" ), 2, IF( AND( OFFSET($A$1, 21 - 1, 59 - 1) = "0", OFFSET($A$1, 21 - 1, 60 - 1) = "1" ), 3, 4 ) ) )</f>
        <v>1</v>
      </c>
    </row>
    <row r="22" ht="12.75" customHeight="1">
      <c r="C22" s="18" t="s">
        <v>200</v>
      </c>
      <c r="D22" s="14"/>
      <c r="E22" s="17" t="s">
        <v>2</v>
      </c>
      <c r="F22" s="17" t="s">
        <v>3</v>
      </c>
      <c r="G22" s="17" t="s">
        <v>4</v>
      </c>
      <c r="N22" s="3"/>
      <c r="BA22" s="17">
        <v>0.0031878304960592753</v>
      </c>
      <c r="BB22" s="17" t="str">
        <f t="shared" si="9"/>
        <v>0</v>
      </c>
      <c r="BC22" s="3" t="str">
        <f>IF((OFFSET($A$1, 22 - 1, 53 - 1)) &gt;= (OFFSET($A$1, 72 - 1, 7 - 1)), "1","0")</f>
        <v>0</v>
      </c>
      <c r="BD22" s="3" t="str">
        <f> IF( AND( OFFSET($A$1, 22 - 1, 54 - 1) = "1", OFFSET($A$1, 22 - 1, 55 - 1) = "1" ), 1, IF( AND( OFFSET($A$1, 22 - 1, 54 - 1) = "1", OFFSET($A$1, 22 - 1, 55 - 1) = "0" ), 2, IF( AND( OFFSET($A$1, 22 - 1, 54 - 1) = "0", OFFSET($A$1, 22 - 1, 55 - 1) = "1" ), 3, 4 ) ) )</f>
        <v>4</v>
      </c>
      <c r="BF22" s="17">
        <v>0.30190504314012606</v>
      </c>
      <c r="BG22" s="17" t="str">
        <f t="shared" ref="BG22:BG30" si="10">"0"</f>
        <v>0</v>
      </c>
      <c r="BH22" s="3" t="str">
        <f>IF((OFFSET($A$1, 22 - 1, 58 - 1)) &gt;= (OFFSET($A$1, 96 - 1, 7 - 1)), "1","0")</f>
        <v>0</v>
      </c>
      <c r="BI22" s="3" t="str">
        <f> IF( AND( OFFSET($A$1, 22 - 1, 59 - 1) = "1", OFFSET($A$1, 22 - 1, 60 - 1) = "1" ), 1, IF( AND( OFFSET($A$1, 22 - 1, 59 - 1) = "1", OFFSET($A$1, 22 - 1, 60 - 1) = "0" ), 2, IF( AND( OFFSET($A$1, 22 - 1, 59 - 1) = "0", OFFSET($A$1, 22 - 1, 60 - 1) = "1" ), 3, 4 ) ) )</f>
        <v>4</v>
      </c>
    </row>
    <row r="23" ht="12.75" customHeight="1">
      <c r="C23" s="18" t="s">
        <v>201</v>
      </c>
      <c r="D23" s="14"/>
      <c r="E23" s="19" t="s">
        <v>5</v>
      </c>
      <c r="F23" s="13"/>
      <c r="G23" s="14"/>
      <c r="N23" s="3"/>
      <c r="BA23" s="17">
        <v>0.013438952087404279</v>
      </c>
      <c r="BB23" s="17" t="str">
        <f t="shared" si="9"/>
        <v>0</v>
      </c>
      <c r="BC23" s="3" t="str">
        <f>IF((OFFSET($A$1, 23 - 1, 53 - 1)) &gt;= (OFFSET($A$1, 72 - 1, 7 - 1)), "1","0")</f>
        <v>0</v>
      </c>
      <c r="BD23" s="3" t="str">
        <f> IF( AND( OFFSET($A$1, 23 - 1, 54 - 1) = "1", OFFSET($A$1, 23 - 1, 55 - 1) = "1" ), 1, IF( AND( OFFSET($A$1, 23 - 1, 54 - 1) = "1", OFFSET($A$1, 23 - 1, 55 - 1) = "0" ), 2, IF( AND( OFFSET($A$1, 23 - 1, 54 - 1) = "0", OFFSET($A$1, 23 - 1, 55 - 1) = "1" ), 3, 4 ) ) )</f>
        <v>4</v>
      </c>
      <c r="BF23" s="17">
        <v>0.004212560920592142</v>
      </c>
      <c r="BG23" s="17" t="str">
        <f t="shared" si="10"/>
        <v>0</v>
      </c>
      <c r="BH23" s="3" t="str">
        <f>IF((OFFSET($A$1, 23 - 1, 58 - 1)) &gt;= (OFFSET($A$1, 96 - 1, 7 - 1)), "1","0")</f>
        <v>0</v>
      </c>
      <c r="BI23" s="3" t="str">
        <f> IF( AND( OFFSET($A$1, 23 - 1, 59 - 1) = "1", OFFSET($A$1, 23 - 1, 60 - 1) = "1" ), 1, IF( AND( OFFSET($A$1, 23 - 1, 59 - 1) = "1", OFFSET($A$1, 23 - 1, 60 - 1) = "0" ), 2, IF( AND( OFFSET($A$1, 23 - 1, 59 - 1) = "0", OFFSET($A$1, 23 - 1, 60 - 1) = "1" ), 3, 4 ) ) )</f>
        <v>4</v>
      </c>
    </row>
    <row r="24" ht="12.75" customHeight="1">
      <c r="F24" s="3"/>
      <c r="N24" s="3"/>
      <c r="BA24" s="17">
        <v>0.013438952087404279</v>
      </c>
      <c r="BB24" s="17" t="str">
        <f t="shared" si="9"/>
        <v>0</v>
      </c>
      <c r="BC24" s="3" t="str">
        <f>IF((OFFSET($A$1, 24 - 1, 53 - 1)) &gt;= (OFFSET($A$1, 72 - 1, 7 - 1)), "1","0")</f>
        <v>0</v>
      </c>
      <c r="BD24" s="3" t="str">
        <f> IF( AND( OFFSET($A$1, 24 - 1, 54 - 1) = "1", OFFSET($A$1, 24 - 1, 55 - 1) = "1" ), 1, IF( AND( OFFSET($A$1, 24 - 1, 54 - 1) = "1", OFFSET($A$1, 24 - 1, 55 - 1) = "0" ), 2, IF( AND( OFFSET($A$1, 24 - 1, 54 - 1) = "0", OFFSET($A$1, 24 - 1, 55 - 1) = "1" ), 3, 4 ) ) )</f>
        <v>4</v>
      </c>
      <c r="BF24" s="17">
        <v>0.010993894321078383</v>
      </c>
      <c r="BG24" s="17" t="str">
        <f t="shared" si="10"/>
        <v>0</v>
      </c>
      <c r="BH24" s="3" t="str">
        <f>IF((OFFSET($A$1, 24 - 1, 58 - 1)) &gt;= (OFFSET($A$1, 96 - 1, 7 - 1)), "1","0")</f>
        <v>0</v>
      </c>
      <c r="BI24" s="3" t="str">
        <f> IF( AND( OFFSET($A$1, 24 - 1, 59 - 1) = "1", OFFSET($A$1, 24 - 1, 60 - 1) = "1" ), 1, IF( AND( OFFSET($A$1, 24 - 1, 59 - 1) = "1", OFFSET($A$1, 24 - 1, 60 - 1) = "0" ), 2, IF( AND( OFFSET($A$1, 24 - 1, 59 - 1) = "0", OFFSET($A$1, 24 - 1, 60 - 1) = "1" ), 3, 4 ) ) )</f>
        <v>4</v>
      </c>
    </row>
    <row r="25" ht="15.75" customHeight="1">
      <c r="C25" s="12" t="s">
        <v>202</v>
      </c>
      <c r="D25" s="13"/>
      <c r="E25" s="13"/>
      <c r="F25" s="13"/>
      <c r="G25" s="13"/>
      <c r="H25" s="13"/>
      <c r="I25" s="13"/>
      <c r="J25" s="14"/>
      <c r="N25" s="3"/>
      <c r="BA25" s="17">
        <v>0.21060310263472934</v>
      </c>
      <c r="BB25" s="17" t="str">
        <f>"1"</f>
        <v>1</v>
      </c>
      <c r="BC25" s="3" t="str">
        <f>IF((OFFSET($A$1, 25 - 1, 53 - 1)) &gt;= (OFFSET($A$1, 72 - 1, 7 - 1)), "1","0")</f>
        <v>0</v>
      </c>
      <c r="BD25" s="3" t="str">
        <f> IF( AND( OFFSET($A$1, 25 - 1, 54 - 1) = "1", OFFSET($A$1, 25 - 1, 55 - 1) = "1" ), 1, IF( AND( OFFSET($A$1, 25 - 1, 54 - 1) = "1", OFFSET($A$1, 25 - 1, 55 - 1) = "0" ), 2, IF( AND( OFFSET($A$1, 25 - 1, 54 - 1) = "0", OFFSET($A$1, 25 - 1, 55 - 1) = "1" ), 3, 4 ) ) )</f>
        <v>2</v>
      </c>
      <c r="BF25" s="17">
        <v>0.0019689714364082424</v>
      </c>
      <c r="BG25" s="17" t="str">
        <f t="shared" si="10"/>
        <v>0</v>
      </c>
      <c r="BH25" s="3" t="str">
        <f>IF((OFFSET($A$1, 25 - 1, 58 - 1)) &gt;= (OFFSET($A$1, 96 - 1, 7 - 1)), "1","0")</f>
        <v>0</v>
      </c>
      <c r="BI25" s="3" t="str">
        <f> IF( AND( OFFSET($A$1, 25 - 1, 59 - 1) = "1", OFFSET($A$1, 25 - 1, 60 - 1) = "1" ), 1, IF( AND( OFFSET($A$1, 25 - 1, 59 - 1) = "1", OFFSET($A$1, 25 - 1, 60 - 1) = "0" ), 2, IF( AND( OFFSET($A$1, 25 - 1, 59 - 1) = "0", OFFSET($A$1, 25 - 1, 60 - 1) = "1" ), 3, 4 ) ) )</f>
        <v>4</v>
      </c>
    </row>
    <row r="26" ht="12.75" customHeight="1">
      <c r="C26" s="18" t="s">
        <v>203</v>
      </c>
      <c r="D26" s="13"/>
      <c r="E26" s="13"/>
      <c r="F26" s="14"/>
      <c r="G26" s="20" t="s">
        <v>204</v>
      </c>
      <c r="H26" s="13"/>
      <c r="I26" s="13"/>
      <c r="J26" s="14"/>
      <c r="N26" s="3"/>
      <c r="BA26" s="17">
        <v>0.0019689714364082424</v>
      </c>
      <c r="BB26" s="17" t="str">
        <f t="shared" ref="BB26:BB28" si="11">"0"</f>
        <v>0</v>
      </c>
      <c r="BC26" s="3" t="str">
        <f>IF((OFFSET($A$1, 26 - 1, 53 - 1)) &gt;= (OFFSET($A$1, 72 - 1, 7 - 1)), "1","0")</f>
        <v>0</v>
      </c>
      <c r="BD26" s="3" t="str">
        <f> IF( AND( OFFSET($A$1, 26 - 1, 54 - 1) = "1", OFFSET($A$1, 26 - 1, 55 - 1) = "1" ), 1, IF( AND( OFFSET($A$1, 26 - 1, 54 - 1) = "1", OFFSET($A$1, 26 - 1, 55 - 1) = "0" ), 2, IF( AND( OFFSET($A$1, 26 - 1, 54 - 1) = "0", OFFSET($A$1, 26 - 1, 55 - 1) = "1" ), 3, 4 ) ) )</f>
        <v>4</v>
      </c>
      <c r="BF26" s="17">
        <v>0.07128240252427415</v>
      </c>
      <c r="BG26" s="17" t="str">
        <f t="shared" si="10"/>
        <v>0</v>
      </c>
      <c r="BH26" s="3" t="str">
        <f>IF((OFFSET($A$1, 26 - 1, 58 - 1)) &gt;= (OFFSET($A$1, 96 - 1, 7 - 1)), "1","0")</f>
        <v>0</v>
      </c>
      <c r="BI26" s="3" t="str">
        <f> IF( AND( OFFSET($A$1, 26 - 1, 59 - 1) = "1", OFFSET($A$1, 26 - 1, 60 - 1) = "1" ), 1, IF( AND( OFFSET($A$1, 26 - 1, 59 - 1) = "1", OFFSET($A$1, 26 - 1, 60 - 1) = "0" ), 2, IF( AND( OFFSET($A$1, 26 - 1, 59 - 1) = "0", OFFSET($A$1, 26 - 1, 60 - 1) = "1" ), 3, 4 ) ) )</f>
        <v>4</v>
      </c>
    </row>
    <row r="27" ht="12.75" customHeight="1">
      <c r="C27" s="18" t="s">
        <v>205</v>
      </c>
      <c r="D27" s="13"/>
      <c r="E27" s="13"/>
      <c r="F27" s="14"/>
      <c r="G27" s="20">
        <v>95.0</v>
      </c>
      <c r="H27" s="13"/>
      <c r="I27" s="13"/>
      <c r="J27" s="14"/>
      <c r="N27" s="3"/>
      <c r="BA27" s="17">
        <v>0.0031878304960592753</v>
      </c>
      <c r="BB27" s="17" t="str">
        <f t="shared" si="11"/>
        <v>0</v>
      </c>
      <c r="BC27" s="3" t="str">
        <f>IF((OFFSET($A$1, 27 - 1, 53 - 1)) &gt;= (OFFSET($A$1, 72 - 1, 7 - 1)), "1","0")</f>
        <v>0</v>
      </c>
      <c r="BD27" s="3" t="str">
        <f> IF( AND( OFFSET($A$1, 27 - 1, 54 - 1) = "1", OFFSET($A$1, 27 - 1, 55 - 1) = "1" ), 1, IF( AND( OFFSET($A$1, 27 - 1, 54 - 1) = "1", OFFSET($A$1, 27 - 1, 55 - 1) = "0" ), 2, IF( AND( OFFSET($A$1, 27 - 1, 54 - 1) = "0", OFFSET($A$1, 27 - 1, 55 - 1) = "1" ), 3, 4 ) ) )</f>
        <v>4</v>
      </c>
      <c r="BF27" s="17">
        <v>0.02838061426171901</v>
      </c>
      <c r="BG27" s="17" t="str">
        <f t="shared" si="10"/>
        <v>0</v>
      </c>
      <c r="BH27" s="3" t="str">
        <f>IF((OFFSET($A$1, 27 - 1, 58 - 1)) &gt;= (OFFSET($A$1, 96 - 1, 7 - 1)), "1","0")</f>
        <v>0</v>
      </c>
      <c r="BI27" s="3" t="str">
        <f> IF( AND( OFFSET($A$1, 27 - 1, 59 - 1) = "1", OFFSET($A$1, 27 - 1, 60 - 1) = "1" ), 1, IF( AND( OFFSET($A$1, 27 - 1, 59 - 1) = "1", OFFSET($A$1, 27 - 1, 60 - 1) = "0" ), 2, IF( AND( OFFSET($A$1, 27 - 1, 59 - 1) = "0", OFFSET($A$1, 27 - 1, 60 - 1) = "1" ), 3, 4 ) ) )</f>
        <v>4</v>
      </c>
    </row>
    <row r="28" ht="12.75" customHeight="1">
      <c r="C28" s="18" t="s">
        <v>206</v>
      </c>
      <c r="D28" s="13"/>
      <c r="E28" s="13"/>
      <c r="F28" s="14"/>
      <c r="G28" s="20">
        <v>50.0</v>
      </c>
      <c r="H28" s="13"/>
      <c r="I28" s="13"/>
      <c r="J28" s="14"/>
      <c r="N28" s="3"/>
      <c r="BA28" s="17">
        <v>0.005157305071092608</v>
      </c>
      <c r="BB28" s="17" t="str">
        <f t="shared" si="11"/>
        <v>0</v>
      </c>
      <c r="BC28" s="3" t="str">
        <f>IF((OFFSET($A$1, 28 - 1, 53 - 1)) &gt;= (OFFSET($A$1, 72 - 1, 7 - 1)), "1","0")</f>
        <v>0</v>
      </c>
      <c r="BD28" s="3" t="str">
        <f> IF( AND( OFFSET($A$1, 28 - 1, 54 - 1) = "1", OFFSET($A$1, 28 - 1, 55 - 1) = "1" ), 1, IF( AND( OFFSET($A$1, 28 - 1, 54 - 1) = "1", OFFSET($A$1, 28 - 1, 55 - 1) = "0" ), 2, IF( AND( OFFSET($A$1, 28 - 1, 54 - 1) = "0", OFFSET($A$1, 28 - 1, 55 - 1) = "1" ), 3, 4 ) ) )</f>
        <v>4</v>
      </c>
      <c r="BF28" s="17">
        <v>4.844228176407102E-7</v>
      </c>
      <c r="BG28" s="17" t="str">
        <f t="shared" si="10"/>
        <v>0</v>
      </c>
      <c r="BH28" s="3" t="str">
        <f>IF((OFFSET($A$1, 28 - 1, 58 - 1)) &gt;= (OFFSET($A$1, 96 - 1, 7 - 1)), "1","0")</f>
        <v>0</v>
      </c>
      <c r="BI28" s="3" t="str">
        <f> IF( AND( OFFSET($A$1, 28 - 1, 59 - 1) = "1", OFFSET($A$1, 28 - 1, 60 - 1) = "1" ), 1, IF( AND( OFFSET($A$1, 28 - 1, 59 - 1) = "1", OFFSET($A$1, 28 - 1, 60 - 1) = "0" ), 2, IF( AND( OFFSET($A$1, 28 - 1, 59 - 1) = "0", OFFSET($A$1, 28 - 1, 60 - 1) = "1" ), 3, 4 ) ) )</f>
        <v>4</v>
      </c>
    </row>
    <row r="29" ht="12.75" customHeight="1">
      <c r="C29" s="18" t="s">
        <v>207</v>
      </c>
      <c r="D29" s="13"/>
      <c r="E29" s="13"/>
      <c r="F29" s="14"/>
      <c r="G29" s="20" t="s">
        <v>204</v>
      </c>
      <c r="H29" s="13"/>
      <c r="I29" s="13"/>
      <c r="J29" s="14"/>
      <c r="N29" s="3"/>
      <c r="BA29" s="17">
        <v>0.6005167564574141</v>
      </c>
      <c r="BB29" s="17" t="str">
        <f>"1"</f>
        <v>1</v>
      </c>
      <c r="BC29" s="3" t="str">
        <f>IF((OFFSET($A$1, 29 - 1, 53 - 1)) &gt;= (OFFSET($A$1, 72 - 1, 7 - 1)), "1","0")</f>
        <v>1</v>
      </c>
      <c r="BD29" s="3" t="str">
        <f> IF( AND( OFFSET($A$1, 29 - 1, 54 - 1) = "1", OFFSET($A$1, 29 - 1, 55 - 1) = "1" ), 1, IF( AND( OFFSET($A$1, 29 - 1, 54 - 1) = "1", OFFSET($A$1, 29 - 1, 55 - 1) = "0" ), 2, IF( AND( OFFSET($A$1, 29 - 1, 54 - 1) = "0", OFFSET($A$1, 29 - 1, 55 - 1) = "1" ), 3, 4 ) ) )</f>
        <v>1</v>
      </c>
      <c r="BF29" s="17">
        <v>0.05894216872957559</v>
      </c>
      <c r="BG29" s="17" t="str">
        <f t="shared" si="10"/>
        <v>0</v>
      </c>
      <c r="BH29" s="3" t="str">
        <f>IF((OFFSET($A$1, 29 - 1, 58 - 1)) &gt;= (OFFSET($A$1, 96 - 1, 7 - 1)), "1","0")</f>
        <v>0</v>
      </c>
      <c r="BI29" s="3" t="str">
        <f> IF( AND( OFFSET($A$1, 29 - 1, 59 - 1) = "1", OFFSET($A$1, 29 - 1, 60 - 1) = "1" ), 1, IF( AND( OFFSET($A$1, 29 - 1, 59 - 1) = "1", OFFSET($A$1, 29 - 1, 60 - 1) = "0" ), 2, IF( AND( OFFSET($A$1, 29 - 1, 59 - 1) = "0", OFFSET($A$1, 29 - 1, 60 - 1) = "1" ), 3, 4 ) ) )</f>
        <v>4</v>
      </c>
    </row>
    <row r="30" ht="12.75" customHeight="1">
      <c r="C30" s="18" t="s">
        <v>208</v>
      </c>
      <c r="D30" s="13"/>
      <c r="E30" s="13"/>
      <c r="F30" s="14"/>
      <c r="G30" s="20" t="s">
        <v>204</v>
      </c>
      <c r="H30" s="13"/>
      <c r="I30" s="13"/>
      <c r="J30" s="14"/>
      <c r="N30" s="3"/>
      <c r="BA30" s="17">
        <v>0.7632225029277402</v>
      </c>
      <c r="BB30" s="17" t="str">
        <f t="shared" ref="BB30:BB34" si="12">"0"</f>
        <v>0</v>
      </c>
      <c r="BC30" s="3" t="str">
        <f>IF((OFFSET($A$1, 30 - 1, 53 - 1)) &gt;= (OFFSET($A$1, 72 - 1, 7 - 1)), "1","0")</f>
        <v>1</v>
      </c>
      <c r="BD30" s="3" t="str">
        <f> IF( AND( OFFSET($A$1, 30 - 1, 54 - 1) = "1", OFFSET($A$1, 30 - 1, 55 - 1) = "1" ), 1, IF( AND( OFFSET($A$1, 30 - 1, 54 - 1) = "1", OFFSET($A$1, 30 - 1, 55 - 1) = "0" ), 2, IF( AND( OFFSET($A$1, 30 - 1, 54 - 1) = "0", OFFSET($A$1, 30 - 1, 55 - 1) = "1" ), 3, 4 ) ) )</f>
        <v>3</v>
      </c>
      <c r="BF30" s="17">
        <v>0.02838061426171901</v>
      </c>
      <c r="BG30" s="17" t="str">
        <f t="shared" si="10"/>
        <v>0</v>
      </c>
      <c r="BH30" s="3" t="str">
        <f>IF((OFFSET($A$1, 30 - 1, 58 - 1)) &gt;= (OFFSET($A$1, 96 - 1, 7 - 1)), "1","0")</f>
        <v>0</v>
      </c>
      <c r="BI30" s="3" t="str">
        <f> IF( AND( OFFSET($A$1, 30 - 1, 59 - 1) = "1", OFFSET($A$1, 30 - 1, 60 - 1) = "1" ), 1, IF( AND( OFFSET($A$1, 30 - 1, 59 - 1) = "1", OFFSET($A$1, 30 - 1, 60 - 1) = "0" ), 2, IF( AND( OFFSET($A$1, 30 - 1, 59 - 1) = "0", OFFSET($A$1, 30 - 1, 60 - 1) = "1" ), 3, 4 ) ) )</f>
        <v>4</v>
      </c>
    </row>
    <row r="31" ht="12.75" customHeight="1">
      <c r="C31" s="18" t="s">
        <v>209</v>
      </c>
      <c r="D31" s="13"/>
      <c r="E31" s="13"/>
      <c r="F31" s="14"/>
      <c r="G31" s="20" t="s">
        <v>204</v>
      </c>
      <c r="H31" s="13"/>
      <c r="I31" s="13"/>
      <c r="J31" s="14"/>
      <c r="N31" s="3"/>
      <c r="BA31" s="17">
        <v>0.0019689714364082424</v>
      </c>
      <c r="BB31" s="17" t="str">
        <f t="shared" si="12"/>
        <v>0</v>
      </c>
      <c r="BC31" s="3" t="str">
        <f>IF((OFFSET($A$1, 31 - 1, 53 - 1)) &gt;= (OFFSET($A$1, 72 - 1, 7 - 1)), "1","0")</f>
        <v>0</v>
      </c>
      <c r="BD31" s="3" t="str">
        <f> IF( AND( OFFSET($A$1, 31 - 1, 54 - 1) = "1", OFFSET($A$1, 31 - 1, 55 - 1) = "1" ), 1, IF( AND( OFFSET($A$1, 31 - 1, 54 - 1) = "1", OFFSET($A$1, 31 - 1, 55 - 1) = "0" ), 2, IF( AND( OFFSET($A$1, 31 - 1, 54 - 1) = "0", OFFSET($A$1, 31 - 1, 55 - 1) = "1" ), 3, 4 ) ) )</f>
        <v>4</v>
      </c>
      <c r="BF31" s="17">
        <v>0.3463889914803786</v>
      </c>
      <c r="BG31" s="17" t="str">
        <f>"1"</f>
        <v>1</v>
      </c>
      <c r="BH31" s="3" t="str">
        <f>IF((OFFSET($A$1, 31 - 1, 58 - 1)) &gt;= (OFFSET($A$1, 96 - 1, 7 - 1)), "1","0")</f>
        <v>0</v>
      </c>
      <c r="BI31" s="3" t="str">
        <f> IF( AND( OFFSET($A$1, 31 - 1, 59 - 1) = "1", OFFSET($A$1, 31 - 1, 60 - 1) = "1" ), 1, IF( AND( OFFSET($A$1, 31 - 1, 59 - 1) = "1", OFFSET($A$1, 31 - 1, 60 - 1) = "0" ), 2, IF( AND( OFFSET($A$1, 31 - 1, 59 - 1) = "0", OFFSET($A$1, 31 - 1, 60 - 1) = "1" ), 3, 4 ) ) )</f>
        <v>2</v>
      </c>
    </row>
    <row r="32" ht="12.75" customHeight="1">
      <c r="F32" s="3"/>
      <c r="N32" s="3"/>
      <c r="BA32" s="17">
        <v>0.008333369209478065</v>
      </c>
      <c r="BB32" s="17" t="str">
        <f t="shared" si="12"/>
        <v>0</v>
      </c>
      <c r="BC32" s="3" t="str">
        <f>IF((OFFSET($A$1, 32 - 1, 53 - 1)) &gt;= (OFFSET($A$1, 72 - 1, 7 - 1)), "1","0")</f>
        <v>0</v>
      </c>
      <c r="BD32" s="3" t="str">
        <f> IF( AND( OFFSET($A$1, 32 - 1, 54 - 1) = "1", OFFSET($A$1, 32 - 1, 55 - 1) = "1" ), 1, IF( AND( OFFSET($A$1, 32 - 1, 54 - 1) = "1", OFFSET($A$1, 32 - 1, 55 - 1) = "0" ), 2, IF( AND( OFFSET($A$1, 32 - 1, 54 - 1) = "0", OFFSET($A$1, 32 - 1, 55 - 1) = "1" ), 3, 4 ) ) )</f>
        <v>4</v>
      </c>
      <c r="BF32" s="17">
        <v>0.017700399554008293</v>
      </c>
      <c r="BG32" s="17" t="str">
        <f t="shared" ref="BG32:BG40" si="13">"0"</f>
        <v>0</v>
      </c>
      <c r="BH32" s="3" t="str">
        <f>IF((OFFSET($A$1, 32 - 1, 58 - 1)) &gt;= (OFFSET($A$1, 96 - 1, 7 - 1)), "1","0")</f>
        <v>0</v>
      </c>
      <c r="BI32" s="3" t="str">
        <f> IF( AND( OFFSET($A$1, 32 - 1, 59 - 1) = "1", OFFSET($A$1, 32 - 1, 60 - 1) = "1" ), 1, IF( AND( OFFSET($A$1, 32 - 1, 59 - 1) = "1", OFFSET($A$1, 32 - 1, 60 - 1) = "0" ), 2, IF( AND( OFFSET($A$1, 32 - 1, 59 - 1) = "0", OFFSET($A$1, 32 - 1, 60 - 1) = "1" ), 3, 4 ) ) )</f>
        <v>4</v>
      </c>
    </row>
    <row r="33" ht="15.75" customHeight="1">
      <c r="C33" s="12" t="s">
        <v>210</v>
      </c>
      <c r="D33" s="13"/>
      <c r="E33" s="13"/>
      <c r="F33" s="13"/>
      <c r="G33" s="14"/>
      <c r="N33" s="3"/>
      <c r="BA33" s="17">
        <v>0.013438952087404279</v>
      </c>
      <c r="BB33" s="17" t="str">
        <f t="shared" si="12"/>
        <v>0</v>
      </c>
      <c r="BC33" s="3" t="str">
        <f>IF((OFFSET($A$1, 33 - 1, 53 - 1)) &gt;= (OFFSET($A$1, 72 - 1, 7 - 1)), "1","0")</f>
        <v>0</v>
      </c>
      <c r="BD33" s="3" t="str">
        <f> IF( AND( OFFSET($A$1, 33 - 1, 54 - 1) = "1", OFFSET($A$1, 33 - 1, 55 - 1) = "1" ), 1, IF( AND( OFFSET($A$1, 33 - 1, 54 - 1) = "1", OFFSET($A$1, 33 - 1, 55 - 1) = "0" ), 2, IF( AND( OFFSET($A$1, 33 - 1, 54 - 1) = "0", OFFSET($A$1, 33 - 1, 55 - 1) = "1" ), 3, 4 ) ) )</f>
        <v>4</v>
      </c>
      <c r="BF33" s="17">
        <v>0.14132294827706599</v>
      </c>
      <c r="BG33" s="17" t="str">
        <f t="shared" si="13"/>
        <v>0</v>
      </c>
      <c r="BH33" s="3" t="str">
        <f>IF((OFFSET($A$1, 33 - 1, 58 - 1)) &gt;= (OFFSET($A$1, 96 - 1, 7 - 1)), "1","0")</f>
        <v>0</v>
      </c>
      <c r="BI33" s="3" t="str">
        <f> IF( AND( OFFSET($A$1, 33 - 1, 59 - 1) = "1", OFFSET($A$1, 33 - 1, 60 - 1) = "1" ), 1, IF( AND( OFFSET($A$1, 33 - 1, 59 - 1) = "1", OFFSET($A$1, 33 - 1, 60 - 1) = "0" ), 2, IF( AND( OFFSET($A$1, 33 - 1, 59 - 1) = "0", OFFSET($A$1, 33 - 1, 60 - 1) = "1" ), 3, 4 ) ) )</f>
        <v>4</v>
      </c>
    </row>
    <row r="34" ht="12.75" customHeight="1">
      <c r="C34" s="19" t="s">
        <v>211</v>
      </c>
      <c r="D34" s="13"/>
      <c r="E34" s="13"/>
      <c r="F34" s="13"/>
      <c r="G34" s="14"/>
      <c r="N34" s="3"/>
      <c r="BA34" s="17">
        <v>0.017700399554008293</v>
      </c>
      <c r="BB34" s="17" t="str">
        <f t="shared" si="12"/>
        <v>0</v>
      </c>
      <c r="BC34" s="3" t="str">
        <f>IF((OFFSET($A$1, 34 - 1, 53 - 1)) &gt;= (OFFSET($A$1, 72 - 1, 7 - 1)), "1","0")</f>
        <v>0</v>
      </c>
      <c r="BD34" s="3" t="str">
        <f> IF( AND( OFFSET($A$1, 34 - 1, 54 - 1) = "1", OFFSET($A$1, 34 - 1, 55 - 1) = "1" ), 1, IF( AND( OFFSET($A$1, 34 - 1, 54 - 1) = "1", OFFSET($A$1, 34 - 1, 55 - 1) = "0" ), 2, IF( AND( OFFSET($A$1, 34 - 1, 54 - 1) = "0", OFFSET($A$1, 34 - 1, 55 - 1) = "1" ), 3, 4 ) ) )</f>
        <v>4</v>
      </c>
      <c r="BF34" s="17">
        <v>0.021604411675304226</v>
      </c>
      <c r="BG34" s="17" t="str">
        <f t="shared" si="13"/>
        <v>0</v>
      </c>
      <c r="BH34" s="3" t="str">
        <f>IF((OFFSET($A$1, 34 - 1, 58 - 1)) &gt;= (OFFSET($A$1, 96 - 1, 7 - 1)), "1","0")</f>
        <v>0</v>
      </c>
      <c r="BI34" s="3" t="str">
        <f> IF( AND( OFFSET($A$1, 34 - 1, 59 - 1) = "1", OFFSET($A$1, 34 - 1, 60 - 1) = "1" ), 1, IF( AND( OFFSET($A$1, 34 - 1, 59 - 1) = "1", OFFSET($A$1, 34 - 1, 60 - 1) = "0" ), 2, IF( AND( OFFSET($A$1, 34 - 1, 59 - 1) = "0", OFFSET($A$1, 34 - 1, 60 - 1) = "1" ), 3, 4 ) ) )</f>
        <v>4</v>
      </c>
    </row>
    <row r="35" ht="12.75" customHeight="1">
      <c r="C35" s="19" t="s">
        <v>212</v>
      </c>
      <c r="D35" s="13"/>
      <c r="E35" s="13"/>
      <c r="F35" s="13"/>
      <c r="G35" s="14"/>
      <c r="N35" s="3"/>
      <c r="BA35" s="17">
        <v>0.8649203300340036</v>
      </c>
      <c r="BB35" s="17" t="str">
        <f t="shared" ref="BB35:BB36" si="14">"1"</f>
        <v>1</v>
      </c>
      <c r="BC35" s="3" t="str">
        <f>IF((OFFSET($A$1, 35 - 1, 53 - 1)) &gt;= (OFFSET($A$1, 72 - 1, 7 - 1)), "1","0")</f>
        <v>1</v>
      </c>
      <c r="BD35" s="3" t="str">
        <f> IF( AND( OFFSET($A$1, 35 - 1, 54 - 1) = "1", OFFSET($A$1, 35 - 1, 55 - 1) = "1" ), 1, IF( AND( OFFSET($A$1, 35 - 1, 54 - 1) = "1", OFFSET($A$1, 35 - 1, 55 - 1) = "0" ), 2, IF( AND( OFFSET($A$1, 35 - 1, 54 - 1) = "0", OFFSET($A$1, 35 - 1, 55 - 1) = "1" ), 3, 4 ) ) )</f>
        <v>1</v>
      </c>
      <c r="BF35" s="17">
        <v>4.4245245624488086E-6</v>
      </c>
      <c r="BG35" s="17" t="str">
        <f t="shared" si="13"/>
        <v>0</v>
      </c>
      <c r="BH35" s="3" t="str">
        <f>IF((OFFSET($A$1, 35 - 1, 58 - 1)) &gt;= (OFFSET($A$1, 96 - 1, 7 - 1)), "1","0")</f>
        <v>0</v>
      </c>
      <c r="BI35" s="3" t="str">
        <f> IF( AND( OFFSET($A$1, 35 - 1, 59 - 1) = "1", OFFSET($A$1, 35 - 1, 60 - 1) = "1" ), 1, IF( AND( OFFSET($A$1, 35 - 1, 59 - 1) = "1", OFFSET($A$1, 35 - 1, 60 - 1) = "0" ), 2, IF( AND( OFFSET($A$1, 35 - 1, 59 - 1) = "0", OFFSET($A$1, 35 - 1, 60 - 1) = "1" ), 3, 4 ) ) )</f>
        <v>4</v>
      </c>
    </row>
    <row r="36" ht="12.75" customHeight="1">
      <c r="C36" s="19" t="s">
        <v>213</v>
      </c>
      <c r="D36" s="13"/>
      <c r="E36" s="13"/>
      <c r="F36" s="13"/>
      <c r="G36" s="14"/>
      <c r="N36" s="3"/>
      <c r="BA36" s="17">
        <v>0.04520855798870559</v>
      </c>
      <c r="BB36" s="17" t="str">
        <f t="shared" si="14"/>
        <v>1</v>
      </c>
      <c r="BC36" s="3" t="str">
        <f>IF((OFFSET($A$1, 36 - 1, 53 - 1)) &gt;= (OFFSET($A$1, 72 - 1, 7 - 1)), "1","0")</f>
        <v>0</v>
      </c>
      <c r="BD36" s="3" t="str">
        <f> IF( AND( OFFSET($A$1, 36 - 1, 54 - 1) = "1", OFFSET($A$1, 36 - 1, 55 - 1) = "1" ), 1, IF( AND( OFFSET($A$1, 36 - 1, 54 - 1) = "1", OFFSET($A$1, 36 - 1, 55 - 1) = "0" ), 2, IF( AND( OFFSET($A$1, 36 - 1, 54 - 1) = "0", OFFSET($A$1, 36 - 1, 55 - 1) = "1" ), 3, 4 ) ) )</f>
        <v>2</v>
      </c>
      <c r="BF36" s="17">
        <v>0.2608538851946257</v>
      </c>
      <c r="BG36" s="17" t="str">
        <f t="shared" si="13"/>
        <v>0</v>
      </c>
      <c r="BH36" s="3" t="str">
        <f>IF((OFFSET($A$1, 36 - 1, 58 - 1)) &gt;= (OFFSET($A$1, 96 - 1, 7 - 1)), "1","0")</f>
        <v>0</v>
      </c>
      <c r="BI36" s="3" t="str">
        <f> IF( AND( OFFSET($A$1, 36 - 1, 59 - 1) = "1", OFFSET($A$1, 36 - 1, 60 - 1) = "1" ), 1, IF( AND( OFFSET($A$1, 36 - 1, 59 - 1) = "1", OFFSET($A$1, 36 - 1, 60 - 1) = "0" ), 2, IF( AND( OFFSET($A$1, 36 - 1, 59 - 1) = "0", OFFSET($A$1, 36 - 1, 60 - 1) = "1" ), 3, 4 ) ) )</f>
        <v>4</v>
      </c>
    </row>
    <row r="37" ht="12.75" customHeight="1">
      <c r="C37" s="19" t="s">
        <v>214</v>
      </c>
      <c r="D37" s="13"/>
      <c r="E37" s="13"/>
      <c r="F37" s="13"/>
      <c r="G37" s="14"/>
      <c r="N37" s="3"/>
      <c r="BA37" s="17">
        <v>0.04520855798870559</v>
      </c>
      <c r="BB37" s="17" t="str">
        <f t="shared" ref="BB37:BB44" si="15">"0"</f>
        <v>0</v>
      </c>
      <c r="BC37" s="3" t="str">
        <f>IF((OFFSET($A$1, 37 - 1, 53 - 1)) &gt;= (OFFSET($A$1, 72 - 1, 7 - 1)), "1","0")</f>
        <v>0</v>
      </c>
      <c r="BD37" s="3" t="str">
        <f> IF( AND( OFFSET($A$1, 37 - 1, 54 - 1) = "1", OFFSET($A$1, 37 - 1, 55 - 1) = "1" ), 1, IF( AND( OFFSET($A$1, 37 - 1, 54 - 1) = "1", OFFSET($A$1, 37 - 1, 55 - 1) = "0" ), 2, IF( AND( OFFSET($A$1, 37 - 1, 54 - 1) = "0", OFFSET($A$1, 37 - 1, 55 - 1) = "1" ), 3, 4 ) ) )</f>
        <v>4</v>
      </c>
      <c r="BF37" s="17">
        <v>0.7632225029277402</v>
      </c>
      <c r="BG37" s="17" t="str">
        <f t="shared" si="13"/>
        <v>0</v>
      </c>
      <c r="BH37" s="3" t="str">
        <f>IF((OFFSET($A$1, 37 - 1, 58 - 1)) &gt;= (OFFSET($A$1, 96 - 1, 7 - 1)), "1","0")</f>
        <v>1</v>
      </c>
      <c r="BI37" s="3" t="str">
        <f> IF( AND( OFFSET($A$1, 37 - 1, 59 - 1) = "1", OFFSET($A$1, 37 - 1, 60 - 1) = "1" ), 1, IF( AND( OFFSET($A$1, 37 - 1, 59 - 1) = "1", OFFSET($A$1, 37 - 1, 60 - 1) = "0" ), 2, IF( AND( OFFSET($A$1, 37 - 1, 59 - 1) = "0", OFFSET($A$1, 37 - 1, 60 - 1) = "1" ), 3, 4 ) ) )</f>
        <v>3</v>
      </c>
    </row>
    <row r="38" ht="12.75" customHeight="1">
      <c r="F38" s="3"/>
      <c r="N38" s="3"/>
      <c r="BA38" s="17">
        <v>0.07128240252427415</v>
      </c>
      <c r="BB38" s="17" t="str">
        <f t="shared" si="15"/>
        <v>0</v>
      </c>
      <c r="BC38" s="3" t="str">
        <f>IF((OFFSET($A$1, 38 - 1, 53 - 1)) &gt;= (OFFSET($A$1, 72 - 1, 7 - 1)), "1","0")</f>
        <v>0</v>
      </c>
      <c r="BD38" s="3" t="str">
        <f> IF( AND( OFFSET($A$1, 38 - 1, 54 - 1) = "1", OFFSET($A$1, 38 - 1, 55 - 1) = "1" ), 1, IF( AND( OFFSET($A$1, 38 - 1, 54 - 1) = "1", OFFSET($A$1, 38 - 1, 55 - 1) = "0" ), 2, IF( AND( OFFSET($A$1, 38 - 1, 54 - 1) = "0", OFFSET($A$1, 38 - 1, 55 - 1) = "1" ), 3, 4 ) ) )</f>
        <v>4</v>
      </c>
      <c r="BF38" s="17">
        <v>0.017700399554008293</v>
      </c>
      <c r="BG38" s="17" t="str">
        <f t="shared" si="13"/>
        <v>0</v>
      </c>
      <c r="BH38" s="3" t="str">
        <f>IF((OFFSET($A$1, 38 - 1, 58 - 1)) &gt;= (OFFSET($A$1, 96 - 1, 7 - 1)), "1","0")</f>
        <v>0</v>
      </c>
      <c r="BI38" s="3" t="str">
        <f> IF( AND( OFFSET($A$1, 38 - 1, 59 - 1) = "1", OFFSET($A$1, 38 - 1, 60 - 1) = "1" ), 1, IF( AND( OFFSET($A$1, 38 - 1, 59 - 1) = "1", OFFSET($A$1, 38 - 1, 60 - 1) = "0" ), 2, IF( AND( OFFSET($A$1, 38 - 1, 59 - 1) = "0", OFFSET($A$1, 38 - 1, 60 - 1) = "1" ), 3, 4 ) ) )</f>
        <v>4</v>
      </c>
    </row>
    <row r="39" ht="12.75" customHeight="1">
      <c r="F39" s="3"/>
      <c r="N39" s="3"/>
      <c r="BA39" s="17">
        <v>0.16783455028167538</v>
      </c>
      <c r="BB39" s="17" t="str">
        <f t="shared" si="15"/>
        <v>0</v>
      </c>
      <c r="BC39" s="3" t="str">
        <f>IF((OFFSET($A$1, 39 - 1, 53 - 1)) &gt;= (OFFSET($A$1, 72 - 1, 7 - 1)), "1","0")</f>
        <v>0</v>
      </c>
      <c r="BD39" s="3" t="str">
        <f> IF( AND( OFFSET($A$1, 39 - 1, 54 - 1) = "1", OFFSET($A$1, 39 - 1, 55 - 1) = "1" ), 1, IF( AND( OFFSET($A$1, 39 - 1, 54 - 1) = "1", OFFSET($A$1, 39 - 1, 55 - 1) = "0" ), 2, IF( AND( OFFSET($A$1, 39 - 1, 54 - 1) = "0", OFFSET($A$1, 39 - 1, 55 - 1) = "1" ), 3, 4 ) ) )</f>
        <v>4</v>
      </c>
      <c r="BF39" s="17">
        <v>0.05484105988131305</v>
      </c>
      <c r="BG39" s="17" t="str">
        <f t="shared" si="13"/>
        <v>0</v>
      </c>
      <c r="BH39" s="3" t="str">
        <f>IF((OFFSET($A$1, 39 - 1, 58 - 1)) &gt;= (OFFSET($A$1, 96 - 1, 7 - 1)), "1","0")</f>
        <v>0</v>
      </c>
      <c r="BI39" s="3" t="str">
        <f> IF( AND( OFFSET($A$1, 39 - 1, 59 - 1) = "1", OFFSET($A$1, 39 - 1, 60 - 1) = "1" ), 1, IF( AND( OFFSET($A$1, 39 - 1, 59 - 1) = "1", OFFSET($A$1, 39 - 1, 60 - 1) = "0" ), 2, IF( AND( OFFSET($A$1, 39 - 1, 59 - 1) = "0", OFFSET($A$1, 39 - 1, 60 - 1) = "1" ), 3, 4 ) ) )</f>
        <v>4</v>
      </c>
    </row>
    <row r="40" ht="18.75" customHeight="1">
      <c r="B40" s="21" t="s">
        <v>215</v>
      </c>
      <c r="F40" s="3"/>
      <c r="N40" s="3"/>
      <c r="BA40" s="17">
        <v>0.2608538851946257</v>
      </c>
      <c r="BB40" s="17" t="str">
        <f t="shared" si="15"/>
        <v>0</v>
      </c>
      <c r="BC40" s="3" t="str">
        <f>IF((OFFSET($A$1, 40 - 1, 53 - 1)) &gt;= (OFFSET($A$1, 72 - 1, 7 - 1)), "1","0")</f>
        <v>0</v>
      </c>
      <c r="BD40" s="3" t="str">
        <f> IF( AND( OFFSET($A$1, 40 - 1, 54 - 1) = "1", OFFSET($A$1, 40 - 1, 55 - 1) = "1" ), 1, IF( AND( OFFSET($A$1, 40 - 1, 54 - 1) = "1", OFFSET($A$1, 40 - 1, 55 - 1) = "0" ), 2, IF( AND( OFFSET($A$1, 40 - 1, 54 - 1) = "0", OFFSET($A$1, 40 - 1, 55 - 1) = "1" ), 3, 4 ) ) )</f>
        <v>4</v>
      </c>
      <c r="BF40" s="17">
        <v>0.0031878304960592753</v>
      </c>
      <c r="BG40" s="17" t="str">
        <f t="shared" si="13"/>
        <v>0</v>
      </c>
      <c r="BH40" s="3" t="str">
        <f>IF((OFFSET($A$1, 40 - 1, 58 - 1)) &gt;= (OFFSET($A$1, 96 - 1, 7 - 1)), "1","0")</f>
        <v>0</v>
      </c>
      <c r="BI40" s="3" t="str">
        <f> IF( AND( OFFSET($A$1, 40 - 1, 59 - 1) = "1", OFFSET($A$1, 40 - 1, 60 - 1) = "1" ), 1, IF( AND( OFFSET($A$1, 40 - 1, 59 - 1) = "1", OFFSET($A$1, 40 - 1, 60 - 1) = "0" ), 2, IF( AND( OFFSET($A$1, 40 - 1, 59 - 1) = "0", OFFSET($A$1, 40 - 1, 60 - 1) = "1" ), 3, 4 ) ) )</f>
        <v>4</v>
      </c>
    </row>
    <row r="41" ht="12.75" customHeight="1">
      <c r="F41" s="3"/>
      <c r="N41" s="3"/>
      <c r="BA41" s="17">
        <v>0.0031878304960592753</v>
      </c>
      <c r="BB41" s="17" t="str">
        <f t="shared" si="15"/>
        <v>0</v>
      </c>
      <c r="BC41" s="3" t="str">
        <f>IF((OFFSET($A$1, 41 - 1, 53 - 1)) &gt;= (OFFSET($A$1, 72 - 1, 7 - 1)), "1","0")</f>
        <v>0</v>
      </c>
      <c r="BD41" s="3" t="str">
        <f> IF( AND( OFFSET($A$1, 41 - 1, 54 - 1) = "1", OFFSET($A$1, 41 - 1, 55 - 1) = "1" ), 1, IF( AND( OFFSET($A$1, 41 - 1, 54 - 1) = "1", OFFSET($A$1, 41 - 1, 55 - 1) = "0" ), 2, IF( AND( OFFSET($A$1, 41 - 1, 54 - 1) = "0", OFFSET($A$1, 41 - 1, 55 - 1) = "1" ), 3, 4 ) ) )</f>
        <v>4</v>
      </c>
    </row>
    <row r="42" ht="12.75" customHeight="1">
      <c r="C42" s="19" t="s">
        <v>216</v>
      </c>
      <c r="D42" s="13"/>
      <c r="E42" s="13"/>
      <c r="F42" s="13"/>
      <c r="G42" s="14"/>
      <c r="N42" s="3"/>
      <c r="BA42" s="17">
        <v>0.008333369209478065</v>
      </c>
      <c r="BB42" s="17" t="str">
        <f t="shared" si="15"/>
        <v>0</v>
      </c>
      <c r="BC42" s="3" t="str">
        <f>IF((OFFSET($A$1, 42 - 1, 53 - 1)) &gt;= (OFFSET($A$1, 72 - 1, 7 - 1)), "1","0")</f>
        <v>0</v>
      </c>
      <c r="BD42" s="3" t="str">
        <f> IF( AND( OFFSET($A$1, 42 - 1, 54 - 1) = "1", OFFSET($A$1, 42 - 1, 55 - 1) = "1" ), 1, IF( AND( OFFSET($A$1, 42 - 1, 54 - 1) = "1", OFFSET($A$1, 42 - 1, 55 - 1) = "0" ), 2, IF( AND( OFFSET($A$1, 42 - 1, 54 - 1) = "0", OFFSET($A$1, 42 - 1, 55 - 1) = "1" ), 3, 4 ) ) )</f>
        <v>4</v>
      </c>
    </row>
    <row r="43" ht="12.75" customHeight="1">
      <c r="F43" s="3"/>
      <c r="N43" s="3"/>
      <c r="BA43" s="17">
        <v>0.11840333023230308</v>
      </c>
      <c r="BB43" s="17" t="str">
        <f t="shared" si="15"/>
        <v>0</v>
      </c>
      <c r="BC43" s="3" t="str">
        <f>IF((OFFSET($A$1, 43 - 1, 53 - 1)) &gt;= (OFFSET($A$1, 72 - 1, 7 - 1)), "1","0")</f>
        <v>0</v>
      </c>
      <c r="BD43" s="3" t="str">
        <f> IF( AND( OFFSET($A$1, 43 - 1, 54 - 1) = "1", OFFSET($A$1, 43 - 1, 55 - 1) = "1" ), 1, IF( AND( OFFSET($A$1, 43 - 1, 54 - 1) = "1", OFFSET($A$1, 43 - 1, 55 - 1) = "0" ), 2, IF( AND( OFFSET($A$1, 43 - 1, 54 - 1) = "0", OFFSET($A$1, 43 - 1, 55 - 1) = "1" ), 3, 4 ) ) )</f>
        <v>4</v>
      </c>
    </row>
    <row r="44" ht="12.75" customHeight="1">
      <c r="C44" s="16" t="s">
        <v>217</v>
      </c>
      <c r="D44" s="16" t="s">
        <v>218</v>
      </c>
      <c r="F44" s="3"/>
      <c r="N44" s="3"/>
      <c r="BA44" s="17">
        <v>0.11065146435226712</v>
      </c>
      <c r="BB44" s="17" t="str">
        <f t="shared" si="15"/>
        <v>0</v>
      </c>
      <c r="BC44" s="3" t="str">
        <f>IF((OFFSET($A$1, 44 - 1, 53 - 1)) &gt;= (OFFSET($A$1, 72 - 1, 7 - 1)), "1","0")</f>
        <v>0</v>
      </c>
      <c r="BD44" s="3" t="str">
        <f> IF( AND( OFFSET($A$1, 44 - 1, 54 - 1) = "1", OFFSET($A$1, 44 - 1, 55 - 1) = "1" ), 1, IF( AND( OFFSET($A$1, 44 - 1, 54 - 1) = "1", OFFSET($A$1, 44 - 1, 55 - 1) = "0" ), 2, IF( AND( OFFSET($A$1, 44 - 1, 54 - 1) = "0", OFFSET($A$1, 44 - 1, 55 - 1) = "1" ), 3, 4 ) ) )</f>
        <v>4</v>
      </c>
    </row>
    <row r="45" ht="12.75" customHeight="1">
      <c r="C45" s="22">
        <v>0.0</v>
      </c>
      <c r="D45" s="17">
        <v>0.8</v>
      </c>
      <c r="F45" s="3"/>
      <c r="N45" s="3"/>
      <c r="BA45" s="17">
        <v>0.30190504314012606</v>
      </c>
      <c r="BB45" s="17" t="str">
        <f>"1"</f>
        <v>1</v>
      </c>
      <c r="BC45" s="3" t="str">
        <f>IF((OFFSET($A$1, 45 - 1, 53 - 1)) &gt;= (OFFSET($A$1, 72 - 1, 7 - 1)), "1","0")</f>
        <v>0</v>
      </c>
      <c r="BD45" s="3" t="str">
        <f> IF( AND( OFFSET($A$1, 45 - 1, 54 - 1) = "1", OFFSET($A$1, 45 - 1, 55 - 1) = "1" ), 1, IF( AND( OFFSET($A$1, 45 - 1, 54 - 1) = "1", OFFSET($A$1, 45 - 1, 55 - 1) = "0" ), 2, IF( AND( OFFSET($A$1, 45 - 1, 54 - 1) = "0", OFFSET($A$1, 45 - 1, 55 - 1) = "1" ), 3, 4 ) ) )</f>
        <v>2</v>
      </c>
    </row>
    <row r="46" ht="12.75" customHeight="1">
      <c r="C46" s="22">
        <v>1.0</v>
      </c>
      <c r="D46" s="17">
        <v>0.2</v>
      </c>
      <c r="F46" s="3"/>
      <c r="N46" s="3"/>
      <c r="BA46" s="17">
        <v>0.013438952087404279</v>
      </c>
      <c r="BB46" s="17" t="str">
        <f t="shared" ref="BB46:BB49" si="16">"0"</f>
        <v>0</v>
      </c>
      <c r="BC46" s="3" t="str">
        <f>IF((OFFSET($A$1, 46 - 1, 53 - 1)) &gt;= (OFFSET($A$1, 72 - 1, 7 - 1)), "1","0")</f>
        <v>0</v>
      </c>
      <c r="BD46" s="3" t="str">
        <f> IF( AND( OFFSET($A$1, 46 - 1, 54 - 1) = "1", OFFSET($A$1, 46 - 1, 55 - 1) = "1" ), 1, IF( AND( OFFSET($A$1, 46 - 1, 54 - 1) = "1", OFFSET($A$1, 46 - 1, 55 - 1) = "0" ), 2, IF( AND( OFFSET($A$1, 46 - 1, 54 - 1) = "0", OFFSET($A$1, 46 - 1, 55 - 1) = "1" ), 3, 4 ) ) )</f>
        <v>4</v>
      </c>
    </row>
    <row r="47" ht="12.75" customHeight="1">
      <c r="F47" s="3"/>
      <c r="N47" s="3"/>
      <c r="BA47" s="17">
        <v>0.021604411675304226</v>
      </c>
      <c r="BB47" s="17" t="str">
        <f t="shared" si="16"/>
        <v>0</v>
      </c>
      <c r="BC47" s="3" t="str">
        <f>IF((OFFSET($A$1, 47 - 1, 53 - 1)) &gt;= (OFFSET($A$1, 72 - 1, 7 - 1)), "1","0")</f>
        <v>0</v>
      </c>
      <c r="BD47" s="3" t="str">
        <f> IF( AND( OFFSET($A$1, 47 - 1, 54 - 1) = "1", OFFSET($A$1, 47 - 1, 55 - 1) = "1" ), 1, IF( AND( OFFSET($A$1, 47 - 1, 54 - 1) = "1", OFFSET($A$1, 47 - 1, 55 - 1) = "0" ), 2, IF( AND( OFFSET($A$1, 47 - 1, 54 - 1) = "0", OFFSET($A$1, 47 - 1, 55 - 1) = "1" ), 3, 4 ) ) )</f>
        <v>4</v>
      </c>
    </row>
    <row r="48" ht="12.75" customHeight="1">
      <c r="F48" s="3"/>
      <c r="N48" s="3"/>
      <c r="BA48" s="17">
        <v>0.04520855798870559</v>
      </c>
      <c r="BB48" s="17" t="str">
        <f t="shared" si="16"/>
        <v>0</v>
      </c>
      <c r="BC48" s="3" t="str">
        <f>IF((OFFSET($A$1, 48 - 1, 53 - 1)) &gt;= (OFFSET($A$1, 72 - 1, 7 - 1)), "1","0")</f>
        <v>0</v>
      </c>
      <c r="BD48" s="3" t="str">
        <f> IF( AND( OFFSET($A$1, 48 - 1, 54 - 1) = "1", OFFSET($A$1, 48 - 1, 55 - 1) = "1" ), 1, IF( AND( OFFSET($A$1, 48 - 1, 54 - 1) = "1", OFFSET($A$1, 48 - 1, 55 - 1) = "0" ), 2, IF( AND( OFFSET($A$1, 48 - 1, 54 - 1) = "0", OFFSET($A$1, 48 - 1, 55 - 1) = "1" ), 3, 4 ) ) )</f>
        <v>4</v>
      </c>
    </row>
    <row r="49" ht="18.75" customHeight="1">
      <c r="B49" s="21" t="s">
        <v>219</v>
      </c>
      <c r="F49" s="3"/>
      <c r="N49" s="3"/>
      <c r="BA49" s="17">
        <v>0.07128240252427415</v>
      </c>
      <c r="BB49" s="17" t="str">
        <f t="shared" si="16"/>
        <v>0</v>
      </c>
      <c r="BC49" s="3" t="str">
        <f>IF((OFFSET($A$1, 49 - 1, 53 - 1)) &gt;= (OFFSET($A$1, 72 - 1, 7 - 1)), "1","0")</f>
        <v>0</v>
      </c>
      <c r="BD49" s="3" t="str">
        <f> IF( AND( OFFSET($A$1, 49 - 1, 54 - 1) = "1", OFFSET($A$1, 49 - 1, 55 - 1) = "1" ), 1, IF( AND( OFFSET($A$1, 49 - 1, 54 - 1) = "1", OFFSET($A$1, 49 - 1, 55 - 1) = "0" ), 2, IF( AND( OFFSET($A$1, 49 - 1, 54 - 1) = "0", OFFSET($A$1, 49 - 1, 55 - 1) = "1" ), 3, 4 ) ) )</f>
        <v>4</v>
      </c>
    </row>
    <row r="50" ht="12.75" customHeight="1">
      <c r="F50" s="3"/>
      <c r="N50" s="3"/>
      <c r="BA50" s="17">
        <v>0.8649203300340036</v>
      </c>
      <c r="BB50" s="17" t="str">
        <f>"1"</f>
        <v>1</v>
      </c>
      <c r="BC50" s="3" t="str">
        <f>IF((OFFSET($A$1, 50 - 1, 53 - 1)) &gt;= (OFFSET($A$1, 72 - 1, 7 - 1)), "1","0")</f>
        <v>1</v>
      </c>
      <c r="BD50" s="3" t="str">
        <f> IF( AND( OFFSET($A$1, 50 - 1, 54 - 1) = "1", OFFSET($A$1, 50 - 1, 55 - 1) = "1" ), 1, IF( AND( OFFSET($A$1, 50 - 1, 54 - 1) = "1", OFFSET($A$1, 50 - 1, 55 - 1) = "0" ), 2, IF( AND( OFFSET($A$1, 50 - 1, 54 - 1) = "0", OFFSET($A$1, 50 - 1, 55 - 1) = "1" ), 3, 4 ) ) )</f>
        <v>1</v>
      </c>
    </row>
    <row r="51" ht="12.75" customHeight="1">
      <c r="C51" s="23" t="s">
        <v>220</v>
      </c>
      <c r="D51" s="13"/>
      <c r="E51" s="14"/>
      <c r="F51" s="17">
        <v>1.874873402991754E-12</v>
      </c>
      <c r="N51" s="3"/>
      <c r="BA51" s="17">
        <v>0.0031878304960592753</v>
      </c>
      <c r="BB51" s="17" t="str">
        <f t="shared" ref="BB51:BB54" si="17">"0"</f>
        <v>0</v>
      </c>
      <c r="BC51" s="3" t="str">
        <f>IF((OFFSET($A$1, 51 - 1, 53 - 1)) &gt;= (OFFSET($A$1, 72 - 1, 7 - 1)), "1","0")</f>
        <v>0</v>
      </c>
      <c r="BD51" s="3" t="str">
        <f> IF( AND( OFFSET($A$1, 51 - 1, 54 - 1) = "1", OFFSET($A$1, 51 - 1, 55 - 1) = "1" ), 1, IF( AND( OFFSET($A$1, 51 - 1, 54 - 1) = "1", OFFSET($A$1, 51 - 1, 55 - 1) = "0" ), 2, IF( AND( OFFSET($A$1, 51 - 1, 54 - 1) = "0", OFFSET($A$1, 51 - 1, 55 - 1) = "1" ), 3, 4 ) ) )</f>
        <v>4</v>
      </c>
    </row>
    <row r="52" ht="12.75" customHeight="1">
      <c r="F52" s="3"/>
      <c r="N52" s="3"/>
      <c r="BA52" s="17">
        <v>0.004212560920592142</v>
      </c>
      <c r="BB52" s="17" t="str">
        <f t="shared" si="17"/>
        <v>0</v>
      </c>
      <c r="BC52" s="3" t="str">
        <f>IF((OFFSET($A$1, 52 - 1, 53 - 1)) &gt;= (OFFSET($A$1, 72 - 1, 7 - 1)), "1","0")</f>
        <v>0</v>
      </c>
      <c r="BD52" s="3" t="str">
        <f> IF( AND( OFFSET($A$1, 52 - 1, 54 - 1) = "1", OFFSET($A$1, 52 - 1, 55 - 1) = "1" ), 1, IF( AND( OFFSET($A$1, 52 - 1, 54 - 1) = "1", OFFSET($A$1, 52 - 1, 55 - 1) = "0" ), 2, IF( AND( OFFSET($A$1, 52 - 1, 54 - 1) = "0", OFFSET($A$1, 52 - 1, 55 - 1) = "1" ), 3, 4 ) ) )</f>
        <v>4</v>
      </c>
    </row>
    <row r="53" ht="15.75" customHeight="1">
      <c r="C53" s="24" t="s">
        <v>221</v>
      </c>
      <c r="D53" s="14"/>
      <c r="E53" s="24" t="s">
        <v>222</v>
      </c>
      <c r="F53" s="14"/>
      <c r="N53" s="3"/>
      <c r="BA53" s="17">
        <v>0.013438952087404279</v>
      </c>
      <c r="BB53" s="17" t="str">
        <f t="shared" si="17"/>
        <v>0</v>
      </c>
      <c r="BC53" s="3" t="str">
        <f>IF((OFFSET($A$1, 53 - 1, 53 - 1)) &gt;= (OFFSET($A$1, 72 - 1, 7 - 1)), "1","0")</f>
        <v>0</v>
      </c>
      <c r="BD53" s="3" t="str">
        <f> IF( AND( OFFSET($A$1, 53 - 1, 54 - 1) = "1", OFFSET($A$1, 53 - 1, 55 - 1) = "1" ), 1, IF( AND( OFFSET($A$1, 53 - 1, 54 - 1) = "1", OFFSET($A$1, 53 - 1, 55 - 1) = "0" ), 2, IF( AND( OFFSET($A$1, 53 - 1, 54 - 1) = "0", OFFSET($A$1, 53 - 1, 55 - 1) = "1" ), 3, 4 ) ) )</f>
        <v>4</v>
      </c>
    </row>
    <row r="54" ht="12.75" customHeight="1">
      <c r="C54" s="25" t="s">
        <v>223</v>
      </c>
      <c r="D54" s="25" t="s">
        <v>224</v>
      </c>
      <c r="E54" s="25" t="s">
        <v>223</v>
      </c>
      <c r="F54" s="25" t="s">
        <v>224</v>
      </c>
      <c r="N54" s="3"/>
      <c r="BA54" s="17">
        <v>0.04520855798870559</v>
      </c>
      <c r="BB54" s="17" t="str">
        <f t="shared" si="17"/>
        <v>0</v>
      </c>
      <c r="BC54" s="3" t="str">
        <f>IF((OFFSET($A$1, 54 - 1, 53 - 1)) &gt;= (OFFSET($A$1, 72 - 1, 7 - 1)), "1","0")</f>
        <v>0</v>
      </c>
      <c r="BD54" s="3" t="str">
        <f> IF( AND( OFFSET($A$1, 54 - 1, 54 - 1) = "1", OFFSET($A$1, 54 - 1, 55 - 1) = "1" ), 1, IF( AND( OFFSET($A$1, 54 - 1, 54 - 1) = "1", OFFSET($A$1, 54 - 1, 55 - 1) = "0" ), 2, IF( AND( OFFSET($A$1, 54 - 1, 54 - 1) = "0", OFFSET($A$1, 54 - 1, 55 - 1) = "1" ), 3, 4 ) ) )</f>
        <v>4</v>
      </c>
    </row>
    <row r="55" ht="12.75" customHeight="1">
      <c r="C55" s="22" t="s">
        <v>225</v>
      </c>
      <c r="D55" s="17">
        <v>3.3076930075884623</v>
      </c>
      <c r="F55" s="3"/>
      <c r="N55" s="3"/>
      <c r="BA55" s="17">
        <v>0.9121219751196282</v>
      </c>
      <c r="BB55" s="17" t="str">
        <f>"1"</f>
        <v>1</v>
      </c>
      <c r="BC55" s="3" t="str">
        <f>IF((OFFSET($A$1, 55 - 1, 53 - 1)) &gt;= (OFFSET($A$1, 72 - 1, 7 - 1)), "1","0")</f>
        <v>1</v>
      </c>
      <c r="BD55" s="3" t="str">
        <f> IF( AND( OFFSET($A$1, 55 - 1, 54 - 1) = "1", OFFSET($A$1, 55 - 1, 55 - 1) = "1" ), 1, IF( AND( OFFSET($A$1, 55 - 1, 54 - 1) = "1", OFFSET($A$1, 55 - 1, 55 - 1) = "0" ), 2, IF( AND( OFFSET($A$1, 55 - 1, 54 - 1) = "0", OFFSET($A$1, 55 - 1, 55 - 1) = "1" ), 3, 4 ) ) )</f>
        <v>1</v>
      </c>
    </row>
    <row r="56" ht="12.75" customHeight="1">
      <c r="C56" s="22" t="s">
        <v>2</v>
      </c>
      <c r="D56" s="17">
        <v>80.41765975207187</v>
      </c>
      <c r="F56" s="3"/>
      <c r="N56" s="3"/>
      <c r="BA56" s="17">
        <v>5.421944068954275E-6</v>
      </c>
      <c r="BB56" s="17" t="str">
        <f t="shared" ref="BB56:BB59" si="18">"0"</f>
        <v>0</v>
      </c>
      <c r="BC56" s="3" t="str">
        <f>IF((OFFSET($A$1, 56 - 1, 53 - 1)) &gt;= (OFFSET($A$1, 72 - 1, 7 - 1)), "1","0")</f>
        <v>0</v>
      </c>
      <c r="BD56" s="3" t="str">
        <f> IF( AND( OFFSET($A$1, 56 - 1, 54 - 1) = "1", OFFSET($A$1, 56 - 1, 55 - 1) = "1" ), 1, IF( AND( OFFSET($A$1, 56 - 1, 54 - 1) = "1", OFFSET($A$1, 56 - 1, 55 - 1) = "0" ), 2, IF( AND( OFFSET($A$1, 56 - 1, 54 - 1) = "0", OFFSET($A$1, 56 - 1, 55 - 1) = "1" ), 3, 4 ) ) )</f>
        <v>4</v>
      </c>
    </row>
    <row r="57" ht="12.75" customHeight="1">
      <c r="C57" s="22" t="s">
        <v>3</v>
      </c>
      <c r="D57" s="17">
        <v>11.761422762956851</v>
      </c>
      <c r="F57" s="3"/>
      <c r="N57" s="3"/>
      <c r="BA57" s="17">
        <v>5.936266640236745E-7</v>
      </c>
      <c r="BB57" s="17" t="str">
        <f t="shared" si="18"/>
        <v>0</v>
      </c>
      <c r="BC57" s="3" t="str">
        <f>IF((OFFSET($A$1, 57 - 1, 53 - 1)) &gt;= (OFFSET($A$1, 72 - 1, 7 - 1)), "1","0")</f>
        <v>0</v>
      </c>
      <c r="BD57" s="3" t="str">
        <f> IF( AND( OFFSET($A$1, 57 - 1, 54 - 1) = "1", OFFSET($A$1, 57 - 1, 55 - 1) = "1" ), 1, IF( AND( OFFSET($A$1, 57 - 1, 54 - 1) = "1", OFFSET($A$1, 57 - 1, 55 - 1) = "0" ), 2, IF( AND( OFFSET($A$1, 57 - 1, 54 - 1) = "0", OFFSET($A$1, 57 - 1, 55 - 1) = "1" ), 3, 4 ) ) )</f>
        <v>4</v>
      </c>
    </row>
    <row r="58" ht="12.75" customHeight="1">
      <c r="C58" s="22" t="s">
        <v>4</v>
      </c>
      <c r="D58" s="17">
        <v>3.047694825750879</v>
      </c>
      <c r="F58" s="3"/>
      <c r="N58" s="3"/>
      <c r="BA58" s="17">
        <v>0.03455739030713224</v>
      </c>
      <c r="BB58" s="17" t="str">
        <f t="shared" si="18"/>
        <v>0</v>
      </c>
      <c r="BC58" s="3" t="str">
        <f>IF((OFFSET($A$1, 58 - 1, 53 - 1)) &gt;= (OFFSET($A$1, 72 - 1, 7 - 1)), "1","0")</f>
        <v>0</v>
      </c>
      <c r="BD58" s="3" t="str">
        <f> IF( AND( OFFSET($A$1, 58 - 1, 54 - 1) = "1", OFFSET($A$1, 58 - 1, 55 - 1) = "1" ), 1, IF( AND( OFFSET($A$1, 58 - 1, 54 - 1) = "1", OFFSET($A$1, 58 - 1, 55 - 1) = "0" ), 2, IF( AND( OFFSET($A$1, 58 - 1, 54 - 1) = "0", OFFSET($A$1, 58 - 1, 55 - 1) = "1" ), 3, 4 ) ) )</f>
        <v>4</v>
      </c>
    </row>
    <row r="59" ht="12.75" customHeight="1">
      <c r="F59" s="3"/>
      <c r="N59" s="3"/>
      <c r="BA59" s="17">
        <v>0.14132294827706599</v>
      </c>
      <c r="BB59" s="17" t="str">
        <f t="shared" si="18"/>
        <v>0</v>
      </c>
      <c r="BC59" s="3" t="str">
        <f>IF((OFFSET($A$1, 59 - 1, 53 - 1)) &gt;= (OFFSET($A$1, 72 - 1, 7 - 1)), "1","0")</f>
        <v>0</v>
      </c>
      <c r="BD59" s="3" t="str">
        <f> IF( AND( OFFSET($A$1, 59 - 1, 54 - 1) = "1", OFFSET($A$1, 59 - 1, 55 - 1) = "1" ), 1, IF( AND( OFFSET($A$1, 59 - 1, 54 - 1) = "1", OFFSET($A$1, 59 - 1, 55 - 1) = "0" ), 2, IF( AND( OFFSET($A$1, 59 - 1, 54 - 1) = "0", OFFSET($A$1, 59 - 1, 55 - 1) = "1" ), 3, 4 ) ) )</f>
        <v>4</v>
      </c>
    </row>
    <row r="60" ht="12.75" customHeight="1">
      <c r="F60" s="3"/>
      <c r="N60" s="3"/>
      <c r="BA60" s="17">
        <v>0.16783455028167538</v>
      </c>
      <c r="BB60" s="17" t="str">
        <f>"1"</f>
        <v>1</v>
      </c>
      <c r="BC60" s="3" t="str">
        <f>IF((OFFSET($A$1, 60 - 1, 53 - 1)) &gt;= (OFFSET($A$1, 72 - 1, 7 - 1)), "1","0")</f>
        <v>0</v>
      </c>
      <c r="BD60" s="3" t="str">
        <f> IF( AND( OFFSET($A$1, 60 - 1, 54 - 1) = "1", OFFSET($A$1, 60 - 1, 55 - 1) = "1" ), 1, IF( AND( OFFSET($A$1, 60 - 1, 54 - 1) = "1", OFFSET($A$1, 60 - 1, 55 - 1) = "0" ), 2, IF( AND( OFFSET($A$1, 60 - 1, 54 - 1) = "0", OFFSET($A$1, 60 - 1, 55 - 1) = "1" ), 3, 4 ) ) )</f>
        <v>2</v>
      </c>
    </row>
    <row r="61" ht="18.75" customHeight="1">
      <c r="B61" s="21" t="s">
        <v>226</v>
      </c>
      <c r="F61" s="3"/>
      <c r="N61" s="3"/>
      <c r="BA61" s="17">
        <v>0.013438952087404279</v>
      </c>
      <c r="BB61" s="17" t="str">
        <f t="shared" ref="BB61:BB64" si="19">"0"</f>
        <v>0</v>
      </c>
      <c r="BC61" s="3" t="str">
        <f>IF((OFFSET($A$1, 61 - 1, 53 - 1)) &gt;= (OFFSET($A$1, 72 - 1, 7 - 1)), "1","0")</f>
        <v>0</v>
      </c>
      <c r="BD61" s="3" t="str">
        <f> IF( AND( OFFSET($A$1, 61 - 1, 54 - 1) = "1", OFFSET($A$1, 61 - 1, 55 - 1) = "1" ), 1, IF( AND( OFFSET($A$1, 61 - 1, 54 - 1) = "1", OFFSET($A$1, 61 - 1, 55 - 1) = "0" ), 2, IF( AND( OFFSET($A$1, 61 - 1, 54 - 1) = "0", OFFSET($A$1, 61 - 1, 55 - 1) = "1" ), 3, 4 ) ) )</f>
        <v>4</v>
      </c>
    </row>
    <row r="62" ht="12.75" customHeight="1">
      <c r="F62" s="3"/>
      <c r="N62" s="3"/>
      <c r="BA62" s="17">
        <v>0.017700399554008293</v>
      </c>
      <c r="BB62" s="17" t="str">
        <f t="shared" si="19"/>
        <v>0</v>
      </c>
      <c r="BC62" s="3" t="str">
        <f>IF((OFFSET($A$1, 62 - 1, 53 - 1)) &gt;= (OFFSET($A$1, 72 - 1, 7 - 1)), "1","0")</f>
        <v>0</v>
      </c>
      <c r="BD62" s="3" t="str">
        <f> IF( AND( OFFSET($A$1, 62 - 1, 54 - 1) = "1", OFFSET($A$1, 62 - 1, 55 - 1) = "1" ), 1, IF( AND( OFFSET($A$1, 62 - 1, 54 - 1) = "1", OFFSET($A$1, 62 - 1, 55 - 1) = "0" ), 2, IF( AND( OFFSET($A$1, 62 - 1, 54 - 1) = "0", OFFSET($A$1, 62 - 1, 55 - 1) = "1" ), 3, 4 ) ) )</f>
        <v>4</v>
      </c>
    </row>
    <row r="63" ht="25.5" customHeight="1">
      <c r="C63" s="26" t="s">
        <v>227</v>
      </c>
      <c r="D63" s="27" t="s">
        <v>228</v>
      </c>
      <c r="E63" s="27" t="s">
        <v>229</v>
      </c>
      <c r="F63" s="27" t="s">
        <v>230</v>
      </c>
      <c r="G63" s="27" t="s">
        <v>231</v>
      </c>
      <c r="H63" s="27" t="s">
        <v>232</v>
      </c>
      <c r="I63" s="27" t="s">
        <v>233</v>
      </c>
      <c r="J63" s="27" t="s">
        <v>234</v>
      </c>
      <c r="L63" s="22" t="s">
        <v>235</v>
      </c>
      <c r="M63" s="17">
        <v>101.0</v>
      </c>
      <c r="N63" s="3"/>
      <c r="BA63" s="17">
        <v>0.017700399554008293</v>
      </c>
      <c r="BB63" s="17" t="str">
        <f t="shared" si="19"/>
        <v>0</v>
      </c>
      <c r="BC63" s="3" t="str">
        <f>IF((OFFSET($A$1, 63 - 1, 53 - 1)) &gt;= (OFFSET($A$1, 72 - 1, 7 - 1)), "1","0")</f>
        <v>0</v>
      </c>
      <c r="BD63" s="3" t="str">
        <f> IF( AND( OFFSET($A$1, 63 - 1, 54 - 1) = "1", OFFSET($A$1, 63 - 1, 55 - 1) = "1" ), 1, IF( AND( OFFSET($A$1, 63 - 1, 54 - 1) = "1", OFFSET($A$1, 63 - 1, 55 - 1) = "0" ), 2, IF( AND( OFFSET($A$1, 63 - 1, 54 - 1) = "0", OFFSET($A$1, 63 - 1, 55 - 1) = "1" ), 3, 4 ) ) )</f>
        <v>4</v>
      </c>
    </row>
    <row r="64" ht="12.75" customHeight="1">
      <c r="C64" s="22" t="s">
        <v>225</v>
      </c>
      <c r="D64" s="28">
        <v>-7.677426995535016</v>
      </c>
      <c r="E64" s="17">
        <v>1.6846663043471877</v>
      </c>
      <c r="F64" s="17">
        <v>20.768427364679674</v>
      </c>
      <c r="G64" s="17">
        <v>5.183043389978189E-6</v>
      </c>
      <c r="H64" s="17">
        <v>4.6316509278955005E-4</v>
      </c>
      <c r="I64" s="17">
        <v>1.7050819719102767E-5</v>
      </c>
      <c r="J64" s="17">
        <v>0.012581324928232886</v>
      </c>
      <c r="L64" s="22" t="s">
        <v>236</v>
      </c>
      <c r="M64" s="17">
        <v>49.146845881753976</v>
      </c>
      <c r="N64" s="3"/>
      <c r="BA64" s="17">
        <v>0.04520855798870559</v>
      </c>
      <c r="BB64" s="17" t="str">
        <f t="shared" si="19"/>
        <v>0</v>
      </c>
      <c r="BC64" s="3" t="str">
        <f>IF((OFFSET($A$1, 64 - 1, 53 - 1)) &gt;= (OFFSET($A$1, 72 - 1, 7 - 1)), "1","0")</f>
        <v>0</v>
      </c>
      <c r="BD64" s="3" t="str">
        <f> IF( AND( OFFSET($A$1, 64 - 1, 54 - 1) = "1", OFFSET($A$1, 64 - 1, 55 - 1) = "1" ), 1, IF( AND( OFFSET($A$1, 64 - 1, 54 - 1) = "1", OFFSET($A$1, 64 - 1, 55 - 1) = "0" ), 2, IF( AND( OFFSET($A$1, 64 - 1, 54 - 1) = "0", OFFSET($A$1, 64 - 1, 55 - 1) = "1" ), 3, 4 ) ) )</f>
        <v>4</v>
      </c>
    </row>
    <row r="65" ht="12.75" customHeight="1">
      <c r="C65" s="22" t="s">
        <v>2</v>
      </c>
      <c r="D65" s="28">
        <v>0.48305130728820206</v>
      </c>
      <c r="E65" s="17">
        <v>0.1673249392414622</v>
      </c>
      <c r="F65" s="17">
        <v>8.334224052778827</v>
      </c>
      <c r="G65" s="17">
        <v>0.003890509146493446</v>
      </c>
      <c r="H65" s="17">
        <v>1.6210130726634011</v>
      </c>
      <c r="I65" s="17">
        <v>1.1677752613442638</v>
      </c>
      <c r="J65" s="17">
        <v>2.250161883649453</v>
      </c>
      <c r="L65" s="22" t="s">
        <v>237</v>
      </c>
      <c r="M65" s="17">
        <v>8.0</v>
      </c>
      <c r="N65" s="3"/>
      <c r="BA65" s="17">
        <v>0.6481486603370054</v>
      </c>
      <c r="BB65" s="17" t="str">
        <f>"1"</f>
        <v>1</v>
      </c>
      <c r="BC65" s="3" t="str">
        <f>IF((OFFSET($A$1, 65 - 1, 53 - 1)) &gt;= (OFFSET($A$1, 72 - 1, 7 - 1)), "1","0")</f>
        <v>1</v>
      </c>
      <c r="BD65" s="3" t="str">
        <f> IF( AND( OFFSET($A$1, 65 - 1, 54 - 1) = "1", OFFSET($A$1, 65 - 1, 55 - 1) = "1" ), 1, IF( AND( OFFSET($A$1, 65 - 1, 54 - 1) = "1", OFFSET($A$1, 65 - 1, 55 - 1) = "0" ), 2, IF( AND( OFFSET($A$1, 65 - 1, 54 - 1) = "0", OFFSET($A$1, 65 - 1, 55 - 1) = "1" ), 3, 4 ) ) )</f>
        <v>1</v>
      </c>
    </row>
    <row r="66" ht="12.75" customHeight="1">
      <c r="C66" s="22" t="s">
        <v>3</v>
      </c>
      <c r="D66" s="28">
        <v>1.2458613181645977</v>
      </c>
      <c r="E66" s="17">
        <v>0.34662388607371664</v>
      </c>
      <c r="F66" s="17">
        <v>12.918807591909731</v>
      </c>
      <c r="G66" s="17">
        <v>3.2529701766687377E-4</v>
      </c>
      <c r="H66" s="17">
        <v>3.475927389765196</v>
      </c>
      <c r="I66" s="17">
        <v>1.7620730500958326</v>
      </c>
      <c r="J66" s="17">
        <v>6.8567368522336745</v>
      </c>
      <c r="L66" s="22" t="s">
        <v>238</v>
      </c>
      <c r="M66" s="17">
        <v>0.5323112190741346</v>
      </c>
      <c r="N66" s="3"/>
      <c r="BA66" s="17">
        <v>3.662072866880743E-7</v>
      </c>
      <c r="BB66" s="17" t="str">
        <f t="shared" ref="BB66:BB69" si="20">"0"</f>
        <v>0</v>
      </c>
      <c r="BC66" s="3" t="str">
        <f>IF((OFFSET($A$1, 66 - 1, 53 - 1)) &gt;= (OFFSET($A$1, 72 - 1, 7 - 1)), "1","0")</f>
        <v>0</v>
      </c>
      <c r="BD66" s="3" t="str">
        <f> IF( AND( OFFSET($A$1, 66 - 1, 54 - 1) = "1", OFFSET($A$1, 66 - 1, 55 - 1) = "1" ), 1, IF( AND( OFFSET($A$1, 66 - 1, 54 - 1) = "1", OFFSET($A$1, 66 - 1, 55 - 1) = "0" ), 2, IF( AND( OFFSET($A$1, 66 - 1, 54 - 1) = "0", OFFSET($A$1, 66 - 1, 55 - 1) = "1" ), 3, 4 ) ) )</f>
        <v>4</v>
      </c>
    </row>
    <row r="67" ht="12.75" customHeight="1">
      <c r="C67" s="22" t="s">
        <v>4</v>
      </c>
      <c r="D67" s="28">
        <v>-9.07484417420388</v>
      </c>
      <c r="E67" s="17">
        <v>40.90113821010657</v>
      </c>
      <c r="F67" s="17">
        <v>0.04922747554672282</v>
      </c>
      <c r="G67" s="17">
        <v>0.8244130172543909</v>
      </c>
      <c r="H67" s="17">
        <v>1.1451048418768119E-4</v>
      </c>
      <c r="I67" s="17">
        <v>0.0</v>
      </c>
      <c r="J67" s="17" t="s">
        <v>239</v>
      </c>
      <c r="N67" s="3"/>
      <c r="BA67" s="17">
        <v>6.550437846576392E-5</v>
      </c>
      <c r="BB67" s="17" t="str">
        <f t="shared" si="20"/>
        <v>0</v>
      </c>
      <c r="BC67" s="3" t="str">
        <f>IF((OFFSET($A$1, 67 - 1, 53 - 1)) &gt;= (OFFSET($A$1, 72 - 1, 7 - 1)), "1","0")</f>
        <v>0</v>
      </c>
      <c r="BD67" s="3" t="str">
        <f> IF( AND( OFFSET($A$1, 67 - 1, 54 - 1) = "1", OFFSET($A$1, 67 - 1, 55 - 1) = "1" ), 1, IF( AND( OFFSET($A$1, 67 - 1, 54 - 1) = "1", OFFSET($A$1, 67 - 1, 55 - 1) = "0" ), 2, IF( AND( OFFSET($A$1, 67 - 1, 54 - 1) = "0", OFFSET($A$1, 67 - 1, 55 - 1) = "1" ), 3, 4 ) ) )</f>
        <v>4</v>
      </c>
    </row>
    <row r="68" ht="12.75" customHeight="1">
      <c r="F68" s="3"/>
      <c r="N68" s="3"/>
      <c r="BA68" s="17">
        <v>0.11065146435226712</v>
      </c>
      <c r="BB68" s="17" t="str">
        <f t="shared" si="20"/>
        <v>0</v>
      </c>
      <c r="BC68" s="3" t="str">
        <f>IF((OFFSET($A$1, 68 - 1, 53 - 1)) &gt;= (OFFSET($A$1, 72 - 1, 7 - 1)), "1","0")</f>
        <v>0</v>
      </c>
      <c r="BD68" s="3" t="str">
        <f> IF( AND( OFFSET($A$1, 68 - 1, 54 - 1) = "1", OFFSET($A$1, 68 - 1, 55 - 1) = "1" ), 1, IF( AND( OFFSET($A$1, 68 - 1, 54 - 1) = "1", OFFSET($A$1, 68 - 1, 55 - 1) = "0" ), 2, IF( AND( OFFSET($A$1, 68 - 1, 54 - 1) = "0", OFFSET($A$1, 68 - 1, 55 - 1) = "1" ), 3, 4 ) ) )</f>
        <v>4</v>
      </c>
    </row>
    <row r="69" ht="12.75" customHeight="1">
      <c r="F69" s="3"/>
      <c r="N69" s="3"/>
      <c r="BA69" s="17">
        <v>0.11065146435226712</v>
      </c>
      <c r="BB69" s="17" t="str">
        <f t="shared" si="20"/>
        <v>0</v>
      </c>
      <c r="BC69" s="3" t="str">
        <f>IF((OFFSET($A$1, 69 - 1, 53 - 1)) &gt;= (OFFSET($A$1, 72 - 1, 7 - 1)), "1","0")</f>
        <v>0</v>
      </c>
      <c r="BD69" s="3" t="str">
        <f> IF( AND( OFFSET($A$1, 69 - 1, 54 - 1) = "1", OFFSET($A$1, 69 - 1, 55 - 1) = "1" ), 1, IF( AND( OFFSET($A$1, 69 - 1, 54 - 1) = "1", OFFSET($A$1, 69 - 1, 55 - 1) = "0" ), 2, IF( AND( OFFSET($A$1, 69 - 1, 54 - 1) = "0", OFFSET($A$1, 69 - 1, 55 - 1) = "1" ), 3, 4 ) ) )</f>
        <v>4</v>
      </c>
    </row>
    <row r="70" ht="18.75" customHeight="1">
      <c r="B70" s="21" t="s">
        <v>240</v>
      </c>
      <c r="F70" s="3"/>
      <c r="N70" s="3"/>
      <c r="BA70" s="17">
        <v>0.9831884817110427</v>
      </c>
      <c r="BB70" s="17" t="str">
        <f>"1"</f>
        <v>1</v>
      </c>
      <c r="BC70" s="3" t="str">
        <f>IF((OFFSET($A$1, 70 - 1, 53 - 1)) &gt;= (OFFSET($A$1, 72 - 1, 7 - 1)), "1","0")</f>
        <v>1</v>
      </c>
      <c r="BD70" s="3" t="str">
        <f> IF( AND( OFFSET($A$1, 70 - 1, 54 - 1) = "1", OFFSET($A$1, 70 - 1, 55 - 1) = "1" ), 1, IF( AND( OFFSET($A$1, 70 - 1, 54 - 1) = "1", OFFSET($A$1, 70 - 1, 55 - 1) = "0" ), 2, IF( AND( OFFSET($A$1, 70 - 1, 54 - 1) = "0", OFFSET($A$1, 70 - 1, 55 - 1) = "1" ), 3, 4 ) ) )</f>
        <v>1</v>
      </c>
    </row>
    <row r="71" ht="12.75" customHeight="1">
      <c r="F71" s="3"/>
      <c r="N71" s="3"/>
      <c r="BA71" s="17">
        <v>0.013438952087404279</v>
      </c>
      <c r="BB71" s="17" t="str">
        <f t="shared" ref="BB71:BB74" si="21">"0"</f>
        <v>0</v>
      </c>
      <c r="BC71" s="3" t="str">
        <f>IF((OFFSET($A$1, 71 - 1, 53 - 1)) &gt;= (OFFSET($A$1, 72 - 1, 7 - 1)), "1","0")</f>
        <v>0</v>
      </c>
      <c r="BD71" s="3" t="str">
        <f> IF( AND( OFFSET($A$1, 71 - 1, 54 - 1) = "1", OFFSET($A$1, 71 - 1, 55 - 1) = "1" ), 1, IF( AND( OFFSET($A$1, 71 - 1, 54 - 1) = "1", OFFSET($A$1, 71 - 1, 55 - 1) = "0" ), 2, IF( AND( OFFSET($A$1, 71 - 1, 54 - 1) = "0", OFFSET($A$1, 71 - 1, 55 - 1) = "1" ), 3, 4 ) ) )</f>
        <v>4</v>
      </c>
    </row>
    <row r="72" ht="12.75" customHeight="1">
      <c r="C72" s="29" t="s">
        <v>241</v>
      </c>
      <c r="D72" s="13"/>
      <c r="E72" s="13"/>
      <c r="F72" s="14"/>
      <c r="G72" s="30">
        <v>0.5</v>
      </c>
      <c r="H72" s="29" t="s">
        <v>242</v>
      </c>
      <c r="I72" s="13"/>
      <c r="J72" s="13"/>
      <c r="K72" s="13"/>
      <c r="L72" s="13"/>
      <c r="M72" s="14"/>
      <c r="N72" s="3"/>
      <c r="BA72" s="17">
        <v>0.013438952087404279</v>
      </c>
      <c r="BB72" s="17" t="str">
        <f t="shared" si="21"/>
        <v>0</v>
      </c>
      <c r="BC72" s="3" t="str">
        <f>IF((OFFSET($A$1, 72 - 1, 53 - 1)) &gt;= (OFFSET($A$1, 72 - 1, 7 - 1)), "1","0")</f>
        <v>0</v>
      </c>
      <c r="BD72" s="3" t="str">
        <f> IF( AND( OFFSET($A$1, 72 - 1, 54 - 1) = "1", OFFSET($A$1, 72 - 1, 55 - 1) = "1" ), 1, IF( AND( OFFSET($A$1, 72 - 1, 54 - 1) = "1", OFFSET($A$1, 72 - 1, 55 - 1) = "0" ), 2, IF( AND( OFFSET($A$1, 72 - 1, 54 - 1) = "0", OFFSET($A$1, 72 - 1, 55 - 1) = "1" ), 3, 4 ) ) )</f>
        <v>4</v>
      </c>
    </row>
    <row r="73" ht="12.75" customHeight="1">
      <c r="F73" s="3"/>
      <c r="N73" s="3"/>
      <c r="BA73" s="17">
        <v>0.04520855798870559</v>
      </c>
      <c r="BB73" s="17" t="str">
        <f t="shared" si="21"/>
        <v>0</v>
      </c>
      <c r="BC73" s="3" t="str">
        <f>IF((OFFSET($A$1, 73 - 1, 53 - 1)) &gt;= (OFFSET($A$1, 72 - 1, 7 - 1)), "1","0")</f>
        <v>0</v>
      </c>
      <c r="BD73" s="3" t="str">
        <f> IF( AND( OFFSET($A$1, 73 - 1, 54 - 1) = "1", OFFSET($A$1, 73 - 1, 55 - 1) = "1" ), 1, IF( AND( OFFSET($A$1, 73 - 1, 54 - 1) = "1", OFFSET($A$1, 73 - 1, 55 - 1) = "0" ), 2, IF( AND( OFFSET($A$1, 73 - 1, 54 - 1) = "0", OFFSET($A$1, 73 - 1, 55 - 1) = "1" ), 3, 4 ) ) )</f>
        <v>4</v>
      </c>
    </row>
    <row r="74" ht="15.75" customHeight="1">
      <c r="C74" s="12" t="s">
        <v>243</v>
      </c>
      <c r="D74" s="13"/>
      <c r="E74" s="14"/>
      <c r="F74" s="3"/>
      <c r="N74" s="3"/>
      <c r="BA74" s="17">
        <v>0.5319215288309269</v>
      </c>
      <c r="BB74" s="17" t="str">
        <f t="shared" si="21"/>
        <v>0</v>
      </c>
      <c r="BC74" s="3" t="str">
        <f>IF((OFFSET($A$1, 74 - 1, 53 - 1)) &gt;= (OFFSET($A$1, 72 - 1, 7 - 1)), "1","0")</f>
        <v>1</v>
      </c>
      <c r="BD74" s="3" t="str">
        <f> IF( AND( OFFSET($A$1, 74 - 1, 54 - 1) = "1", OFFSET($A$1, 74 - 1, 55 - 1) = "1" ), 1, IF( AND( OFFSET($A$1, 74 - 1, 54 - 1) = "1", OFFSET($A$1, 74 - 1, 55 - 1) = "0" ), 2, IF( AND( OFFSET($A$1, 74 - 1, 54 - 1) = "0", OFFSET($A$1, 74 - 1, 55 - 1) = "1" ), 3, 4 ) ) )</f>
        <v>3</v>
      </c>
    </row>
    <row r="75" ht="12.75" customHeight="1">
      <c r="C75" s="16"/>
      <c r="D75" s="31" t="s">
        <v>244</v>
      </c>
      <c r="E75" s="14"/>
      <c r="F75" s="3"/>
      <c r="N75" s="3"/>
      <c r="BA75" s="17">
        <v>0.9121219751196282</v>
      </c>
      <c r="BB75" s="17" t="str">
        <f>"1"</f>
        <v>1</v>
      </c>
      <c r="BC75" s="3" t="str">
        <f>IF((OFFSET($A$1, 75 - 1, 53 - 1)) &gt;= (OFFSET($A$1, 72 - 1, 7 - 1)), "1","0")</f>
        <v>1</v>
      </c>
      <c r="BD75" s="3" t="str">
        <f> IF( AND( OFFSET($A$1, 75 - 1, 54 - 1) = "1", OFFSET($A$1, 75 - 1, 55 - 1) = "1" ), 1, IF( AND( OFFSET($A$1, 75 - 1, 54 - 1) = "1", OFFSET($A$1, 75 - 1, 55 - 1) = "0" ), 2, IF( AND( OFFSET($A$1, 75 - 1, 54 - 1) = "0", OFFSET($A$1, 75 - 1, 55 - 1) = "1" ), 3, 4 ) ) )</f>
        <v>1</v>
      </c>
    </row>
    <row r="76" ht="12.75" customHeight="1">
      <c r="C76" s="22" t="s">
        <v>245</v>
      </c>
      <c r="D76" s="16">
        <v>1.0</v>
      </c>
      <c r="E76" s="16">
        <v>0.0</v>
      </c>
      <c r="F76" s="3"/>
      <c r="N76" s="3"/>
      <c r="BA76" s="17">
        <v>0.0031878304960592753</v>
      </c>
      <c r="BB76" s="17" t="str">
        <f t="shared" ref="BB76:BB79" si="22">"0"</f>
        <v>0</v>
      </c>
      <c r="BC76" s="3" t="str">
        <f>IF((OFFSET($A$1, 76 - 1, 53 - 1)) &gt;= (OFFSET($A$1, 72 - 1, 7 - 1)), "1","0")</f>
        <v>0</v>
      </c>
      <c r="BD76" s="3" t="str">
        <f> IF( AND( OFFSET($A$1, 76 - 1, 54 - 1) = "1", OFFSET($A$1, 76 - 1, 55 - 1) = "1" ), 1, IF( AND( OFFSET($A$1, 76 - 1, 54 - 1) = "1", OFFSET($A$1, 76 - 1, 55 - 1) = "0" ), 2, IF( AND( OFFSET($A$1, 76 - 1, 54 - 1) = "0", OFFSET($A$1, 76 - 1, 55 - 1) = "1" ), 3, 4 ) ) )</f>
        <v>4</v>
      </c>
    </row>
    <row r="77" ht="12.75" customHeight="1">
      <c r="C77" s="22">
        <v>1.0</v>
      </c>
      <c r="D77" s="17" t="str">
        <f> COUNTIF( OFFSET($A$1, 1 - 1, 56 - 1, 106, 1), 1 )</f>
        <v>14</v>
      </c>
      <c r="E77" s="17" t="str">
        <f> COUNTIF( OFFSET($A$1, 1 - 1, 56 - 1, 106, 1), 2 )</f>
        <v>7</v>
      </c>
      <c r="F77" s="3"/>
      <c r="N77" s="3"/>
      <c r="BA77" s="17">
        <v>0.008333369209478065</v>
      </c>
      <c r="BB77" s="17" t="str">
        <f t="shared" si="22"/>
        <v>0</v>
      </c>
      <c r="BC77" s="3" t="str">
        <f>IF((OFFSET($A$1, 77 - 1, 53 - 1)) &gt;= (OFFSET($A$1, 72 - 1, 7 - 1)), "1","0")</f>
        <v>0</v>
      </c>
      <c r="BD77" s="3" t="str">
        <f> IF( AND( OFFSET($A$1, 77 - 1, 54 - 1) = "1", OFFSET($A$1, 77 - 1, 55 - 1) = "1" ), 1, IF( AND( OFFSET($A$1, 77 - 1, 54 - 1) = "1", OFFSET($A$1, 77 - 1, 55 - 1) = "0" ), 2, IF( AND( OFFSET($A$1, 77 - 1, 54 - 1) = "0", OFFSET($A$1, 77 - 1, 55 - 1) = "1" ), 3, 4 ) ) )</f>
        <v>4</v>
      </c>
    </row>
    <row r="78" ht="12.75" customHeight="1">
      <c r="C78" s="22">
        <v>0.0</v>
      </c>
      <c r="D78" s="17" t="str">
        <f> COUNTIF( OFFSET($A$1, 1 - 1, 56 - 1, 106, 1), 3 )</f>
        <v>4</v>
      </c>
      <c r="E78" s="17" t="str">
        <f> COUNTIF( OFFSET($A$1, 1 - 1, 56 - 1, 106, 1), 4 )</f>
        <v>80</v>
      </c>
      <c r="F78" s="3"/>
      <c r="N78" s="3"/>
      <c r="BA78" s="17">
        <v>0.013438952087404279</v>
      </c>
      <c r="BB78" s="17" t="str">
        <f t="shared" si="22"/>
        <v>0</v>
      </c>
      <c r="BC78" s="3" t="str">
        <f>IF((OFFSET($A$1, 78 - 1, 53 - 1)) &gt;= (OFFSET($A$1, 72 - 1, 7 - 1)), "1","0")</f>
        <v>0</v>
      </c>
      <c r="BD78" s="3" t="str">
        <f> IF( AND( OFFSET($A$1, 78 - 1, 54 - 1) = "1", OFFSET($A$1, 78 - 1, 55 - 1) = "1" ), 1, IF( AND( OFFSET($A$1, 78 - 1, 54 - 1) = "1", OFFSET($A$1, 78 - 1, 55 - 1) = "0" ), 2, IF( AND( OFFSET($A$1, 78 - 1, 54 - 1) = "0", OFFSET($A$1, 78 - 1, 55 - 1) = "1" ), 3, 4 ) ) )</f>
        <v>4</v>
      </c>
    </row>
    <row r="79" ht="12.75" customHeight="1">
      <c r="F79" s="3"/>
      <c r="N79" s="3"/>
      <c r="BA79" s="17">
        <v>0.013438952087404279</v>
      </c>
      <c r="BB79" s="17" t="str">
        <f t="shared" si="22"/>
        <v>0</v>
      </c>
      <c r="BC79" s="3" t="str">
        <f>IF((OFFSET($A$1, 79 - 1, 53 - 1)) &gt;= (OFFSET($A$1, 72 - 1, 7 - 1)), "1","0")</f>
        <v>0</v>
      </c>
      <c r="BD79" s="3" t="str">
        <f> IF( AND( OFFSET($A$1, 79 - 1, 54 - 1) = "1", OFFSET($A$1, 79 - 1, 55 - 1) = "1" ), 1, IF( AND( OFFSET($A$1, 79 - 1, 54 - 1) = "1", OFFSET($A$1, 79 - 1, 55 - 1) = "0" ), 2, IF( AND( OFFSET($A$1, 79 - 1, 54 - 1) = "0", OFFSET($A$1, 79 - 1, 55 - 1) = "1" ), 3, 4 ) ) )</f>
        <v>4</v>
      </c>
    </row>
    <row r="80" ht="15.75" customHeight="1">
      <c r="C80" s="12" t="s">
        <v>246</v>
      </c>
      <c r="D80" s="13"/>
      <c r="E80" s="13"/>
      <c r="F80" s="14"/>
      <c r="N80" s="3"/>
      <c r="BA80" s="17">
        <v>0.48115079125216575</v>
      </c>
      <c r="BB80" s="17" t="str">
        <f>"1"</f>
        <v>1</v>
      </c>
      <c r="BC80" s="3" t="str">
        <f>IF((OFFSET($A$1, 80 - 1, 53 - 1)) &gt;= (OFFSET($A$1, 72 - 1, 7 - 1)), "1","0")</f>
        <v>0</v>
      </c>
      <c r="BD80" s="3" t="str">
        <f> IF( AND( OFFSET($A$1, 80 - 1, 54 - 1) = "1", OFFSET($A$1, 80 - 1, 55 - 1) = "1" ), 1, IF( AND( OFFSET($A$1, 80 - 1, 54 - 1) = "1", OFFSET($A$1, 80 - 1, 55 - 1) = "0" ), 2, IF( AND( OFFSET($A$1, 80 - 1, 54 - 1) = "0", OFFSET($A$1, 80 - 1, 55 - 1) = "1" ), 3, 4 ) ) )</f>
        <v>2</v>
      </c>
    </row>
    <row r="81" ht="12.75" customHeight="1">
      <c r="C81" s="16" t="s">
        <v>217</v>
      </c>
      <c r="D81" s="16" t="s">
        <v>247</v>
      </c>
      <c r="E81" s="16" t="s">
        <v>248</v>
      </c>
      <c r="F81" s="16" t="s">
        <v>249</v>
      </c>
      <c r="N81" s="3"/>
      <c r="BA81" s="17">
        <v>5.936266640236745E-7</v>
      </c>
      <c r="BB81" s="17" t="str">
        <f t="shared" ref="BB81:BB84" si="23">"0"</f>
        <v>0</v>
      </c>
      <c r="BC81" s="3" t="str">
        <f>IF((OFFSET($A$1, 81 - 1, 53 - 1)) &gt;= (OFFSET($A$1, 72 - 1, 7 - 1)), "1","0")</f>
        <v>0</v>
      </c>
      <c r="BD81" s="3" t="str">
        <f> IF( AND( OFFSET($A$1, 81 - 1, 54 - 1) = "1", OFFSET($A$1, 81 - 1, 55 - 1) = "1" ), 1, IF( AND( OFFSET($A$1, 81 - 1, 54 - 1) = "1", OFFSET($A$1, 81 - 1, 55 - 1) = "0" ), 2, IF( AND( OFFSET($A$1, 81 - 1, 54 - 1) = "0", OFFSET($A$1, 81 - 1, 55 - 1) = "1" ), 3, 4 ) ) )</f>
        <v>4</v>
      </c>
    </row>
    <row r="82" ht="12.75" customHeight="1">
      <c r="C82" s="22">
        <v>1.0</v>
      </c>
      <c r="D82" s="17" t="str">
        <f>SUM(OFFSET($A$1, 77 - 1, 4 - 1, 1, 2))</f>
        <v>21</v>
      </c>
      <c r="E82" s="17" t="str">
        <f>SUM(OFFSET($A$1, 77 - 1, 4 - 1, 1, 2)) - OFFSET($A$1, 77 - 1, 4 - 1)</f>
        <v>7</v>
      </c>
      <c r="F82" s="17" t="str">
        <f>IF(OFFSET($A$1, 82 - 1, 4 - 1)=0,"Undefined",((OFFSET($A$1, 82 - 1, 5 - 1))*100) / (OFFSET($A$1, 82 - 1, 4 - 1)))</f>
        <v>33.33333333</v>
      </c>
      <c r="N82" s="3"/>
      <c r="BA82" s="17">
        <v>0.017700399554008293</v>
      </c>
      <c r="BB82" s="17" t="str">
        <f t="shared" si="23"/>
        <v>0</v>
      </c>
      <c r="BC82" s="3" t="str">
        <f>IF((OFFSET($A$1, 82 - 1, 53 - 1)) &gt;= (OFFSET($A$1, 72 - 1, 7 - 1)), "1","0")</f>
        <v>0</v>
      </c>
      <c r="BD82" s="3" t="str">
        <f> IF( AND( OFFSET($A$1, 82 - 1, 54 - 1) = "1", OFFSET($A$1, 82 - 1, 55 - 1) = "1" ), 1, IF( AND( OFFSET($A$1, 82 - 1, 54 - 1) = "1", OFFSET($A$1, 82 - 1, 55 - 1) = "0" ), 2, IF( AND( OFFSET($A$1, 82 - 1, 54 - 1) = "0", OFFSET($A$1, 82 - 1, 55 - 1) = "1" ), 3, 4 ) ) )</f>
        <v>4</v>
      </c>
    </row>
    <row r="83" ht="12.75" customHeight="1">
      <c r="C83" s="22">
        <v>0.0</v>
      </c>
      <c r="D83" s="17" t="str">
        <f>SUM(OFFSET($A$1, 78 - 1, 4 - 1, 1, 2))</f>
        <v>84</v>
      </c>
      <c r="E83" s="17" t="str">
        <f>SUM(OFFSET($A$1, 78 - 1, 4 - 1, 1, 2)) - OFFSET($A$1, 78 - 1, 5 - 1)</f>
        <v>4</v>
      </c>
      <c r="F83" s="17" t="str">
        <f>IF(OFFSET($A$1, 83 - 1, 4 - 1)=0,"Undefined",((OFFSET($A$1, 83 - 1, 5 - 1))*100) / (OFFSET($A$1, 83 - 1, 4 - 1)))</f>
        <v>4.761904762</v>
      </c>
      <c r="N83" s="3"/>
      <c r="BA83" s="17">
        <v>0.05894216872957559</v>
      </c>
      <c r="BB83" s="17" t="str">
        <f t="shared" si="23"/>
        <v>0</v>
      </c>
      <c r="BC83" s="3" t="str">
        <f>IF((OFFSET($A$1, 83 - 1, 53 - 1)) &gt;= (OFFSET($A$1, 72 - 1, 7 - 1)), "1","0")</f>
        <v>0</v>
      </c>
      <c r="BD83" s="3" t="str">
        <f> IF( AND( OFFSET($A$1, 83 - 1, 54 - 1) = "1", OFFSET($A$1, 83 - 1, 55 - 1) = "1" ), 1, IF( AND( OFFSET($A$1, 83 - 1, 54 - 1) = "1", OFFSET($A$1, 83 - 1, 55 - 1) = "0" ), 2, IF( AND( OFFSET($A$1, 83 - 1, 54 - 1) = "0", OFFSET($A$1, 83 - 1, 55 - 1) = "1" ), 3, 4 ) ) )</f>
        <v>4</v>
      </c>
    </row>
    <row r="84" ht="12.75" customHeight="1">
      <c r="C84" s="22" t="s">
        <v>250</v>
      </c>
      <c r="D84" s="17" t="str">
        <f>SUM(OFFSET($A$1, 82 - 1, 4 - 1, 2, 1))</f>
        <v>105</v>
      </c>
      <c r="E84" s="17" t="str">
        <f>SUM(OFFSET($A$1, 82 - 1, 5 - 1, 2, 1))</f>
        <v>11</v>
      </c>
      <c r="F84" s="17" t="str">
        <f>IF(OFFSET($A$1, 84 - 1, 4 - 1)=0,"Undefined",((OFFSET($A$1, 84 - 1, 5 - 1))*100) / (OFFSET($A$1, 84 - 1, 4 - 1)))</f>
        <v>10.47619048</v>
      </c>
      <c r="N84" s="3"/>
      <c r="BA84" s="17">
        <v>0.412124116303332</v>
      </c>
      <c r="BB84" s="17" t="str">
        <f t="shared" si="23"/>
        <v>0</v>
      </c>
      <c r="BC84" s="3" t="str">
        <f>IF((OFFSET($A$1, 84 - 1, 53 - 1)) &gt;= (OFFSET($A$1, 72 - 1, 7 - 1)), "1","0")</f>
        <v>0</v>
      </c>
      <c r="BD84" s="3" t="str">
        <f> IF( AND( OFFSET($A$1, 84 - 1, 54 - 1) = "1", OFFSET($A$1, 84 - 1, 55 - 1) = "1" ), 1, IF( AND( OFFSET($A$1, 84 - 1, 54 - 1) = "1", OFFSET($A$1, 84 - 1, 55 - 1) = "0" ), 2, IF( AND( OFFSET($A$1, 84 - 1, 54 - 1) = "0", OFFSET($A$1, 84 - 1, 55 - 1) = "1" ), 3, 4 ) ) )</f>
        <v>4</v>
      </c>
    </row>
    <row r="85" ht="12.75" customHeight="1">
      <c r="F85" s="3"/>
      <c r="N85" s="3"/>
      <c r="BA85" s="17">
        <v>0.6481486603370054</v>
      </c>
      <c r="BB85" s="17" t="str">
        <f>"1"</f>
        <v>1</v>
      </c>
      <c r="BC85" s="3" t="str">
        <f>IF((OFFSET($A$1, 85 - 1, 53 - 1)) &gt;= (OFFSET($A$1, 72 - 1, 7 - 1)), "1","0")</f>
        <v>1</v>
      </c>
      <c r="BD85" s="3" t="str">
        <f> IF( AND( OFFSET($A$1, 85 - 1, 54 - 1) = "1", OFFSET($A$1, 85 - 1, 55 - 1) = "1" ), 1, IF( AND( OFFSET($A$1, 85 - 1, 54 - 1) = "1", OFFSET($A$1, 85 - 1, 55 - 1) = "0" ), 2, IF( AND( OFFSET($A$1, 85 - 1, 54 - 1) = "0", OFFSET($A$1, 85 - 1, 55 - 1) = "1" ), 3, 4 ) ) )</f>
        <v>1</v>
      </c>
    </row>
    <row r="86" ht="15.75" customHeight="1">
      <c r="C86" s="12" t="s">
        <v>251</v>
      </c>
      <c r="D86" s="13"/>
      <c r="E86" s="14"/>
      <c r="F86" s="3"/>
      <c r="N86" s="3"/>
      <c r="BA86" s="17">
        <v>0.017700399554008293</v>
      </c>
      <c r="BB86" s="17" t="str">
        <f t="shared" ref="BB86:BB89" si="24">"0"</f>
        <v>0</v>
      </c>
      <c r="BC86" s="3" t="str">
        <f>IF((OFFSET($A$1, 86 - 1, 53 - 1)) &gt;= (OFFSET($A$1, 72 - 1, 7 - 1)), "1","0")</f>
        <v>0</v>
      </c>
      <c r="BD86" s="3" t="str">
        <f> IF( AND( OFFSET($A$1, 86 - 1, 54 - 1) = "1", OFFSET($A$1, 86 - 1, 55 - 1) = "1" ), 1, IF( AND( OFFSET($A$1, 86 - 1, 54 - 1) = "1", OFFSET($A$1, 86 - 1, 55 - 1) = "0" ), 2, IF( AND( OFFSET($A$1, 86 - 1, 54 - 1) = "0", OFFSET($A$1, 86 - 1, 55 - 1) = "1" ), 3, 4 ) ) )</f>
        <v>4</v>
      </c>
    </row>
    <row r="87" ht="12.75" customHeight="1">
      <c r="C87" s="18" t="s">
        <v>252</v>
      </c>
      <c r="D87" s="14"/>
      <c r="E87" s="32">
        <v>1.0</v>
      </c>
      <c r="F87" s="3"/>
      <c r="N87" s="3"/>
      <c r="BA87" s="17">
        <v>0.04520855798870559</v>
      </c>
      <c r="BB87" s="17" t="str">
        <f t="shared" si="24"/>
        <v>0</v>
      </c>
      <c r="BC87" s="3" t="str">
        <f>IF((OFFSET($A$1, 87 - 1, 53 - 1)) &gt;= (OFFSET($A$1, 72 - 1, 7 - 1)), "1","0")</f>
        <v>0</v>
      </c>
      <c r="BD87" s="3" t="str">
        <f> IF( AND( OFFSET($A$1, 87 - 1, 54 - 1) = "1", OFFSET($A$1, 87 - 1, 55 - 1) = "1" ), 1, IF( AND( OFFSET($A$1, 87 - 1, 54 - 1) = "1", OFFSET($A$1, 87 - 1, 55 - 1) = "0" ), 2, IF( AND( OFFSET($A$1, 87 - 1, 54 - 1) = "0", OFFSET($A$1, 87 - 1, 55 - 1) = "1" ), 3, 4 ) ) )</f>
        <v>4</v>
      </c>
    </row>
    <row r="88" ht="12.75" customHeight="1">
      <c r="C88" s="18" t="s">
        <v>253</v>
      </c>
      <c r="D88" s="14"/>
      <c r="E88" s="32" t="str">
        <f>IF((OFFSET($A$1, 77 - 1, 4 - 1) + OFFSET($A$1, 78 - 1, 4 - 1)) = 0,"Undefined",OFFSET($A$1, 77 - 1, 4 - 1)/(OFFSET($A$1, 77 - 1, 4 - 1) + OFFSET($A$1, 78 - 1, 4 - 1)))</f>
        <v>0.7777777778</v>
      </c>
      <c r="F88" s="3"/>
      <c r="N88" s="3"/>
      <c r="BA88" s="17">
        <v>0.19817180610473076</v>
      </c>
      <c r="BB88" s="17" t="str">
        <f t="shared" si="24"/>
        <v>0</v>
      </c>
      <c r="BC88" s="3" t="str">
        <f>IF((OFFSET($A$1, 88 - 1, 53 - 1)) &gt;= (OFFSET($A$1, 72 - 1, 7 - 1)), "1","0")</f>
        <v>0</v>
      </c>
      <c r="BD88" s="3" t="str">
        <f> IF( AND( OFFSET($A$1, 88 - 1, 54 - 1) = "1", OFFSET($A$1, 88 - 1, 55 - 1) = "1" ), 1, IF( AND( OFFSET($A$1, 88 - 1, 54 - 1) = "1", OFFSET($A$1, 88 - 1, 55 - 1) = "0" ), 2, IF( AND( OFFSET($A$1, 88 - 1, 54 - 1) = "0", OFFSET($A$1, 88 - 1, 55 - 1) = "1" ), 3, 4 ) ) )</f>
        <v>4</v>
      </c>
    </row>
    <row r="89" ht="12.75" customHeight="1">
      <c r="C89" s="18" t="s">
        <v>254</v>
      </c>
      <c r="D89" s="14"/>
      <c r="E89" s="32" t="str">
        <f>IF((OFFSET($A$1, 77 - 1, 4 - 1) + OFFSET($A$1, 77 - 1, 5 - 1)) = 0,"Undefined",OFFSET($A$1, 77 - 1, 4 - 1)/(OFFSET($A$1, 77 - 1, 4 - 1) + OFFSET($A$1, 77 - 1, 5 - 1)))</f>
        <v>0.6666666667</v>
      </c>
      <c r="F89" s="3"/>
      <c r="N89" s="3"/>
      <c r="BA89" s="17">
        <v>0.48115079125216575</v>
      </c>
      <c r="BB89" s="17" t="str">
        <f t="shared" si="24"/>
        <v>0</v>
      </c>
      <c r="BC89" s="3" t="str">
        <f>IF((OFFSET($A$1, 89 - 1, 53 - 1)) &gt;= (OFFSET($A$1, 72 - 1, 7 - 1)), "1","0")</f>
        <v>0</v>
      </c>
      <c r="BD89" s="3" t="str">
        <f> IF( AND( OFFSET($A$1, 89 - 1, 54 - 1) = "1", OFFSET($A$1, 89 - 1, 55 - 1) = "1" ), 1, IF( AND( OFFSET($A$1, 89 - 1, 54 - 1) = "1", OFFSET($A$1, 89 - 1, 55 - 1) = "0" ), 2, IF( AND( OFFSET($A$1, 89 - 1, 54 - 1) = "0", OFFSET($A$1, 89 - 1, 55 - 1) = "1" ), 3, 4 ) ) )</f>
        <v>4</v>
      </c>
    </row>
    <row r="90" ht="12.75" customHeight="1">
      <c r="C90" s="18" t="s">
        <v>255</v>
      </c>
      <c r="D90" s="14"/>
      <c r="E90" s="32" t="str">
        <f>IF((OFFSET($A$1, 78 - 1, 4 - 1) + OFFSET($A$1, 78 - 1, 5 - 1)) = 0,"Undefined",OFFSET($A$1, 78 - 1, 5 - 1)/(OFFSET($A$1, 78 - 1, 4 - 1) + OFFSET($A$1, 78 - 1, 5 - 1)))</f>
        <v>0.9523809524</v>
      </c>
      <c r="F90" s="3"/>
      <c r="N90" s="3"/>
      <c r="BA90" s="17">
        <v>0.7632225029277402</v>
      </c>
      <c r="BB90" s="17" t="str">
        <f>"1"</f>
        <v>1</v>
      </c>
      <c r="BC90" s="3" t="str">
        <f>IF((OFFSET($A$1, 90 - 1, 53 - 1)) &gt;= (OFFSET($A$1, 72 - 1, 7 - 1)), "1","0")</f>
        <v>1</v>
      </c>
      <c r="BD90" s="3" t="str">
        <f> IF( AND( OFFSET($A$1, 90 - 1, 54 - 1) = "1", OFFSET($A$1, 90 - 1, 55 - 1) = "1" ), 1, IF( AND( OFFSET($A$1, 90 - 1, 54 - 1) = "1", OFFSET($A$1, 90 - 1, 55 - 1) = "0" ), 2, IF( AND( OFFSET($A$1, 90 - 1, 54 - 1) = "0", OFFSET($A$1, 90 - 1, 55 - 1) = "1" ), 3, 4 ) ) )</f>
        <v>1</v>
      </c>
    </row>
    <row r="91" ht="12.75" customHeight="1">
      <c r="C91" s="18" t="s">
        <v>256</v>
      </c>
      <c r="D91" s="14"/>
      <c r="E91" s="32" t="str">
        <f>IF(OR(OFFSET($A$1, 88 - 1, 5 - 1)="Undefined",OFFSET($A$1, 89 - 1, 5 - 1)="Undefined"),"Undefined",IF((OFFSET($A$1, 88 - 1, 5 - 1) + OFFSET($A$1, 89 - 1, 5 - 1))=0,"Undefined",2*OFFSET($A$1, 88 - 1, 5 - 1)*OFFSET($A$1, 89 - 1, 5 - 1)/(OFFSET($A$1, 88 - 1, 5 - 1)+OFFSET($A$1, 89 - 1, 5 - 1))))</f>
        <v>0.7179487179</v>
      </c>
      <c r="F91" s="3"/>
      <c r="N91" s="3"/>
      <c r="BA91" s="17">
        <v>0.008333369209478065</v>
      </c>
      <c r="BB91" s="17" t="str">
        <f t="shared" ref="BB91:BB94" si="25">"0"</f>
        <v>0</v>
      </c>
      <c r="BC91" s="3" t="str">
        <f>IF((OFFSET($A$1, 91 - 1, 53 - 1)) &gt;= (OFFSET($A$1, 72 - 1, 7 - 1)), "1","0")</f>
        <v>0</v>
      </c>
      <c r="BD91" s="3" t="str">
        <f> IF( AND( OFFSET($A$1, 91 - 1, 54 - 1) = "1", OFFSET($A$1, 91 - 1, 55 - 1) = "1" ), 1, IF( AND( OFFSET($A$1, 91 - 1, 54 - 1) = "1", OFFSET($A$1, 91 - 1, 55 - 1) = "0" ), 2, IF( AND( OFFSET($A$1, 91 - 1, 54 - 1) = "0", OFFSET($A$1, 91 - 1, 55 - 1) = "1" ), 3, 4 ) ) )</f>
        <v>4</v>
      </c>
    </row>
    <row r="92" ht="12.75" customHeight="1">
      <c r="F92" s="3"/>
      <c r="N92" s="3"/>
      <c r="BA92" s="17">
        <v>0.013438952087404279</v>
      </c>
      <c r="BB92" s="17" t="str">
        <f t="shared" si="25"/>
        <v>0</v>
      </c>
      <c r="BC92" s="3" t="str">
        <f>IF((OFFSET($A$1, 92 - 1, 53 - 1)) &gt;= (OFFSET($A$1, 72 - 1, 7 - 1)), "1","0")</f>
        <v>0</v>
      </c>
      <c r="BD92" s="3" t="str">
        <f> IF( AND( OFFSET($A$1, 92 - 1, 54 - 1) = "1", OFFSET($A$1, 92 - 1, 55 - 1) = "1" ), 1, IF( AND( OFFSET($A$1, 92 - 1, 54 - 1) = "1", OFFSET($A$1, 92 - 1, 55 - 1) = "0" ), 2, IF( AND( OFFSET($A$1, 92 - 1, 54 - 1) = "0", OFFSET($A$1, 92 - 1, 55 - 1) = "1" ), 3, 4 ) ) )</f>
        <v>4</v>
      </c>
    </row>
    <row r="93" ht="12.75" customHeight="1">
      <c r="F93" s="3"/>
      <c r="N93" s="3"/>
      <c r="BA93" s="17">
        <v>0.30190504314012606</v>
      </c>
      <c r="BB93" s="17" t="str">
        <f t="shared" si="25"/>
        <v>0</v>
      </c>
      <c r="BC93" s="3" t="str">
        <f>IF((OFFSET($A$1, 93 - 1, 53 - 1)) &gt;= (OFFSET($A$1, 72 - 1, 7 - 1)), "1","0")</f>
        <v>0</v>
      </c>
      <c r="BD93" s="3" t="str">
        <f> IF( AND( OFFSET($A$1, 93 - 1, 54 - 1) = "1", OFFSET($A$1, 93 - 1, 55 - 1) = "1" ), 1, IF( AND( OFFSET($A$1, 93 - 1, 54 - 1) = "1", OFFSET($A$1, 93 - 1, 55 - 1) = "0" ), 2, IF( AND( OFFSET($A$1, 93 - 1, 54 - 1) = "0", OFFSET($A$1, 93 - 1, 55 - 1) = "1" ), 3, 4 ) ) )</f>
        <v>4</v>
      </c>
    </row>
    <row r="94" ht="18.75" customHeight="1">
      <c r="B94" s="21" t="s">
        <v>257</v>
      </c>
      <c r="F94" s="3"/>
      <c r="N94" s="3"/>
      <c r="BA94" s="17">
        <v>0.412124116303332</v>
      </c>
      <c r="BB94" s="17" t="str">
        <f t="shared" si="25"/>
        <v>0</v>
      </c>
      <c r="BC94" s="3" t="str">
        <f>IF((OFFSET($A$1, 94 - 1, 53 - 1)) &gt;= (OFFSET($A$1, 72 - 1, 7 - 1)), "1","0")</f>
        <v>0</v>
      </c>
      <c r="BD94" s="3" t="str">
        <f> IF( AND( OFFSET($A$1, 94 - 1, 54 - 1) = "1", OFFSET($A$1, 94 - 1, 55 - 1) = "1" ), 1, IF( AND( OFFSET($A$1, 94 - 1, 54 - 1) = "1", OFFSET($A$1, 94 - 1, 55 - 1) = "0" ), 2, IF( AND( OFFSET($A$1, 94 - 1, 54 - 1) = "0", OFFSET($A$1, 94 - 1, 55 - 1) = "1" ), 3, 4 ) ) )</f>
        <v>4</v>
      </c>
    </row>
    <row r="95" ht="12.75" customHeight="1">
      <c r="F95" s="3"/>
      <c r="N95" s="3"/>
      <c r="BA95" s="17">
        <v>0.9121219751196282</v>
      </c>
      <c r="BB95" s="17" t="str">
        <f>"1"</f>
        <v>1</v>
      </c>
      <c r="BC95" s="3" t="str">
        <f>IF((OFFSET($A$1, 95 - 1, 53 - 1)) &gt;= (OFFSET($A$1, 72 - 1, 7 - 1)), "1","0")</f>
        <v>1</v>
      </c>
      <c r="BD95" s="3" t="str">
        <f> IF( AND( OFFSET($A$1, 95 - 1, 54 - 1) = "1", OFFSET($A$1, 95 - 1, 55 - 1) = "1" ), 1, IF( AND( OFFSET($A$1, 95 - 1, 54 - 1) = "1", OFFSET($A$1, 95 - 1, 55 - 1) = "0" ), 2, IF( AND( OFFSET($A$1, 95 - 1, 54 - 1) = "0", OFFSET($A$1, 95 - 1, 55 - 1) = "1" ), 3, 4 ) ) )</f>
        <v>1</v>
      </c>
    </row>
    <row r="96" ht="12.75" customHeight="1">
      <c r="C96" s="29" t="s">
        <v>241</v>
      </c>
      <c r="D96" s="13"/>
      <c r="E96" s="13"/>
      <c r="F96" s="14"/>
      <c r="G96" s="30">
        <v>0.5</v>
      </c>
      <c r="H96" s="29" t="s">
        <v>242</v>
      </c>
      <c r="I96" s="13"/>
      <c r="J96" s="13"/>
      <c r="K96" s="13"/>
      <c r="L96" s="13"/>
      <c r="M96" s="14"/>
      <c r="N96" s="3"/>
      <c r="BA96" s="17">
        <v>0.013438952087404279</v>
      </c>
      <c r="BB96" s="17" t="str">
        <f t="shared" ref="BB96:BB99" si="26">"0"</f>
        <v>0</v>
      </c>
      <c r="BC96" s="3" t="str">
        <f>IF((OFFSET($A$1, 96 - 1, 53 - 1)) &gt;= (OFFSET($A$1, 72 - 1, 7 - 1)), "1","0")</f>
        <v>0</v>
      </c>
      <c r="BD96" s="3" t="str">
        <f> IF( AND( OFFSET($A$1, 96 - 1, 54 - 1) = "1", OFFSET($A$1, 96 - 1, 55 - 1) = "1" ), 1, IF( AND( OFFSET($A$1, 96 - 1, 54 - 1) = "1", OFFSET($A$1, 96 - 1, 55 - 1) = "0" ), 2, IF( AND( OFFSET($A$1, 96 - 1, 54 - 1) = "0", OFFSET($A$1, 96 - 1, 55 - 1) = "1" ), 3, 4 ) ) )</f>
        <v>4</v>
      </c>
    </row>
    <row r="97" ht="12.75" customHeight="1">
      <c r="F97" s="3"/>
      <c r="N97" s="3"/>
      <c r="BA97" s="17">
        <v>0.05484105988131305</v>
      </c>
      <c r="BB97" s="17" t="str">
        <f t="shared" si="26"/>
        <v>0</v>
      </c>
      <c r="BC97" s="3" t="str">
        <f>IF((OFFSET($A$1, 97 - 1, 53 - 1)) &gt;= (OFFSET($A$1, 72 - 1, 7 - 1)), "1","0")</f>
        <v>0</v>
      </c>
      <c r="BD97" s="3" t="str">
        <f> IF( AND( OFFSET($A$1, 97 - 1, 54 - 1) = "1", OFFSET($A$1, 97 - 1, 55 - 1) = "1" ), 1, IF( AND( OFFSET($A$1, 97 - 1, 54 - 1) = "1", OFFSET($A$1, 97 - 1, 55 - 1) = "0" ), 2, IF( AND( OFFSET($A$1, 97 - 1, 54 - 1) = "0", OFFSET($A$1, 97 - 1, 55 - 1) = "1" ), 3, 4 ) ) )</f>
        <v>4</v>
      </c>
    </row>
    <row r="98" ht="15.75" customHeight="1">
      <c r="C98" s="12" t="s">
        <v>243</v>
      </c>
      <c r="D98" s="13"/>
      <c r="E98" s="14"/>
      <c r="F98" s="3"/>
      <c r="N98" s="3"/>
      <c r="BA98" s="17">
        <v>0.09217216911532099</v>
      </c>
      <c r="BB98" s="17" t="str">
        <f t="shared" si="26"/>
        <v>0</v>
      </c>
      <c r="BC98" s="3" t="str">
        <f>IF((OFFSET($A$1, 98 - 1, 53 - 1)) &gt;= (OFFSET($A$1, 72 - 1, 7 - 1)), "1","0")</f>
        <v>0</v>
      </c>
      <c r="BD98" s="3" t="str">
        <f> IF( AND( OFFSET($A$1, 98 - 1, 54 - 1) = "1", OFFSET($A$1, 98 - 1, 55 - 1) = "1" ), 1, IF( AND( OFFSET($A$1, 98 - 1, 54 - 1) = "1", OFFSET($A$1, 98 - 1, 55 - 1) = "0" ), 2, IF( AND( OFFSET($A$1, 98 - 1, 54 - 1) = "0", OFFSET($A$1, 98 - 1, 55 - 1) = "1" ), 3, 4 ) ) )</f>
        <v>4</v>
      </c>
    </row>
    <row r="99" ht="12.75" customHeight="1">
      <c r="C99" s="16"/>
      <c r="D99" s="31" t="s">
        <v>244</v>
      </c>
      <c r="E99" s="14"/>
      <c r="F99" s="3"/>
      <c r="N99" s="3"/>
      <c r="BA99" s="17">
        <v>0.11840333023230308</v>
      </c>
      <c r="BB99" s="17" t="str">
        <f t="shared" si="26"/>
        <v>0</v>
      </c>
      <c r="BC99" s="3" t="str">
        <f>IF((OFFSET($A$1, 99 - 1, 53 - 1)) &gt;= (OFFSET($A$1, 72 - 1, 7 - 1)), "1","0")</f>
        <v>0</v>
      </c>
      <c r="BD99" s="3" t="str">
        <f> IF( AND( OFFSET($A$1, 99 - 1, 54 - 1) = "1", OFFSET($A$1, 99 - 1, 55 - 1) = "1" ), 1, IF( AND( OFFSET($A$1, 99 - 1, 54 - 1) = "1", OFFSET($A$1, 99 - 1, 55 - 1) = "0" ), 2, IF( AND( OFFSET($A$1, 99 - 1, 54 - 1) = "0", OFFSET($A$1, 99 - 1, 55 - 1) = "1" ), 3, 4 ) ) )</f>
        <v>4</v>
      </c>
    </row>
    <row r="100" ht="12.75" customHeight="1">
      <c r="C100" s="22" t="s">
        <v>245</v>
      </c>
      <c r="D100" s="16">
        <v>1.0</v>
      </c>
      <c r="E100" s="16">
        <v>0.0</v>
      </c>
      <c r="F100" s="3"/>
      <c r="N100" s="3"/>
      <c r="BA100" s="17">
        <v>0.9321113018126294</v>
      </c>
      <c r="BB100" s="17" t="str">
        <f>"1"</f>
        <v>1</v>
      </c>
      <c r="BC100" s="3" t="str">
        <f>IF((OFFSET($A$1, 100 - 1, 53 - 1)) &gt;= (OFFSET($A$1, 72 - 1, 7 - 1)), "1","0")</f>
        <v>1</v>
      </c>
      <c r="BD100" s="3" t="str">
        <f> IF( AND( OFFSET($A$1, 100 - 1, 54 - 1) = "1", OFFSET($A$1, 100 - 1, 55 - 1) = "1" ), 1, IF( AND( OFFSET($A$1, 100 - 1, 54 - 1) = "1", OFFSET($A$1, 100 - 1, 55 - 1) = "0" ), 2, IF( AND( OFFSET($A$1, 100 - 1, 54 - 1) = "0", OFFSET($A$1, 100 - 1, 55 - 1) = "1" ), 3, 4 ) ) )</f>
        <v>1</v>
      </c>
    </row>
    <row r="101" ht="12.75" customHeight="1">
      <c r="C101" s="22">
        <v>1.0</v>
      </c>
      <c r="D101" s="17" t="str">
        <f> COUNTIF( OFFSET($A$1, 1 - 1, 61 - 1, 41, 1), 1 )</f>
        <v>2</v>
      </c>
      <c r="E101" s="17" t="str">
        <f> COUNTIF( OFFSET($A$1, 1 - 1, 61 - 1, 41, 1), 2 )</f>
        <v>4</v>
      </c>
      <c r="F101" s="3"/>
      <c r="N101" s="3"/>
      <c r="BA101" s="17">
        <v>7.17219244910562E-6</v>
      </c>
      <c r="BB101" s="17" t="str">
        <f t="shared" ref="BB101:BB103" si="27">"0"</f>
        <v>0</v>
      </c>
      <c r="BC101" s="3" t="str">
        <f>IF((OFFSET($A$1, 101 - 1, 53 - 1)) &gt;= (OFFSET($A$1, 72 - 1, 7 - 1)), "1","0")</f>
        <v>0</v>
      </c>
      <c r="BD101" s="3" t="str">
        <f> IF( AND( OFFSET($A$1, 101 - 1, 54 - 1) = "1", OFFSET($A$1, 101 - 1, 55 - 1) = "1" ), 1, IF( AND( OFFSET($A$1, 101 - 1, 54 - 1) = "1", OFFSET($A$1, 101 - 1, 55 - 1) = "0" ), 2, IF( AND( OFFSET($A$1, 101 - 1, 54 - 1) = "0", OFFSET($A$1, 101 - 1, 55 - 1) = "1" ), 3, 4 ) ) )</f>
        <v>4</v>
      </c>
    </row>
    <row r="102" ht="12.75" customHeight="1">
      <c r="C102" s="22">
        <v>0.0</v>
      </c>
      <c r="D102" s="17" t="str">
        <f> COUNTIF( OFFSET($A$1, 1 - 1, 61 - 1, 41, 1), 3 )</f>
        <v>2</v>
      </c>
      <c r="E102" s="17" t="str">
        <f> COUNTIF( OFFSET($A$1, 1 - 1, 61 - 1, 41, 1), 4 )</f>
        <v>32</v>
      </c>
      <c r="F102" s="3"/>
      <c r="N102" s="3"/>
      <c r="BA102" s="17">
        <v>0.013438952087404279</v>
      </c>
      <c r="BB102" s="17" t="str">
        <f t="shared" si="27"/>
        <v>0</v>
      </c>
      <c r="BC102" s="3" t="str">
        <f>IF((OFFSET($A$1, 102 - 1, 53 - 1)) &gt;= (OFFSET($A$1, 72 - 1, 7 - 1)), "1","0")</f>
        <v>0</v>
      </c>
      <c r="BD102" s="3" t="str">
        <f> IF( AND( OFFSET($A$1, 102 - 1, 54 - 1) = "1", OFFSET($A$1, 102 - 1, 55 - 1) = "1" ), 1, IF( AND( OFFSET($A$1, 102 - 1, 54 - 1) = "1", OFFSET($A$1, 102 - 1, 55 - 1) = "0" ), 2, IF( AND( OFFSET($A$1, 102 - 1, 54 - 1) = "0", OFFSET($A$1, 102 - 1, 55 - 1) = "1" ), 3, 4 ) ) )</f>
        <v>4</v>
      </c>
    </row>
    <row r="103" ht="12.75" customHeight="1">
      <c r="F103" s="3"/>
      <c r="N103" s="3"/>
      <c r="BA103" s="17">
        <v>0.02838061426171901</v>
      </c>
      <c r="BB103" s="17" t="str">
        <f t="shared" si="27"/>
        <v>0</v>
      </c>
      <c r="BC103" s="3" t="str">
        <f>IF((OFFSET($A$1, 103 - 1, 53 - 1)) &gt;= (OFFSET($A$1, 72 - 1, 7 - 1)), "1","0")</f>
        <v>0</v>
      </c>
      <c r="BD103" s="3" t="str">
        <f> IF( AND( OFFSET($A$1, 103 - 1, 54 - 1) = "1", OFFSET($A$1, 103 - 1, 55 - 1) = "1" ), 1, IF( AND( OFFSET($A$1, 103 - 1, 54 - 1) = "1", OFFSET($A$1, 103 - 1, 55 - 1) = "0" ), 2, IF( AND( OFFSET($A$1, 103 - 1, 54 - 1) = "0", OFFSET($A$1, 103 - 1, 55 - 1) = "1" ), 3, 4 ) ) )</f>
        <v>4</v>
      </c>
    </row>
    <row r="104" ht="15.75" customHeight="1">
      <c r="C104" s="12" t="s">
        <v>246</v>
      </c>
      <c r="D104" s="13"/>
      <c r="E104" s="13"/>
      <c r="F104" s="14"/>
      <c r="N104" s="3"/>
      <c r="BA104" s="17">
        <v>0.14132294827706599</v>
      </c>
      <c r="BB104" s="17" t="str">
        <f>"1"</f>
        <v>1</v>
      </c>
      <c r="BC104" s="3" t="str">
        <f>IF((OFFSET($A$1, 104 - 1, 53 - 1)) &gt;= (OFFSET($A$1, 72 - 1, 7 - 1)), "1","0")</f>
        <v>0</v>
      </c>
      <c r="BD104" s="3" t="str">
        <f> IF( AND( OFFSET($A$1, 104 - 1, 54 - 1) = "1", OFFSET($A$1, 104 - 1, 55 - 1) = "1" ), 1, IF( AND( OFFSET($A$1, 104 - 1, 54 - 1) = "1", OFFSET($A$1, 104 - 1, 55 - 1) = "0" ), 2, IF( AND( OFFSET($A$1, 104 - 1, 54 - 1) = "0", OFFSET($A$1, 104 - 1, 55 - 1) = "1" ), 3, 4 ) ) )</f>
        <v>2</v>
      </c>
    </row>
    <row r="105" ht="12.75" customHeight="1">
      <c r="C105" s="16" t="s">
        <v>217</v>
      </c>
      <c r="D105" s="16" t="s">
        <v>247</v>
      </c>
      <c r="E105" s="16" t="s">
        <v>248</v>
      </c>
      <c r="F105" s="16" t="s">
        <v>249</v>
      </c>
      <c r="N105" s="3"/>
      <c r="BA105" s="17">
        <v>0.7979807265713305</v>
      </c>
      <c r="BB105" s="17" t="str">
        <f>"0"</f>
        <v>0</v>
      </c>
      <c r="BC105" s="3" t="str">
        <f>IF((OFFSET($A$1, 105 - 1, 53 - 1)) &gt;= (OFFSET($A$1, 72 - 1, 7 - 1)), "1","0")</f>
        <v>1</v>
      </c>
      <c r="BD105" s="3" t="str">
        <f> IF( AND( OFFSET($A$1, 105 - 1, 54 - 1) = "1", OFFSET($A$1, 105 - 1, 55 - 1) = "1" ), 1, IF( AND( OFFSET($A$1, 105 - 1, 54 - 1) = "1", OFFSET($A$1, 105 - 1, 55 - 1) = "0" ), 2, IF( AND( OFFSET($A$1, 105 - 1, 54 - 1) = "0", OFFSET($A$1, 105 - 1, 55 - 1) = "1" ), 3, 4 ) ) )</f>
        <v>3</v>
      </c>
    </row>
    <row r="106" ht="12.75" customHeight="1">
      <c r="C106" s="22">
        <v>1.0</v>
      </c>
      <c r="D106" s="17" t="str">
        <f>SUM(OFFSET($A$1, 101 - 1, 4 - 1, 1, 2))</f>
        <v>6</v>
      </c>
      <c r="E106" s="17" t="str">
        <f>SUM(OFFSET($A$1, 101 - 1, 4 - 1, 1, 2)) - OFFSET($A$1, 101 - 1, 4 - 1)</f>
        <v>4</v>
      </c>
      <c r="F106" s="17" t="str">
        <f>IF(OFFSET($A$1, 106 - 1, 4 - 1)=0,"Undefined",((OFFSET($A$1, 106 - 1, 5 - 1))*100) / (OFFSET($A$1, 106 - 1, 4 - 1)))</f>
        <v>66.66666667</v>
      </c>
      <c r="N106" s="3"/>
    </row>
    <row r="107" ht="12.75" customHeight="1">
      <c r="C107" s="22">
        <v>0.0</v>
      </c>
      <c r="D107" s="17" t="str">
        <f>SUM(OFFSET($A$1, 102 - 1, 4 - 1, 1, 2))</f>
        <v>34</v>
      </c>
      <c r="E107" s="17" t="str">
        <f>SUM(OFFSET($A$1, 102 - 1, 4 - 1, 1, 2)) - OFFSET($A$1, 102 - 1, 5 - 1)</f>
        <v>2</v>
      </c>
      <c r="F107" s="17" t="str">
        <f>IF(OFFSET($A$1, 107 - 1, 4 - 1)=0,"Undefined",((OFFSET($A$1, 107 - 1, 5 - 1))*100) / (OFFSET($A$1, 107 - 1, 4 - 1)))</f>
        <v>5.882352941</v>
      </c>
      <c r="N107" s="3"/>
    </row>
    <row r="108" ht="12.75" customHeight="1">
      <c r="C108" s="22" t="s">
        <v>250</v>
      </c>
      <c r="D108" s="17" t="str">
        <f>SUM(OFFSET($A$1, 106 - 1, 4 - 1, 2, 1))</f>
        <v>40</v>
      </c>
      <c r="E108" s="17" t="str">
        <f>SUM(OFFSET($A$1, 106 - 1, 5 - 1, 2, 1))</f>
        <v>6</v>
      </c>
      <c r="F108" s="17" t="str">
        <f>IF(OFFSET($A$1, 108 - 1, 4 - 1)=0,"Undefined",((OFFSET($A$1, 108 - 1, 5 - 1))*100) / (OFFSET($A$1, 108 - 1, 4 - 1)))</f>
        <v>15</v>
      </c>
      <c r="N108" s="3"/>
    </row>
    <row r="109" ht="12.75" customHeight="1">
      <c r="F109" s="3"/>
      <c r="N109" s="3"/>
    </row>
    <row r="110" ht="15.75" customHeight="1">
      <c r="C110" s="12" t="s">
        <v>251</v>
      </c>
      <c r="D110" s="13"/>
      <c r="E110" s="14"/>
      <c r="F110" s="3"/>
      <c r="N110" s="3"/>
    </row>
    <row r="111" ht="12.75" customHeight="1">
      <c r="C111" s="18" t="s">
        <v>252</v>
      </c>
      <c r="D111" s="14"/>
      <c r="E111" s="32">
        <v>1.0</v>
      </c>
      <c r="F111" s="3"/>
      <c r="N111" s="3"/>
    </row>
    <row r="112" ht="12.75" customHeight="1">
      <c r="C112" s="18" t="s">
        <v>253</v>
      </c>
      <c r="D112" s="14"/>
      <c r="E112" s="32" t="str">
        <f>IF((OFFSET($A$1, 101 - 1, 4 - 1) + OFFSET($A$1, 102 - 1, 4 - 1)) = 0,"Undefined",OFFSET($A$1, 101 - 1, 4 - 1)/(OFFSET($A$1, 101 - 1, 4 - 1) + OFFSET($A$1, 102 - 1, 4 - 1)))</f>
        <v>0.5</v>
      </c>
      <c r="F112" s="3"/>
      <c r="N112" s="3"/>
    </row>
    <row r="113" ht="12.75" customHeight="1">
      <c r="C113" s="18" t="s">
        <v>254</v>
      </c>
      <c r="D113" s="14"/>
      <c r="E113" s="32" t="str">
        <f>IF((OFFSET($A$1, 101 - 1, 4 - 1) + OFFSET($A$1, 101 - 1, 5 - 1)) = 0,"Undefined",OFFSET($A$1, 101 - 1, 4 - 1)/(OFFSET($A$1, 101 - 1, 4 - 1) + OFFSET($A$1, 101 - 1, 5 - 1)))</f>
        <v>0.3333333333</v>
      </c>
      <c r="F113" s="3"/>
      <c r="N113" s="3"/>
    </row>
    <row r="114" ht="12.75" customHeight="1">
      <c r="C114" s="18" t="s">
        <v>255</v>
      </c>
      <c r="D114" s="14"/>
      <c r="E114" s="32" t="str">
        <f>IF((OFFSET($A$1, 102 - 1, 4 - 1) + OFFSET($A$1, 102 - 1, 5 - 1)) = 0,"Undefined",OFFSET($A$1, 102 - 1, 5 - 1)/(OFFSET($A$1, 102 - 1, 4 - 1) + OFFSET($A$1, 102 - 1, 5 - 1)))</f>
        <v>0.9411764706</v>
      </c>
      <c r="F114" s="3"/>
      <c r="N114" s="3"/>
    </row>
    <row r="115" ht="12.75" customHeight="1">
      <c r="C115" s="18" t="s">
        <v>256</v>
      </c>
      <c r="D115" s="14"/>
      <c r="E115" s="32" t="str">
        <f>IF(OR(OFFSET($A$1, 112 - 1, 5 - 1)="Undefined",OFFSET($A$1, 113 - 1, 5 - 1)="Undefined"),"Undefined",IF((OFFSET($A$1, 112 - 1, 5 - 1) + OFFSET($A$1, 113 - 1, 5 - 1))=0,"Undefined",2*OFFSET($A$1, 112 - 1, 5 - 1)*OFFSET($A$1, 113 - 1, 5 - 1)/(OFFSET($A$1, 112 - 1, 5 - 1)+OFFSET($A$1, 113 - 1, 5 - 1))))</f>
        <v>0.4</v>
      </c>
      <c r="F115" s="3"/>
      <c r="N115" s="3"/>
    </row>
    <row r="116" ht="12.75" customHeight="1">
      <c r="F116" s="3"/>
      <c r="N116" s="3"/>
    </row>
    <row r="117" ht="12.75" customHeight="1">
      <c r="F117" s="3"/>
      <c r="N117" s="3"/>
    </row>
    <row r="118" ht="12.75" customHeight="1">
      <c r="F118" s="3"/>
      <c r="N118" s="3"/>
    </row>
    <row r="119" ht="12.75" customHeight="1">
      <c r="F119" s="3"/>
      <c r="N119" s="3"/>
    </row>
    <row r="120" ht="12.75" customHeight="1">
      <c r="F120" s="3"/>
      <c r="N120" s="3"/>
    </row>
    <row r="121" ht="12.75" customHeight="1">
      <c r="F121" s="3"/>
      <c r="N121" s="3"/>
    </row>
    <row r="122" ht="12.75" customHeight="1">
      <c r="F122" s="3"/>
      <c r="N122" s="3"/>
    </row>
    <row r="123" ht="12.75" customHeight="1">
      <c r="F123" s="3"/>
      <c r="N123" s="3"/>
    </row>
    <row r="124" ht="12.75" customHeight="1">
      <c r="F124" s="3"/>
      <c r="N124" s="3"/>
    </row>
    <row r="125" ht="12.75" customHeight="1">
      <c r="F125" s="3"/>
      <c r="N125" s="3"/>
    </row>
    <row r="126" ht="12.75" customHeight="1">
      <c r="F126" s="3"/>
      <c r="N126" s="3"/>
    </row>
    <row r="127" ht="12.75" customHeight="1">
      <c r="F127" s="3"/>
      <c r="N127" s="3"/>
    </row>
    <row r="128" ht="12.75" customHeight="1">
      <c r="F128" s="3"/>
      <c r="N128" s="3"/>
    </row>
    <row r="129" ht="12.75" customHeight="1">
      <c r="F129" s="3"/>
      <c r="N129" s="3"/>
    </row>
    <row r="130" ht="12.75" customHeight="1">
      <c r="F130" s="3"/>
      <c r="N130" s="3"/>
    </row>
    <row r="131" ht="12.75" customHeight="1">
      <c r="F131" s="3"/>
      <c r="N131" s="3"/>
    </row>
    <row r="132" ht="12.75" customHeight="1">
      <c r="F132" s="3"/>
      <c r="N132" s="3"/>
    </row>
    <row r="133" ht="12.75" customHeight="1">
      <c r="F133" s="3"/>
      <c r="N133" s="3"/>
    </row>
    <row r="134" ht="12.75" customHeight="1">
      <c r="F134" s="3"/>
      <c r="N134" s="3"/>
    </row>
    <row r="135" ht="12.75" customHeight="1">
      <c r="F135" s="3"/>
      <c r="N135" s="3"/>
    </row>
    <row r="136" ht="12.75" customHeight="1">
      <c r="F136" s="3"/>
      <c r="N136" s="3"/>
    </row>
    <row r="137" ht="12.75" customHeight="1">
      <c r="F137" s="3"/>
      <c r="N137" s="3"/>
    </row>
    <row r="138" ht="12.75" customHeight="1">
      <c r="F138" s="3"/>
      <c r="N138" s="3"/>
    </row>
    <row r="139" ht="12.75" customHeight="1">
      <c r="F139" s="3"/>
      <c r="N139" s="3"/>
    </row>
    <row r="140" ht="12.75" customHeight="1">
      <c r="F140" s="3"/>
      <c r="N140" s="3"/>
    </row>
    <row r="141" ht="12.75" customHeight="1">
      <c r="F141" s="3"/>
      <c r="N141" s="3"/>
    </row>
    <row r="142" ht="12.75" customHeight="1">
      <c r="F142" s="3"/>
      <c r="N142" s="3"/>
    </row>
    <row r="143" ht="12.75" customHeight="1">
      <c r="F143" s="3"/>
      <c r="N143" s="3"/>
    </row>
    <row r="144" ht="12.75" customHeight="1">
      <c r="F144" s="3"/>
      <c r="N144" s="3"/>
    </row>
    <row r="145" ht="12.75" customHeight="1">
      <c r="F145" s="3"/>
      <c r="N145" s="3"/>
    </row>
    <row r="146" ht="12.75" customHeight="1">
      <c r="F146" s="3"/>
      <c r="N146" s="3"/>
    </row>
    <row r="147" ht="12.75" customHeight="1">
      <c r="F147" s="3"/>
      <c r="N147" s="3"/>
    </row>
    <row r="148" ht="12.75" customHeight="1">
      <c r="F148" s="3"/>
      <c r="N148" s="3"/>
    </row>
    <row r="149" ht="12.75" customHeight="1">
      <c r="F149" s="3"/>
      <c r="N149" s="3"/>
    </row>
    <row r="150" ht="12.75" customHeight="1">
      <c r="F150" s="3"/>
      <c r="N150" s="3"/>
    </row>
    <row r="151" ht="12.75" customHeight="1">
      <c r="F151" s="3"/>
      <c r="N151" s="3"/>
    </row>
    <row r="152" ht="12.75" customHeight="1">
      <c r="F152" s="3"/>
      <c r="N152" s="3"/>
    </row>
    <row r="153" ht="12.75" customHeight="1">
      <c r="F153" s="3"/>
      <c r="N153" s="3"/>
    </row>
    <row r="154" ht="12.75" customHeight="1">
      <c r="F154" s="3"/>
      <c r="N154" s="3"/>
    </row>
    <row r="155" ht="12.75" customHeight="1">
      <c r="F155" s="3"/>
      <c r="N155" s="3"/>
    </row>
    <row r="156" ht="12.75" customHeight="1">
      <c r="F156" s="3"/>
      <c r="N156" s="3"/>
    </row>
    <row r="157" ht="12.75" customHeight="1">
      <c r="F157" s="3"/>
      <c r="N157" s="3"/>
    </row>
    <row r="158" ht="12.75" customHeight="1">
      <c r="F158" s="3"/>
      <c r="N158" s="3"/>
    </row>
    <row r="159" ht="12.75" customHeight="1">
      <c r="F159" s="3"/>
      <c r="N159" s="3"/>
    </row>
    <row r="160" ht="12.75" customHeight="1">
      <c r="F160" s="3"/>
      <c r="N160" s="3"/>
    </row>
    <row r="161" ht="12.75" customHeight="1">
      <c r="F161" s="3"/>
      <c r="N161" s="3"/>
    </row>
    <row r="162" ht="12.75" customHeight="1">
      <c r="F162" s="3"/>
      <c r="N162" s="3"/>
    </row>
    <row r="163" ht="12.75" customHeight="1">
      <c r="F163" s="3"/>
      <c r="N163" s="3"/>
    </row>
    <row r="164" ht="12.75" customHeight="1">
      <c r="F164" s="3"/>
      <c r="N164" s="3"/>
    </row>
    <row r="165" ht="12.75" customHeight="1">
      <c r="F165" s="3"/>
      <c r="N165" s="3"/>
    </row>
    <row r="166" ht="12.75" customHeight="1">
      <c r="F166" s="3"/>
      <c r="N166" s="3"/>
    </row>
    <row r="167" ht="12.75" customHeight="1">
      <c r="F167" s="3"/>
      <c r="N167" s="3"/>
    </row>
    <row r="168" ht="12.75" customHeight="1">
      <c r="F168" s="3"/>
      <c r="N168" s="3"/>
    </row>
    <row r="169" ht="12.75" customHeight="1">
      <c r="F169" s="3"/>
      <c r="N169" s="3"/>
    </row>
    <row r="170" ht="12.75" customHeight="1">
      <c r="F170" s="3"/>
      <c r="N170" s="3"/>
    </row>
    <row r="171" ht="12.75" customHeight="1">
      <c r="F171" s="3"/>
      <c r="N171" s="3"/>
    </row>
    <row r="172" ht="12.75" customHeight="1">
      <c r="F172" s="3"/>
      <c r="N172" s="3"/>
    </row>
    <row r="173" ht="12.75" customHeight="1">
      <c r="F173" s="3"/>
      <c r="N173" s="3"/>
    </row>
    <row r="174" ht="12.75" customHeight="1">
      <c r="F174" s="3"/>
      <c r="N174" s="3"/>
    </row>
    <row r="175" ht="12.75" customHeight="1">
      <c r="F175" s="3"/>
      <c r="N175" s="3"/>
    </row>
    <row r="176" ht="12.75" customHeight="1">
      <c r="F176" s="3"/>
      <c r="N176" s="3"/>
    </row>
    <row r="177" ht="12.75" customHeight="1">
      <c r="F177" s="3"/>
      <c r="N177" s="3"/>
    </row>
    <row r="178" ht="12.75" customHeight="1">
      <c r="F178" s="3"/>
      <c r="N178" s="3"/>
    </row>
    <row r="179" ht="12.75" customHeight="1">
      <c r="F179" s="3"/>
      <c r="N179" s="3"/>
    </row>
    <row r="180" ht="12.75" customHeight="1">
      <c r="F180" s="3"/>
      <c r="N180" s="3"/>
    </row>
    <row r="181" ht="12.75" customHeight="1">
      <c r="F181" s="3"/>
      <c r="N181" s="3"/>
    </row>
    <row r="182" ht="12.75" customHeight="1">
      <c r="F182" s="3"/>
      <c r="N182" s="3"/>
    </row>
    <row r="183" ht="12.75" customHeight="1">
      <c r="F183" s="3"/>
      <c r="N183" s="3"/>
    </row>
    <row r="184" ht="12.75" customHeight="1">
      <c r="F184" s="3"/>
      <c r="N184" s="3"/>
    </row>
    <row r="185" ht="12.75" customHeight="1">
      <c r="F185" s="3"/>
      <c r="N185" s="3"/>
    </row>
    <row r="186" ht="12.75" customHeight="1">
      <c r="F186" s="3"/>
      <c r="N186" s="3"/>
    </row>
    <row r="187" ht="12.75" customHeight="1">
      <c r="F187" s="3"/>
      <c r="N187" s="3"/>
    </row>
    <row r="188" ht="12.75" customHeight="1">
      <c r="F188" s="3"/>
      <c r="N188" s="3"/>
    </row>
    <row r="189" ht="12.75" customHeight="1">
      <c r="F189" s="3"/>
      <c r="N189" s="3"/>
    </row>
    <row r="190" ht="12.75" customHeight="1">
      <c r="F190" s="3"/>
      <c r="N190" s="3"/>
    </row>
    <row r="191" ht="12.75" customHeight="1">
      <c r="F191" s="3"/>
      <c r="N191" s="3"/>
    </row>
    <row r="192" ht="12.75" customHeight="1">
      <c r="F192" s="3"/>
      <c r="N192" s="3"/>
    </row>
    <row r="193" ht="12.75" customHeight="1">
      <c r="F193" s="3"/>
      <c r="N193" s="3"/>
    </row>
    <row r="194" ht="12.75" customHeight="1">
      <c r="F194" s="3"/>
      <c r="N194" s="3"/>
    </row>
    <row r="195" ht="12.75" customHeight="1">
      <c r="F195" s="3"/>
      <c r="N195" s="3"/>
    </row>
    <row r="196" ht="12.75" customHeight="1">
      <c r="F196" s="3"/>
      <c r="N196" s="3"/>
    </row>
    <row r="197" ht="12.75" customHeight="1">
      <c r="F197" s="3"/>
      <c r="N197" s="3"/>
    </row>
    <row r="198" ht="12.75" customHeight="1">
      <c r="F198" s="3"/>
      <c r="N198" s="3"/>
    </row>
    <row r="199" ht="12.75" customHeight="1">
      <c r="F199" s="3"/>
      <c r="N199" s="3"/>
    </row>
    <row r="200" ht="12.75" customHeight="1">
      <c r="F200" s="3"/>
      <c r="N200" s="3"/>
    </row>
    <row r="201" ht="12.75" customHeight="1">
      <c r="F201" s="3"/>
      <c r="N201" s="3"/>
    </row>
    <row r="202" ht="12.75" customHeight="1">
      <c r="F202" s="3"/>
      <c r="N202" s="3"/>
    </row>
    <row r="203" ht="12.75" customHeight="1">
      <c r="F203" s="3"/>
      <c r="N203" s="3"/>
    </row>
    <row r="204" ht="12.75" customHeight="1">
      <c r="F204" s="3"/>
      <c r="N204" s="3"/>
    </row>
    <row r="205" ht="12.75" customHeight="1">
      <c r="F205" s="3"/>
      <c r="N205" s="3"/>
    </row>
    <row r="206" ht="12.75" customHeight="1">
      <c r="F206" s="3"/>
      <c r="N206" s="3"/>
    </row>
    <row r="207" ht="12.75" customHeight="1">
      <c r="F207" s="3"/>
      <c r="N207" s="3"/>
    </row>
    <row r="208" ht="12.75" customHeight="1">
      <c r="F208" s="3"/>
      <c r="N208" s="3"/>
    </row>
    <row r="209" ht="12.75" customHeight="1">
      <c r="F209" s="3"/>
      <c r="N209" s="3"/>
    </row>
    <row r="210" ht="12.75" customHeight="1">
      <c r="F210" s="3"/>
      <c r="N210" s="3"/>
    </row>
    <row r="211" ht="12.75" customHeight="1">
      <c r="F211" s="3"/>
      <c r="N211" s="3"/>
    </row>
    <row r="212" ht="12.75" customHeight="1">
      <c r="F212" s="3"/>
      <c r="N212" s="3"/>
    </row>
    <row r="213" ht="12.75" customHeight="1">
      <c r="F213" s="3"/>
      <c r="N213" s="3"/>
    </row>
    <row r="214" ht="12.75" customHeight="1">
      <c r="F214" s="3"/>
      <c r="N214" s="3"/>
    </row>
    <row r="215" ht="12.75" customHeight="1">
      <c r="F215" s="3"/>
      <c r="N215" s="3"/>
    </row>
    <row r="216" ht="12.75" customHeight="1">
      <c r="F216" s="3"/>
      <c r="N216" s="3"/>
    </row>
    <row r="217" ht="12.75" customHeight="1">
      <c r="F217" s="3"/>
      <c r="N217" s="3"/>
    </row>
    <row r="218" ht="12.75" customHeight="1">
      <c r="F218" s="3"/>
      <c r="N218" s="3"/>
    </row>
    <row r="219" ht="12.75" customHeight="1">
      <c r="F219" s="3"/>
      <c r="N219" s="3"/>
    </row>
    <row r="220" ht="12.75" customHeight="1">
      <c r="F220" s="3"/>
      <c r="N220" s="3"/>
    </row>
    <row r="221" ht="12.75" customHeight="1">
      <c r="F221" s="3"/>
      <c r="N221" s="3"/>
    </row>
    <row r="222" ht="12.75" customHeight="1">
      <c r="F222" s="3"/>
      <c r="N222" s="3"/>
    </row>
    <row r="223" ht="12.75" customHeight="1">
      <c r="F223" s="3"/>
      <c r="N223" s="3"/>
    </row>
    <row r="224" ht="12.75" customHeight="1">
      <c r="F224" s="3"/>
      <c r="N224" s="3"/>
    </row>
    <row r="225" ht="12.75" customHeight="1">
      <c r="F225" s="3"/>
      <c r="N225" s="3"/>
    </row>
    <row r="226" ht="12.75" customHeight="1">
      <c r="F226" s="3"/>
      <c r="N226" s="3"/>
    </row>
    <row r="227" ht="12.75" customHeight="1">
      <c r="F227" s="3"/>
      <c r="N227" s="3"/>
    </row>
    <row r="228" ht="12.75" customHeight="1">
      <c r="F228" s="3"/>
      <c r="N228" s="3"/>
    </row>
    <row r="229" ht="12.75" customHeight="1">
      <c r="F229" s="3"/>
      <c r="N229" s="3"/>
    </row>
    <row r="230" ht="12.75" customHeight="1">
      <c r="F230" s="3"/>
      <c r="N230" s="3"/>
    </row>
    <row r="231" ht="12.75" customHeight="1">
      <c r="F231" s="3"/>
      <c r="N231" s="3"/>
    </row>
    <row r="232" ht="12.75" customHeight="1">
      <c r="F232" s="3"/>
      <c r="N232" s="3"/>
    </row>
    <row r="233" ht="12.75" customHeight="1">
      <c r="F233" s="3"/>
      <c r="N233" s="3"/>
    </row>
    <row r="234" ht="12.75" customHeight="1">
      <c r="F234" s="3"/>
      <c r="N234" s="3"/>
    </row>
    <row r="235" ht="12.75" customHeight="1">
      <c r="F235" s="3"/>
      <c r="N235" s="3"/>
    </row>
    <row r="236" ht="12.75" customHeight="1">
      <c r="F236" s="3"/>
      <c r="N236" s="3"/>
    </row>
    <row r="237" ht="12.75" customHeight="1">
      <c r="F237" s="3"/>
      <c r="N237" s="3"/>
    </row>
    <row r="238" ht="12.75" customHeight="1">
      <c r="F238" s="3"/>
      <c r="N238" s="3"/>
    </row>
    <row r="239" ht="12.75" customHeight="1">
      <c r="F239" s="3"/>
      <c r="N239" s="3"/>
    </row>
    <row r="240" ht="12.75" customHeight="1">
      <c r="F240" s="3"/>
      <c r="N240" s="3"/>
    </row>
    <row r="241" ht="12.75" customHeight="1">
      <c r="F241" s="3"/>
      <c r="N241" s="3"/>
    </row>
    <row r="242" ht="12.75" customHeight="1">
      <c r="F242" s="3"/>
      <c r="N242" s="3"/>
    </row>
    <row r="243" ht="12.75" customHeight="1">
      <c r="F243" s="3"/>
      <c r="N243" s="3"/>
    </row>
    <row r="244" ht="12.75" customHeight="1">
      <c r="F244" s="3"/>
      <c r="N244" s="3"/>
    </row>
    <row r="245" ht="12.75" customHeight="1">
      <c r="F245" s="3"/>
      <c r="N245" s="3"/>
    </row>
    <row r="246" ht="12.75" customHeight="1">
      <c r="F246" s="3"/>
      <c r="N246" s="3"/>
    </row>
    <row r="247" ht="12.75" customHeight="1">
      <c r="F247" s="3"/>
      <c r="N247" s="3"/>
    </row>
    <row r="248" ht="12.75" customHeight="1">
      <c r="F248" s="3"/>
      <c r="N248" s="3"/>
    </row>
    <row r="249" ht="12.75" customHeight="1">
      <c r="F249" s="3"/>
      <c r="N249" s="3"/>
    </row>
    <row r="250" ht="12.75" customHeight="1">
      <c r="F250" s="3"/>
      <c r="N250" s="3"/>
    </row>
    <row r="251" ht="12.75" customHeight="1">
      <c r="F251" s="3"/>
      <c r="N251" s="3"/>
    </row>
    <row r="252" ht="12.75" customHeight="1">
      <c r="F252" s="3"/>
      <c r="N252" s="3"/>
    </row>
    <row r="253" ht="12.75" customHeight="1">
      <c r="F253" s="3"/>
      <c r="N253" s="3"/>
    </row>
    <row r="254" ht="12.75" customHeight="1">
      <c r="F254" s="3"/>
      <c r="N254" s="3"/>
    </row>
    <row r="255" ht="12.75" customHeight="1">
      <c r="F255" s="3"/>
      <c r="N255" s="3"/>
    </row>
    <row r="256" ht="12.75" customHeight="1">
      <c r="F256" s="3"/>
      <c r="N256" s="3"/>
    </row>
    <row r="257" ht="12.75" customHeight="1">
      <c r="F257" s="3"/>
      <c r="N257" s="3"/>
    </row>
    <row r="258" ht="12.75" customHeight="1">
      <c r="F258" s="3"/>
      <c r="N258" s="3"/>
    </row>
    <row r="259" ht="12.75" customHeight="1">
      <c r="F259" s="3"/>
      <c r="N259" s="3"/>
    </row>
    <row r="260" ht="12.75" customHeight="1">
      <c r="F260" s="3"/>
      <c r="N260" s="3"/>
    </row>
    <row r="261" ht="12.75" customHeight="1">
      <c r="F261" s="3"/>
      <c r="N261" s="3"/>
    </row>
    <row r="262" ht="12.75" customHeight="1">
      <c r="F262" s="3"/>
      <c r="N262" s="3"/>
    </row>
    <row r="263" ht="12.75" customHeight="1">
      <c r="F263" s="3"/>
      <c r="N263" s="3"/>
    </row>
    <row r="264" ht="12.75" customHeight="1">
      <c r="F264" s="3"/>
      <c r="N264" s="3"/>
    </row>
    <row r="265" ht="12.75" customHeight="1">
      <c r="F265" s="3"/>
      <c r="N265" s="3"/>
    </row>
    <row r="266" ht="12.75" customHeight="1">
      <c r="F266" s="3"/>
      <c r="N266" s="3"/>
    </row>
    <row r="267" ht="12.75" customHeight="1">
      <c r="F267" s="3"/>
      <c r="N267" s="3"/>
    </row>
    <row r="268" ht="12.75" customHeight="1">
      <c r="F268" s="3"/>
      <c r="N268" s="3"/>
    </row>
    <row r="269" ht="12.75" customHeight="1">
      <c r="F269" s="3"/>
      <c r="N269" s="3"/>
    </row>
    <row r="270" ht="12.75" customHeight="1">
      <c r="F270" s="3"/>
      <c r="N270" s="3"/>
    </row>
    <row r="271" ht="12.75" customHeight="1">
      <c r="F271" s="3"/>
      <c r="N271" s="3"/>
    </row>
    <row r="272" ht="12.75" customHeight="1">
      <c r="F272" s="3"/>
      <c r="N272" s="3"/>
    </row>
    <row r="273" ht="12.75" customHeight="1">
      <c r="F273" s="3"/>
      <c r="N273" s="3"/>
    </row>
    <row r="274" ht="12.75" customHeight="1">
      <c r="F274" s="3"/>
      <c r="N274" s="3"/>
    </row>
    <row r="275" ht="12.75" customHeight="1">
      <c r="F275" s="3"/>
      <c r="N275" s="3"/>
    </row>
    <row r="276" ht="12.75" customHeight="1">
      <c r="F276" s="3"/>
      <c r="N276" s="3"/>
    </row>
    <row r="277" ht="12.75" customHeight="1">
      <c r="F277" s="3"/>
      <c r="N277" s="3"/>
    </row>
    <row r="278" ht="12.75" customHeight="1">
      <c r="F278" s="3"/>
      <c r="N278" s="3"/>
    </row>
    <row r="279" ht="12.75" customHeight="1">
      <c r="F279" s="3"/>
      <c r="N279" s="3"/>
    </row>
    <row r="280" ht="12.75" customHeight="1">
      <c r="F280" s="3"/>
      <c r="N280" s="3"/>
    </row>
    <row r="281" ht="12.75" customHeight="1">
      <c r="F281" s="3"/>
      <c r="N281" s="3"/>
    </row>
    <row r="282" ht="12.75" customHeight="1">
      <c r="F282" s="3"/>
      <c r="N282" s="3"/>
    </row>
    <row r="283" ht="12.75" customHeight="1">
      <c r="F283" s="3"/>
      <c r="N283" s="3"/>
    </row>
    <row r="284" ht="12.75" customHeight="1">
      <c r="F284" s="3"/>
      <c r="N284" s="3"/>
    </row>
    <row r="285" ht="12.75" customHeight="1">
      <c r="F285" s="3"/>
      <c r="N285" s="3"/>
    </row>
    <row r="286" ht="12.75" customHeight="1">
      <c r="F286" s="3"/>
      <c r="N286" s="3"/>
    </row>
    <row r="287" ht="12.75" customHeight="1">
      <c r="F287" s="3"/>
      <c r="N287" s="3"/>
    </row>
    <row r="288" ht="12.75" customHeight="1">
      <c r="F288" s="3"/>
      <c r="N288" s="3"/>
    </row>
    <row r="289" ht="12.75" customHeight="1">
      <c r="F289" s="3"/>
      <c r="N289" s="3"/>
    </row>
    <row r="290" ht="12.75" customHeight="1">
      <c r="F290" s="3"/>
      <c r="N290" s="3"/>
    </row>
    <row r="291" ht="12.75" customHeight="1">
      <c r="F291" s="3"/>
      <c r="N291" s="3"/>
    </row>
    <row r="292" ht="12.75" customHeight="1">
      <c r="F292" s="3"/>
      <c r="N292" s="3"/>
    </row>
    <row r="293" ht="12.75" customHeight="1">
      <c r="F293" s="3"/>
      <c r="N293" s="3"/>
    </row>
    <row r="294" ht="12.75" customHeight="1">
      <c r="F294" s="3"/>
      <c r="N294" s="3"/>
    </row>
    <row r="295" ht="12.75" customHeight="1">
      <c r="F295" s="3"/>
      <c r="N295" s="3"/>
    </row>
    <row r="296" ht="12.75" customHeight="1">
      <c r="F296" s="3"/>
      <c r="N296" s="3"/>
    </row>
    <row r="297" ht="12.75" customHeight="1">
      <c r="F297" s="3"/>
      <c r="N297" s="3"/>
    </row>
    <row r="298" ht="12.75" customHeight="1">
      <c r="F298" s="3"/>
      <c r="N298" s="3"/>
    </row>
    <row r="299" ht="12.75" customHeight="1">
      <c r="F299" s="3"/>
      <c r="N299" s="3"/>
    </row>
    <row r="300" ht="12.75" customHeight="1">
      <c r="F300" s="3"/>
      <c r="N300" s="3"/>
    </row>
    <row r="301" ht="12.75" customHeight="1">
      <c r="F301" s="3"/>
      <c r="N301" s="3"/>
    </row>
    <row r="302" ht="12.75" customHeight="1">
      <c r="F302" s="3"/>
      <c r="N302" s="3"/>
    </row>
    <row r="303" ht="12.75" customHeight="1">
      <c r="F303" s="3"/>
      <c r="N303" s="3"/>
    </row>
    <row r="304" ht="12.75" customHeight="1">
      <c r="F304" s="3"/>
      <c r="N304" s="3"/>
    </row>
    <row r="305" ht="12.75" customHeight="1">
      <c r="F305" s="3"/>
      <c r="N305" s="3"/>
    </row>
    <row r="306" ht="12.75" customHeight="1">
      <c r="F306" s="3"/>
      <c r="N306" s="3"/>
    </row>
    <row r="307" ht="12.75" customHeight="1">
      <c r="F307" s="3"/>
      <c r="N307" s="3"/>
    </row>
    <row r="308" ht="12.75" customHeight="1">
      <c r="F308" s="3"/>
      <c r="N308" s="3"/>
    </row>
    <row r="309" ht="12.75" customHeight="1">
      <c r="F309" s="3"/>
      <c r="N309" s="3"/>
    </row>
    <row r="310" ht="12.75" customHeight="1">
      <c r="F310" s="3"/>
      <c r="N310" s="3"/>
    </row>
    <row r="311" ht="12.75" customHeight="1">
      <c r="F311" s="3"/>
      <c r="N311" s="3"/>
    </row>
    <row r="312" ht="12.75" customHeight="1">
      <c r="F312" s="3"/>
      <c r="N312" s="3"/>
    </row>
    <row r="313" ht="12.75" customHeight="1">
      <c r="F313" s="3"/>
      <c r="N313" s="3"/>
    </row>
    <row r="314" ht="12.75" customHeight="1">
      <c r="F314" s="3"/>
      <c r="N314" s="3"/>
    </row>
    <row r="315" ht="12.75" customHeight="1">
      <c r="F315" s="3"/>
      <c r="N315" s="3"/>
    </row>
    <row r="316" ht="12.75" customHeight="1">
      <c r="F316" s="3"/>
      <c r="N316" s="3"/>
    </row>
    <row r="317" ht="12.75" customHeight="1">
      <c r="F317" s="3"/>
      <c r="N317" s="3"/>
    </row>
    <row r="318" ht="12.75" customHeight="1">
      <c r="F318" s="3"/>
      <c r="N318" s="3"/>
    </row>
    <row r="319" ht="12.75" customHeight="1">
      <c r="F319" s="3"/>
      <c r="N319" s="3"/>
    </row>
    <row r="320" ht="12.75" customHeight="1">
      <c r="F320" s="3"/>
      <c r="N320" s="3"/>
    </row>
    <row r="321" ht="12.75" customHeight="1">
      <c r="F321" s="3"/>
      <c r="N321" s="3"/>
    </row>
    <row r="322" ht="12.75" customHeight="1">
      <c r="F322" s="3"/>
      <c r="N322" s="3"/>
    </row>
    <row r="323" ht="12.75" customHeight="1">
      <c r="F323" s="3"/>
      <c r="N323" s="3"/>
    </row>
    <row r="324" ht="12.75" customHeight="1">
      <c r="F324" s="3"/>
      <c r="N324" s="3"/>
    </row>
    <row r="325" ht="12.75" customHeight="1">
      <c r="F325" s="3"/>
      <c r="N325" s="3"/>
    </row>
    <row r="326" ht="12.75" customHeight="1">
      <c r="F326" s="3"/>
      <c r="N326" s="3"/>
    </row>
    <row r="327" ht="12.75" customHeight="1">
      <c r="F327" s="3"/>
      <c r="N327" s="3"/>
    </row>
    <row r="328" ht="12.75" customHeight="1">
      <c r="F328" s="3"/>
      <c r="N328" s="3"/>
    </row>
    <row r="329" ht="12.75" customHeight="1">
      <c r="F329" s="3"/>
      <c r="N329" s="3"/>
    </row>
    <row r="330" ht="12.75" customHeight="1">
      <c r="F330" s="3"/>
      <c r="N330" s="3"/>
    </row>
    <row r="331" ht="12.75" customHeight="1">
      <c r="F331" s="3"/>
      <c r="N331" s="3"/>
    </row>
    <row r="332" ht="12.75" customHeight="1">
      <c r="F332" s="3"/>
      <c r="N332" s="3"/>
    </row>
    <row r="333" ht="12.75" customHeight="1">
      <c r="F333" s="3"/>
      <c r="N333" s="3"/>
    </row>
    <row r="334" ht="12.75" customHeight="1">
      <c r="F334" s="3"/>
      <c r="N334" s="3"/>
    </row>
    <row r="335" ht="12.75" customHeight="1">
      <c r="F335" s="3"/>
      <c r="N335" s="3"/>
    </row>
    <row r="336" ht="12.75" customHeight="1">
      <c r="F336" s="3"/>
      <c r="N336" s="3"/>
    </row>
    <row r="337" ht="12.75" customHeight="1">
      <c r="F337" s="3"/>
      <c r="N337" s="3"/>
    </row>
    <row r="338" ht="12.75" customHeight="1">
      <c r="F338" s="3"/>
      <c r="N338" s="3"/>
    </row>
    <row r="339" ht="12.75" customHeight="1">
      <c r="F339" s="3"/>
      <c r="N339" s="3"/>
    </row>
    <row r="340" ht="12.75" customHeight="1">
      <c r="F340" s="3"/>
      <c r="N340" s="3"/>
    </row>
    <row r="341" ht="12.75" customHeight="1">
      <c r="F341" s="3"/>
      <c r="N341" s="3"/>
    </row>
    <row r="342" ht="12.75" customHeight="1">
      <c r="F342" s="3"/>
      <c r="N342" s="3"/>
    </row>
    <row r="343" ht="12.75" customHeight="1">
      <c r="F343" s="3"/>
      <c r="N343" s="3"/>
    </row>
    <row r="344" ht="12.75" customHeight="1">
      <c r="F344" s="3"/>
      <c r="N344" s="3"/>
    </row>
    <row r="345" ht="12.75" customHeight="1">
      <c r="F345" s="3"/>
      <c r="N345" s="3"/>
    </row>
    <row r="346" ht="12.75" customHeight="1">
      <c r="F346" s="3"/>
      <c r="N346" s="3"/>
    </row>
    <row r="347" ht="12.75" customHeight="1">
      <c r="F347" s="3"/>
      <c r="N347" s="3"/>
    </row>
    <row r="348" ht="12.75" customHeight="1">
      <c r="F348" s="3"/>
      <c r="N348" s="3"/>
    </row>
    <row r="349" ht="12.75" customHeight="1">
      <c r="F349" s="3"/>
      <c r="N349" s="3"/>
    </row>
    <row r="350" ht="12.75" customHeight="1">
      <c r="F350" s="3"/>
      <c r="N350" s="3"/>
    </row>
    <row r="351" ht="12.75" customHeight="1">
      <c r="F351" s="3"/>
      <c r="N351" s="3"/>
    </row>
    <row r="352" ht="12.75" customHeight="1">
      <c r="F352" s="3"/>
      <c r="N352" s="3"/>
    </row>
    <row r="353" ht="12.75" customHeight="1">
      <c r="F353" s="3"/>
      <c r="N353" s="3"/>
    </row>
    <row r="354" ht="12.75" customHeight="1">
      <c r="F354" s="3"/>
      <c r="N354" s="3"/>
    </row>
    <row r="355" ht="12.75" customHeight="1">
      <c r="F355" s="3"/>
      <c r="N355" s="3"/>
    </row>
    <row r="356" ht="12.75" customHeight="1">
      <c r="F356" s="3"/>
      <c r="N356" s="3"/>
    </row>
    <row r="357" ht="12.75" customHeight="1">
      <c r="F357" s="3"/>
      <c r="N357" s="3"/>
    </row>
    <row r="358" ht="12.75" customHeight="1">
      <c r="F358" s="3"/>
      <c r="N358" s="3"/>
    </row>
    <row r="359" ht="12.75" customHeight="1">
      <c r="F359" s="3"/>
      <c r="N359" s="3"/>
    </row>
    <row r="360" ht="12.75" customHeight="1">
      <c r="F360" s="3"/>
      <c r="N360" s="3"/>
    </row>
    <row r="361" ht="12.75" customHeight="1">
      <c r="F361" s="3"/>
      <c r="N361" s="3"/>
    </row>
    <row r="362" ht="12.75" customHeight="1">
      <c r="F362" s="3"/>
      <c r="N362" s="3"/>
    </row>
    <row r="363" ht="12.75" customHeight="1">
      <c r="F363" s="3"/>
      <c r="N363" s="3"/>
    </row>
    <row r="364" ht="12.75" customHeight="1">
      <c r="F364" s="3"/>
      <c r="N364" s="3"/>
    </row>
    <row r="365" ht="12.75" customHeight="1">
      <c r="F365" s="3"/>
      <c r="N365" s="3"/>
    </row>
    <row r="366" ht="12.75" customHeight="1">
      <c r="F366" s="3"/>
      <c r="N366" s="3"/>
    </row>
    <row r="367" ht="12.75" customHeight="1">
      <c r="F367" s="3"/>
      <c r="N367" s="3"/>
    </row>
    <row r="368" ht="12.75" customHeight="1">
      <c r="F368" s="3"/>
      <c r="N368" s="3"/>
    </row>
    <row r="369" ht="12.75" customHeight="1">
      <c r="F369" s="3"/>
      <c r="N369" s="3"/>
    </row>
    <row r="370" ht="12.75" customHeight="1">
      <c r="F370" s="3"/>
      <c r="N370" s="3"/>
    </row>
    <row r="371" ht="12.75" customHeight="1">
      <c r="F371" s="3"/>
      <c r="N371" s="3"/>
    </row>
    <row r="372" ht="12.75" customHeight="1">
      <c r="F372" s="3"/>
      <c r="N372" s="3"/>
    </row>
    <row r="373" ht="12.75" customHeight="1">
      <c r="F373" s="3"/>
      <c r="N373" s="3"/>
    </row>
    <row r="374" ht="12.75" customHeight="1">
      <c r="F374" s="3"/>
      <c r="N374" s="3"/>
    </row>
    <row r="375" ht="12.75" customHeight="1">
      <c r="F375" s="3"/>
      <c r="N375" s="3"/>
    </row>
    <row r="376" ht="12.75" customHeight="1">
      <c r="F376" s="3"/>
      <c r="N376" s="3"/>
    </row>
    <row r="377" ht="12.75" customHeight="1">
      <c r="F377" s="3"/>
      <c r="N377" s="3"/>
    </row>
    <row r="378" ht="12.75" customHeight="1">
      <c r="F378" s="3"/>
      <c r="N378" s="3"/>
    </row>
    <row r="379" ht="12.75" customHeight="1">
      <c r="F379" s="3"/>
      <c r="N379" s="3"/>
    </row>
    <row r="380" ht="12.75" customHeight="1">
      <c r="F380" s="3"/>
      <c r="N380" s="3"/>
    </row>
    <row r="381" ht="12.75" customHeight="1">
      <c r="F381" s="3"/>
      <c r="N381" s="3"/>
    </row>
    <row r="382" ht="12.75" customHeight="1">
      <c r="F382" s="3"/>
      <c r="N382" s="3"/>
    </row>
    <row r="383" ht="12.75" customHeight="1">
      <c r="F383" s="3"/>
      <c r="N383" s="3"/>
    </row>
    <row r="384" ht="12.75" customHeight="1">
      <c r="F384" s="3"/>
      <c r="N384" s="3"/>
    </row>
    <row r="385" ht="12.75" customHeight="1">
      <c r="F385" s="3"/>
      <c r="N385" s="3"/>
    </row>
    <row r="386" ht="12.75" customHeight="1">
      <c r="F386" s="3"/>
      <c r="N386" s="3"/>
    </row>
    <row r="387" ht="12.75" customHeight="1">
      <c r="F387" s="3"/>
      <c r="N387" s="3"/>
    </row>
    <row r="388" ht="12.75" customHeight="1">
      <c r="F388" s="3"/>
      <c r="N388" s="3"/>
    </row>
    <row r="389" ht="12.75" customHeight="1">
      <c r="F389" s="3"/>
      <c r="N389" s="3"/>
    </row>
    <row r="390" ht="12.75" customHeight="1">
      <c r="F390" s="3"/>
      <c r="N390" s="3"/>
    </row>
    <row r="391" ht="12.75" customHeight="1">
      <c r="F391" s="3"/>
      <c r="N391" s="3"/>
    </row>
    <row r="392" ht="12.75" customHeight="1">
      <c r="F392" s="3"/>
      <c r="N392" s="3"/>
    </row>
    <row r="393" ht="12.75" customHeight="1">
      <c r="F393" s="3"/>
      <c r="N393" s="3"/>
    </row>
    <row r="394" ht="12.75" customHeight="1">
      <c r="F394" s="3"/>
      <c r="N394" s="3"/>
    </row>
    <row r="395" ht="12.75" customHeight="1">
      <c r="F395" s="3"/>
      <c r="N395" s="3"/>
    </row>
    <row r="396" ht="12.75" customHeight="1">
      <c r="F396" s="3"/>
      <c r="N396" s="3"/>
    </row>
    <row r="397" ht="12.75" customHeight="1">
      <c r="F397" s="3"/>
      <c r="N397" s="3"/>
    </row>
    <row r="398" ht="12.75" customHeight="1">
      <c r="F398" s="3"/>
      <c r="N398" s="3"/>
    </row>
    <row r="399" ht="12.75" customHeight="1">
      <c r="F399" s="3"/>
      <c r="N399" s="3"/>
    </row>
    <row r="400" ht="12.75" customHeight="1">
      <c r="F400" s="3"/>
      <c r="N400" s="3"/>
    </row>
    <row r="401" ht="12.75" customHeight="1">
      <c r="F401" s="3"/>
      <c r="N401" s="3"/>
    </row>
    <row r="402" ht="12.75" customHeight="1">
      <c r="F402" s="3"/>
      <c r="N402" s="3"/>
    </row>
    <row r="403" ht="12.75" customHeight="1">
      <c r="F403" s="3"/>
      <c r="N403" s="3"/>
    </row>
    <row r="404" ht="12.75" customHeight="1">
      <c r="F404" s="3"/>
      <c r="N404" s="3"/>
    </row>
    <row r="405" ht="12.75" customHeight="1">
      <c r="F405" s="3"/>
      <c r="N405" s="3"/>
    </row>
    <row r="406" ht="12.75" customHeight="1">
      <c r="F406" s="3"/>
      <c r="N406" s="3"/>
    </row>
    <row r="407" ht="12.75" customHeight="1">
      <c r="F407" s="3"/>
      <c r="N407" s="3"/>
    </row>
    <row r="408" ht="12.75" customHeight="1">
      <c r="F408" s="3"/>
      <c r="N408" s="3"/>
    </row>
    <row r="409" ht="12.75" customHeight="1">
      <c r="F409" s="3"/>
      <c r="N409" s="3"/>
    </row>
    <row r="410" ht="12.75" customHeight="1">
      <c r="F410" s="3"/>
      <c r="N410" s="3"/>
    </row>
    <row r="411" ht="12.75" customHeight="1">
      <c r="F411" s="3"/>
      <c r="N411" s="3"/>
    </row>
    <row r="412" ht="12.75" customHeight="1">
      <c r="F412" s="3"/>
      <c r="N412" s="3"/>
    </row>
    <row r="413" ht="12.75" customHeight="1">
      <c r="F413" s="3"/>
      <c r="N413" s="3"/>
    </row>
    <row r="414" ht="12.75" customHeight="1">
      <c r="F414" s="3"/>
      <c r="N414" s="3"/>
    </row>
    <row r="415" ht="12.75" customHeight="1">
      <c r="F415" s="3"/>
      <c r="N415" s="3"/>
    </row>
    <row r="416" ht="12.75" customHeight="1">
      <c r="F416" s="3"/>
      <c r="N416" s="3"/>
    </row>
    <row r="417" ht="12.75" customHeight="1">
      <c r="F417" s="3"/>
      <c r="N417" s="3"/>
    </row>
    <row r="418" ht="12.75" customHeight="1">
      <c r="F418" s="3"/>
      <c r="N418" s="3"/>
    </row>
    <row r="419" ht="12.75" customHeight="1">
      <c r="F419" s="3"/>
      <c r="N419" s="3"/>
    </row>
    <row r="420" ht="12.75" customHeight="1">
      <c r="F420" s="3"/>
      <c r="N420" s="3"/>
    </row>
    <row r="421" ht="12.75" customHeight="1">
      <c r="F421" s="3"/>
      <c r="N421" s="3"/>
    </row>
    <row r="422" ht="12.75" customHeight="1">
      <c r="F422" s="3"/>
      <c r="N422" s="3"/>
    </row>
    <row r="423" ht="12.75" customHeight="1">
      <c r="F423" s="3"/>
      <c r="N423" s="3"/>
    </row>
    <row r="424" ht="12.75" customHeight="1">
      <c r="F424" s="3"/>
      <c r="N424" s="3"/>
    </row>
    <row r="425" ht="12.75" customHeight="1">
      <c r="F425" s="3"/>
      <c r="N425" s="3"/>
    </row>
    <row r="426" ht="12.75" customHeight="1">
      <c r="F426" s="3"/>
      <c r="N426" s="3"/>
    </row>
    <row r="427" ht="12.75" customHeight="1">
      <c r="F427" s="3"/>
      <c r="N427" s="3"/>
    </row>
    <row r="428" ht="12.75" customHeight="1">
      <c r="F428" s="3"/>
      <c r="N428" s="3"/>
    </row>
    <row r="429" ht="12.75" customHeight="1">
      <c r="F429" s="3"/>
      <c r="N429" s="3"/>
    </row>
    <row r="430" ht="12.75" customHeight="1">
      <c r="F430" s="3"/>
      <c r="N430" s="3"/>
    </row>
    <row r="431" ht="12.75" customHeight="1">
      <c r="F431" s="3"/>
      <c r="N431" s="3"/>
    </row>
    <row r="432" ht="12.75" customHeight="1">
      <c r="F432" s="3"/>
      <c r="N432" s="3"/>
    </row>
    <row r="433" ht="12.75" customHeight="1">
      <c r="F433" s="3"/>
      <c r="N433" s="3"/>
    </row>
    <row r="434" ht="12.75" customHeight="1">
      <c r="F434" s="3"/>
      <c r="N434" s="3"/>
    </row>
    <row r="435" ht="12.75" customHeight="1">
      <c r="F435" s="3"/>
      <c r="N435" s="3"/>
    </row>
    <row r="436" ht="12.75" customHeight="1">
      <c r="F436" s="3"/>
      <c r="N436" s="3"/>
    </row>
    <row r="437" ht="12.75" customHeight="1">
      <c r="F437" s="3"/>
      <c r="N437" s="3"/>
    </row>
    <row r="438" ht="12.75" customHeight="1">
      <c r="F438" s="3"/>
      <c r="N438" s="3"/>
    </row>
    <row r="439" ht="12.75" customHeight="1">
      <c r="F439" s="3"/>
      <c r="N439" s="3"/>
    </row>
    <row r="440" ht="12.75" customHeight="1">
      <c r="F440" s="3"/>
      <c r="N440" s="3"/>
    </row>
    <row r="441" ht="12.75" customHeight="1">
      <c r="F441" s="3"/>
      <c r="N441" s="3"/>
    </row>
    <row r="442" ht="12.75" customHeight="1">
      <c r="F442" s="3"/>
      <c r="N442" s="3"/>
    </row>
    <row r="443" ht="12.75" customHeight="1">
      <c r="F443" s="3"/>
      <c r="N443" s="3"/>
    </row>
    <row r="444" ht="12.75" customHeight="1">
      <c r="F444" s="3"/>
      <c r="N444" s="3"/>
    </row>
    <row r="445" ht="12.75" customHeight="1">
      <c r="F445" s="3"/>
      <c r="N445" s="3"/>
    </row>
    <row r="446" ht="12.75" customHeight="1">
      <c r="F446" s="3"/>
      <c r="N446" s="3"/>
    </row>
    <row r="447" ht="12.75" customHeight="1">
      <c r="F447" s="3"/>
      <c r="N447" s="3"/>
    </row>
    <row r="448" ht="12.75" customHeight="1">
      <c r="F448" s="3"/>
      <c r="N448" s="3"/>
    </row>
    <row r="449" ht="12.75" customHeight="1">
      <c r="F449" s="3"/>
      <c r="N449" s="3"/>
    </row>
    <row r="450" ht="12.75" customHeight="1">
      <c r="F450" s="3"/>
      <c r="N450" s="3"/>
    </row>
    <row r="451" ht="12.75" customHeight="1">
      <c r="F451" s="3"/>
      <c r="N451" s="3"/>
    </row>
    <row r="452" ht="12.75" customHeight="1">
      <c r="F452" s="3"/>
      <c r="N452" s="3"/>
    </row>
    <row r="453" ht="12.75" customHeight="1">
      <c r="F453" s="3"/>
      <c r="N453" s="3"/>
    </row>
    <row r="454" ht="12.75" customHeight="1">
      <c r="F454" s="3"/>
      <c r="N454" s="3"/>
    </row>
    <row r="455" ht="12.75" customHeight="1">
      <c r="F455" s="3"/>
      <c r="N455" s="3"/>
    </row>
    <row r="456" ht="12.75" customHeight="1">
      <c r="F456" s="3"/>
      <c r="N456" s="3"/>
    </row>
    <row r="457" ht="12.75" customHeight="1">
      <c r="F457" s="3"/>
      <c r="N457" s="3"/>
    </row>
    <row r="458" ht="12.75" customHeight="1">
      <c r="F458" s="3"/>
      <c r="N458" s="3"/>
    </row>
    <row r="459" ht="12.75" customHeight="1">
      <c r="F459" s="3"/>
      <c r="N459" s="3"/>
    </row>
    <row r="460" ht="12.75" customHeight="1">
      <c r="F460" s="3"/>
      <c r="N460" s="3"/>
    </row>
    <row r="461" ht="12.75" customHeight="1">
      <c r="F461" s="3"/>
      <c r="N461" s="3"/>
    </row>
    <row r="462" ht="12.75" customHeight="1">
      <c r="F462" s="3"/>
      <c r="N462" s="3"/>
    </row>
    <row r="463" ht="12.75" customHeight="1">
      <c r="F463" s="3"/>
      <c r="N463" s="3"/>
    </row>
    <row r="464" ht="12.75" customHeight="1">
      <c r="F464" s="3"/>
      <c r="N464" s="3"/>
    </row>
    <row r="465" ht="12.75" customHeight="1">
      <c r="F465" s="3"/>
      <c r="N465" s="3"/>
    </row>
    <row r="466" ht="12.75" customHeight="1">
      <c r="F466" s="3"/>
      <c r="N466" s="3"/>
    </row>
    <row r="467" ht="12.75" customHeight="1">
      <c r="F467" s="3"/>
      <c r="N467" s="3"/>
    </row>
    <row r="468" ht="12.75" customHeight="1">
      <c r="F468" s="3"/>
      <c r="N468" s="3"/>
    </row>
    <row r="469" ht="12.75" customHeight="1">
      <c r="F469" s="3"/>
      <c r="N469" s="3"/>
    </row>
    <row r="470" ht="12.75" customHeight="1">
      <c r="F470" s="3"/>
      <c r="N470" s="3"/>
    </row>
    <row r="471" ht="12.75" customHeight="1">
      <c r="F471" s="3"/>
      <c r="N471" s="3"/>
    </row>
    <row r="472" ht="12.75" customHeight="1">
      <c r="F472" s="3"/>
      <c r="N472" s="3"/>
    </row>
    <row r="473" ht="12.75" customHeight="1">
      <c r="F473" s="3"/>
      <c r="N473" s="3"/>
    </row>
    <row r="474" ht="12.75" customHeight="1">
      <c r="F474" s="3"/>
      <c r="N474" s="3"/>
    </row>
    <row r="475" ht="12.75" customHeight="1">
      <c r="F475" s="3"/>
      <c r="N475" s="3"/>
    </row>
    <row r="476" ht="12.75" customHeight="1">
      <c r="F476" s="3"/>
      <c r="N476" s="3"/>
    </row>
    <row r="477" ht="12.75" customHeight="1">
      <c r="F477" s="3"/>
      <c r="N477" s="3"/>
    </row>
    <row r="478" ht="12.75" customHeight="1">
      <c r="F478" s="3"/>
      <c r="N478" s="3"/>
    </row>
    <row r="479" ht="12.75" customHeight="1">
      <c r="F479" s="3"/>
      <c r="N479" s="3"/>
    </row>
    <row r="480" ht="12.75" customHeight="1">
      <c r="F480" s="3"/>
      <c r="N480" s="3"/>
    </row>
    <row r="481" ht="12.75" customHeight="1">
      <c r="F481" s="3"/>
      <c r="N481" s="3"/>
    </row>
    <row r="482" ht="12.75" customHeight="1">
      <c r="F482" s="3"/>
      <c r="N482" s="3"/>
    </row>
    <row r="483" ht="12.75" customHeight="1">
      <c r="F483" s="3"/>
      <c r="N483" s="3"/>
    </row>
    <row r="484" ht="12.75" customHeight="1">
      <c r="F484" s="3"/>
      <c r="N484" s="3"/>
    </row>
    <row r="485" ht="12.75" customHeight="1">
      <c r="F485" s="3"/>
      <c r="N485" s="3"/>
    </row>
    <row r="486" ht="12.75" customHeight="1">
      <c r="F486" s="3"/>
      <c r="N486" s="3"/>
    </row>
    <row r="487" ht="12.75" customHeight="1">
      <c r="F487" s="3"/>
      <c r="N487" s="3"/>
    </row>
    <row r="488" ht="12.75" customHeight="1">
      <c r="F488" s="3"/>
      <c r="N488" s="3"/>
    </row>
    <row r="489" ht="12.75" customHeight="1">
      <c r="F489" s="3"/>
      <c r="N489" s="3"/>
    </row>
    <row r="490" ht="12.75" customHeight="1">
      <c r="F490" s="3"/>
      <c r="N490" s="3"/>
    </row>
    <row r="491" ht="12.75" customHeight="1">
      <c r="F491" s="3"/>
      <c r="N491" s="3"/>
    </row>
    <row r="492" ht="12.75" customHeight="1">
      <c r="F492" s="3"/>
      <c r="N492" s="3"/>
    </row>
    <row r="493" ht="12.75" customHeight="1">
      <c r="F493" s="3"/>
      <c r="N493" s="3"/>
    </row>
    <row r="494" ht="12.75" customHeight="1">
      <c r="F494" s="3"/>
      <c r="N494" s="3"/>
    </row>
    <row r="495" ht="12.75" customHeight="1">
      <c r="F495" s="3"/>
      <c r="N495" s="3"/>
    </row>
    <row r="496" ht="12.75" customHeight="1">
      <c r="F496" s="3"/>
      <c r="N496" s="3"/>
    </row>
    <row r="497" ht="12.75" customHeight="1">
      <c r="F497" s="3"/>
      <c r="N497" s="3"/>
    </row>
    <row r="498" ht="12.75" customHeight="1">
      <c r="F498" s="3"/>
      <c r="N498" s="3"/>
    </row>
    <row r="499" ht="12.75" customHeight="1">
      <c r="F499" s="3"/>
      <c r="N499" s="3"/>
    </row>
    <row r="500" ht="12.75" customHeight="1">
      <c r="F500" s="3"/>
      <c r="N500" s="3"/>
    </row>
    <row r="501" ht="12.75" customHeight="1">
      <c r="F501" s="3"/>
      <c r="N501" s="3"/>
    </row>
    <row r="502" ht="12.75" customHeight="1">
      <c r="F502" s="3"/>
      <c r="N502" s="3"/>
    </row>
    <row r="503" ht="12.75" customHeight="1">
      <c r="F503" s="3"/>
      <c r="N503" s="3"/>
    </row>
    <row r="504" ht="12.75" customHeight="1">
      <c r="F504" s="3"/>
      <c r="N504" s="3"/>
    </row>
    <row r="505" ht="12.75" customHeight="1">
      <c r="F505" s="3"/>
      <c r="N505" s="3"/>
    </row>
    <row r="506" ht="12.75" customHeight="1">
      <c r="F506" s="3"/>
      <c r="N506" s="3"/>
    </row>
    <row r="507" ht="12.75" customHeight="1">
      <c r="F507" s="3"/>
      <c r="N507" s="3"/>
    </row>
    <row r="508" ht="12.75" customHeight="1">
      <c r="F508" s="3"/>
      <c r="N508" s="3"/>
    </row>
    <row r="509" ht="12.75" customHeight="1">
      <c r="F509" s="3"/>
      <c r="N509" s="3"/>
    </row>
    <row r="510" ht="12.75" customHeight="1">
      <c r="F510" s="3"/>
      <c r="N510" s="3"/>
    </row>
    <row r="511" ht="12.75" customHeight="1">
      <c r="F511" s="3"/>
      <c r="N511" s="3"/>
    </row>
    <row r="512" ht="12.75" customHeight="1">
      <c r="F512" s="3"/>
      <c r="N512" s="3"/>
    </row>
    <row r="513" ht="12.75" customHeight="1">
      <c r="F513" s="3"/>
      <c r="N513" s="3"/>
    </row>
    <row r="514" ht="12.75" customHeight="1">
      <c r="F514" s="3"/>
      <c r="N514" s="3"/>
    </row>
    <row r="515" ht="12.75" customHeight="1">
      <c r="F515" s="3"/>
      <c r="N515" s="3"/>
    </row>
    <row r="516" ht="12.75" customHeight="1">
      <c r="F516" s="3"/>
      <c r="N516" s="3"/>
    </row>
    <row r="517" ht="12.75" customHeight="1">
      <c r="F517" s="3"/>
      <c r="N517" s="3"/>
    </row>
    <row r="518" ht="12.75" customHeight="1">
      <c r="F518" s="3"/>
      <c r="N518" s="3"/>
    </row>
    <row r="519" ht="12.75" customHeight="1">
      <c r="F519" s="3"/>
      <c r="N519" s="3"/>
    </row>
    <row r="520" ht="12.75" customHeight="1">
      <c r="F520" s="3"/>
      <c r="N520" s="3"/>
    </row>
    <row r="521" ht="12.75" customHeight="1">
      <c r="F521" s="3"/>
      <c r="N521" s="3"/>
    </row>
    <row r="522" ht="12.75" customHeight="1">
      <c r="F522" s="3"/>
      <c r="N522" s="3"/>
    </row>
    <row r="523" ht="12.75" customHeight="1">
      <c r="F523" s="3"/>
      <c r="N523" s="3"/>
    </row>
    <row r="524" ht="12.75" customHeight="1">
      <c r="F524" s="3"/>
      <c r="N524" s="3"/>
    </row>
    <row r="525" ht="12.75" customHeight="1">
      <c r="F525" s="3"/>
      <c r="N525" s="3"/>
    </row>
    <row r="526" ht="12.75" customHeight="1">
      <c r="F526" s="3"/>
      <c r="N526" s="3"/>
    </row>
    <row r="527" ht="12.75" customHeight="1">
      <c r="F527" s="3"/>
      <c r="N527" s="3"/>
    </row>
    <row r="528" ht="12.75" customHeight="1">
      <c r="F528" s="3"/>
      <c r="N528" s="3"/>
    </row>
    <row r="529" ht="12.75" customHeight="1">
      <c r="F529" s="3"/>
      <c r="N529" s="3"/>
    </row>
    <row r="530" ht="12.75" customHeight="1">
      <c r="F530" s="3"/>
      <c r="N530" s="3"/>
    </row>
    <row r="531" ht="12.75" customHeight="1">
      <c r="F531" s="3"/>
      <c r="N531" s="3"/>
    </row>
    <row r="532" ht="12.75" customHeight="1">
      <c r="F532" s="3"/>
      <c r="N532" s="3"/>
    </row>
    <row r="533" ht="12.75" customHeight="1">
      <c r="F533" s="3"/>
      <c r="N533" s="3"/>
    </row>
    <row r="534" ht="12.75" customHeight="1">
      <c r="F534" s="3"/>
      <c r="N534" s="3"/>
    </row>
    <row r="535" ht="12.75" customHeight="1">
      <c r="F535" s="3"/>
      <c r="N535" s="3"/>
    </row>
    <row r="536" ht="12.75" customHeight="1">
      <c r="F536" s="3"/>
      <c r="N536" s="3"/>
    </row>
    <row r="537" ht="12.75" customHeight="1">
      <c r="F537" s="3"/>
      <c r="N537" s="3"/>
    </row>
    <row r="538" ht="12.75" customHeight="1">
      <c r="F538" s="3"/>
      <c r="N538" s="3"/>
    </row>
    <row r="539" ht="12.75" customHeight="1">
      <c r="F539" s="3"/>
      <c r="N539" s="3"/>
    </row>
    <row r="540" ht="12.75" customHeight="1">
      <c r="F540" s="3"/>
      <c r="N540" s="3"/>
    </row>
    <row r="541" ht="12.75" customHeight="1">
      <c r="F541" s="3"/>
      <c r="N541" s="3"/>
    </row>
    <row r="542" ht="12.75" customHeight="1">
      <c r="F542" s="3"/>
      <c r="N542" s="3"/>
    </row>
    <row r="543" ht="12.75" customHeight="1">
      <c r="F543" s="3"/>
      <c r="N543" s="3"/>
    </row>
    <row r="544" ht="12.75" customHeight="1">
      <c r="F544" s="3"/>
      <c r="N544" s="3"/>
    </row>
    <row r="545" ht="12.75" customHeight="1">
      <c r="F545" s="3"/>
      <c r="N545" s="3"/>
    </row>
    <row r="546" ht="12.75" customHeight="1">
      <c r="F546" s="3"/>
      <c r="N546" s="3"/>
    </row>
    <row r="547" ht="12.75" customHeight="1">
      <c r="F547" s="3"/>
      <c r="N547" s="3"/>
    </row>
    <row r="548" ht="12.75" customHeight="1">
      <c r="F548" s="3"/>
      <c r="N548" s="3"/>
    </row>
    <row r="549" ht="12.75" customHeight="1">
      <c r="F549" s="3"/>
      <c r="N549" s="3"/>
    </row>
    <row r="550" ht="12.75" customHeight="1">
      <c r="F550" s="3"/>
      <c r="N550" s="3"/>
    </row>
    <row r="551" ht="12.75" customHeight="1">
      <c r="F551" s="3"/>
      <c r="N551" s="3"/>
    </row>
    <row r="552" ht="12.75" customHeight="1">
      <c r="F552" s="3"/>
      <c r="N552" s="3"/>
    </row>
    <row r="553" ht="12.75" customHeight="1">
      <c r="F553" s="3"/>
      <c r="N553" s="3"/>
    </row>
    <row r="554" ht="12.75" customHeight="1">
      <c r="F554" s="3"/>
      <c r="N554" s="3"/>
    </row>
    <row r="555" ht="12.75" customHeight="1">
      <c r="F555" s="3"/>
      <c r="N555" s="3"/>
    </row>
    <row r="556" ht="12.75" customHeight="1">
      <c r="F556" s="3"/>
      <c r="N556" s="3"/>
    </row>
    <row r="557" ht="12.75" customHeight="1">
      <c r="F557" s="3"/>
      <c r="N557" s="3"/>
    </row>
    <row r="558" ht="12.75" customHeight="1">
      <c r="F558" s="3"/>
      <c r="N558" s="3"/>
    </row>
    <row r="559" ht="12.75" customHeight="1">
      <c r="F559" s="3"/>
      <c r="N559" s="3"/>
    </row>
    <row r="560" ht="12.75" customHeight="1">
      <c r="F560" s="3"/>
      <c r="N560" s="3"/>
    </row>
    <row r="561" ht="12.75" customHeight="1">
      <c r="F561" s="3"/>
      <c r="N561" s="3"/>
    </row>
    <row r="562" ht="12.75" customHeight="1">
      <c r="F562" s="3"/>
      <c r="N562" s="3"/>
    </row>
    <row r="563" ht="12.75" customHeight="1">
      <c r="F563" s="3"/>
      <c r="N563" s="3"/>
    </row>
    <row r="564" ht="12.75" customHeight="1">
      <c r="F564" s="3"/>
      <c r="N564" s="3"/>
    </row>
    <row r="565" ht="12.75" customHeight="1">
      <c r="F565" s="3"/>
      <c r="N565" s="3"/>
    </row>
    <row r="566" ht="12.75" customHeight="1">
      <c r="F566" s="3"/>
      <c r="N566" s="3"/>
    </row>
    <row r="567" ht="12.75" customHeight="1">
      <c r="F567" s="3"/>
      <c r="N567" s="3"/>
    </row>
    <row r="568" ht="12.75" customHeight="1">
      <c r="F568" s="3"/>
      <c r="N568" s="3"/>
    </row>
    <row r="569" ht="12.75" customHeight="1">
      <c r="F569" s="3"/>
      <c r="N569" s="3"/>
    </row>
    <row r="570" ht="12.75" customHeight="1">
      <c r="F570" s="3"/>
      <c r="N570" s="3"/>
    </row>
    <row r="571" ht="12.75" customHeight="1">
      <c r="F571" s="3"/>
      <c r="N571" s="3"/>
    </row>
    <row r="572" ht="12.75" customHeight="1">
      <c r="F572" s="3"/>
      <c r="N572" s="3"/>
    </row>
    <row r="573" ht="12.75" customHeight="1">
      <c r="F573" s="3"/>
      <c r="N573" s="3"/>
    </row>
    <row r="574" ht="12.75" customHeight="1">
      <c r="F574" s="3"/>
      <c r="N574" s="3"/>
    </row>
    <row r="575" ht="12.75" customHeight="1">
      <c r="F575" s="3"/>
      <c r="N575" s="3"/>
    </row>
    <row r="576" ht="12.75" customHeight="1">
      <c r="F576" s="3"/>
      <c r="N576" s="3"/>
    </row>
    <row r="577" ht="12.75" customHeight="1">
      <c r="F577" s="3"/>
      <c r="N577" s="3"/>
    </row>
    <row r="578" ht="12.75" customHeight="1">
      <c r="F578" s="3"/>
      <c r="N578" s="3"/>
    </row>
    <row r="579" ht="12.75" customHeight="1">
      <c r="F579" s="3"/>
      <c r="N579" s="3"/>
    </row>
    <row r="580" ht="12.75" customHeight="1">
      <c r="F580" s="3"/>
      <c r="N580" s="3"/>
    </row>
    <row r="581" ht="12.75" customHeight="1">
      <c r="F581" s="3"/>
      <c r="N581" s="3"/>
    </row>
    <row r="582" ht="12.75" customHeight="1">
      <c r="F582" s="3"/>
      <c r="N582" s="3"/>
    </row>
    <row r="583" ht="12.75" customHeight="1">
      <c r="F583" s="3"/>
      <c r="N583" s="3"/>
    </row>
    <row r="584" ht="12.75" customHeight="1">
      <c r="F584" s="3"/>
      <c r="N584" s="3"/>
    </row>
    <row r="585" ht="12.75" customHeight="1">
      <c r="F585" s="3"/>
      <c r="N585" s="3"/>
    </row>
    <row r="586" ht="12.75" customHeight="1">
      <c r="F586" s="3"/>
      <c r="N586" s="3"/>
    </row>
    <row r="587" ht="12.75" customHeight="1">
      <c r="F587" s="3"/>
      <c r="N587" s="3"/>
    </row>
    <row r="588" ht="12.75" customHeight="1">
      <c r="F588" s="3"/>
      <c r="N588" s="3"/>
    </row>
    <row r="589" ht="12.75" customHeight="1">
      <c r="F589" s="3"/>
      <c r="N589" s="3"/>
    </row>
    <row r="590" ht="12.75" customHeight="1">
      <c r="F590" s="3"/>
      <c r="N590" s="3"/>
    </row>
    <row r="591" ht="12.75" customHeight="1">
      <c r="F591" s="3"/>
      <c r="N591" s="3"/>
    </row>
    <row r="592" ht="12.75" customHeight="1">
      <c r="F592" s="3"/>
      <c r="N592" s="3"/>
    </row>
    <row r="593" ht="12.75" customHeight="1">
      <c r="F593" s="3"/>
      <c r="N593" s="3"/>
    </row>
    <row r="594" ht="12.75" customHeight="1">
      <c r="F594" s="3"/>
      <c r="N594" s="3"/>
    </row>
    <row r="595" ht="12.75" customHeight="1">
      <c r="F595" s="3"/>
      <c r="N595" s="3"/>
    </row>
    <row r="596" ht="12.75" customHeight="1">
      <c r="F596" s="3"/>
      <c r="N596" s="3"/>
    </row>
    <row r="597" ht="12.75" customHeight="1">
      <c r="F597" s="3"/>
      <c r="N597" s="3"/>
    </row>
    <row r="598" ht="12.75" customHeight="1">
      <c r="F598" s="3"/>
      <c r="N598" s="3"/>
    </row>
    <row r="599" ht="12.75" customHeight="1">
      <c r="F599" s="3"/>
      <c r="N599" s="3"/>
    </row>
    <row r="600" ht="12.75" customHeight="1">
      <c r="F600" s="3"/>
      <c r="N600" s="3"/>
    </row>
    <row r="601" ht="12.75" customHeight="1">
      <c r="F601" s="3"/>
      <c r="N601" s="3"/>
    </row>
    <row r="602" ht="12.75" customHeight="1">
      <c r="F602" s="3"/>
      <c r="N602" s="3"/>
    </row>
    <row r="603" ht="12.75" customHeight="1">
      <c r="F603" s="3"/>
      <c r="N603" s="3"/>
    </row>
    <row r="604" ht="12.75" customHeight="1">
      <c r="F604" s="3"/>
      <c r="N604" s="3"/>
    </row>
    <row r="605" ht="12.75" customHeight="1">
      <c r="F605" s="3"/>
      <c r="N605" s="3"/>
    </row>
    <row r="606" ht="12.75" customHeight="1">
      <c r="F606" s="3"/>
      <c r="N606" s="3"/>
    </row>
    <row r="607" ht="12.75" customHeight="1">
      <c r="F607" s="3"/>
      <c r="N607" s="3"/>
    </row>
    <row r="608" ht="12.75" customHeight="1">
      <c r="F608" s="3"/>
      <c r="N608" s="3"/>
    </row>
    <row r="609" ht="12.75" customHeight="1">
      <c r="F609" s="3"/>
      <c r="N609" s="3"/>
    </row>
    <row r="610" ht="12.75" customHeight="1">
      <c r="F610" s="3"/>
      <c r="N610" s="3"/>
    </row>
    <row r="611" ht="12.75" customHeight="1">
      <c r="F611" s="3"/>
      <c r="N611" s="3"/>
    </row>
    <row r="612" ht="12.75" customHeight="1">
      <c r="F612" s="3"/>
      <c r="N612" s="3"/>
    </row>
    <row r="613" ht="12.75" customHeight="1">
      <c r="F613" s="3"/>
      <c r="N613" s="3"/>
    </row>
    <row r="614" ht="12.75" customHeight="1">
      <c r="F614" s="3"/>
      <c r="N614" s="3"/>
    </row>
    <row r="615" ht="12.75" customHeight="1">
      <c r="F615" s="3"/>
      <c r="N615" s="3"/>
    </row>
    <row r="616" ht="12.75" customHeight="1">
      <c r="F616" s="3"/>
      <c r="N616" s="3"/>
    </row>
    <row r="617" ht="12.75" customHeight="1">
      <c r="F617" s="3"/>
      <c r="N617" s="3"/>
    </row>
    <row r="618" ht="12.75" customHeight="1">
      <c r="F618" s="3"/>
      <c r="N618" s="3"/>
    </row>
    <row r="619" ht="12.75" customHeight="1">
      <c r="F619" s="3"/>
      <c r="N619" s="3"/>
    </row>
    <row r="620" ht="12.75" customHeight="1">
      <c r="F620" s="3"/>
      <c r="N620" s="3"/>
    </row>
    <row r="621" ht="12.75" customHeight="1">
      <c r="F621" s="3"/>
      <c r="N621" s="3"/>
    </row>
    <row r="622" ht="12.75" customHeight="1">
      <c r="F622" s="3"/>
      <c r="N622" s="3"/>
    </row>
    <row r="623" ht="12.75" customHeight="1">
      <c r="F623" s="3"/>
      <c r="N623" s="3"/>
    </row>
    <row r="624" ht="12.75" customHeight="1">
      <c r="F624" s="3"/>
      <c r="N624" s="3"/>
    </row>
    <row r="625" ht="12.75" customHeight="1">
      <c r="F625" s="3"/>
      <c r="N625" s="3"/>
    </row>
    <row r="626" ht="12.75" customHeight="1">
      <c r="F626" s="3"/>
      <c r="N626" s="3"/>
    </row>
    <row r="627" ht="12.75" customHeight="1">
      <c r="F627" s="3"/>
      <c r="N627" s="3"/>
    </row>
    <row r="628" ht="12.75" customHeight="1">
      <c r="F628" s="3"/>
      <c r="N628" s="3"/>
    </row>
    <row r="629" ht="12.75" customHeight="1">
      <c r="F629" s="3"/>
      <c r="N629" s="3"/>
    </row>
    <row r="630" ht="12.75" customHeight="1">
      <c r="F630" s="3"/>
      <c r="N630" s="3"/>
    </row>
    <row r="631" ht="12.75" customHeight="1">
      <c r="F631" s="3"/>
      <c r="N631" s="3"/>
    </row>
    <row r="632" ht="12.75" customHeight="1">
      <c r="F632" s="3"/>
      <c r="N632" s="3"/>
    </row>
    <row r="633" ht="12.75" customHeight="1">
      <c r="F633" s="3"/>
      <c r="N633" s="3"/>
    </row>
    <row r="634" ht="12.75" customHeight="1">
      <c r="F634" s="3"/>
      <c r="N634" s="3"/>
    </row>
    <row r="635" ht="12.75" customHeight="1">
      <c r="F635" s="3"/>
      <c r="N635" s="3"/>
    </row>
    <row r="636" ht="12.75" customHeight="1">
      <c r="F636" s="3"/>
      <c r="N636" s="3"/>
    </row>
    <row r="637" ht="12.75" customHeight="1">
      <c r="F637" s="3"/>
      <c r="N637" s="3"/>
    </row>
    <row r="638" ht="12.75" customHeight="1">
      <c r="F638" s="3"/>
      <c r="N638" s="3"/>
    </row>
    <row r="639" ht="12.75" customHeight="1">
      <c r="F639" s="3"/>
      <c r="N639" s="3"/>
    </row>
    <row r="640" ht="12.75" customHeight="1">
      <c r="F640" s="3"/>
      <c r="N640" s="3"/>
    </row>
    <row r="641" ht="12.75" customHeight="1">
      <c r="F641" s="3"/>
      <c r="N641" s="3"/>
    </row>
    <row r="642" ht="12.75" customHeight="1">
      <c r="F642" s="3"/>
      <c r="N642" s="3"/>
    </row>
    <row r="643" ht="12.75" customHeight="1">
      <c r="F643" s="3"/>
      <c r="N643" s="3"/>
    </row>
    <row r="644" ht="12.75" customHeight="1">
      <c r="F644" s="3"/>
      <c r="N644" s="3"/>
    </row>
    <row r="645" ht="12.75" customHeight="1">
      <c r="F645" s="3"/>
      <c r="N645" s="3"/>
    </row>
    <row r="646" ht="12.75" customHeight="1">
      <c r="F646" s="3"/>
      <c r="N646" s="3"/>
    </row>
    <row r="647" ht="12.75" customHeight="1">
      <c r="F647" s="3"/>
      <c r="N647" s="3"/>
    </row>
    <row r="648" ht="12.75" customHeight="1">
      <c r="F648" s="3"/>
      <c r="N648" s="3"/>
    </row>
    <row r="649" ht="12.75" customHeight="1">
      <c r="F649" s="3"/>
      <c r="N649" s="3"/>
    </row>
    <row r="650" ht="12.75" customHeight="1">
      <c r="F650" s="3"/>
      <c r="N650" s="3"/>
    </row>
    <row r="651" ht="12.75" customHeight="1">
      <c r="F651" s="3"/>
      <c r="N651" s="3"/>
    </row>
    <row r="652" ht="12.75" customHeight="1">
      <c r="F652" s="3"/>
      <c r="N652" s="3"/>
    </row>
    <row r="653" ht="12.75" customHeight="1">
      <c r="F653" s="3"/>
      <c r="N653" s="3"/>
    </row>
    <row r="654" ht="12.75" customHeight="1">
      <c r="F654" s="3"/>
      <c r="N654" s="3"/>
    </row>
    <row r="655" ht="12.75" customHeight="1">
      <c r="F655" s="3"/>
      <c r="N655" s="3"/>
    </row>
    <row r="656" ht="12.75" customHeight="1">
      <c r="F656" s="3"/>
      <c r="N656" s="3"/>
    </row>
    <row r="657" ht="12.75" customHeight="1">
      <c r="F657" s="3"/>
      <c r="N657" s="3"/>
    </row>
    <row r="658" ht="12.75" customHeight="1">
      <c r="F658" s="3"/>
      <c r="N658" s="3"/>
    </row>
    <row r="659" ht="12.75" customHeight="1">
      <c r="F659" s="3"/>
      <c r="N659" s="3"/>
    </row>
    <row r="660" ht="12.75" customHeight="1">
      <c r="F660" s="3"/>
      <c r="N660" s="3"/>
    </row>
    <row r="661" ht="12.75" customHeight="1">
      <c r="F661" s="3"/>
      <c r="N661" s="3"/>
    </row>
    <row r="662" ht="12.75" customHeight="1">
      <c r="F662" s="3"/>
      <c r="N662" s="3"/>
    </row>
    <row r="663" ht="12.75" customHeight="1">
      <c r="F663" s="3"/>
      <c r="N663" s="3"/>
    </row>
    <row r="664" ht="12.75" customHeight="1">
      <c r="F664" s="3"/>
      <c r="N664" s="3"/>
    </row>
    <row r="665" ht="12.75" customHeight="1">
      <c r="F665" s="3"/>
      <c r="N665" s="3"/>
    </row>
    <row r="666" ht="12.75" customHeight="1">
      <c r="F666" s="3"/>
      <c r="N666" s="3"/>
    </row>
    <row r="667" ht="12.75" customHeight="1">
      <c r="F667" s="3"/>
      <c r="N667" s="3"/>
    </row>
    <row r="668" ht="12.75" customHeight="1">
      <c r="F668" s="3"/>
      <c r="N668" s="3"/>
    </row>
    <row r="669" ht="12.75" customHeight="1">
      <c r="F669" s="3"/>
      <c r="N669" s="3"/>
    </row>
    <row r="670" ht="12.75" customHeight="1">
      <c r="F670" s="3"/>
      <c r="N670" s="3"/>
    </row>
    <row r="671" ht="12.75" customHeight="1">
      <c r="F671" s="3"/>
      <c r="N671" s="3"/>
    </row>
    <row r="672" ht="12.75" customHeight="1">
      <c r="F672" s="3"/>
      <c r="N672" s="3"/>
    </row>
    <row r="673" ht="12.75" customHeight="1">
      <c r="F673" s="3"/>
      <c r="N673" s="3"/>
    </row>
    <row r="674" ht="12.75" customHeight="1">
      <c r="F674" s="3"/>
      <c r="N674" s="3"/>
    </row>
    <row r="675" ht="12.75" customHeight="1">
      <c r="F675" s="3"/>
      <c r="N675" s="3"/>
    </row>
    <row r="676" ht="12.75" customHeight="1">
      <c r="F676" s="3"/>
      <c r="N676" s="3"/>
    </row>
    <row r="677" ht="12.75" customHeight="1">
      <c r="F677" s="3"/>
      <c r="N677" s="3"/>
    </row>
    <row r="678" ht="12.75" customHeight="1">
      <c r="F678" s="3"/>
      <c r="N678" s="3"/>
    </row>
    <row r="679" ht="12.75" customHeight="1">
      <c r="F679" s="3"/>
      <c r="N679" s="3"/>
    </row>
    <row r="680" ht="12.75" customHeight="1">
      <c r="F680" s="3"/>
      <c r="N680" s="3"/>
    </row>
    <row r="681" ht="12.75" customHeight="1">
      <c r="F681" s="3"/>
      <c r="N681" s="3"/>
    </row>
    <row r="682" ht="12.75" customHeight="1">
      <c r="F682" s="3"/>
      <c r="N682" s="3"/>
    </row>
    <row r="683" ht="12.75" customHeight="1">
      <c r="F683" s="3"/>
      <c r="N683" s="3"/>
    </row>
    <row r="684" ht="12.75" customHeight="1">
      <c r="F684" s="3"/>
      <c r="N684" s="3"/>
    </row>
    <row r="685" ht="12.75" customHeight="1">
      <c r="F685" s="3"/>
      <c r="N685" s="3"/>
    </row>
    <row r="686" ht="12.75" customHeight="1">
      <c r="F686" s="3"/>
      <c r="N686" s="3"/>
    </row>
    <row r="687" ht="12.75" customHeight="1">
      <c r="F687" s="3"/>
      <c r="N687" s="3"/>
    </row>
    <row r="688" ht="12.75" customHeight="1">
      <c r="F688" s="3"/>
      <c r="N688" s="3"/>
    </row>
    <row r="689" ht="12.75" customHeight="1">
      <c r="F689" s="3"/>
      <c r="N689" s="3"/>
    </row>
    <row r="690" ht="12.75" customHeight="1">
      <c r="F690" s="3"/>
      <c r="N690" s="3"/>
    </row>
    <row r="691" ht="12.75" customHeight="1">
      <c r="F691" s="3"/>
      <c r="N691" s="3"/>
    </row>
    <row r="692" ht="12.75" customHeight="1">
      <c r="F692" s="3"/>
      <c r="N692" s="3"/>
    </row>
    <row r="693" ht="12.75" customHeight="1">
      <c r="F693" s="3"/>
      <c r="N693" s="3"/>
    </row>
    <row r="694" ht="12.75" customHeight="1">
      <c r="F694" s="3"/>
      <c r="N694" s="3"/>
    </row>
    <row r="695" ht="12.75" customHeight="1">
      <c r="F695" s="3"/>
      <c r="N695" s="3"/>
    </row>
    <row r="696" ht="12.75" customHeight="1">
      <c r="F696" s="3"/>
      <c r="N696" s="3"/>
    </row>
    <row r="697" ht="12.75" customHeight="1">
      <c r="F697" s="3"/>
      <c r="N697" s="3"/>
    </row>
    <row r="698" ht="12.75" customHeight="1">
      <c r="F698" s="3"/>
      <c r="N698" s="3"/>
    </row>
    <row r="699" ht="12.75" customHeight="1">
      <c r="F699" s="3"/>
      <c r="N699" s="3"/>
    </row>
    <row r="700" ht="12.75" customHeight="1">
      <c r="F700" s="3"/>
      <c r="N700" s="3"/>
    </row>
    <row r="701" ht="12.75" customHeight="1">
      <c r="F701" s="3"/>
      <c r="N701" s="3"/>
    </row>
    <row r="702" ht="12.75" customHeight="1">
      <c r="F702" s="3"/>
      <c r="N702" s="3"/>
    </row>
    <row r="703" ht="12.75" customHeight="1">
      <c r="F703" s="3"/>
      <c r="N703" s="3"/>
    </row>
    <row r="704" ht="12.75" customHeight="1">
      <c r="F704" s="3"/>
      <c r="N704" s="3"/>
    </row>
    <row r="705" ht="12.75" customHeight="1">
      <c r="F705" s="3"/>
      <c r="N705" s="3"/>
    </row>
    <row r="706" ht="12.75" customHeight="1">
      <c r="F706" s="3"/>
      <c r="N706" s="3"/>
    </row>
    <row r="707" ht="12.75" customHeight="1">
      <c r="F707" s="3"/>
      <c r="N707" s="3"/>
    </row>
    <row r="708" ht="12.75" customHeight="1">
      <c r="F708" s="3"/>
      <c r="N708" s="3"/>
    </row>
    <row r="709" ht="12.75" customHeight="1">
      <c r="F709" s="3"/>
      <c r="N709" s="3"/>
    </row>
    <row r="710" ht="12.75" customHeight="1">
      <c r="F710" s="3"/>
      <c r="N710" s="3"/>
    </row>
    <row r="711" ht="12.75" customHeight="1">
      <c r="F711" s="3"/>
      <c r="N711" s="3"/>
    </row>
    <row r="712" ht="12.75" customHeight="1">
      <c r="F712" s="3"/>
      <c r="N712" s="3"/>
    </row>
    <row r="713" ht="12.75" customHeight="1">
      <c r="F713" s="3"/>
      <c r="N713" s="3"/>
    </row>
    <row r="714" ht="12.75" customHeight="1">
      <c r="F714" s="3"/>
      <c r="N714" s="3"/>
    </row>
    <row r="715" ht="12.75" customHeight="1">
      <c r="F715" s="3"/>
      <c r="N715" s="3"/>
    </row>
    <row r="716" ht="12.75" customHeight="1">
      <c r="F716" s="3"/>
      <c r="N716" s="3"/>
    </row>
    <row r="717" ht="12.75" customHeight="1">
      <c r="F717" s="3"/>
      <c r="N717" s="3"/>
    </row>
    <row r="718" ht="12.75" customHeight="1">
      <c r="F718" s="3"/>
      <c r="N718" s="3"/>
    </row>
    <row r="719" ht="12.75" customHeight="1">
      <c r="F719" s="3"/>
      <c r="N719" s="3"/>
    </row>
    <row r="720" ht="12.75" customHeight="1">
      <c r="F720" s="3"/>
      <c r="N720" s="3"/>
    </row>
    <row r="721" ht="12.75" customHeight="1">
      <c r="F721" s="3"/>
      <c r="N721" s="3"/>
    </row>
    <row r="722" ht="12.75" customHeight="1">
      <c r="F722" s="3"/>
      <c r="N722" s="3"/>
    </row>
    <row r="723" ht="12.75" customHeight="1">
      <c r="F723" s="3"/>
      <c r="N723" s="3"/>
    </row>
    <row r="724" ht="12.75" customHeight="1">
      <c r="F724" s="3"/>
      <c r="N724" s="3"/>
    </row>
    <row r="725" ht="12.75" customHeight="1">
      <c r="F725" s="3"/>
      <c r="N725" s="3"/>
    </row>
    <row r="726" ht="12.75" customHeight="1">
      <c r="F726" s="3"/>
      <c r="N726" s="3"/>
    </row>
    <row r="727" ht="12.75" customHeight="1">
      <c r="F727" s="3"/>
      <c r="N727" s="3"/>
    </row>
    <row r="728" ht="12.75" customHeight="1">
      <c r="F728" s="3"/>
      <c r="N728" s="3"/>
    </row>
    <row r="729" ht="12.75" customHeight="1">
      <c r="F729" s="3"/>
      <c r="N729" s="3"/>
    </row>
    <row r="730" ht="12.75" customHeight="1">
      <c r="F730" s="3"/>
      <c r="N730" s="3"/>
    </row>
    <row r="731" ht="12.75" customHeight="1">
      <c r="F731" s="3"/>
      <c r="N731" s="3"/>
    </row>
    <row r="732" ht="12.75" customHeight="1">
      <c r="F732" s="3"/>
      <c r="N732" s="3"/>
    </row>
    <row r="733" ht="12.75" customHeight="1">
      <c r="F733" s="3"/>
      <c r="N733" s="3"/>
    </row>
    <row r="734" ht="12.75" customHeight="1">
      <c r="F734" s="3"/>
      <c r="N734" s="3"/>
    </row>
    <row r="735" ht="12.75" customHeight="1">
      <c r="F735" s="3"/>
      <c r="N735" s="3"/>
    </row>
    <row r="736" ht="12.75" customHeight="1">
      <c r="F736" s="3"/>
      <c r="N736" s="3"/>
    </row>
    <row r="737" ht="12.75" customHeight="1">
      <c r="F737" s="3"/>
      <c r="N737" s="3"/>
    </row>
    <row r="738" ht="12.75" customHeight="1">
      <c r="F738" s="3"/>
      <c r="N738" s="3"/>
    </row>
    <row r="739" ht="12.75" customHeight="1">
      <c r="F739" s="3"/>
      <c r="N739" s="3"/>
    </row>
    <row r="740" ht="12.75" customHeight="1">
      <c r="F740" s="3"/>
      <c r="N740" s="3"/>
    </row>
    <row r="741" ht="12.75" customHeight="1">
      <c r="F741" s="3"/>
      <c r="N741" s="3"/>
    </row>
    <row r="742" ht="12.75" customHeight="1">
      <c r="F742" s="3"/>
      <c r="N742" s="3"/>
    </row>
    <row r="743" ht="12.75" customHeight="1">
      <c r="F743" s="3"/>
      <c r="N743" s="3"/>
    </row>
    <row r="744" ht="12.75" customHeight="1">
      <c r="F744" s="3"/>
      <c r="N744" s="3"/>
    </row>
    <row r="745" ht="12.75" customHeight="1">
      <c r="F745" s="3"/>
      <c r="N745" s="3"/>
    </row>
    <row r="746" ht="12.75" customHeight="1">
      <c r="F746" s="3"/>
      <c r="N746" s="3"/>
    </row>
    <row r="747" ht="12.75" customHeight="1">
      <c r="F747" s="3"/>
      <c r="N747" s="3"/>
    </row>
    <row r="748" ht="12.75" customHeight="1">
      <c r="F748" s="3"/>
      <c r="N748" s="3"/>
    </row>
    <row r="749" ht="12.75" customHeight="1">
      <c r="F749" s="3"/>
      <c r="N749" s="3"/>
    </row>
    <row r="750" ht="12.75" customHeight="1">
      <c r="F750" s="3"/>
      <c r="N750" s="3"/>
    </row>
    <row r="751" ht="12.75" customHeight="1">
      <c r="F751" s="3"/>
      <c r="N751" s="3"/>
    </row>
    <row r="752" ht="12.75" customHeight="1">
      <c r="F752" s="3"/>
      <c r="N752" s="3"/>
    </row>
    <row r="753" ht="12.75" customHeight="1">
      <c r="F753" s="3"/>
      <c r="N753" s="3"/>
    </row>
    <row r="754" ht="12.75" customHeight="1">
      <c r="F754" s="3"/>
      <c r="N754" s="3"/>
    </row>
    <row r="755" ht="12.75" customHeight="1">
      <c r="F755" s="3"/>
      <c r="N755" s="3"/>
    </row>
    <row r="756" ht="12.75" customHeight="1">
      <c r="F756" s="3"/>
      <c r="N756" s="3"/>
    </row>
    <row r="757" ht="12.75" customHeight="1">
      <c r="F757" s="3"/>
      <c r="N757" s="3"/>
    </row>
    <row r="758" ht="12.75" customHeight="1">
      <c r="F758" s="3"/>
      <c r="N758" s="3"/>
    </row>
    <row r="759" ht="12.75" customHeight="1">
      <c r="F759" s="3"/>
      <c r="N759" s="3"/>
    </row>
    <row r="760" ht="12.75" customHeight="1">
      <c r="F760" s="3"/>
      <c r="N760" s="3"/>
    </row>
    <row r="761" ht="12.75" customHeight="1">
      <c r="F761" s="3"/>
      <c r="N761" s="3"/>
    </row>
    <row r="762" ht="12.75" customHeight="1">
      <c r="F762" s="3"/>
      <c r="N762" s="3"/>
    </row>
    <row r="763" ht="12.75" customHeight="1">
      <c r="F763" s="3"/>
      <c r="N763" s="3"/>
    </row>
    <row r="764" ht="12.75" customHeight="1">
      <c r="F764" s="3"/>
      <c r="N764" s="3"/>
    </row>
    <row r="765" ht="12.75" customHeight="1">
      <c r="F765" s="3"/>
      <c r="N765" s="3"/>
    </row>
    <row r="766" ht="12.75" customHeight="1">
      <c r="F766" s="3"/>
      <c r="N766" s="3"/>
    </row>
    <row r="767" ht="12.75" customHeight="1">
      <c r="F767" s="3"/>
      <c r="N767" s="3"/>
    </row>
    <row r="768" ht="12.75" customHeight="1">
      <c r="F768" s="3"/>
      <c r="N768" s="3"/>
    </row>
    <row r="769" ht="12.75" customHeight="1">
      <c r="F769" s="3"/>
      <c r="N769" s="3"/>
    </row>
    <row r="770" ht="12.75" customHeight="1">
      <c r="F770" s="3"/>
      <c r="N770" s="3"/>
    </row>
    <row r="771" ht="12.75" customHeight="1">
      <c r="F771" s="3"/>
      <c r="N771" s="3"/>
    </row>
    <row r="772" ht="12.75" customHeight="1">
      <c r="F772" s="3"/>
      <c r="N772" s="3"/>
    </row>
    <row r="773" ht="12.75" customHeight="1">
      <c r="F773" s="3"/>
      <c r="N773" s="3"/>
    </row>
    <row r="774" ht="12.75" customHeight="1">
      <c r="F774" s="3"/>
      <c r="N774" s="3"/>
    </row>
    <row r="775" ht="12.75" customHeight="1">
      <c r="F775" s="3"/>
      <c r="N775" s="3"/>
    </row>
    <row r="776" ht="12.75" customHeight="1">
      <c r="F776" s="3"/>
      <c r="N776" s="3"/>
    </row>
    <row r="777" ht="12.75" customHeight="1">
      <c r="F777" s="3"/>
      <c r="N777" s="3"/>
    </row>
    <row r="778" ht="12.75" customHeight="1">
      <c r="F778" s="3"/>
      <c r="N778" s="3"/>
    </row>
    <row r="779" ht="12.75" customHeight="1">
      <c r="F779" s="3"/>
      <c r="N779" s="3"/>
    </row>
    <row r="780" ht="12.75" customHeight="1">
      <c r="F780" s="3"/>
      <c r="N780" s="3"/>
    </row>
    <row r="781" ht="12.75" customHeight="1">
      <c r="F781" s="3"/>
      <c r="N781" s="3"/>
    </row>
    <row r="782" ht="12.75" customHeight="1">
      <c r="F782" s="3"/>
      <c r="N782" s="3"/>
    </row>
    <row r="783" ht="12.75" customHeight="1">
      <c r="F783" s="3"/>
      <c r="N783" s="3"/>
    </row>
    <row r="784" ht="12.75" customHeight="1">
      <c r="F784" s="3"/>
      <c r="N784" s="3"/>
    </row>
    <row r="785" ht="12.75" customHeight="1">
      <c r="F785" s="3"/>
      <c r="N785" s="3"/>
    </row>
    <row r="786" ht="12.75" customHeight="1">
      <c r="F786" s="3"/>
      <c r="N786" s="3"/>
    </row>
    <row r="787" ht="12.75" customHeight="1">
      <c r="F787" s="3"/>
      <c r="N787" s="3"/>
    </row>
    <row r="788" ht="12.75" customHeight="1">
      <c r="F788" s="3"/>
      <c r="N788" s="3"/>
    </row>
    <row r="789" ht="12.75" customHeight="1">
      <c r="F789" s="3"/>
      <c r="N789" s="3"/>
    </row>
    <row r="790" ht="12.75" customHeight="1">
      <c r="F790" s="3"/>
      <c r="N790" s="3"/>
    </row>
    <row r="791" ht="12.75" customHeight="1">
      <c r="F791" s="3"/>
      <c r="N791" s="3"/>
    </row>
    <row r="792" ht="12.75" customHeight="1">
      <c r="F792" s="3"/>
      <c r="N792" s="3"/>
    </row>
    <row r="793" ht="12.75" customHeight="1">
      <c r="F793" s="3"/>
      <c r="N793" s="3"/>
    </row>
    <row r="794" ht="12.75" customHeight="1">
      <c r="F794" s="3"/>
      <c r="N794" s="3"/>
    </row>
    <row r="795" ht="12.75" customHeight="1">
      <c r="F795" s="3"/>
      <c r="N795" s="3"/>
    </row>
    <row r="796" ht="12.75" customHeight="1">
      <c r="F796" s="3"/>
      <c r="N796" s="3"/>
    </row>
    <row r="797" ht="12.75" customHeight="1">
      <c r="F797" s="3"/>
      <c r="N797" s="3"/>
    </row>
    <row r="798" ht="12.75" customHeight="1">
      <c r="F798" s="3"/>
      <c r="N798" s="3"/>
    </row>
    <row r="799" ht="12.75" customHeight="1">
      <c r="F799" s="3"/>
      <c r="N799" s="3"/>
    </row>
    <row r="800" ht="12.75" customHeight="1">
      <c r="F800" s="3"/>
      <c r="N800" s="3"/>
    </row>
    <row r="801" ht="12.75" customHeight="1">
      <c r="F801" s="3"/>
      <c r="N801" s="3"/>
    </row>
    <row r="802" ht="12.75" customHeight="1">
      <c r="F802" s="3"/>
      <c r="N802" s="3"/>
    </row>
    <row r="803" ht="12.75" customHeight="1">
      <c r="F803" s="3"/>
      <c r="N803" s="3"/>
    </row>
    <row r="804" ht="12.75" customHeight="1">
      <c r="F804" s="3"/>
      <c r="N804" s="3"/>
    </row>
    <row r="805" ht="12.75" customHeight="1">
      <c r="F805" s="3"/>
      <c r="N805" s="3"/>
    </row>
    <row r="806" ht="12.75" customHeight="1">
      <c r="F806" s="3"/>
      <c r="N806" s="3"/>
    </row>
    <row r="807" ht="12.75" customHeight="1">
      <c r="F807" s="3"/>
      <c r="N807" s="3"/>
    </row>
    <row r="808" ht="12.75" customHeight="1">
      <c r="F808" s="3"/>
      <c r="N808" s="3"/>
    </row>
    <row r="809" ht="12.75" customHeight="1">
      <c r="F809" s="3"/>
      <c r="N809" s="3"/>
    </row>
    <row r="810" ht="12.75" customHeight="1">
      <c r="F810" s="3"/>
      <c r="N810" s="3"/>
    </row>
    <row r="811" ht="12.75" customHeight="1">
      <c r="F811" s="3"/>
      <c r="N811" s="3"/>
    </row>
    <row r="812" ht="12.75" customHeight="1">
      <c r="F812" s="3"/>
      <c r="N812" s="3"/>
    </row>
    <row r="813" ht="12.75" customHeight="1">
      <c r="F813" s="3"/>
      <c r="N813" s="3"/>
    </row>
    <row r="814" ht="12.75" customHeight="1">
      <c r="F814" s="3"/>
      <c r="N814" s="3"/>
    </row>
    <row r="815" ht="12.75" customHeight="1">
      <c r="F815" s="3"/>
      <c r="N815" s="3"/>
    </row>
    <row r="816" ht="12.75" customHeight="1">
      <c r="F816" s="3"/>
      <c r="N816" s="3"/>
    </row>
    <row r="817" ht="12.75" customHeight="1">
      <c r="F817" s="3"/>
      <c r="N817" s="3"/>
    </row>
    <row r="818" ht="12.75" customHeight="1">
      <c r="F818" s="3"/>
      <c r="N818" s="3"/>
    </row>
    <row r="819" ht="12.75" customHeight="1">
      <c r="F819" s="3"/>
      <c r="N819" s="3"/>
    </row>
    <row r="820" ht="12.75" customHeight="1">
      <c r="F820" s="3"/>
      <c r="N820" s="3"/>
    </row>
    <row r="821" ht="12.75" customHeight="1">
      <c r="F821" s="3"/>
      <c r="N821" s="3"/>
    </row>
    <row r="822" ht="12.75" customHeight="1">
      <c r="F822" s="3"/>
      <c r="N822" s="3"/>
    </row>
    <row r="823" ht="12.75" customHeight="1">
      <c r="F823" s="3"/>
      <c r="N823" s="3"/>
    </row>
    <row r="824" ht="12.75" customHeight="1">
      <c r="F824" s="3"/>
      <c r="N824" s="3"/>
    </row>
    <row r="825" ht="12.75" customHeight="1">
      <c r="F825" s="3"/>
      <c r="N825" s="3"/>
    </row>
    <row r="826" ht="12.75" customHeight="1">
      <c r="F826" s="3"/>
      <c r="N826" s="3"/>
    </row>
    <row r="827" ht="12.75" customHeight="1">
      <c r="F827" s="3"/>
      <c r="N827" s="3"/>
    </row>
    <row r="828" ht="12.75" customHeight="1">
      <c r="F828" s="3"/>
      <c r="N828" s="3"/>
    </row>
    <row r="829" ht="12.75" customHeight="1">
      <c r="F829" s="3"/>
      <c r="N829" s="3"/>
    </row>
    <row r="830" ht="12.75" customHeight="1">
      <c r="F830" s="3"/>
      <c r="N830" s="3"/>
    </row>
    <row r="831" ht="12.75" customHeight="1">
      <c r="F831" s="3"/>
      <c r="N831" s="3"/>
    </row>
    <row r="832" ht="12.75" customHeight="1">
      <c r="F832" s="3"/>
      <c r="N832" s="3"/>
    </row>
    <row r="833" ht="12.75" customHeight="1">
      <c r="F833" s="3"/>
      <c r="N833" s="3"/>
    </row>
    <row r="834" ht="12.75" customHeight="1">
      <c r="F834" s="3"/>
      <c r="N834" s="3"/>
    </row>
    <row r="835" ht="12.75" customHeight="1">
      <c r="F835" s="3"/>
      <c r="N835" s="3"/>
    </row>
    <row r="836" ht="12.75" customHeight="1">
      <c r="F836" s="3"/>
      <c r="N836" s="3"/>
    </row>
    <row r="837" ht="12.75" customHeight="1">
      <c r="F837" s="3"/>
      <c r="N837" s="3"/>
    </row>
    <row r="838" ht="12.75" customHeight="1">
      <c r="F838" s="3"/>
      <c r="N838" s="3"/>
    </row>
    <row r="839" ht="12.75" customHeight="1">
      <c r="F839" s="3"/>
      <c r="N839" s="3"/>
    </row>
    <row r="840" ht="12.75" customHeight="1">
      <c r="F840" s="3"/>
      <c r="N840" s="3"/>
    </row>
    <row r="841" ht="12.75" customHeight="1">
      <c r="F841" s="3"/>
      <c r="N841" s="3"/>
    </row>
    <row r="842" ht="12.75" customHeight="1">
      <c r="F842" s="3"/>
      <c r="N842" s="3"/>
    </row>
    <row r="843" ht="12.75" customHeight="1">
      <c r="F843" s="3"/>
      <c r="N843" s="3"/>
    </row>
    <row r="844" ht="12.75" customHeight="1">
      <c r="F844" s="3"/>
      <c r="N844" s="3"/>
    </row>
    <row r="845" ht="12.75" customHeight="1">
      <c r="F845" s="3"/>
      <c r="N845" s="3"/>
    </row>
    <row r="846" ht="12.75" customHeight="1">
      <c r="F846" s="3"/>
      <c r="N846" s="3"/>
    </row>
    <row r="847" ht="12.75" customHeight="1">
      <c r="F847" s="3"/>
      <c r="N847" s="3"/>
    </row>
    <row r="848" ht="12.75" customHeight="1">
      <c r="F848" s="3"/>
      <c r="N848" s="3"/>
    </row>
    <row r="849" ht="12.75" customHeight="1">
      <c r="F849" s="3"/>
      <c r="N849" s="3"/>
    </row>
    <row r="850" ht="12.75" customHeight="1">
      <c r="F850" s="3"/>
      <c r="N850" s="3"/>
    </row>
    <row r="851" ht="12.75" customHeight="1">
      <c r="F851" s="3"/>
      <c r="N851" s="3"/>
    </row>
    <row r="852" ht="12.75" customHeight="1">
      <c r="F852" s="3"/>
      <c r="N852" s="3"/>
    </row>
    <row r="853" ht="12.75" customHeight="1">
      <c r="F853" s="3"/>
      <c r="N853" s="3"/>
    </row>
    <row r="854" ht="12.75" customHeight="1">
      <c r="F854" s="3"/>
      <c r="N854" s="3"/>
    </row>
    <row r="855" ht="12.75" customHeight="1">
      <c r="F855" s="3"/>
      <c r="N855" s="3"/>
    </row>
    <row r="856" ht="12.75" customHeight="1">
      <c r="F856" s="3"/>
      <c r="N856" s="3"/>
    </row>
    <row r="857" ht="12.75" customHeight="1">
      <c r="F857" s="3"/>
      <c r="N857" s="3"/>
    </row>
    <row r="858" ht="12.75" customHeight="1">
      <c r="F858" s="3"/>
      <c r="N858" s="3"/>
    </row>
    <row r="859" ht="12.75" customHeight="1">
      <c r="F859" s="3"/>
      <c r="N859" s="3"/>
    </row>
    <row r="860" ht="12.75" customHeight="1">
      <c r="F860" s="3"/>
      <c r="N860" s="3"/>
    </row>
    <row r="861" ht="12.75" customHeight="1">
      <c r="F861" s="3"/>
      <c r="N861" s="3"/>
    </row>
    <row r="862" ht="12.75" customHeight="1">
      <c r="F862" s="3"/>
      <c r="N862" s="3"/>
    </row>
    <row r="863" ht="12.75" customHeight="1">
      <c r="F863" s="3"/>
      <c r="N863" s="3"/>
    </row>
    <row r="864" ht="12.75" customHeight="1">
      <c r="F864" s="3"/>
      <c r="N864" s="3"/>
    </row>
    <row r="865" ht="12.75" customHeight="1">
      <c r="F865" s="3"/>
      <c r="N865" s="3"/>
    </row>
    <row r="866" ht="12.75" customHeight="1">
      <c r="F866" s="3"/>
      <c r="N866" s="3"/>
    </row>
    <row r="867" ht="12.75" customHeight="1">
      <c r="F867" s="3"/>
      <c r="N867" s="3"/>
    </row>
    <row r="868" ht="12.75" customHeight="1">
      <c r="F868" s="3"/>
      <c r="N868" s="3"/>
    </row>
    <row r="869" ht="12.75" customHeight="1">
      <c r="F869" s="3"/>
      <c r="N869" s="3"/>
    </row>
    <row r="870" ht="12.75" customHeight="1">
      <c r="F870" s="3"/>
      <c r="N870" s="3"/>
    </row>
    <row r="871" ht="12.75" customHeight="1">
      <c r="F871" s="3"/>
      <c r="N871" s="3"/>
    </row>
    <row r="872" ht="12.75" customHeight="1">
      <c r="F872" s="3"/>
      <c r="N872" s="3"/>
    </row>
    <row r="873" ht="12.75" customHeight="1">
      <c r="F873" s="3"/>
      <c r="N873" s="3"/>
    </row>
    <row r="874" ht="12.75" customHeight="1">
      <c r="F874" s="3"/>
      <c r="N874" s="3"/>
    </row>
    <row r="875" ht="12.75" customHeight="1">
      <c r="F875" s="3"/>
      <c r="N875" s="3"/>
    </row>
    <row r="876" ht="12.75" customHeight="1">
      <c r="F876" s="3"/>
      <c r="N876" s="3"/>
    </row>
    <row r="877" ht="12.75" customHeight="1">
      <c r="F877" s="3"/>
      <c r="N877" s="3"/>
    </row>
    <row r="878" ht="12.75" customHeight="1">
      <c r="F878" s="3"/>
      <c r="N878" s="3"/>
    </row>
    <row r="879" ht="12.75" customHeight="1">
      <c r="F879" s="3"/>
      <c r="N879" s="3"/>
    </row>
    <row r="880" ht="12.75" customHeight="1">
      <c r="F880" s="3"/>
      <c r="N880" s="3"/>
    </row>
    <row r="881" ht="12.75" customHeight="1">
      <c r="F881" s="3"/>
      <c r="N881" s="3"/>
    </row>
    <row r="882" ht="12.75" customHeight="1">
      <c r="F882" s="3"/>
      <c r="N882" s="3"/>
    </row>
    <row r="883" ht="12.75" customHeight="1">
      <c r="F883" s="3"/>
      <c r="N883" s="3"/>
    </row>
    <row r="884" ht="12.75" customHeight="1">
      <c r="F884" s="3"/>
      <c r="N884" s="3"/>
    </row>
    <row r="885" ht="12.75" customHeight="1">
      <c r="F885" s="3"/>
      <c r="N885" s="3"/>
    </row>
    <row r="886" ht="12.75" customHeight="1">
      <c r="F886" s="3"/>
      <c r="N886" s="3"/>
    </row>
    <row r="887" ht="12.75" customHeight="1">
      <c r="F887" s="3"/>
      <c r="N887" s="3"/>
    </row>
    <row r="888" ht="12.75" customHeight="1">
      <c r="F888" s="3"/>
      <c r="N888" s="3"/>
    </row>
    <row r="889" ht="12.75" customHeight="1">
      <c r="F889" s="3"/>
      <c r="N889" s="3"/>
    </row>
    <row r="890" ht="12.75" customHeight="1">
      <c r="F890" s="3"/>
      <c r="N890" s="3"/>
    </row>
    <row r="891" ht="12.75" customHeight="1">
      <c r="F891" s="3"/>
      <c r="N891" s="3"/>
    </row>
    <row r="892" ht="12.75" customHeight="1">
      <c r="F892" s="3"/>
      <c r="N892" s="3"/>
    </row>
    <row r="893" ht="12.75" customHeight="1">
      <c r="F893" s="3"/>
      <c r="N893" s="3"/>
    </row>
    <row r="894" ht="12.75" customHeight="1">
      <c r="F894" s="3"/>
      <c r="N894" s="3"/>
    </row>
    <row r="895" ht="12.75" customHeight="1">
      <c r="F895" s="3"/>
      <c r="N895" s="3"/>
    </row>
    <row r="896" ht="12.75" customHeight="1">
      <c r="F896" s="3"/>
      <c r="N896" s="3"/>
    </row>
    <row r="897" ht="12.75" customHeight="1">
      <c r="F897" s="3"/>
      <c r="N897" s="3"/>
    </row>
    <row r="898" ht="12.75" customHeight="1">
      <c r="F898" s="3"/>
      <c r="N898" s="3"/>
    </row>
    <row r="899" ht="12.75" customHeight="1">
      <c r="F899" s="3"/>
      <c r="N899" s="3"/>
    </row>
    <row r="900" ht="12.75" customHeight="1">
      <c r="F900" s="3"/>
      <c r="N900" s="3"/>
    </row>
    <row r="901" ht="12.75" customHeight="1">
      <c r="F901" s="3"/>
      <c r="N901" s="3"/>
    </row>
    <row r="902" ht="12.75" customHeight="1">
      <c r="F902" s="3"/>
      <c r="N902" s="3"/>
    </row>
    <row r="903" ht="12.75" customHeight="1">
      <c r="F903" s="3"/>
      <c r="N903" s="3"/>
    </row>
    <row r="904" ht="12.75" customHeight="1">
      <c r="F904" s="3"/>
      <c r="N904" s="3"/>
    </row>
    <row r="905" ht="12.75" customHeight="1">
      <c r="F905" s="3"/>
      <c r="N905" s="3"/>
    </row>
    <row r="906" ht="12.75" customHeight="1">
      <c r="F906" s="3"/>
      <c r="N906" s="3"/>
    </row>
    <row r="907" ht="12.75" customHeight="1">
      <c r="F907" s="3"/>
      <c r="N907" s="3"/>
    </row>
    <row r="908" ht="12.75" customHeight="1">
      <c r="F908" s="3"/>
      <c r="N908" s="3"/>
    </row>
    <row r="909" ht="12.75" customHeight="1">
      <c r="F909" s="3"/>
      <c r="N909" s="3"/>
    </row>
    <row r="910" ht="12.75" customHeight="1">
      <c r="F910" s="3"/>
      <c r="N910" s="3"/>
    </row>
    <row r="911" ht="12.75" customHeight="1">
      <c r="F911" s="3"/>
      <c r="N911" s="3"/>
    </row>
    <row r="912" ht="12.75" customHeight="1">
      <c r="F912" s="3"/>
      <c r="N912" s="3"/>
    </row>
    <row r="913" ht="12.75" customHeight="1">
      <c r="F913" s="3"/>
      <c r="N913" s="3"/>
    </row>
    <row r="914" ht="12.75" customHeight="1">
      <c r="F914" s="3"/>
      <c r="N914" s="3"/>
    </row>
    <row r="915" ht="12.75" customHeight="1">
      <c r="F915" s="3"/>
      <c r="N915" s="3"/>
    </row>
    <row r="916" ht="12.75" customHeight="1">
      <c r="F916" s="3"/>
      <c r="N916" s="3"/>
    </row>
    <row r="917" ht="12.75" customHeight="1">
      <c r="F917" s="3"/>
      <c r="N917" s="3"/>
    </row>
    <row r="918" ht="12.75" customHeight="1">
      <c r="F918" s="3"/>
      <c r="N918" s="3"/>
    </row>
    <row r="919" ht="12.75" customHeight="1">
      <c r="F919" s="3"/>
      <c r="N919" s="3"/>
    </row>
    <row r="920" ht="12.75" customHeight="1">
      <c r="F920" s="3"/>
      <c r="N920" s="3"/>
    </row>
    <row r="921" ht="12.75" customHeight="1">
      <c r="F921" s="3"/>
      <c r="N921" s="3"/>
    </row>
    <row r="922" ht="12.75" customHeight="1">
      <c r="F922" s="3"/>
      <c r="N922" s="3"/>
    </row>
    <row r="923" ht="12.75" customHeight="1">
      <c r="F923" s="3"/>
      <c r="N923" s="3"/>
    </row>
    <row r="924" ht="12.75" customHeight="1">
      <c r="F924" s="3"/>
      <c r="N924" s="3"/>
    </row>
    <row r="925" ht="12.75" customHeight="1">
      <c r="F925" s="3"/>
      <c r="N925" s="3"/>
    </row>
    <row r="926" ht="12.75" customHeight="1">
      <c r="F926" s="3"/>
      <c r="N926" s="3"/>
    </row>
    <row r="927" ht="12.75" customHeight="1">
      <c r="F927" s="3"/>
      <c r="N927" s="3"/>
    </row>
    <row r="928" ht="12.75" customHeight="1">
      <c r="F928" s="3"/>
      <c r="N928" s="3"/>
    </row>
    <row r="929" ht="12.75" customHeight="1">
      <c r="F929" s="3"/>
      <c r="N929" s="3"/>
    </row>
    <row r="930" ht="12.75" customHeight="1">
      <c r="F930" s="3"/>
      <c r="N930" s="3"/>
    </row>
    <row r="931" ht="12.75" customHeight="1">
      <c r="F931" s="3"/>
      <c r="N931" s="3"/>
    </row>
    <row r="932" ht="12.75" customHeight="1">
      <c r="F932" s="3"/>
      <c r="N932" s="3"/>
    </row>
    <row r="933" ht="12.75" customHeight="1">
      <c r="F933" s="3"/>
      <c r="N933" s="3"/>
    </row>
    <row r="934" ht="12.75" customHeight="1">
      <c r="F934" s="3"/>
      <c r="N934" s="3"/>
    </row>
    <row r="935" ht="12.75" customHeight="1">
      <c r="F935" s="3"/>
      <c r="N935" s="3"/>
    </row>
    <row r="936" ht="12.75" customHeight="1">
      <c r="F936" s="3"/>
      <c r="N936" s="3"/>
    </row>
    <row r="937" ht="12.75" customHeight="1">
      <c r="F937" s="3"/>
      <c r="N937" s="3"/>
    </row>
    <row r="938" ht="12.75" customHeight="1">
      <c r="F938" s="3"/>
      <c r="N938" s="3"/>
    </row>
    <row r="939" ht="12.75" customHeight="1">
      <c r="F939" s="3"/>
      <c r="N939" s="3"/>
    </row>
    <row r="940" ht="12.75" customHeight="1">
      <c r="F940" s="3"/>
      <c r="N940" s="3"/>
    </row>
    <row r="941" ht="12.75" customHeight="1">
      <c r="F941" s="3"/>
      <c r="N941" s="3"/>
    </row>
    <row r="942" ht="12.75" customHeight="1">
      <c r="F942" s="3"/>
      <c r="N942" s="3"/>
    </row>
    <row r="943" ht="12.75" customHeight="1">
      <c r="F943" s="3"/>
      <c r="N943" s="3"/>
    </row>
    <row r="944" ht="12.75" customHeight="1">
      <c r="F944" s="3"/>
      <c r="N944" s="3"/>
    </row>
    <row r="945" ht="12.75" customHeight="1">
      <c r="F945" s="3"/>
      <c r="N945" s="3"/>
    </row>
    <row r="946" ht="12.75" customHeight="1">
      <c r="F946" s="3"/>
      <c r="N946" s="3"/>
    </row>
    <row r="947" ht="12.75" customHeight="1">
      <c r="F947" s="3"/>
      <c r="N947" s="3"/>
    </row>
    <row r="948" ht="12.75" customHeight="1">
      <c r="F948" s="3"/>
      <c r="N948" s="3"/>
    </row>
    <row r="949" ht="12.75" customHeight="1">
      <c r="F949" s="3"/>
      <c r="N949" s="3"/>
    </row>
    <row r="950" ht="12.75" customHeight="1">
      <c r="F950" s="3"/>
      <c r="N950" s="3"/>
    </row>
    <row r="951" ht="12.75" customHeight="1">
      <c r="F951" s="3"/>
      <c r="N951" s="3"/>
    </row>
    <row r="952" ht="12.75" customHeight="1">
      <c r="F952" s="3"/>
      <c r="N952" s="3"/>
    </row>
    <row r="953" ht="12.75" customHeight="1">
      <c r="F953" s="3"/>
      <c r="N953" s="3"/>
    </row>
    <row r="954" ht="12.75" customHeight="1">
      <c r="F954" s="3"/>
      <c r="N954" s="3"/>
    </row>
    <row r="955" ht="12.75" customHeight="1">
      <c r="F955" s="3"/>
      <c r="N955" s="3"/>
    </row>
    <row r="956" ht="12.75" customHeight="1">
      <c r="F956" s="3"/>
      <c r="N956" s="3"/>
    </row>
    <row r="957" ht="12.75" customHeight="1">
      <c r="F957" s="3"/>
      <c r="N957" s="3"/>
    </row>
    <row r="958" ht="12.75" customHeight="1">
      <c r="F958" s="3"/>
      <c r="N958" s="3"/>
    </row>
    <row r="959" ht="12.75" customHeight="1">
      <c r="F959" s="3"/>
      <c r="N959" s="3"/>
    </row>
    <row r="960" ht="12.75" customHeight="1">
      <c r="F960" s="3"/>
      <c r="N960" s="3"/>
    </row>
    <row r="961" ht="12.75" customHeight="1">
      <c r="F961" s="3"/>
      <c r="N961" s="3"/>
    </row>
    <row r="962" ht="12.75" customHeight="1">
      <c r="F962" s="3"/>
      <c r="N962" s="3"/>
    </row>
    <row r="963" ht="12.75" customHeight="1">
      <c r="F963" s="3"/>
      <c r="N963" s="3"/>
    </row>
    <row r="964" ht="12.75" customHeight="1">
      <c r="F964" s="3"/>
      <c r="N964" s="3"/>
    </row>
    <row r="965" ht="12.75" customHeight="1">
      <c r="F965" s="3"/>
      <c r="N965" s="3"/>
    </row>
    <row r="966" ht="12.75" customHeight="1">
      <c r="F966" s="3"/>
      <c r="N966" s="3"/>
    </row>
    <row r="967" ht="12.75" customHeight="1">
      <c r="F967" s="3"/>
      <c r="N967" s="3"/>
    </row>
    <row r="968" ht="12.75" customHeight="1">
      <c r="F968" s="3"/>
      <c r="N968" s="3"/>
    </row>
    <row r="969" ht="12.75" customHeight="1">
      <c r="F969" s="3"/>
      <c r="N969" s="3"/>
    </row>
    <row r="970" ht="12.75" customHeight="1">
      <c r="F970" s="3"/>
      <c r="N970" s="3"/>
    </row>
    <row r="971" ht="12.75" customHeight="1">
      <c r="F971" s="3"/>
      <c r="N971" s="3"/>
    </row>
    <row r="972" ht="12.75" customHeight="1">
      <c r="F972" s="3"/>
      <c r="N972" s="3"/>
    </row>
    <row r="973" ht="12.75" customHeight="1">
      <c r="F973" s="3"/>
      <c r="N973" s="3"/>
    </row>
    <row r="974" ht="12.75" customHeight="1">
      <c r="F974" s="3"/>
      <c r="N974" s="3"/>
    </row>
    <row r="975" ht="12.75" customHeight="1">
      <c r="F975" s="3"/>
      <c r="N975" s="3"/>
    </row>
    <row r="976" ht="12.75" customHeight="1">
      <c r="F976" s="3"/>
      <c r="N976" s="3"/>
    </row>
    <row r="977" ht="12.75" customHeight="1">
      <c r="F977" s="3"/>
      <c r="N977" s="3"/>
    </row>
    <row r="978" ht="12.75" customHeight="1">
      <c r="F978" s="3"/>
      <c r="N978" s="3"/>
    </row>
    <row r="979" ht="12.75" customHeight="1">
      <c r="F979" s="3"/>
      <c r="N979" s="3"/>
    </row>
    <row r="980" ht="12.75" customHeight="1">
      <c r="F980" s="3"/>
      <c r="N980" s="3"/>
    </row>
    <row r="981" ht="12.75" customHeight="1">
      <c r="F981" s="3"/>
      <c r="N981" s="3"/>
    </row>
    <row r="982" ht="12.75" customHeight="1">
      <c r="F982" s="3"/>
      <c r="N982" s="3"/>
    </row>
    <row r="983" ht="12.75" customHeight="1">
      <c r="F983" s="3"/>
      <c r="N983" s="3"/>
    </row>
    <row r="984" ht="12.75" customHeight="1">
      <c r="F984" s="3"/>
      <c r="N984" s="3"/>
    </row>
    <row r="985" ht="12.75" customHeight="1">
      <c r="F985" s="3"/>
      <c r="N985" s="3"/>
    </row>
    <row r="986" ht="12.75" customHeight="1">
      <c r="F986" s="3"/>
      <c r="N986" s="3"/>
    </row>
    <row r="987" ht="12.75" customHeight="1">
      <c r="F987" s="3"/>
      <c r="N987" s="3"/>
    </row>
    <row r="988" ht="12.75" customHeight="1">
      <c r="F988" s="3"/>
      <c r="N988" s="3"/>
    </row>
    <row r="989" ht="12.75" customHeight="1">
      <c r="F989" s="3"/>
      <c r="N989" s="3"/>
    </row>
    <row r="990" ht="12.75" customHeight="1">
      <c r="F990" s="3"/>
      <c r="N990" s="3"/>
    </row>
    <row r="991" ht="12.75" customHeight="1">
      <c r="F991" s="3"/>
      <c r="N991" s="3"/>
    </row>
    <row r="992" ht="12.75" customHeight="1">
      <c r="F992" s="3"/>
      <c r="N992" s="3"/>
    </row>
    <row r="993" ht="12.75" customHeight="1">
      <c r="F993" s="3"/>
      <c r="N993" s="3"/>
    </row>
    <row r="994" ht="12.75" customHeight="1">
      <c r="F994" s="3"/>
      <c r="N994" s="3"/>
    </row>
    <row r="995" ht="12.75" customHeight="1">
      <c r="F995" s="3"/>
      <c r="N995" s="3"/>
    </row>
    <row r="996" ht="12.75" customHeight="1">
      <c r="F996" s="3"/>
      <c r="N996" s="3"/>
    </row>
    <row r="997" ht="12.75" customHeight="1">
      <c r="F997" s="3"/>
      <c r="N997" s="3"/>
    </row>
    <row r="998" ht="12.75" customHeight="1">
      <c r="F998" s="3"/>
      <c r="N998" s="3"/>
    </row>
    <row r="999" ht="12.75" customHeight="1">
      <c r="F999" s="3"/>
      <c r="N999" s="3"/>
    </row>
    <row r="1000" ht="12.75" customHeight="1">
      <c r="F1000" s="3"/>
      <c r="N1000" s="3"/>
    </row>
  </sheetData>
  <mergeCells count="75">
    <mergeCell ref="G17:K17"/>
    <mergeCell ref="G18:K18"/>
    <mergeCell ref="E23:G23"/>
    <mergeCell ref="C20:G20"/>
    <mergeCell ref="C21:D21"/>
    <mergeCell ref="E21:G21"/>
    <mergeCell ref="C22:D22"/>
    <mergeCell ref="C25:J25"/>
    <mergeCell ref="C17:F17"/>
    <mergeCell ref="C18:F18"/>
    <mergeCell ref="G13:K13"/>
    <mergeCell ref="C13:F13"/>
    <mergeCell ref="N3:Q3"/>
    <mergeCell ref="D4:E4"/>
    <mergeCell ref="F4:G4"/>
    <mergeCell ref="F5:G5"/>
    <mergeCell ref="D5:E5"/>
    <mergeCell ref="G14:K14"/>
    <mergeCell ref="G15:K15"/>
    <mergeCell ref="G16:K16"/>
    <mergeCell ref="C12:K12"/>
    <mergeCell ref="C14:F14"/>
    <mergeCell ref="C15:F15"/>
    <mergeCell ref="C16:F16"/>
    <mergeCell ref="C104:F104"/>
    <mergeCell ref="C98:E98"/>
    <mergeCell ref="D99:E99"/>
    <mergeCell ref="C90:D90"/>
    <mergeCell ref="C115:D115"/>
    <mergeCell ref="C110:E110"/>
    <mergeCell ref="C111:D111"/>
    <mergeCell ref="C112:D112"/>
    <mergeCell ref="C113:D113"/>
    <mergeCell ref="C114:D114"/>
    <mergeCell ref="C30:F30"/>
    <mergeCell ref="C31:F31"/>
    <mergeCell ref="C42:G42"/>
    <mergeCell ref="C33:G33"/>
    <mergeCell ref="C34:G34"/>
    <mergeCell ref="C35:G35"/>
    <mergeCell ref="C36:G36"/>
    <mergeCell ref="C37:G37"/>
    <mergeCell ref="D75:E75"/>
    <mergeCell ref="C80:F80"/>
    <mergeCell ref="H72:M72"/>
    <mergeCell ref="C87:D87"/>
    <mergeCell ref="C86:E86"/>
    <mergeCell ref="E53:F53"/>
    <mergeCell ref="C51:E51"/>
    <mergeCell ref="C53:D53"/>
    <mergeCell ref="C72:F72"/>
    <mergeCell ref="C74:E74"/>
    <mergeCell ref="C89:D89"/>
    <mergeCell ref="C88:D88"/>
    <mergeCell ref="H96:M96"/>
    <mergeCell ref="C91:D91"/>
    <mergeCell ref="C96:F96"/>
    <mergeCell ref="H4:I4"/>
    <mergeCell ref="J4:K4"/>
    <mergeCell ref="J5:K5"/>
    <mergeCell ref="H5:I5"/>
    <mergeCell ref="B4:C4"/>
    <mergeCell ref="B5:C5"/>
    <mergeCell ref="B3:K3"/>
    <mergeCell ref="G30:J30"/>
    <mergeCell ref="G31:J31"/>
    <mergeCell ref="G29:J29"/>
    <mergeCell ref="C29:F29"/>
    <mergeCell ref="C23:D23"/>
    <mergeCell ref="C28:F28"/>
    <mergeCell ref="C27:F27"/>
    <mergeCell ref="C26:F26"/>
    <mergeCell ref="G27:J27"/>
    <mergeCell ref="G28:J28"/>
    <mergeCell ref="G26:J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3" width="8.71"/>
    <col customWidth="1" min="14" max="14" width="13.29"/>
    <col customWidth="1" min="15" max="51" width="8.71"/>
    <col customWidth="1" min="52" max="52" width="8.14"/>
    <col customWidth="1" min="53" max="53" width="15.0"/>
    <col customWidth="1" min="54" max="54" width="12.14"/>
    <col customWidth="1" min="55" max="55" width="45.43"/>
    <col customWidth="1" min="56" max="56" width="27.71"/>
    <col customWidth="1" min="57" max="57" width="6.43"/>
    <col customWidth="1" min="58" max="58" width="22.43"/>
    <col customWidth="1" min="59" max="77" width="8.71"/>
    <col customWidth="1" min="78" max="80" width="12.0"/>
  </cols>
  <sheetData>
    <row r="1" ht="18.75" customHeight="1">
      <c r="B1" s="11" t="s">
        <v>258</v>
      </c>
      <c r="N1" s="3" t="s">
        <v>177</v>
      </c>
      <c r="AZ1" s="3"/>
      <c r="BA1" s="3"/>
      <c r="BB1" s="3"/>
      <c r="BC1" s="3"/>
      <c r="BD1" s="3"/>
      <c r="BE1" s="3"/>
      <c r="BF1" s="3"/>
      <c r="BZ1" s="16" t="s">
        <v>259</v>
      </c>
      <c r="CA1" s="16" t="s">
        <v>260</v>
      </c>
      <c r="CB1" s="16" t="s">
        <v>261</v>
      </c>
    </row>
    <row r="2" ht="12.75" customHeight="1">
      <c r="N2" s="3"/>
      <c r="AZ2" s="3"/>
      <c r="BA2" s="3"/>
      <c r="BB2" s="3"/>
      <c r="BC2" s="3"/>
      <c r="BD2" s="3"/>
      <c r="BE2" s="3"/>
      <c r="BF2" s="3"/>
      <c r="BZ2" s="3">
        <v>0.0</v>
      </c>
      <c r="CA2" s="3">
        <v>0.0</v>
      </c>
      <c r="CB2" s="3">
        <v>0.0</v>
      </c>
    </row>
    <row r="3" ht="15.75" customHeight="1">
      <c r="B3" s="12" t="s">
        <v>156</v>
      </c>
      <c r="C3" s="13"/>
      <c r="D3" s="13"/>
      <c r="E3" s="13"/>
      <c r="F3" s="13"/>
      <c r="G3" s="13"/>
      <c r="H3" s="13"/>
      <c r="I3" s="13"/>
      <c r="J3" s="13"/>
      <c r="K3" s="14"/>
      <c r="N3" s="12" t="s">
        <v>157</v>
      </c>
      <c r="O3" s="13"/>
      <c r="P3" s="13"/>
      <c r="Q3" s="14"/>
      <c r="AZ3" s="16" t="s">
        <v>262</v>
      </c>
      <c r="BA3" s="16" t="s">
        <v>263</v>
      </c>
      <c r="BB3" s="16" t="s">
        <v>264</v>
      </c>
      <c r="BC3" s="16" t="s">
        <v>265</v>
      </c>
      <c r="BD3" s="16" t="s">
        <v>266</v>
      </c>
      <c r="BE3" s="16" t="s">
        <v>267</v>
      </c>
      <c r="BF3" s="16" t="s">
        <v>268</v>
      </c>
      <c r="BZ3" s="3">
        <v>0.0</v>
      </c>
      <c r="CA3" s="3">
        <v>0.047619047619047616</v>
      </c>
      <c r="CB3" s="3">
        <v>0.0</v>
      </c>
    </row>
    <row r="4" ht="12.75" customHeight="1">
      <c r="B4" s="15" t="s">
        <v>178</v>
      </c>
      <c r="C4" s="14"/>
      <c r="D4" s="15" t="s">
        <v>179</v>
      </c>
      <c r="E4" s="14"/>
      <c r="F4" s="15" t="s">
        <v>180</v>
      </c>
      <c r="G4" s="14"/>
      <c r="H4" s="15" t="s">
        <v>181</v>
      </c>
      <c r="I4" s="14"/>
      <c r="J4" s="15" t="s">
        <v>182</v>
      </c>
      <c r="K4" s="14"/>
      <c r="N4" s="16" t="s">
        <v>183</v>
      </c>
      <c r="O4" s="16" t="s">
        <v>184</v>
      </c>
      <c r="P4" s="16" t="s">
        <v>162</v>
      </c>
      <c r="Q4" s="16" t="s">
        <v>163</v>
      </c>
      <c r="AZ4" s="33">
        <v>1.0</v>
      </c>
      <c r="BA4" s="33">
        <v>0.9831884817110427</v>
      </c>
      <c r="BB4" s="33">
        <v>1.0</v>
      </c>
      <c r="BC4" s="33">
        <v>1.0</v>
      </c>
      <c r="BD4" s="33">
        <v>0.2</v>
      </c>
      <c r="BE4" s="3">
        <v>1.0</v>
      </c>
      <c r="BF4" s="3">
        <v>4.5</v>
      </c>
      <c r="BZ4" s="3">
        <v>0.0</v>
      </c>
      <c r="CA4" s="3">
        <v>0.14285714285714285</v>
      </c>
      <c r="CB4" s="3">
        <v>0.0</v>
      </c>
    </row>
    <row r="5" ht="12.75" customHeight="1">
      <c r="B5" s="15" t="s">
        <v>185</v>
      </c>
      <c r="C5" s="14"/>
      <c r="D5" s="15" t="s">
        <v>186</v>
      </c>
      <c r="E5" s="14"/>
      <c r="F5" s="15" t="s">
        <v>187</v>
      </c>
      <c r="G5" s="14"/>
      <c r="H5" s="19"/>
      <c r="I5" s="14"/>
      <c r="J5" s="19"/>
      <c r="K5" s="14"/>
      <c r="N5" s="17">
        <v>1.0</v>
      </c>
      <c r="O5" s="17">
        <v>7.0</v>
      </c>
      <c r="P5" s="17">
        <v>34.0</v>
      </c>
      <c r="Q5" s="17">
        <v>42.0</v>
      </c>
      <c r="AZ5" s="33">
        <v>2.0</v>
      </c>
      <c r="BA5" s="33">
        <v>0.9321113018126294</v>
      </c>
      <c r="BB5" s="33">
        <v>1.0</v>
      </c>
      <c r="BC5" s="33">
        <v>2.0</v>
      </c>
      <c r="BD5" s="33">
        <v>0.4</v>
      </c>
      <c r="BE5" s="3">
        <v>2.0</v>
      </c>
      <c r="BF5" s="3">
        <v>3.0</v>
      </c>
      <c r="BZ5" s="3">
        <v>0.0</v>
      </c>
      <c r="CA5" s="3">
        <v>0.2857142857142857</v>
      </c>
      <c r="CB5" s="3">
        <v>0.0</v>
      </c>
    </row>
    <row r="6" ht="12.75" customHeight="1">
      <c r="N6" s="3"/>
      <c r="AZ6" s="33">
        <v>3.0</v>
      </c>
      <c r="BA6" s="33">
        <v>0.9321113018126294</v>
      </c>
      <c r="BB6" s="33">
        <v>1.0</v>
      </c>
      <c r="BC6" s="33">
        <v>3.0</v>
      </c>
      <c r="BD6" s="33">
        <v>0.6000000000000001</v>
      </c>
      <c r="BE6" s="3">
        <v>3.0</v>
      </c>
      <c r="BF6" s="3">
        <v>1.5</v>
      </c>
      <c r="BZ6" s="3">
        <v>0.0</v>
      </c>
      <c r="CA6" s="3">
        <v>0.38095238095238093</v>
      </c>
      <c r="CB6" s="3">
        <v>0.0</v>
      </c>
    </row>
    <row r="7" ht="12.75" customHeight="1">
      <c r="N7" s="3"/>
      <c r="AZ7" s="33">
        <v>4.0</v>
      </c>
      <c r="BA7" s="33">
        <v>0.9121219751196282</v>
      </c>
      <c r="BB7" s="33">
        <v>1.0</v>
      </c>
      <c r="BC7" s="33">
        <v>4.0</v>
      </c>
      <c r="BD7" s="33">
        <v>0.8</v>
      </c>
      <c r="BE7" s="3">
        <v>4.0</v>
      </c>
      <c r="BF7" s="3">
        <v>1.0</v>
      </c>
      <c r="BZ7" s="3">
        <v>0.0</v>
      </c>
      <c r="CA7" s="3">
        <v>0.42857142857142855</v>
      </c>
      <c r="CB7" s="3">
        <v>0.0</v>
      </c>
    </row>
    <row r="8" ht="12.75" customHeight="1">
      <c r="N8" s="3"/>
      <c r="AZ8" s="33">
        <v>5.0</v>
      </c>
      <c r="BA8" s="33">
        <v>0.9121219751196282</v>
      </c>
      <c r="BB8" s="33">
        <v>1.0</v>
      </c>
      <c r="BC8" s="33">
        <v>5.0</v>
      </c>
      <c r="BD8" s="33">
        <v>1.0</v>
      </c>
      <c r="BE8" s="3">
        <v>5.0</v>
      </c>
      <c r="BF8" s="3">
        <v>0.5</v>
      </c>
      <c r="BZ8" s="3">
        <v>0.023809523809523808</v>
      </c>
      <c r="CA8" s="3">
        <v>0.47619047619047616</v>
      </c>
      <c r="CB8" s="3">
        <v>0.023809523809523808</v>
      </c>
    </row>
    <row r="9" ht="12.75" customHeight="1">
      <c r="N9" s="3"/>
      <c r="AZ9" s="33">
        <v>6.0</v>
      </c>
      <c r="BA9" s="33">
        <v>0.9121219751196282</v>
      </c>
      <c r="BB9" s="33">
        <v>1.0</v>
      </c>
      <c r="BC9" s="33">
        <v>6.0</v>
      </c>
      <c r="BD9" s="33">
        <v>1.2000000000000002</v>
      </c>
      <c r="BE9" s="3">
        <v>6.0</v>
      </c>
      <c r="BF9" s="3">
        <v>0.0</v>
      </c>
      <c r="BZ9" s="3">
        <v>0.03571428571428571</v>
      </c>
      <c r="CA9" s="3">
        <v>0.5238095238095238</v>
      </c>
      <c r="CB9" s="3">
        <v>0.03571428571428571</v>
      </c>
    </row>
    <row r="10" ht="12.75" customHeight="1">
      <c r="N10" s="3"/>
      <c r="AZ10" s="33">
        <v>7.0</v>
      </c>
      <c r="BA10" s="33">
        <v>0.8649203300340036</v>
      </c>
      <c r="BB10" s="33">
        <v>1.0</v>
      </c>
      <c r="BC10" s="33">
        <v>7.0</v>
      </c>
      <c r="BD10" s="33">
        <v>1.4000000000000001</v>
      </c>
      <c r="BE10" s="3">
        <v>7.0</v>
      </c>
      <c r="BF10" s="3">
        <v>0.0</v>
      </c>
      <c r="BZ10" s="3">
        <v>0.03571428571428571</v>
      </c>
      <c r="CA10" s="3">
        <v>0.6190476190476191</v>
      </c>
      <c r="CB10" s="3">
        <v>0.03571428571428571</v>
      </c>
    </row>
    <row r="11" ht="12.75" customHeight="1">
      <c r="N11" s="3"/>
      <c r="AZ11" s="33">
        <v>8.0</v>
      </c>
      <c r="BA11" s="33">
        <v>0.8649203300340036</v>
      </c>
      <c r="BB11" s="33">
        <v>1.0</v>
      </c>
      <c r="BC11" s="33">
        <v>8.0</v>
      </c>
      <c r="BD11" s="33">
        <v>1.6</v>
      </c>
      <c r="BE11" s="3">
        <v>8.0</v>
      </c>
      <c r="BF11" s="3">
        <v>0.0</v>
      </c>
      <c r="BZ11" s="3">
        <v>0.03571428571428571</v>
      </c>
      <c r="CA11" s="3">
        <v>0.6666666666666666</v>
      </c>
      <c r="CB11" s="3">
        <v>0.03571428571428571</v>
      </c>
    </row>
    <row r="12" ht="12.75" customHeight="1">
      <c r="N12" s="3"/>
      <c r="AZ12" s="33">
        <v>9.0</v>
      </c>
      <c r="BA12" s="33">
        <v>0.8393608336200122</v>
      </c>
      <c r="BB12" s="33">
        <v>1.0</v>
      </c>
      <c r="BC12" s="33">
        <v>9.0</v>
      </c>
      <c r="BD12" s="33">
        <v>1.8</v>
      </c>
      <c r="BE12" s="3">
        <v>9.0</v>
      </c>
      <c r="BF12" s="3">
        <v>0.0</v>
      </c>
      <c r="BZ12" s="3">
        <v>0.047619047619047616</v>
      </c>
      <c r="CA12" s="3">
        <v>0.6666666666666666</v>
      </c>
      <c r="CB12" s="3">
        <v>0.047619047619047616</v>
      </c>
    </row>
    <row r="13" ht="12.75" customHeight="1">
      <c r="N13" s="3"/>
      <c r="AZ13" s="33">
        <v>10.0</v>
      </c>
      <c r="BA13" s="33">
        <v>0.7979807265713305</v>
      </c>
      <c r="BB13" s="33">
        <v>0.0</v>
      </c>
      <c r="BC13" s="33">
        <v>9.0</v>
      </c>
      <c r="BD13" s="33">
        <v>2.0</v>
      </c>
      <c r="BE13" s="3">
        <v>10.0</v>
      </c>
      <c r="BF13" s="3">
        <v>0.0</v>
      </c>
      <c r="BZ13" s="3">
        <v>0.05952380952380952</v>
      </c>
      <c r="CA13" s="3">
        <v>0.7619047619047619</v>
      </c>
      <c r="CB13" s="3">
        <v>0.05952380952380952</v>
      </c>
    </row>
    <row r="14" ht="12.75" customHeight="1">
      <c r="N14" s="3"/>
      <c r="AZ14" s="34">
        <v>11.0</v>
      </c>
      <c r="BA14" s="34">
        <v>0.7979807265713305</v>
      </c>
      <c r="BB14" s="34">
        <v>1.0</v>
      </c>
      <c r="BC14" s="34">
        <v>10.0</v>
      </c>
      <c r="BD14" s="34">
        <v>2.2</v>
      </c>
      <c r="BE14" s="3"/>
      <c r="BF14" s="3"/>
      <c r="BZ14" s="3">
        <v>0.08333333333333333</v>
      </c>
      <c r="CA14" s="3">
        <v>0.7619047619047619</v>
      </c>
      <c r="CB14" s="3">
        <v>0.08333333333333333</v>
      </c>
    </row>
    <row r="15" ht="12.75" customHeight="1">
      <c r="N15" s="3"/>
      <c r="AZ15" s="34">
        <v>12.0</v>
      </c>
      <c r="BA15" s="34">
        <v>0.7979807265713305</v>
      </c>
      <c r="BB15" s="34">
        <v>0.0</v>
      </c>
      <c r="BC15" s="34">
        <v>10.0</v>
      </c>
      <c r="BD15" s="34">
        <v>2.4000000000000004</v>
      </c>
      <c r="BE15" s="3"/>
      <c r="BF15" s="3"/>
      <c r="BZ15" s="3">
        <v>0.09523809523809523</v>
      </c>
      <c r="CA15" s="3">
        <v>0.8095238095238095</v>
      </c>
      <c r="CB15" s="3">
        <v>0.09523809523809523</v>
      </c>
    </row>
    <row r="16" ht="12.75" customHeight="1">
      <c r="N16" s="3"/>
      <c r="AZ16" s="34">
        <v>13.0</v>
      </c>
      <c r="BA16" s="34">
        <v>0.7632225029277402</v>
      </c>
      <c r="BB16" s="34">
        <v>0.0</v>
      </c>
      <c r="BC16" s="34">
        <v>10.0</v>
      </c>
      <c r="BD16" s="34">
        <v>2.6</v>
      </c>
      <c r="BE16" s="3"/>
      <c r="BF16" s="3"/>
      <c r="BZ16" s="3">
        <v>0.10714285714285714</v>
      </c>
      <c r="CA16" s="3">
        <v>0.8095238095238095</v>
      </c>
      <c r="CB16" s="3">
        <v>0.10714285714285714</v>
      </c>
    </row>
    <row r="17" ht="12.75" customHeight="1">
      <c r="N17" s="3"/>
      <c r="AZ17" s="34">
        <v>14.0</v>
      </c>
      <c r="BA17" s="34">
        <v>0.7632225029277402</v>
      </c>
      <c r="BB17" s="34">
        <v>1.0</v>
      </c>
      <c r="BC17" s="34">
        <v>11.0</v>
      </c>
      <c r="BD17" s="34">
        <v>2.8000000000000003</v>
      </c>
      <c r="BE17" s="3"/>
      <c r="BF17" s="3"/>
      <c r="BZ17" s="3">
        <v>0.11904761904761904</v>
      </c>
      <c r="CA17" s="3">
        <v>0.8095238095238095</v>
      </c>
      <c r="CB17" s="3">
        <v>0.11904761904761904</v>
      </c>
    </row>
    <row r="18" ht="12.75" customHeight="1">
      <c r="N18" s="3"/>
      <c r="AZ18" s="34">
        <v>15.0</v>
      </c>
      <c r="BA18" s="34">
        <v>0.6481486603370054</v>
      </c>
      <c r="BB18" s="34">
        <v>1.0</v>
      </c>
      <c r="BC18" s="34">
        <v>12.0</v>
      </c>
      <c r="BD18" s="34">
        <v>3.0</v>
      </c>
      <c r="BE18" s="3"/>
      <c r="BF18" s="3"/>
      <c r="BZ18" s="3">
        <v>0.11904761904761904</v>
      </c>
      <c r="CA18" s="3">
        <v>0.8571428571428571</v>
      </c>
      <c r="CB18" s="3">
        <v>0.11904761904761904</v>
      </c>
    </row>
    <row r="19" ht="12.75" customHeight="1">
      <c r="N19" s="3"/>
      <c r="AZ19" s="34">
        <v>16.0</v>
      </c>
      <c r="BA19" s="34">
        <v>0.6481486603370054</v>
      </c>
      <c r="BB19" s="34">
        <v>1.0</v>
      </c>
      <c r="BC19" s="34">
        <v>13.0</v>
      </c>
      <c r="BD19" s="34">
        <v>3.2</v>
      </c>
      <c r="BE19" s="3"/>
      <c r="BF19" s="3"/>
      <c r="BZ19" s="3">
        <v>0.13095238095238096</v>
      </c>
      <c r="CA19" s="3">
        <v>0.8571428571428571</v>
      </c>
      <c r="CB19" s="3">
        <v>0.13095238095238096</v>
      </c>
    </row>
    <row r="20" ht="12.75" customHeight="1">
      <c r="N20" s="3"/>
      <c r="AZ20" s="34">
        <v>17.0</v>
      </c>
      <c r="BA20" s="34">
        <v>0.6005167564574141</v>
      </c>
      <c r="BB20" s="34">
        <v>1.0</v>
      </c>
      <c r="BC20" s="34">
        <v>14.0</v>
      </c>
      <c r="BD20" s="34">
        <v>3.4000000000000004</v>
      </c>
      <c r="BE20" s="3"/>
      <c r="BF20" s="3"/>
      <c r="BZ20" s="3">
        <v>0.14285714285714285</v>
      </c>
      <c r="CA20" s="3">
        <v>0.9047619047619048</v>
      </c>
      <c r="CB20" s="3">
        <v>0.14285714285714285</v>
      </c>
    </row>
    <row r="21" ht="12.75" customHeight="1">
      <c r="N21" s="3"/>
      <c r="AZ21" s="34">
        <v>18.0</v>
      </c>
      <c r="BA21" s="34">
        <v>0.5319215288309269</v>
      </c>
      <c r="BB21" s="34">
        <v>0.0</v>
      </c>
      <c r="BC21" s="34">
        <v>14.0</v>
      </c>
      <c r="BD21" s="34">
        <v>3.6</v>
      </c>
      <c r="BE21" s="3"/>
      <c r="BF21" s="3"/>
      <c r="BZ21" s="3">
        <v>0.16666666666666666</v>
      </c>
      <c r="CA21" s="3">
        <v>0.9523809523809523</v>
      </c>
      <c r="CB21" s="3">
        <v>0.16666666666666666</v>
      </c>
    </row>
    <row r="22" ht="12.75" customHeight="1">
      <c r="N22" s="3"/>
      <c r="AZ22" s="34">
        <v>19.0</v>
      </c>
      <c r="BA22" s="34">
        <v>0.48115079125216575</v>
      </c>
      <c r="BB22" s="34">
        <v>1.0</v>
      </c>
      <c r="BC22" s="34">
        <v>15.0</v>
      </c>
      <c r="BD22" s="34">
        <v>3.8000000000000003</v>
      </c>
      <c r="BE22" s="3"/>
      <c r="BF22" s="3"/>
      <c r="BZ22" s="3">
        <v>0.19047619047619047</v>
      </c>
      <c r="CA22" s="3">
        <v>0.9523809523809523</v>
      </c>
      <c r="CB22" s="3">
        <v>0.19047619047619047</v>
      </c>
    </row>
    <row r="23" ht="12.75" customHeight="1">
      <c r="N23" s="3"/>
      <c r="AZ23" s="34">
        <v>20.0</v>
      </c>
      <c r="BA23" s="34">
        <v>0.48115079125216575</v>
      </c>
      <c r="BB23" s="34">
        <v>0.0</v>
      </c>
      <c r="BC23" s="34">
        <v>15.0</v>
      </c>
      <c r="BD23" s="34">
        <v>4.0</v>
      </c>
      <c r="BE23" s="3"/>
      <c r="BF23" s="3"/>
      <c r="BZ23" s="3">
        <v>0.2261904761904762</v>
      </c>
      <c r="CA23" s="3">
        <v>0.9523809523809523</v>
      </c>
      <c r="CB23" s="3">
        <v>0.2261904761904762</v>
      </c>
    </row>
    <row r="24" ht="12.75" customHeight="1">
      <c r="N24" s="3"/>
      <c r="AZ24" s="33">
        <v>21.0</v>
      </c>
      <c r="BA24" s="33">
        <v>0.48115079125216575</v>
      </c>
      <c r="BB24" s="33">
        <v>1.0</v>
      </c>
      <c r="BC24" s="33">
        <v>16.0</v>
      </c>
      <c r="BD24" s="33">
        <v>4.2</v>
      </c>
      <c r="BE24" s="3"/>
      <c r="BF24" s="3"/>
      <c r="BZ24" s="3">
        <v>0.25</v>
      </c>
      <c r="CA24" s="3">
        <v>0.9523809523809523</v>
      </c>
      <c r="CB24" s="3">
        <v>0.25</v>
      </c>
    </row>
    <row r="25" ht="12.75" customHeight="1">
      <c r="N25" s="3"/>
      <c r="AZ25" s="33">
        <v>22.0</v>
      </c>
      <c r="BA25" s="33">
        <v>0.412124116303332</v>
      </c>
      <c r="BB25" s="33">
        <v>0.0</v>
      </c>
      <c r="BC25" s="33">
        <v>16.0</v>
      </c>
      <c r="BD25" s="33">
        <v>4.4</v>
      </c>
      <c r="BE25" s="3"/>
      <c r="BF25" s="3"/>
      <c r="BZ25" s="3">
        <v>0.2857142857142857</v>
      </c>
      <c r="CA25" s="3">
        <v>0.9523809523809523</v>
      </c>
      <c r="CB25" s="3">
        <v>0.2857142857142857</v>
      </c>
    </row>
    <row r="26" ht="12.75" customHeight="1">
      <c r="N26" s="3"/>
      <c r="AZ26" s="33">
        <v>23.0</v>
      </c>
      <c r="BA26" s="33">
        <v>0.412124116303332</v>
      </c>
      <c r="BB26" s="33">
        <v>0.0</v>
      </c>
      <c r="BC26" s="33">
        <v>16.0</v>
      </c>
      <c r="BD26" s="33">
        <v>4.6000000000000005</v>
      </c>
      <c r="BE26" s="3"/>
      <c r="BF26" s="3"/>
      <c r="BZ26" s="3">
        <v>0.2976190476190476</v>
      </c>
      <c r="CA26" s="3">
        <v>0.9523809523809523</v>
      </c>
      <c r="CB26" s="3">
        <v>0.2976190476190476</v>
      </c>
    </row>
    <row r="27" ht="12.75" customHeight="1">
      <c r="N27" s="3"/>
      <c r="AZ27" s="33">
        <v>24.0</v>
      </c>
      <c r="BA27" s="33">
        <v>0.30190504314012606</v>
      </c>
      <c r="BB27" s="33">
        <v>1.0</v>
      </c>
      <c r="BC27" s="33">
        <v>17.0</v>
      </c>
      <c r="BD27" s="33">
        <v>4.800000000000001</v>
      </c>
      <c r="BE27" s="3"/>
      <c r="BF27" s="3"/>
      <c r="BZ27" s="3">
        <v>0.30952380952380953</v>
      </c>
      <c r="CA27" s="3">
        <v>0.9523809523809523</v>
      </c>
      <c r="CB27" s="3">
        <v>0.30952380952380953</v>
      </c>
    </row>
    <row r="28" ht="12.75" customHeight="1">
      <c r="N28" s="3"/>
      <c r="AZ28" s="33">
        <v>25.0</v>
      </c>
      <c r="BA28" s="33">
        <v>0.30190504314012606</v>
      </c>
      <c r="BB28" s="33">
        <v>0.0</v>
      </c>
      <c r="BC28" s="33">
        <v>17.0</v>
      </c>
      <c r="BD28" s="33">
        <v>5.0</v>
      </c>
      <c r="BE28" s="3"/>
      <c r="BF28" s="3"/>
      <c r="BZ28" s="3">
        <v>0.40476190476190477</v>
      </c>
      <c r="CA28" s="3">
        <v>1.0</v>
      </c>
      <c r="CB28" s="3">
        <v>0.40476190476190477</v>
      </c>
    </row>
    <row r="29" ht="12.75" customHeight="1">
      <c r="N29" s="3"/>
      <c r="AZ29" s="33">
        <v>26.0</v>
      </c>
      <c r="BA29" s="33">
        <v>0.2608538851946257</v>
      </c>
      <c r="BB29" s="33">
        <v>0.0</v>
      </c>
      <c r="BC29" s="33">
        <v>17.0</v>
      </c>
      <c r="BD29" s="33">
        <v>5.2</v>
      </c>
      <c r="BE29" s="3"/>
      <c r="BF29" s="3"/>
      <c r="BZ29" s="3">
        <v>0.4166666666666667</v>
      </c>
      <c r="CA29" s="3">
        <v>1.0</v>
      </c>
      <c r="CB29" s="3">
        <v>0.4166666666666667</v>
      </c>
    </row>
    <row r="30" ht="12.75" customHeight="1">
      <c r="N30" s="3"/>
      <c r="AZ30" s="33">
        <v>27.0</v>
      </c>
      <c r="BA30" s="33">
        <v>0.24638221057443288</v>
      </c>
      <c r="BB30" s="33">
        <v>0.0</v>
      </c>
      <c r="BC30" s="33">
        <v>17.0</v>
      </c>
      <c r="BD30" s="33">
        <v>5.4</v>
      </c>
      <c r="BE30" s="3"/>
      <c r="BF30" s="3"/>
      <c r="BZ30" s="3">
        <v>0.42857142857142855</v>
      </c>
      <c r="CA30" s="3">
        <v>1.0</v>
      </c>
      <c r="CB30" s="3">
        <v>0.42857142857142855</v>
      </c>
    </row>
    <row r="31" ht="12.75" customHeight="1">
      <c r="N31" s="3"/>
      <c r="AZ31" s="33">
        <v>28.0</v>
      </c>
      <c r="BA31" s="33">
        <v>0.21060310263472934</v>
      </c>
      <c r="BB31" s="33">
        <v>1.0</v>
      </c>
      <c r="BC31" s="33">
        <v>18.0</v>
      </c>
      <c r="BD31" s="33">
        <v>5.6000000000000005</v>
      </c>
      <c r="BE31" s="3"/>
      <c r="BF31" s="3"/>
      <c r="BZ31" s="3">
        <v>0.4523809523809524</v>
      </c>
      <c r="CA31" s="3">
        <v>1.0</v>
      </c>
      <c r="CB31" s="3">
        <v>0.4523809523809524</v>
      </c>
    </row>
    <row r="32" ht="12.75" customHeight="1">
      <c r="N32" s="3"/>
      <c r="AZ32" s="33">
        <v>29.0</v>
      </c>
      <c r="BA32" s="33">
        <v>0.19817180610473076</v>
      </c>
      <c r="BB32" s="33">
        <v>0.0</v>
      </c>
      <c r="BC32" s="33">
        <v>18.0</v>
      </c>
      <c r="BD32" s="33">
        <v>5.800000000000001</v>
      </c>
      <c r="BE32" s="3"/>
      <c r="BF32" s="3"/>
      <c r="BZ32" s="3">
        <v>0.5238095238095238</v>
      </c>
      <c r="CA32" s="3">
        <v>1.0</v>
      </c>
      <c r="CB32" s="3">
        <v>0.5238095238095238</v>
      </c>
    </row>
    <row r="33" ht="12.75" customHeight="1">
      <c r="N33" s="3"/>
      <c r="AZ33" s="33">
        <v>30.0</v>
      </c>
      <c r="BA33" s="33">
        <v>0.16783455028167538</v>
      </c>
      <c r="BB33" s="33">
        <v>0.0</v>
      </c>
      <c r="BC33" s="33">
        <v>18.0</v>
      </c>
      <c r="BD33" s="33">
        <v>6.0</v>
      </c>
      <c r="BE33" s="3"/>
      <c r="BF33" s="3"/>
      <c r="BZ33" s="3">
        <v>0.6785714285714286</v>
      </c>
      <c r="CA33" s="3">
        <v>1.0</v>
      </c>
      <c r="CB33" s="3">
        <v>0.6785714285714286</v>
      </c>
    </row>
    <row r="34" ht="12.75" customHeight="1">
      <c r="N34" s="3"/>
      <c r="AZ34" s="34">
        <v>31.0</v>
      </c>
      <c r="BA34" s="34">
        <v>0.16783455028167538</v>
      </c>
      <c r="BB34" s="34">
        <v>1.0</v>
      </c>
      <c r="BC34" s="34">
        <v>19.0</v>
      </c>
      <c r="BD34" s="34">
        <v>6.2</v>
      </c>
      <c r="BE34" s="3"/>
      <c r="BF34" s="3"/>
      <c r="BZ34" s="3">
        <v>0.7380952380952381</v>
      </c>
      <c r="CA34" s="3">
        <v>1.0</v>
      </c>
      <c r="CB34" s="3">
        <v>0.7380952380952381</v>
      </c>
    </row>
    <row r="35" ht="12.75" customHeight="1">
      <c r="N35" s="3"/>
      <c r="AZ35" s="34">
        <v>32.0</v>
      </c>
      <c r="BA35" s="34">
        <v>0.14132294827706599</v>
      </c>
      <c r="BB35" s="34">
        <v>1.0</v>
      </c>
      <c r="BC35" s="34">
        <v>20.0</v>
      </c>
      <c r="BD35" s="34">
        <v>6.4</v>
      </c>
      <c r="BE35" s="3"/>
      <c r="BF35" s="3"/>
      <c r="BZ35" s="3">
        <v>0.75</v>
      </c>
      <c r="CA35" s="3">
        <v>1.0</v>
      </c>
      <c r="CB35" s="3">
        <v>0.75</v>
      </c>
    </row>
    <row r="36" ht="12.75" customHeight="1">
      <c r="N36" s="3"/>
      <c r="AZ36" s="34">
        <v>33.0</v>
      </c>
      <c r="BA36" s="34">
        <v>0.14132294827706599</v>
      </c>
      <c r="BB36" s="34">
        <v>0.0</v>
      </c>
      <c r="BC36" s="34">
        <v>20.0</v>
      </c>
      <c r="BD36" s="34">
        <v>6.6000000000000005</v>
      </c>
      <c r="BE36" s="3"/>
      <c r="BF36" s="3"/>
      <c r="BZ36" s="3">
        <v>0.7619047619047619</v>
      </c>
      <c r="CA36" s="3">
        <v>1.0</v>
      </c>
      <c r="CB36" s="3">
        <v>0.7619047619047619</v>
      </c>
    </row>
    <row r="37" ht="12.75" customHeight="1">
      <c r="N37" s="3"/>
      <c r="AZ37" s="34">
        <v>34.0</v>
      </c>
      <c r="BA37" s="34">
        <v>0.14132294827706599</v>
      </c>
      <c r="BB37" s="34">
        <v>0.0</v>
      </c>
      <c r="BC37" s="34">
        <v>20.0</v>
      </c>
      <c r="BD37" s="34">
        <v>6.800000000000001</v>
      </c>
      <c r="BE37" s="3"/>
      <c r="BF37" s="3"/>
      <c r="BZ37" s="3">
        <v>0.8333333333333334</v>
      </c>
      <c r="CA37" s="3">
        <v>1.0</v>
      </c>
      <c r="CB37" s="3">
        <v>0.8333333333333334</v>
      </c>
    </row>
    <row r="38" ht="12.75" customHeight="1">
      <c r="I38" s="16" t="s">
        <v>269</v>
      </c>
      <c r="J38" s="16" t="s">
        <v>270</v>
      </c>
      <c r="K38" s="16" t="s">
        <v>271</v>
      </c>
      <c r="L38" s="16" t="s">
        <v>272</v>
      </c>
      <c r="M38" s="16" t="s">
        <v>273</v>
      </c>
      <c r="N38" s="3"/>
      <c r="AZ38" s="34">
        <v>35.0</v>
      </c>
      <c r="BA38" s="34">
        <v>0.11840333023230308</v>
      </c>
      <c r="BB38" s="34">
        <v>0.0</v>
      </c>
      <c r="BC38" s="34">
        <v>20.0</v>
      </c>
      <c r="BD38" s="34">
        <v>7.0</v>
      </c>
      <c r="BE38" s="3"/>
      <c r="BF38" s="3"/>
      <c r="BZ38" s="3">
        <v>0.8690476190476191</v>
      </c>
      <c r="CA38" s="3">
        <v>1.0</v>
      </c>
      <c r="CB38" s="3">
        <v>0.8690476190476191</v>
      </c>
    </row>
    <row r="39" ht="12.75" customHeight="1">
      <c r="I39" s="22">
        <v>1.0</v>
      </c>
      <c r="J39" s="17">
        <v>0.9</v>
      </c>
      <c r="K39" s="17">
        <v>0.31622776601683794</v>
      </c>
      <c r="L39" s="17">
        <v>0.0</v>
      </c>
      <c r="M39" s="17">
        <v>1.0</v>
      </c>
      <c r="N39" s="3"/>
      <c r="AZ39" s="34">
        <v>36.0</v>
      </c>
      <c r="BA39" s="34">
        <v>0.11840333023230308</v>
      </c>
      <c r="BB39" s="34">
        <v>0.0</v>
      </c>
      <c r="BC39" s="34">
        <v>20.0</v>
      </c>
      <c r="BD39" s="34">
        <v>7.2</v>
      </c>
      <c r="BE39" s="3"/>
      <c r="BF39" s="3"/>
      <c r="BZ39" s="3">
        <v>0.8809523809523809</v>
      </c>
      <c r="CA39" s="3">
        <v>1.0</v>
      </c>
      <c r="CB39" s="3">
        <v>0.8809523809523809</v>
      </c>
    </row>
    <row r="40" ht="12.75" customHeight="1">
      <c r="I40" s="22">
        <v>2.0</v>
      </c>
      <c r="J40" s="17">
        <v>0.6</v>
      </c>
      <c r="K40" s="17">
        <v>0.5163977794943223</v>
      </c>
      <c r="L40" s="17">
        <v>0.0</v>
      </c>
      <c r="M40" s="17">
        <v>1.0</v>
      </c>
      <c r="N40" s="3"/>
      <c r="AZ40" s="34">
        <v>37.0</v>
      </c>
      <c r="BA40" s="34">
        <v>0.11065146435226712</v>
      </c>
      <c r="BB40" s="34">
        <v>0.0</v>
      </c>
      <c r="BC40" s="34">
        <v>20.0</v>
      </c>
      <c r="BD40" s="34">
        <v>7.4</v>
      </c>
      <c r="BE40" s="3"/>
      <c r="BF40" s="3"/>
      <c r="BZ40" s="3">
        <v>0.8928571428571429</v>
      </c>
      <c r="CA40" s="3">
        <v>1.0</v>
      </c>
      <c r="CB40" s="3">
        <v>0.8928571428571429</v>
      </c>
    </row>
    <row r="41" ht="12.75" customHeight="1">
      <c r="I41" s="22">
        <v>3.0</v>
      </c>
      <c r="J41" s="17">
        <v>0.3</v>
      </c>
      <c r="K41" s="17">
        <v>0.48304589153964794</v>
      </c>
      <c r="L41" s="17">
        <v>0.0</v>
      </c>
      <c r="M41" s="17">
        <v>1.0</v>
      </c>
      <c r="N41" s="3"/>
      <c r="AZ41" s="34">
        <v>38.0</v>
      </c>
      <c r="BA41" s="34">
        <v>0.11065146435226712</v>
      </c>
      <c r="BB41" s="34">
        <v>0.0</v>
      </c>
      <c r="BC41" s="34">
        <v>20.0</v>
      </c>
      <c r="BD41" s="34">
        <v>7.6000000000000005</v>
      </c>
      <c r="BE41" s="3"/>
      <c r="BF41" s="3"/>
      <c r="BZ41" s="3">
        <v>0.9047619047619048</v>
      </c>
      <c r="CA41" s="3">
        <v>1.0</v>
      </c>
      <c r="CB41" s="3">
        <v>0.9047619047619048</v>
      </c>
    </row>
    <row r="42" ht="12.75" customHeight="1">
      <c r="I42" s="22">
        <v>4.0</v>
      </c>
      <c r="J42" s="17">
        <v>0.2</v>
      </c>
      <c r="K42" s="17">
        <v>0.42163702135578396</v>
      </c>
      <c r="L42" s="17">
        <v>0.0</v>
      </c>
      <c r="M42" s="17">
        <v>1.0</v>
      </c>
      <c r="N42" s="3"/>
      <c r="AZ42" s="34">
        <v>39.0</v>
      </c>
      <c r="BA42" s="34">
        <v>0.11065146435226712</v>
      </c>
      <c r="BB42" s="34">
        <v>0.0</v>
      </c>
      <c r="BC42" s="34">
        <v>20.0</v>
      </c>
      <c r="BD42" s="34">
        <v>7.800000000000001</v>
      </c>
      <c r="BE42" s="3"/>
      <c r="BF42" s="3"/>
      <c r="BZ42" s="3">
        <v>0.9166666666666666</v>
      </c>
      <c r="CA42" s="3">
        <v>1.0</v>
      </c>
      <c r="CB42" s="3">
        <v>0.9166666666666666</v>
      </c>
    </row>
    <row r="43" ht="12.75" customHeight="1">
      <c r="I43" s="22">
        <v>5.0</v>
      </c>
      <c r="J43" s="17">
        <v>0.1</v>
      </c>
      <c r="K43" s="17">
        <v>0.31622776601683794</v>
      </c>
      <c r="L43" s="17">
        <v>0.0</v>
      </c>
      <c r="M43" s="17">
        <v>1.0</v>
      </c>
      <c r="N43" s="3"/>
      <c r="AZ43" s="34">
        <v>40.0</v>
      </c>
      <c r="BA43" s="34">
        <v>0.09217216911532099</v>
      </c>
      <c r="BB43" s="34">
        <v>0.0</v>
      </c>
      <c r="BC43" s="34">
        <v>20.0</v>
      </c>
      <c r="BD43" s="34">
        <v>8.0</v>
      </c>
      <c r="BE43" s="3"/>
      <c r="BF43" s="3"/>
      <c r="BZ43" s="3">
        <v>0.9404761904761905</v>
      </c>
      <c r="CA43" s="3">
        <v>1.0</v>
      </c>
      <c r="CB43" s="3">
        <v>0.9404761904761905</v>
      </c>
    </row>
    <row r="44" ht="12.75" customHeight="1">
      <c r="I44" s="22">
        <v>6.0</v>
      </c>
      <c r="J44" s="17">
        <v>0.0</v>
      </c>
      <c r="K44" s="17">
        <v>0.0</v>
      </c>
      <c r="L44" s="17">
        <v>0.0</v>
      </c>
      <c r="M44" s="17">
        <v>0.0</v>
      </c>
      <c r="N44" s="3"/>
      <c r="AZ44" s="33">
        <v>41.0</v>
      </c>
      <c r="BA44" s="33">
        <v>0.09217216911532099</v>
      </c>
      <c r="BB44" s="33">
        <v>0.0</v>
      </c>
      <c r="BC44" s="33">
        <v>20.0</v>
      </c>
      <c r="BD44" s="33">
        <v>8.200000000000001</v>
      </c>
      <c r="BE44" s="3"/>
      <c r="BF44" s="3"/>
      <c r="BZ44" s="3">
        <v>0.9523809523809523</v>
      </c>
      <c r="CA44" s="3">
        <v>1.0</v>
      </c>
      <c r="CB44" s="3">
        <v>0.9523809523809523</v>
      </c>
    </row>
    <row r="45" ht="12.75" customHeight="1">
      <c r="I45" s="22">
        <v>7.0</v>
      </c>
      <c r="J45" s="17">
        <v>0.0</v>
      </c>
      <c r="K45" s="17">
        <v>0.0</v>
      </c>
      <c r="L45" s="17">
        <v>0.0</v>
      </c>
      <c r="M45" s="17">
        <v>0.0</v>
      </c>
      <c r="N45" s="3"/>
      <c r="AZ45" s="33">
        <v>42.0</v>
      </c>
      <c r="BA45" s="33">
        <v>0.07128240252427415</v>
      </c>
      <c r="BB45" s="33">
        <v>0.0</v>
      </c>
      <c r="BC45" s="33">
        <v>20.0</v>
      </c>
      <c r="BD45" s="33">
        <v>8.4</v>
      </c>
      <c r="BE45" s="3"/>
      <c r="BF45" s="3"/>
      <c r="BZ45" s="3">
        <v>0.9642857142857143</v>
      </c>
      <c r="CA45" s="3">
        <v>1.0</v>
      </c>
      <c r="CB45" s="3">
        <v>0.9642857142857143</v>
      </c>
    </row>
    <row r="46" ht="12.75" customHeight="1">
      <c r="I46" s="22">
        <v>8.0</v>
      </c>
      <c r="J46" s="17">
        <v>0.0</v>
      </c>
      <c r="K46" s="17">
        <v>0.0</v>
      </c>
      <c r="L46" s="17">
        <v>0.0</v>
      </c>
      <c r="M46" s="17">
        <v>0.0</v>
      </c>
      <c r="N46" s="3"/>
      <c r="AZ46" s="33">
        <v>43.0</v>
      </c>
      <c r="BA46" s="33">
        <v>0.07128240252427415</v>
      </c>
      <c r="BB46" s="33">
        <v>0.0</v>
      </c>
      <c r="BC46" s="33">
        <v>20.0</v>
      </c>
      <c r="BD46" s="33">
        <v>8.6</v>
      </c>
      <c r="BE46" s="3"/>
      <c r="BF46" s="3"/>
      <c r="BZ46" s="3">
        <v>0.9880952380952381</v>
      </c>
      <c r="CA46" s="3">
        <v>1.0</v>
      </c>
      <c r="CB46" s="3">
        <v>0.9880952380952381</v>
      </c>
    </row>
    <row r="47" ht="12.75" customHeight="1">
      <c r="I47" s="22">
        <v>9.0</v>
      </c>
      <c r="J47" s="17">
        <v>0.0</v>
      </c>
      <c r="K47" s="17">
        <v>0.0</v>
      </c>
      <c r="L47" s="17">
        <v>0.0</v>
      </c>
      <c r="M47" s="17">
        <v>0.0</v>
      </c>
      <c r="N47" s="3"/>
      <c r="AZ47" s="33">
        <v>44.0</v>
      </c>
      <c r="BA47" s="33">
        <v>0.07128240252427415</v>
      </c>
      <c r="BB47" s="33">
        <v>0.0</v>
      </c>
      <c r="BC47" s="33">
        <v>20.0</v>
      </c>
      <c r="BD47" s="33">
        <v>8.8</v>
      </c>
      <c r="BE47" s="3"/>
      <c r="BF47" s="3"/>
      <c r="BZ47" s="3">
        <v>1.0</v>
      </c>
      <c r="CA47" s="3">
        <v>1.0</v>
      </c>
      <c r="CB47" s="3">
        <v>1.0</v>
      </c>
    </row>
    <row r="48" ht="12.75" customHeight="1">
      <c r="I48" s="22">
        <v>10.0</v>
      </c>
      <c r="J48" s="17">
        <v>0.0</v>
      </c>
      <c r="K48" s="17">
        <v>0.0</v>
      </c>
      <c r="L48" s="17">
        <v>0.0</v>
      </c>
      <c r="M48" s="17">
        <v>0.0</v>
      </c>
      <c r="N48" s="3"/>
      <c r="AZ48" s="33">
        <v>45.0</v>
      </c>
      <c r="BA48" s="33">
        <v>0.05894216872957559</v>
      </c>
      <c r="BB48" s="33">
        <v>0.0</v>
      </c>
      <c r="BC48" s="33">
        <v>20.0</v>
      </c>
      <c r="BD48" s="33">
        <v>9.0</v>
      </c>
      <c r="BE48" s="3"/>
      <c r="BF48" s="3"/>
      <c r="BZ48" s="3"/>
      <c r="CA48" s="3"/>
      <c r="CB48" s="3"/>
    </row>
    <row r="49" ht="12.75" customHeight="1">
      <c r="N49" s="3"/>
      <c r="AZ49" s="33">
        <v>46.0</v>
      </c>
      <c r="BA49" s="33">
        <v>0.05484105988131305</v>
      </c>
      <c r="BB49" s="33">
        <v>0.0</v>
      </c>
      <c r="BC49" s="33">
        <v>20.0</v>
      </c>
      <c r="BD49" s="33">
        <v>9.200000000000001</v>
      </c>
      <c r="BE49" s="3"/>
      <c r="BF49" s="3"/>
      <c r="BZ49" s="3"/>
      <c r="CA49" s="3"/>
      <c r="CB49" s="3"/>
    </row>
    <row r="50" ht="12.75" customHeight="1">
      <c r="N50" s="3"/>
      <c r="AZ50" s="33">
        <v>47.0</v>
      </c>
      <c r="BA50" s="33">
        <v>0.04520855798870559</v>
      </c>
      <c r="BB50" s="33">
        <v>0.0</v>
      </c>
      <c r="BC50" s="33">
        <v>20.0</v>
      </c>
      <c r="BD50" s="33">
        <v>9.4</v>
      </c>
      <c r="BE50" s="3"/>
      <c r="BF50" s="3"/>
      <c r="BZ50" s="3"/>
      <c r="CA50" s="3"/>
      <c r="CB50" s="3"/>
    </row>
    <row r="51" ht="12.75" customHeight="1">
      <c r="N51" s="3"/>
      <c r="AZ51" s="33">
        <v>48.0</v>
      </c>
      <c r="BA51" s="33">
        <v>0.04520855798870559</v>
      </c>
      <c r="BB51" s="33">
        <v>0.0</v>
      </c>
      <c r="BC51" s="33">
        <v>20.0</v>
      </c>
      <c r="BD51" s="33">
        <v>9.600000000000001</v>
      </c>
      <c r="BE51" s="3"/>
      <c r="BF51" s="3"/>
      <c r="BZ51" s="3"/>
      <c r="CA51" s="3"/>
      <c r="CB51" s="3"/>
    </row>
    <row r="52" ht="12.75" customHeight="1">
      <c r="N52" s="3"/>
      <c r="AZ52" s="33">
        <v>49.0</v>
      </c>
      <c r="BA52" s="33">
        <v>0.04520855798870559</v>
      </c>
      <c r="BB52" s="33">
        <v>0.0</v>
      </c>
      <c r="BC52" s="33">
        <v>20.0</v>
      </c>
      <c r="BD52" s="33">
        <v>9.8</v>
      </c>
      <c r="BE52" s="3"/>
      <c r="BF52" s="3"/>
      <c r="BZ52" s="3"/>
      <c r="CA52" s="3"/>
      <c r="CB52" s="3"/>
    </row>
    <row r="53" ht="12.75" customHeight="1">
      <c r="N53" s="3"/>
      <c r="AZ53" s="33">
        <v>50.0</v>
      </c>
      <c r="BA53" s="33">
        <v>0.04520855798870559</v>
      </c>
      <c r="BB53" s="33">
        <v>1.0</v>
      </c>
      <c r="BC53" s="33">
        <v>21.0</v>
      </c>
      <c r="BD53" s="33">
        <v>10.0</v>
      </c>
      <c r="BE53" s="3"/>
      <c r="BF53" s="3"/>
      <c r="BZ53" s="3"/>
      <c r="CA53" s="3"/>
      <c r="CB53" s="3"/>
    </row>
    <row r="54" ht="12.75" customHeight="1">
      <c r="N54" s="3"/>
      <c r="AZ54" s="34">
        <v>51.0</v>
      </c>
      <c r="BA54" s="34">
        <v>0.04520855798870559</v>
      </c>
      <c r="BB54" s="34">
        <v>0.0</v>
      </c>
      <c r="BC54" s="34">
        <v>21.0</v>
      </c>
      <c r="BD54" s="34">
        <v>10.200000000000001</v>
      </c>
      <c r="BE54" s="3"/>
      <c r="BF54" s="3"/>
      <c r="BZ54" s="3"/>
      <c r="CA54" s="3"/>
      <c r="CB54" s="3"/>
    </row>
    <row r="55" ht="12.75" customHeight="1">
      <c r="N55" s="3"/>
      <c r="AZ55" s="34">
        <v>52.0</v>
      </c>
      <c r="BA55" s="34">
        <v>0.04520855798870559</v>
      </c>
      <c r="BB55" s="34">
        <v>0.0</v>
      </c>
      <c r="BC55" s="34">
        <v>21.0</v>
      </c>
      <c r="BD55" s="34">
        <v>10.4</v>
      </c>
      <c r="BE55" s="3"/>
      <c r="BF55" s="3"/>
      <c r="BZ55" s="3"/>
      <c r="CA55" s="3"/>
      <c r="CB55" s="3"/>
    </row>
    <row r="56" ht="12.75" customHeight="1">
      <c r="N56" s="3"/>
      <c r="AZ56" s="34">
        <v>53.0</v>
      </c>
      <c r="BA56" s="34">
        <v>0.04520855798870559</v>
      </c>
      <c r="BB56" s="34">
        <v>0.0</v>
      </c>
      <c r="BC56" s="34">
        <v>21.0</v>
      </c>
      <c r="BD56" s="34">
        <v>10.600000000000001</v>
      </c>
      <c r="BE56" s="3"/>
      <c r="BF56" s="3"/>
      <c r="BZ56" s="3"/>
      <c r="CA56" s="3"/>
      <c r="CB56" s="3"/>
    </row>
    <row r="57" ht="12.75" customHeight="1">
      <c r="N57" s="3"/>
      <c r="AZ57" s="34">
        <v>54.0</v>
      </c>
      <c r="BA57" s="34">
        <v>0.04520855798870559</v>
      </c>
      <c r="BB57" s="34">
        <v>0.0</v>
      </c>
      <c r="BC57" s="34">
        <v>21.0</v>
      </c>
      <c r="BD57" s="34">
        <v>10.8</v>
      </c>
      <c r="BE57" s="3"/>
      <c r="BF57" s="3"/>
      <c r="BZ57" s="3"/>
      <c r="CA57" s="3"/>
      <c r="CB57" s="3"/>
    </row>
    <row r="58" ht="12.75" customHeight="1">
      <c r="N58" s="3"/>
      <c r="AZ58" s="34">
        <v>55.0</v>
      </c>
      <c r="BA58" s="34">
        <v>0.04520855798870559</v>
      </c>
      <c r="BB58" s="34">
        <v>0.0</v>
      </c>
      <c r="BC58" s="34">
        <v>21.0</v>
      </c>
      <c r="BD58" s="34">
        <v>11.0</v>
      </c>
      <c r="BE58" s="3"/>
      <c r="BF58" s="3"/>
      <c r="BZ58" s="3"/>
      <c r="CA58" s="3"/>
      <c r="CB58" s="3"/>
    </row>
    <row r="59" ht="12.75" customHeight="1">
      <c r="N59" s="3"/>
      <c r="AZ59" s="34">
        <v>56.0</v>
      </c>
      <c r="BA59" s="34">
        <v>0.03455739030713224</v>
      </c>
      <c r="BB59" s="34">
        <v>0.0</v>
      </c>
      <c r="BC59" s="34">
        <v>21.0</v>
      </c>
      <c r="BD59" s="34">
        <v>11.200000000000001</v>
      </c>
      <c r="BE59" s="3"/>
      <c r="BF59" s="3"/>
      <c r="BZ59" s="3"/>
      <c r="CA59" s="3"/>
      <c r="CB59" s="3"/>
    </row>
    <row r="60" ht="12.75" customHeight="1">
      <c r="N60" s="3"/>
      <c r="AZ60" s="34">
        <v>57.0</v>
      </c>
      <c r="BA60" s="34">
        <v>0.02838061426171901</v>
      </c>
      <c r="BB60" s="34">
        <v>0.0</v>
      </c>
      <c r="BC60" s="34">
        <v>21.0</v>
      </c>
      <c r="BD60" s="34">
        <v>11.4</v>
      </c>
      <c r="BE60" s="3"/>
      <c r="BF60" s="3"/>
      <c r="BZ60" s="3"/>
      <c r="CA60" s="3"/>
      <c r="CB60" s="3"/>
    </row>
    <row r="61" ht="12.75" customHeight="1">
      <c r="N61" s="3"/>
      <c r="AZ61" s="34">
        <v>58.0</v>
      </c>
      <c r="BA61" s="34">
        <v>0.021604411675304226</v>
      </c>
      <c r="BB61" s="34">
        <v>0.0</v>
      </c>
      <c r="BC61" s="34">
        <v>21.0</v>
      </c>
      <c r="BD61" s="34">
        <v>11.600000000000001</v>
      </c>
      <c r="BE61" s="3"/>
      <c r="BF61" s="3"/>
      <c r="BZ61" s="3"/>
      <c r="CA61" s="3"/>
      <c r="CB61" s="3"/>
    </row>
    <row r="62" ht="12.75" customHeight="1">
      <c r="N62" s="3"/>
      <c r="AZ62" s="34">
        <v>59.0</v>
      </c>
      <c r="BA62" s="34">
        <v>0.021604411675304226</v>
      </c>
      <c r="BB62" s="34">
        <v>0.0</v>
      </c>
      <c r="BC62" s="34">
        <v>21.0</v>
      </c>
      <c r="BD62" s="34">
        <v>11.8</v>
      </c>
      <c r="BE62" s="3"/>
      <c r="BF62" s="3"/>
      <c r="BZ62" s="3"/>
      <c r="CA62" s="3"/>
      <c r="CB62" s="3"/>
    </row>
    <row r="63" ht="12.75" customHeight="1">
      <c r="N63" s="3"/>
      <c r="AZ63" s="34">
        <v>60.0</v>
      </c>
      <c r="BA63" s="34">
        <v>0.017700399554008293</v>
      </c>
      <c r="BB63" s="34">
        <v>0.0</v>
      </c>
      <c r="BC63" s="34">
        <v>21.0</v>
      </c>
      <c r="BD63" s="34">
        <v>12.0</v>
      </c>
      <c r="BE63" s="3"/>
      <c r="BF63" s="3"/>
      <c r="BZ63" s="3"/>
      <c r="CA63" s="3"/>
      <c r="CB63" s="3"/>
    </row>
    <row r="64" ht="12.75" customHeight="1">
      <c r="N64" s="3"/>
      <c r="AZ64" s="33">
        <v>61.0</v>
      </c>
      <c r="BA64" s="33">
        <v>0.017700399554008293</v>
      </c>
      <c r="BB64" s="33">
        <v>0.0</v>
      </c>
      <c r="BC64" s="33">
        <v>21.0</v>
      </c>
      <c r="BD64" s="33">
        <v>12.200000000000001</v>
      </c>
      <c r="BE64" s="3"/>
      <c r="BF64" s="3"/>
      <c r="BZ64" s="3"/>
      <c r="CA64" s="3"/>
      <c r="CB64" s="3"/>
    </row>
    <row r="65" ht="12.75" customHeight="1">
      <c r="N65" s="3"/>
      <c r="AZ65" s="33">
        <v>62.0</v>
      </c>
      <c r="BA65" s="33">
        <v>0.017700399554008293</v>
      </c>
      <c r="BB65" s="33">
        <v>0.0</v>
      </c>
      <c r="BC65" s="33">
        <v>21.0</v>
      </c>
      <c r="BD65" s="33">
        <v>12.4</v>
      </c>
      <c r="BE65" s="3"/>
      <c r="BF65" s="3"/>
      <c r="BZ65" s="3"/>
      <c r="CA65" s="3"/>
      <c r="CB65" s="3"/>
    </row>
    <row r="66" ht="12.75" customHeight="1">
      <c r="N66" s="3"/>
      <c r="AZ66" s="33">
        <v>63.0</v>
      </c>
      <c r="BA66" s="33">
        <v>0.017700399554008293</v>
      </c>
      <c r="BB66" s="33">
        <v>0.0</v>
      </c>
      <c r="BC66" s="33">
        <v>21.0</v>
      </c>
      <c r="BD66" s="33">
        <v>12.600000000000001</v>
      </c>
      <c r="BE66" s="3"/>
      <c r="BF66" s="3"/>
      <c r="BZ66" s="3"/>
      <c r="CA66" s="3"/>
      <c r="CB66" s="3"/>
    </row>
    <row r="67" ht="12.75" customHeight="1">
      <c r="N67" s="3"/>
      <c r="AZ67" s="33">
        <v>64.0</v>
      </c>
      <c r="BA67" s="33">
        <v>0.017700399554008293</v>
      </c>
      <c r="BB67" s="33">
        <v>0.0</v>
      </c>
      <c r="BC67" s="33">
        <v>21.0</v>
      </c>
      <c r="BD67" s="33">
        <v>12.8</v>
      </c>
      <c r="BE67" s="3"/>
      <c r="BF67" s="3"/>
      <c r="BZ67" s="3"/>
      <c r="CA67" s="3"/>
      <c r="CB67" s="3"/>
    </row>
    <row r="68" ht="12.75" customHeight="1">
      <c r="N68" s="3"/>
      <c r="AZ68" s="33">
        <v>65.0</v>
      </c>
      <c r="BA68" s="33">
        <v>0.017700399554008293</v>
      </c>
      <c r="BB68" s="33">
        <v>0.0</v>
      </c>
      <c r="BC68" s="33">
        <v>21.0</v>
      </c>
      <c r="BD68" s="33">
        <v>13.0</v>
      </c>
      <c r="BE68" s="3"/>
      <c r="BF68" s="3"/>
      <c r="BZ68" s="3"/>
      <c r="CA68" s="3"/>
      <c r="CB68" s="3"/>
    </row>
    <row r="69" ht="12.75" customHeight="1">
      <c r="N69" s="3"/>
      <c r="AZ69" s="33">
        <v>66.0</v>
      </c>
      <c r="BA69" s="33">
        <v>0.013438952087404279</v>
      </c>
      <c r="BB69" s="33">
        <v>0.0</v>
      </c>
      <c r="BC69" s="33">
        <v>21.0</v>
      </c>
      <c r="BD69" s="33">
        <v>13.200000000000001</v>
      </c>
      <c r="BE69" s="3"/>
      <c r="BF69" s="3"/>
      <c r="BZ69" s="3"/>
      <c r="CA69" s="3"/>
      <c r="CB69" s="3"/>
    </row>
    <row r="70" ht="12.75" customHeight="1">
      <c r="N70" s="3"/>
      <c r="AZ70" s="33">
        <v>67.0</v>
      </c>
      <c r="BA70" s="33">
        <v>0.013438952087404279</v>
      </c>
      <c r="BB70" s="33">
        <v>0.0</v>
      </c>
      <c r="BC70" s="33">
        <v>21.0</v>
      </c>
      <c r="BD70" s="33">
        <v>13.4</v>
      </c>
      <c r="BE70" s="3"/>
      <c r="BF70" s="3"/>
      <c r="BZ70" s="3"/>
      <c r="CA70" s="3"/>
      <c r="CB70" s="3"/>
    </row>
    <row r="71" ht="12.75" customHeight="1">
      <c r="N71" s="3"/>
      <c r="AZ71" s="33">
        <v>68.0</v>
      </c>
      <c r="BA71" s="33">
        <v>0.013438952087404279</v>
      </c>
      <c r="BB71" s="33">
        <v>0.0</v>
      </c>
      <c r="BC71" s="33">
        <v>21.0</v>
      </c>
      <c r="BD71" s="33">
        <v>13.600000000000001</v>
      </c>
      <c r="BE71" s="3"/>
      <c r="BF71" s="3"/>
      <c r="BZ71" s="3"/>
      <c r="CA71" s="3"/>
      <c r="CB71" s="3"/>
    </row>
    <row r="72" ht="12.75" customHeight="1">
      <c r="N72" s="3"/>
      <c r="AZ72" s="33">
        <v>69.0</v>
      </c>
      <c r="BA72" s="33">
        <v>0.013438952087404279</v>
      </c>
      <c r="BB72" s="33">
        <v>0.0</v>
      </c>
      <c r="BC72" s="33">
        <v>21.0</v>
      </c>
      <c r="BD72" s="33">
        <v>13.8</v>
      </c>
      <c r="BE72" s="3"/>
      <c r="BF72" s="3"/>
      <c r="BZ72" s="3"/>
      <c r="CA72" s="3"/>
      <c r="CB72" s="3"/>
    </row>
    <row r="73" ht="12.75" customHeight="1">
      <c r="N73" s="3"/>
      <c r="AZ73" s="33">
        <v>70.0</v>
      </c>
      <c r="BA73" s="33">
        <v>0.013438952087404279</v>
      </c>
      <c r="BB73" s="33">
        <v>0.0</v>
      </c>
      <c r="BC73" s="33">
        <v>21.0</v>
      </c>
      <c r="BD73" s="33">
        <v>14.0</v>
      </c>
      <c r="BE73" s="3"/>
      <c r="BF73" s="3"/>
      <c r="BZ73" s="3"/>
      <c r="CA73" s="3"/>
      <c r="CB73" s="3"/>
    </row>
    <row r="74" ht="12.75" customHeight="1">
      <c r="N74" s="3"/>
      <c r="AZ74" s="34">
        <v>71.0</v>
      </c>
      <c r="BA74" s="34">
        <v>0.013438952087404279</v>
      </c>
      <c r="BB74" s="34">
        <v>0.0</v>
      </c>
      <c r="BC74" s="34">
        <v>21.0</v>
      </c>
      <c r="BD74" s="34">
        <v>14.200000000000001</v>
      </c>
      <c r="BE74" s="3"/>
      <c r="BF74" s="3"/>
      <c r="BZ74" s="3"/>
      <c r="CA74" s="3"/>
      <c r="CB74" s="3"/>
    </row>
    <row r="75" ht="12.75" customHeight="1">
      <c r="N75" s="3"/>
      <c r="AZ75" s="34">
        <v>72.0</v>
      </c>
      <c r="BA75" s="34">
        <v>0.013438952087404279</v>
      </c>
      <c r="BB75" s="34">
        <v>0.0</v>
      </c>
      <c r="BC75" s="34">
        <v>21.0</v>
      </c>
      <c r="BD75" s="34">
        <v>14.4</v>
      </c>
      <c r="BE75" s="3"/>
      <c r="BF75" s="3"/>
      <c r="BZ75" s="3"/>
      <c r="CA75" s="3"/>
      <c r="CB75" s="3"/>
    </row>
    <row r="76" ht="12.75" customHeight="1">
      <c r="N76" s="3"/>
      <c r="AZ76" s="34">
        <v>73.0</v>
      </c>
      <c r="BA76" s="34">
        <v>0.013438952087404279</v>
      </c>
      <c r="BB76" s="34">
        <v>0.0</v>
      </c>
      <c r="BC76" s="34">
        <v>21.0</v>
      </c>
      <c r="BD76" s="34">
        <v>14.600000000000001</v>
      </c>
      <c r="BE76" s="3"/>
      <c r="BF76" s="3"/>
      <c r="BZ76" s="3"/>
      <c r="CA76" s="3"/>
      <c r="CB76" s="3"/>
    </row>
    <row r="77" ht="12.75" customHeight="1">
      <c r="N77" s="3"/>
      <c r="AZ77" s="34">
        <v>74.0</v>
      </c>
      <c r="BA77" s="34">
        <v>0.013438952087404279</v>
      </c>
      <c r="BB77" s="34">
        <v>0.0</v>
      </c>
      <c r="BC77" s="34">
        <v>21.0</v>
      </c>
      <c r="BD77" s="34">
        <v>14.8</v>
      </c>
      <c r="BE77" s="3"/>
      <c r="BF77" s="3"/>
      <c r="BZ77" s="3"/>
      <c r="CA77" s="3"/>
      <c r="CB77" s="3"/>
    </row>
    <row r="78" ht="12.75" customHeight="1">
      <c r="N78" s="3"/>
      <c r="AZ78" s="34">
        <v>75.0</v>
      </c>
      <c r="BA78" s="34">
        <v>0.013438952087404279</v>
      </c>
      <c r="BB78" s="34">
        <v>0.0</v>
      </c>
      <c r="BC78" s="34">
        <v>21.0</v>
      </c>
      <c r="BD78" s="34">
        <v>15.0</v>
      </c>
      <c r="BE78" s="3"/>
      <c r="BF78" s="3"/>
      <c r="BZ78" s="3"/>
      <c r="CA78" s="3"/>
      <c r="CB78" s="3"/>
    </row>
    <row r="79" ht="12.75" customHeight="1">
      <c r="N79" s="3"/>
      <c r="AZ79" s="34">
        <v>76.0</v>
      </c>
      <c r="BA79" s="34">
        <v>0.013438952087404279</v>
      </c>
      <c r="BB79" s="34">
        <v>0.0</v>
      </c>
      <c r="BC79" s="34">
        <v>21.0</v>
      </c>
      <c r="BD79" s="34">
        <v>15.200000000000001</v>
      </c>
      <c r="BE79" s="3"/>
      <c r="BF79" s="3"/>
      <c r="BZ79" s="3"/>
      <c r="CA79" s="3"/>
      <c r="CB79" s="3"/>
    </row>
    <row r="80" ht="12.75" customHeight="1">
      <c r="N80" s="3"/>
      <c r="AZ80" s="34">
        <v>77.0</v>
      </c>
      <c r="BA80" s="34">
        <v>0.013438952087404279</v>
      </c>
      <c r="BB80" s="34">
        <v>0.0</v>
      </c>
      <c r="BC80" s="34">
        <v>21.0</v>
      </c>
      <c r="BD80" s="34">
        <v>15.4</v>
      </c>
      <c r="BE80" s="3"/>
      <c r="BF80" s="3"/>
      <c r="BZ80" s="3"/>
      <c r="CA80" s="3"/>
      <c r="CB80" s="3"/>
    </row>
    <row r="81" ht="12.75" customHeight="1">
      <c r="N81" s="3"/>
      <c r="AZ81" s="34">
        <v>78.0</v>
      </c>
      <c r="BA81" s="34">
        <v>0.013438952087404279</v>
      </c>
      <c r="BB81" s="34">
        <v>0.0</v>
      </c>
      <c r="BC81" s="34">
        <v>21.0</v>
      </c>
      <c r="BD81" s="34">
        <v>15.600000000000001</v>
      </c>
      <c r="BE81" s="3"/>
      <c r="BF81" s="3"/>
      <c r="BZ81" s="3"/>
      <c r="CA81" s="3"/>
      <c r="CB81" s="3"/>
    </row>
    <row r="82" ht="12.75" customHeight="1">
      <c r="N82" s="3"/>
      <c r="AZ82" s="34">
        <v>79.0</v>
      </c>
      <c r="BA82" s="34">
        <v>0.008333369209478065</v>
      </c>
      <c r="BB82" s="34">
        <v>0.0</v>
      </c>
      <c r="BC82" s="34">
        <v>21.0</v>
      </c>
      <c r="BD82" s="34">
        <v>15.8</v>
      </c>
      <c r="BE82" s="3"/>
      <c r="BF82" s="3"/>
      <c r="BZ82" s="3"/>
      <c r="CA82" s="3"/>
      <c r="CB82" s="3"/>
    </row>
    <row r="83" ht="12.75" customHeight="1">
      <c r="N83" s="3"/>
      <c r="AZ83" s="34">
        <v>80.0</v>
      </c>
      <c r="BA83" s="34">
        <v>0.008333369209478065</v>
      </c>
      <c r="BB83" s="34">
        <v>0.0</v>
      </c>
      <c r="BC83" s="34">
        <v>21.0</v>
      </c>
      <c r="BD83" s="34">
        <v>16.0</v>
      </c>
      <c r="BE83" s="3"/>
      <c r="BF83" s="3"/>
      <c r="BZ83" s="3"/>
      <c r="CA83" s="3"/>
      <c r="CB83" s="3"/>
    </row>
    <row r="84" ht="12.75" customHeight="1">
      <c r="N84" s="3"/>
      <c r="AZ84" s="33">
        <v>81.0</v>
      </c>
      <c r="BA84" s="33">
        <v>0.008333369209478065</v>
      </c>
      <c r="BB84" s="33">
        <v>0.0</v>
      </c>
      <c r="BC84" s="33">
        <v>21.0</v>
      </c>
      <c r="BD84" s="33">
        <v>16.2</v>
      </c>
      <c r="BE84" s="3"/>
      <c r="BF84" s="3"/>
      <c r="BZ84" s="3"/>
      <c r="CA84" s="3"/>
      <c r="CB84" s="3"/>
    </row>
    <row r="85" ht="12.75" customHeight="1">
      <c r="N85" s="3"/>
      <c r="AZ85" s="33">
        <v>82.0</v>
      </c>
      <c r="BA85" s="33">
        <v>0.008333369209478065</v>
      </c>
      <c r="BB85" s="33">
        <v>0.0</v>
      </c>
      <c r="BC85" s="33">
        <v>21.0</v>
      </c>
      <c r="BD85" s="33">
        <v>16.400000000000002</v>
      </c>
      <c r="BE85" s="3"/>
      <c r="BF85" s="3"/>
      <c r="BZ85" s="3"/>
      <c r="CA85" s="3"/>
      <c r="CB85" s="3"/>
    </row>
    <row r="86" ht="12.75" customHeight="1">
      <c r="N86" s="3"/>
      <c r="AZ86" s="33">
        <v>83.0</v>
      </c>
      <c r="BA86" s="33">
        <v>0.008333369209478065</v>
      </c>
      <c r="BB86" s="33">
        <v>0.0</v>
      </c>
      <c r="BC86" s="33">
        <v>21.0</v>
      </c>
      <c r="BD86" s="33">
        <v>16.6</v>
      </c>
      <c r="BE86" s="3"/>
      <c r="BF86" s="3"/>
      <c r="BZ86" s="3"/>
      <c r="CA86" s="3"/>
      <c r="CB86" s="3"/>
    </row>
    <row r="87" ht="12.75" customHeight="1">
      <c r="N87" s="3"/>
      <c r="AZ87" s="33">
        <v>84.0</v>
      </c>
      <c r="BA87" s="33">
        <v>0.005157305071092608</v>
      </c>
      <c r="BB87" s="33">
        <v>0.0</v>
      </c>
      <c r="BC87" s="33">
        <v>21.0</v>
      </c>
      <c r="BD87" s="33">
        <v>16.8</v>
      </c>
      <c r="BE87" s="3"/>
      <c r="BF87" s="3"/>
      <c r="BZ87" s="3"/>
      <c r="CA87" s="3"/>
      <c r="CB87" s="3"/>
    </row>
    <row r="88" ht="12.75" customHeight="1">
      <c r="N88" s="3"/>
      <c r="AZ88" s="33">
        <v>85.0</v>
      </c>
      <c r="BA88" s="33">
        <v>0.004212560920592142</v>
      </c>
      <c r="BB88" s="33">
        <v>0.0</v>
      </c>
      <c r="BC88" s="33">
        <v>21.0</v>
      </c>
      <c r="BD88" s="33">
        <v>17.0</v>
      </c>
      <c r="BE88" s="3"/>
      <c r="BF88" s="3"/>
      <c r="BZ88" s="3"/>
      <c r="CA88" s="3"/>
      <c r="CB88" s="3"/>
    </row>
    <row r="89" ht="12.75" customHeight="1">
      <c r="N89" s="3"/>
      <c r="AZ89" s="33">
        <v>86.0</v>
      </c>
      <c r="BA89" s="33">
        <v>0.0031878304960592753</v>
      </c>
      <c r="BB89" s="33">
        <v>0.0</v>
      </c>
      <c r="BC89" s="33">
        <v>21.0</v>
      </c>
      <c r="BD89" s="33">
        <v>17.2</v>
      </c>
      <c r="BE89" s="3"/>
      <c r="BF89" s="3"/>
      <c r="BZ89" s="3"/>
      <c r="CA89" s="3"/>
      <c r="CB89" s="3"/>
    </row>
    <row r="90" ht="12.75" customHeight="1">
      <c r="N90" s="3"/>
      <c r="AZ90" s="33">
        <v>87.0</v>
      </c>
      <c r="BA90" s="33">
        <v>0.0031878304960592753</v>
      </c>
      <c r="BB90" s="33">
        <v>0.0</v>
      </c>
      <c r="BC90" s="33">
        <v>21.0</v>
      </c>
      <c r="BD90" s="33">
        <v>17.400000000000002</v>
      </c>
      <c r="BE90" s="3"/>
      <c r="BF90" s="3"/>
      <c r="BZ90" s="3"/>
      <c r="CA90" s="3"/>
      <c r="CB90" s="3"/>
    </row>
    <row r="91" ht="12.75" customHeight="1">
      <c r="N91" s="3"/>
      <c r="AZ91" s="33">
        <v>88.0</v>
      </c>
      <c r="BA91" s="33">
        <v>0.0031878304960592753</v>
      </c>
      <c r="BB91" s="33">
        <v>0.0</v>
      </c>
      <c r="BC91" s="33">
        <v>21.0</v>
      </c>
      <c r="BD91" s="33">
        <v>17.6</v>
      </c>
      <c r="BE91" s="3"/>
      <c r="BF91" s="3"/>
      <c r="BZ91" s="3"/>
      <c r="CA91" s="3"/>
      <c r="CB91" s="3"/>
    </row>
    <row r="92" ht="12.75" customHeight="1">
      <c r="N92" s="3"/>
      <c r="AZ92" s="33">
        <v>89.0</v>
      </c>
      <c r="BA92" s="33">
        <v>0.0031878304960592753</v>
      </c>
      <c r="BB92" s="33">
        <v>0.0</v>
      </c>
      <c r="BC92" s="33">
        <v>21.0</v>
      </c>
      <c r="BD92" s="33">
        <v>17.8</v>
      </c>
      <c r="BE92" s="3"/>
      <c r="BF92" s="3"/>
      <c r="BZ92" s="3"/>
      <c r="CA92" s="3"/>
      <c r="CB92" s="3"/>
    </row>
    <row r="93" ht="12.75" customHeight="1">
      <c r="N93" s="3"/>
      <c r="AZ93" s="33">
        <v>90.0</v>
      </c>
      <c r="BA93" s="33">
        <v>0.0031878304960592753</v>
      </c>
      <c r="BB93" s="33">
        <v>0.0</v>
      </c>
      <c r="BC93" s="33">
        <v>21.0</v>
      </c>
      <c r="BD93" s="33">
        <v>18.0</v>
      </c>
      <c r="BE93" s="3"/>
      <c r="BF93" s="3"/>
      <c r="BZ93" s="3"/>
      <c r="CA93" s="3"/>
      <c r="CB93" s="3"/>
    </row>
    <row r="94" ht="12.75" customHeight="1">
      <c r="N94" s="3"/>
      <c r="AZ94" s="34">
        <v>91.0</v>
      </c>
      <c r="BA94" s="34">
        <v>0.0031878304960592753</v>
      </c>
      <c r="BB94" s="34">
        <v>0.0</v>
      </c>
      <c r="BC94" s="34">
        <v>21.0</v>
      </c>
      <c r="BD94" s="34">
        <v>18.2</v>
      </c>
      <c r="BE94" s="3"/>
      <c r="BF94" s="3"/>
      <c r="BZ94" s="3"/>
      <c r="CA94" s="3"/>
      <c r="CB94" s="3"/>
    </row>
    <row r="95" ht="12.75" customHeight="1">
      <c r="N95" s="3"/>
      <c r="AZ95" s="34">
        <v>92.0</v>
      </c>
      <c r="BA95" s="34">
        <v>0.0019689714364082424</v>
      </c>
      <c r="BB95" s="34">
        <v>0.0</v>
      </c>
      <c r="BC95" s="34">
        <v>21.0</v>
      </c>
      <c r="BD95" s="34">
        <v>18.400000000000002</v>
      </c>
      <c r="BE95" s="3"/>
      <c r="BF95" s="3"/>
      <c r="BZ95" s="3"/>
      <c r="CA95" s="3"/>
      <c r="CB95" s="3"/>
    </row>
    <row r="96" ht="12.75" customHeight="1">
      <c r="N96" s="3"/>
      <c r="AZ96" s="34">
        <v>93.0</v>
      </c>
      <c r="BA96" s="34">
        <v>0.0019689714364082424</v>
      </c>
      <c r="BB96" s="34">
        <v>0.0</v>
      </c>
      <c r="BC96" s="34">
        <v>21.0</v>
      </c>
      <c r="BD96" s="34">
        <v>18.6</v>
      </c>
      <c r="BE96" s="3"/>
      <c r="BF96" s="3"/>
      <c r="BZ96" s="3"/>
      <c r="CA96" s="3"/>
      <c r="CB96" s="3"/>
    </row>
    <row r="97" ht="12.75" customHeight="1">
      <c r="N97" s="3"/>
      <c r="AZ97" s="34">
        <v>94.0</v>
      </c>
      <c r="BA97" s="34">
        <v>0.0019689714364082424</v>
      </c>
      <c r="BB97" s="34">
        <v>0.0</v>
      </c>
      <c r="BC97" s="34">
        <v>21.0</v>
      </c>
      <c r="BD97" s="34">
        <v>18.8</v>
      </c>
      <c r="BE97" s="3"/>
      <c r="BF97" s="3"/>
      <c r="BZ97" s="3"/>
      <c r="CA97" s="3"/>
      <c r="CB97" s="3"/>
    </row>
    <row r="98" ht="12.75" customHeight="1">
      <c r="N98" s="3"/>
      <c r="AZ98" s="34">
        <v>95.0</v>
      </c>
      <c r="BA98" s="34">
        <v>3.6897396173244057E-4</v>
      </c>
      <c r="BB98" s="34">
        <v>0.0</v>
      </c>
      <c r="BC98" s="34">
        <v>21.0</v>
      </c>
      <c r="BD98" s="34">
        <v>19.0</v>
      </c>
      <c r="BE98" s="3"/>
      <c r="BF98" s="3"/>
      <c r="BZ98" s="3"/>
      <c r="CA98" s="3"/>
      <c r="CB98" s="3"/>
    </row>
    <row r="99" ht="12.75" customHeight="1">
      <c r="N99" s="3"/>
      <c r="AZ99" s="34">
        <v>96.0</v>
      </c>
      <c r="BA99" s="34">
        <v>1.4045006897918526E-4</v>
      </c>
      <c r="BB99" s="34">
        <v>0.0</v>
      </c>
      <c r="BC99" s="34">
        <v>21.0</v>
      </c>
      <c r="BD99" s="34">
        <v>19.200000000000003</v>
      </c>
      <c r="BE99" s="3"/>
      <c r="BF99" s="3"/>
      <c r="BZ99" s="3"/>
      <c r="CA99" s="3"/>
      <c r="CB99" s="3"/>
    </row>
    <row r="100" ht="12.75" customHeight="1">
      <c r="N100" s="3"/>
      <c r="AZ100" s="34">
        <v>97.0</v>
      </c>
      <c r="BA100" s="34">
        <v>6.550437846576392E-5</v>
      </c>
      <c r="BB100" s="34">
        <v>0.0</v>
      </c>
      <c r="BC100" s="34">
        <v>21.0</v>
      </c>
      <c r="BD100" s="34">
        <v>19.400000000000002</v>
      </c>
      <c r="BE100" s="3"/>
      <c r="BF100" s="3"/>
      <c r="BZ100" s="3"/>
      <c r="CA100" s="3"/>
      <c r="CB100" s="3"/>
    </row>
    <row r="101" ht="12.75" customHeight="1">
      <c r="N101" s="3"/>
      <c r="AZ101" s="34">
        <v>98.0</v>
      </c>
      <c r="BA101" s="34">
        <v>7.17219244910562E-6</v>
      </c>
      <c r="BB101" s="34">
        <v>0.0</v>
      </c>
      <c r="BC101" s="34">
        <v>21.0</v>
      </c>
      <c r="BD101" s="34">
        <v>19.6</v>
      </c>
      <c r="BE101" s="3"/>
      <c r="BF101" s="3"/>
      <c r="BZ101" s="3"/>
      <c r="CA101" s="3"/>
      <c r="CB101" s="3"/>
    </row>
    <row r="102" ht="12.75" customHeight="1">
      <c r="N102" s="3"/>
      <c r="AZ102" s="34">
        <v>99.0</v>
      </c>
      <c r="BA102" s="34">
        <v>5.421944068954275E-6</v>
      </c>
      <c r="BB102" s="34">
        <v>0.0</v>
      </c>
      <c r="BC102" s="34">
        <v>21.0</v>
      </c>
      <c r="BD102" s="34">
        <v>19.8</v>
      </c>
      <c r="BE102" s="3"/>
      <c r="BF102" s="3"/>
      <c r="BZ102" s="3"/>
      <c r="CA102" s="3"/>
      <c r="CB102" s="3"/>
    </row>
    <row r="103" ht="12.75" customHeight="1">
      <c r="N103" s="3"/>
      <c r="AZ103" s="34">
        <v>100.0</v>
      </c>
      <c r="BA103" s="34">
        <v>5.421944068954275E-6</v>
      </c>
      <c r="BB103" s="34">
        <v>0.0</v>
      </c>
      <c r="BC103" s="34">
        <v>21.0</v>
      </c>
      <c r="BD103" s="34">
        <v>20.0</v>
      </c>
      <c r="BE103" s="3"/>
      <c r="BF103" s="3"/>
      <c r="BZ103" s="3"/>
      <c r="CA103" s="3"/>
      <c r="CB103" s="3"/>
    </row>
    <row r="104" ht="12.75" customHeight="1">
      <c r="N104" s="3"/>
      <c r="AZ104" s="3">
        <v>101.0</v>
      </c>
      <c r="BA104" s="3">
        <v>2.0634001480377515E-6</v>
      </c>
      <c r="BB104" s="3">
        <v>0.0</v>
      </c>
      <c r="BC104" s="3">
        <v>21.0</v>
      </c>
      <c r="BD104" s="3">
        <v>20.200000000000003</v>
      </c>
      <c r="BE104" s="3"/>
      <c r="BF104" s="3"/>
      <c r="BZ104" s="3"/>
      <c r="CA104" s="3"/>
      <c r="CB104" s="3"/>
    </row>
    <row r="105" ht="12.75" customHeight="1">
      <c r="N105" s="3"/>
      <c r="AZ105" s="3">
        <v>102.0</v>
      </c>
      <c r="BA105" s="3">
        <v>1.559861412821463E-6</v>
      </c>
      <c r="BB105" s="3">
        <v>0.0</v>
      </c>
      <c r="BC105" s="3">
        <v>21.0</v>
      </c>
      <c r="BD105" s="3">
        <v>20.400000000000002</v>
      </c>
      <c r="BE105" s="3"/>
      <c r="BF105" s="3"/>
      <c r="BZ105" s="3"/>
      <c r="CA105" s="3"/>
      <c r="CB105" s="3"/>
    </row>
    <row r="106" ht="12.75" customHeight="1">
      <c r="N106" s="3"/>
      <c r="AZ106" s="3">
        <v>103.0</v>
      </c>
      <c r="BA106" s="3">
        <v>5.936266640236745E-7</v>
      </c>
      <c r="BB106" s="3">
        <v>0.0</v>
      </c>
      <c r="BC106" s="3">
        <v>21.0</v>
      </c>
      <c r="BD106" s="3">
        <v>20.6</v>
      </c>
      <c r="BE106" s="3"/>
      <c r="BF106" s="3"/>
      <c r="BZ106" s="3"/>
      <c r="CA106" s="3"/>
      <c r="CB106" s="3"/>
    </row>
    <row r="107" ht="12.75" customHeight="1">
      <c r="N107" s="3"/>
      <c r="AZ107" s="3">
        <v>104.0</v>
      </c>
      <c r="BA107" s="3">
        <v>5.936266640236745E-7</v>
      </c>
      <c r="BB107" s="3">
        <v>0.0</v>
      </c>
      <c r="BC107" s="3">
        <v>21.0</v>
      </c>
      <c r="BD107" s="3">
        <v>20.8</v>
      </c>
      <c r="BE107" s="3"/>
      <c r="BF107" s="3"/>
      <c r="BZ107" s="3"/>
      <c r="CA107" s="3"/>
      <c r="CB107" s="3"/>
    </row>
    <row r="108" ht="12.75" customHeight="1">
      <c r="N108" s="3"/>
      <c r="AZ108" s="3">
        <v>105.0</v>
      </c>
      <c r="BA108" s="3">
        <v>3.662072866880743E-7</v>
      </c>
      <c r="BB108" s="3">
        <v>0.0</v>
      </c>
      <c r="BC108" s="3">
        <v>21.0</v>
      </c>
      <c r="BD108" s="3">
        <v>21.0</v>
      </c>
      <c r="BE108" s="3"/>
      <c r="BF108" s="3"/>
      <c r="BZ108" s="3"/>
      <c r="CA108" s="3"/>
      <c r="CB108" s="3"/>
    </row>
    <row r="109" ht="12.75" customHeight="1">
      <c r="N109" s="3"/>
      <c r="AZ109" s="3"/>
      <c r="BA109" s="3"/>
      <c r="BB109" s="3"/>
      <c r="BC109" s="3"/>
      <c r="BD109" s="3"/>
      <c r="BE109" s="3"/>
      <c r="BF109" s="3"/>
      <c r="BZ109" s="3"/>
      <c r="CA109" s="3"/>
      <c r="CB109" s="3"/>
    </row>
    <row r="110" ht="12.75" customHeight="1">
      <c r="N110" s="3"/>
      <c r="AZ110" s="3"/>
      <c r="BA110" s="3"/>
      <c r="BB110" s="3"/>
      <c r="BC110" s="3"/>
      <c r="BD110" s="3"/>
      <c r="BE110" s="3"/>
      <c r="BF110" s="3"/>
      <c r="BZ110" s="3"/>
      <c r="CA110" s="3"/>
      <c r="CB110" s="3"/>
    </row>
    <row r="111" ht="12.75" customHeight="1">
      <c r="N111" s="3"/>
      <c r="AZ111" s="3"/>
      <c r="BA111" s="3"/>
      <c r="BB111" s="3"/>
      <c r="BC111" s="3"/>
      <c r="BD111" s="3"/>
      <c r="BE111" s="3"/>
      <c r="BF111" s="3"/>
      <c r="BZ111" s="3"/>
      <c r="CA111" s="3"/>
      <c r="CB111" s="3"/>
    </row>
    <row r="112" ht="12.75" customHeight="1">
      <c r="N112" s="3"/>
      <c r="AZ112" s="3"/>
      <c r="BA112" s="3"/>
      <c r="BB112" s="3"/>
      <c r="BC112" s="3"/>
      <c r="BD112" s="3"/>
      <c r="BE112" s="3"/>
      <c r="BF112" s="3"/>
      <c r="BZ112" s="3"/>
      <c r="CA112" s="3"/>
      <c r="CB112" s="3"/>
    </row>
    <row r="113" ht="12.75" customHeight="1">
      <c r="N113" s="3"/>
      <c r="AZ113" s="3"/>
      <c r="BA113" s="3"/>
      <c r="BB113" s="3"/>
      <c r="BC113" s="3"/>
      <c r="BD113" s="3"/>
      <c r="BE113" s="3"/>
      <c r="BF113" s="3"/>
      <c r="BZ113" s="3"/>
      <c r="CA113" s="3"/>
      <c r="CB113" s="3"/>
    </row>
    <row r="114" ht="12.75" customHeight="1">
      <c r="N114" s="3"/>
      <c r="AZ114" s="3"/>
      <c r="BA114" s="3"/>
      <c r="BB114" s="3"/>
      <c r="BC114" s="3"/>
      <c r="BD114" s="3"/>
      <c r="BE114" s="3"/>
      <c r="BF114" s="3"/>
      <c r="BZ114" s="3"/>
      <c r="CA114" s="3"/>
      <c r="CB114" s="3"/>
    </row>
    <row r="115" ht="12.75" customHeight="1">
      <c r="N115" s="3"/>
      <c r="AZ115" s="3"/>
      <c r="BA115" s="3"/>
      <c r="BB115" s="3"/>
      <c r="BC115" s="3"/>
      <c r="BD115" s="3"/>
      <c r="BE115" s="3"/>
      <c r="BF115" s="3"/>
      <c r="BZ115" s="3"/>
      <c r="CA115" s="3"/>
      <c r="CB115" s="3"/>
    </row>
    <row r="116" ht="12.75" customHeight="1">
      <c r="N116" s="3"/>
      <c r="AZ116" s="3"/>
      <c r="BA116" s="3"/>
      <c r="BB116" s="3"/>
      <c r="BC116" s="3"/>
      <c r="BD116" s="3"/>
      <c r="BE116" s="3"/>
      <c r="BF116" s="3"/>
      <c r="BZ116" s="3"/>
      <c r="CA116" s="3"/>
      <c r="CB116" s="3"/>
    </row>
    <row r="117" ht="12.75" customHeight="1">
      <c r="N117" s="3"/>
      <c r="AZ117" s="3"/>
      <c r="BA117" s="3"/>
      <c r="BB117" s="3"/>
      <c r="BC117" s="3"/>
      <c r="BD117" s="3"/>
      <c r="BE117" s="3"/>
      <c r="BF117" s="3"/>
      <c r="BZ117" s="3"/>
      <c r="CA117" s="3"/>
      <c r="CB117" s="3"/>
    </row>
    <row r="118" ht="12.75" customHeight="1">
      <c r="N118" s="3"/>
      <c r="AZ118" s="3"/>
      <c r="BA118" s="3"/>
      <c r="BB118" s="3"/>
      <c r="BC118" s="3"/>
      <c r="BD118" s="3"/>
      <c r="BE118" s="3"/>
      <c r="BF118" s="3"/>
      <c r="BZ118" s="3"/>
      <c r="CA118" s="3"/>
      <c r="CB118" s="3"/>
    </row>
    <row r="119" ht="12.75" customHeight="1">
      <c r="N119" s="3"/>
      <c r="AZ119" s="3"/>
      <c r="BA119" s="3"/>
      <c r="BB119" s="3"/>
      <c r="BC119" s="3"/>
      <c r="BD119" s="3"/>
      <c r="BE119" s="3"/>
      <c r="BF119" s="3"/>
      <c r="BZ119" s="3"/>
      <c r="CA119" s="3"/>
      <c r="CB119" s="3"/>
    </row>
    <row r="120" ht="12.75" customHeight="1">
      <c r="N120" s="3"/>
      <c r="AZ120" s="3"/>
      <c r="BA120" s="3"/>
      <c r="BB120" s="3"/>
      <c r="BC120" s="3"/>
      <c r="BD120" s="3"/>
      <c r="BE120" s="3"/>
      <c r="BF120" s="3"/>
      <c r="BZ120" s="3"/>
      <c r="CA120" s="3"/>
      <c r="CB120" s="3"/>
    </row>
    <row r="121" ht="12.75" customHeight="1">
      <c r="N121" s="3"/>
      <c r="AZ121" s="3"/>
      <c r="BA121" s="3"/>
      <c r="BB121" s="3"/>
      <c r="BC121" s="3"/>
      <c r="BD121" s="3"/>
      <c r="BE121" s="3"/>
      <c r="BF121" s="3"/>
      <c r="BZ121" s="3"/>
      <c r="CA121" s="3"/>
      <c r="CB121" s="3"/>
    </row>
    <row r="122" ht="12.75" customHeight="1">
      <c r="N122" s="3"/>
      <c r="AZ122" s="3"/>
      <c r="BA122" s="3"/>
      <c r="BB122" s="3"/>
      <c r="BC122" s="3"/>
      <c r="BD122" s="3"/>
      <c r="BE122" s="3"/>
      <c r="BF122" s="3"/>
      <c r="BZ122" s="3"/>
      <c r="CA122" s="3"/>
      <c r="CB122" s="3"/>
    </row>
    <row r="123" ht="12.75" customHeight="1">
      <c r="N123" s="3"/>
      <c r="AZ123" s="3"/>
      <c r="BA123" s="3"/>
      <c r="BB123" s="3"/>
      <c r="BC123" s="3"/>
      <c r="BD123" s="3"/>
      <c r="BE123" s="3"/>
      <c r="BF123" s="3"/>
      <c r="BZ123" s="3"/>
      <c r="CA123" s="3"/>
      <c r="CB123" s="3"/>
    </row>
    <row r="124" ht="12.75" customHeight="1">
      <c r="N124" s="3"/>
      <c r="AZ124" s="3"/>
      <c r="BA124" s="3"/>
      <c r="BB124" s="3"/>
      <c r="BC124" s="3"/>
      <c r="BD124" s="3"/>
      <c r="BE124" s="3"/>
      <c r="BF124" s="3"/>
      <c r="BZ124" s="3"/>
      <c r="CA124" s="3"/>
      <c r="CB124" s="3"/>
    </row>
    <row r="125" ht="12.75" customHeight="1">
      <c r="N125" s="3"/>
      <c r="AZ125" s="3"/>
      <c r="BA125" s="3"/>
      <c r="BB125" s="3"/>
      <c r="BC125" s="3"/>
      <c r="BD125" s="3"/>
      <c r="BE125" s="3"/>
      <c r="BF125" s="3"/>
      <c r="BZ125" s="3"/>
      <c r="CA125" s="3"/>
      <c r="CB125" s="3"/>
    </row>
    <row r="126" ht="12.75" customHeight="1">
      <c r="N126" s="3"/>
      <c r="AZ126" s="3"/>
      <c r="BA126" s="3"/>
      <c r="BB126" s="3"/>
      <c r="BC126" s="3"/>
      <c r="BD126" s="3"/>
      <c r="BE126" s="3"/>
      <c r="BF126" s="3"/>
      <c r="BZ126" s="3"/>
      <c r="CA126" s="3"/>
      <c r="CB126" s="3"/>
    </row>
    <row r="127" ht="12.75" customHeight="1">
      <c r="N127" s="3"/>
      <c r="AZ127" s="3"/>
      <c r="BA127" s="3"/>
      <c r="BB127" s="3"/>
      <c r="BC127" s="3"/>
      <c r="BD127" s="3"/>
      <c r="BE127" s="3"/>
      <c r="BF127" s="3"/>
      <c r="BZ127" s="3"/>
      <c r="CA127" s="3"/>
      <c r="CB127" s="3"/>
    </row>
    <row r="128" ht="12.75" customHeight="1">
      <c r="N128" s="3"/>
      <c r="AZ128" s="3"/>
      <c r="BA128" s="3"/>
      <c r="BB128" s="3"/>
      <c r="BC128" s="3"/>
      <c r="BD128" s="3"/>
      <c r="BE128" s="3"/>
      <c r="BF128" s="3"/>
      <c r="BZ128" s="3"/>
      <c r="CA128" s="3"/>
      <c r="CB128" s="3"/>
    </row>
    <row r="129" ht="12.75" customHeight="1">
      <c r="N129" s="3"/>
      <c r="AZ129" s="3"/>
      <c r="BA129" s="3"/>
      <c r="BB129" s="3"/>
      <c r="BC129" s="3"/>
      <c r="BD129" s="3"/>
      <c r="BE129" s="3"/>
      <c r="BF129" s="3"/>
      <c r="BZ129" s="3"/>
      <c r="CA129" s="3"/>
      <c r="CB129" s="3"/>
    </row>
    <row r="130" ht="12.75" customHeight="1">
      <c r="N130" s="3"/>
      <c r="AZ130" s="3"/>
      <c r="BA130" s="3"/>
      <c r="BB130" s="3"/>
      <c r="BC130" s="3"/>
      <c r="BD130" s="3"/>
      <c r="BE130" s="3"/>
      <c r="BF130" s="3"/>
      <c r="BZ130" s="3"/>
      <c r="CA130" s="3"/>
      <c r="CB130" s="3"/>
    </row>
    <row r="131" ht="12.75" customHeight="1">
      <c r="N131" s="3"/>
      <c r="AZ131" s="3"/>
      <c r="BA131" s="3"/>
      <c r="BB131" s="3"/>
      <c r="BC131" s="3"/>
      <c r="BD131" s="3"/>
      <c r="BE131" s="3"/>
      <c r="BF131" s="3"/>
      <c r="BZ131" s="3"/>
      <c r="CA131" s="3"/>
      <c r="CB131" s="3"/>
    </row>
    <row r="132" ht="12.75" customHeight="1">
      <c r="N132" s="3"/>
      <c r="AZ132" s="3"/>
      <c r="BA132" s="3"/>
      <c r="BB132" s="3"/>
      <c r="BC132" s="3"/>
      <c r="BD132" s="3"/>
      <c r="BE132" s="3"/>
      <c r="BF132" s="3"/>
      <c r="BZ132" s="3"/>
      <c r="CA132" s="3"/>
      <c r="CB132" s="3"/>
    </row>
    <row r="133" ht="12.75" customHeight="1">
      <c r="N133" s="3"/>
      <c r="AZ133" s="3"/>
      <c r="BA133" s="3"/>
      <c r="BB133" s="3"/>
      <c r="BC133" s="3"/>
      <c r="BD133" s="3"/>
      <c r="BE133" s="3"/>
      <c r="BF133" s="3"/>
      <c r="BZ133" s="3"/>
      <c r="CA133" s="3"/>
      <c r="CB133" s="3"/>
    </row>
    <row r="134" ht="12.75" customHeight="1">
      <c r="N134" s="3"/>
      <c r="AZ134" s="3"/>
      <c r="BA134" s="3"/>
      <c r="BB134" s="3"/>
      <c r="BC134" s="3"/>
      <c r="BD134" s="3"/>
      <c r="BE134" s="3"/>
      <c r="BF134" s="3"/>
      <c r="BZ134" s="3"/>
      <c r="CA134" s="3"/>
      <c r="CB134" s="3"/>
    </row>
    <row r="135" ht="12.75" customHeight="1">
      <c r="N135" s="3"/>
      <c r="AZ135" s="3"/>
      <c r="BA135" s="3"/>
      <c r="BB135" s="3"/>
      <c r="BC135" s="3"/>
      <c r="BD135" s="3"/>
      <c r="BE135" s="3"/>
      <c r="BF135" s="3"/>
      <c r="BZ135" s="3"/>
      <c r="CA135" s="3"/>
      <c r="CB135" s="3"/>
    </row>
    <row r="136" ht="12.75" customHeight="1">
      <c r="N136" s="3"/>
      <c r="AZ136" s="3"/>
      <c r="BA136" s="3"/>
      <c r="BB136" s="3"/>
      <c r="BC136" s="3"/>
      <c r="BD136" s="3"/>
      <c r="BE136" s="3"/>
      <c r="BF136" s="3"/>
      <c r="BZ136" s="3"/>
      <c r="CA136" s="3"/>
      <c r="CB136" s="3"/>
    </row>
    <row r="137" ht="12.75" customHeight="1">
      <c r="N137" s="3"/>
      <c r="AZ137" s="3"/>
      <c r="BA137" s="3"/>
      <c r="BB137" s="3"/>
      <c r="BC137" s="3"/>
      <c r="BD137" s="3"/>
      <c r="BE137" s="3"/>
      <c r="BF137" s="3"/>
      <c r="BZ137" s="3"/>
      <c r="CA137" s="3"/>
      <c r="CB137" s="3"/>
    </row>
    <row r="138" ht="12.75" customHeight="1">
      <c r="N138" s="3"/>
      <c r="AZ138" s="3"/>
      <c r="BA138" s="3"/>
      <c r="BB138" s="3"/>
      <c r="BC138" s="3"/>
      <c r="BD138" s="3"/>
      <c r="BE138" s="3"/>
      <c r="BF138" s="3"/>
      <c r="BZ138" s="3"/>
      <c r="CA138" s="3"/>
      <c r="CB138" s="3"/>
    </row>
    <row r="139" ht="12.75" customHeight="1">
      <c r="N139" s="3"/>
      <c r="AZ139" s="3"/>
      <c r="BA139" s="3"/>
      <c r="BB139" s="3"/>
      <c r="BC139" s="3"/>
      <c r="BD139" s="3"/>
      <c r="BE139" s="3"/>
      <c r="BF139" s="3"/>
      <c r="BZ139" s="3"/>
      <c r="CA139" s="3"/>
      <c r="CB139" s="3"/>
    </row>
    <row r="140" ht="12.75" customHeight="1">
      <c r="N140" s="3"/>
      <c r="AZ140" s="3"/>
      <c r="BA140" s="3"/>
      <c r="BB140" s="3"/>
      <c r="BC140" s="3"/>
      <c r="BD140" s="3"/>
      <c r="BE140" s="3"/>
      <c r="BF140" s="3"/>
      <c r="BZ140" s="3"/>
      <c r="CA140" s="3"/>
      <c r="CB140" s="3"/>
    </row>
    <row r="141" ht="12.75" customHeight="1">
      <c r="N141" s="3"/>
      <c r="AZ141" s="3"/>
      <c r="BA141" s="3"/>
      <c r="BB141" s="3"/>
      <c r="BC141" s="3"/>
      <c r="BD141" s="3"/>
      <c r="BE141" s="3"/>
      <c r="BF141" s="3"/>
      <c r="BZ141" s="3"/>
      <c r="CA141" s="3"/>
      <c r="CB141" s="3"/>
    </row>
    <row r="142" ht="12.75" customHeight="1">
      <c r="N142" s="3"/>
      <c r="AZ142" s="3"/>
      <c r="BA142" s="3"/>
      <c r="BB142" s="3"/>
      <c r="BC142" s="3"/>
      <c r="BD142" s="3"/>
      <c r="BE142" s="3"/>
      <c r="BF142" s="3"/>
      <c r="BZ142" s="3"/>
      <c r="CA142" s="3"/>
      <c r="CB142" s="3"/>
    </row>
    <row r="143" ht="12.75" customHeight="1">
      <c r="N143" s="3"/>
      <c r="AZ143" s="3"/>
      <c r="BA143" s="3"/>
      <c r="BB143" s="3"/>
      <c r="BC143" s="3"/>
      <c r="BD143" s="3"/>
      <c r="BE143" s="3"/>
      <c r="BF143" s="3"/>
      <c r="BZ143" s="3"/>
      <c r="CA143" s="3"/>
      <c r="CB143" s="3"/>
    </row>
    <row r="144" ht="12.75" customHeight="1">
      <c r="N144" s="3"/>
      <c r="AZ144" s="3"/>
      <c r="BA144" s="3"/>
      <c r="BB144" s="3"/>
      <c r="BC144" s="3"/>
      <c r="BD144" s="3"/>
      <c r="BE144" s="3"/>
      <c r="BF144" s="3"/>
      <c r="BZ144" s="3"/>
      <c r="CA144" s="3"/>
      <c r="CB144" s="3"/>
    </row>
    <row r="145" ht="12.75" customHeight="1">
      <c r="N145" s="3"/>
      <c r="AZ145" s="3"/>
      <c r="BA145" s="3"/>
      <c r="BB145" s="3"/>
      <c r="BC145" s="3"/>
      <c r="BD145" s="3"/>
      <c r="BE145" s="3"/>
      <c r="BF145" s="3"/>
      <c r="BZ145" s="3"/>
      <c r="CA145" s="3"/>
      <c r="CB145" s="3"/>
    </row>
    <row r="146" ht="12.75" customHeight="1">
      <c r="N146" s="3"/>
      <c r="AZ146" s="3"/>
      <c r="BA146" s="3"/>
      <c r="BB146" s="3"/>
      <c r="BC146" s="3"/>
      <c r="BD146" s="3"/>
      <c r="BE146" s="3"/>
      <c r="BF146" s="3"/>
      <c r="BZ146" s="3"/>
      <c r="CA146" s="3"/>
      <c r="CB146" s="3"/>
    </row>
    <row r="147" ht="12.75" customHeight="1">
      <c r="N147" s="3"/>
      <c r="AZ147" s="3"/>
      <c r="BA147" s="3"/>
      <c r="BB147" s="3"/>
      <c r="BC147" s="3"/>
      <c r="BD147" s="3"/>
      <c r="BE147" s="3"/>
      <c r="BF147" s="3"/>
      <c r="BZ147" s="3"/>
      <c r="CA147" s="3"/>
      <c r="CB147" s="3"/>
    </row>
    <row r="148" ht="12.75" customHeight="1">
      <c r="N148" s="3"/>
      <c r="AZ148" s="3"/>
      <c r="BA148" s="3"/>
      <c r="BB148" s="3"/>
      <c r="BC148" s="3"/>
      <c r="BD148" s="3"/>
      <c r="BE148" s="3"/>
      <c r="BF148" s="3"/>
      <c r="BZ148" s="3"/>
      <c r="CA148" s="3"/>
      <c r="CB148" s="3"/>
    </row>
    <row r="149" ht="12.75" customHeight="1">
      <c r="N149" s="3"/>
      <c r="AZ149" s="3"/>
      <c r="BA149" s="3"/>
      <c r="BB149" s="3"/>
      <c r="BC149" s="3"/>
      <c r="BD149" s="3"/>
      <c r="BE149" s="3"/>
      <c r="BF149" s="3"/>
      <c r="BZ149" s="3"/>
      <c r="CA149" s="3"/>
      <c r="CB149" s="3"/>
    </row>
    <row r="150" ht="12.75" customHeight="1">
      <c r="N150" s="3"/>
      <c r="AZ150" s="3"/>
      <c r="BA150" s="3"/>
      <c r="BB150" s="3"/>
      <c r="BC150" s="3"/>
      <c r="BD150" s="3"/>
      <c r="BE150" s="3"/>
      <c r="BF150" s="3"/>
      <c r="BZ150" s="3"/>
      <c r="CA150" s="3"/>
      <c r="CB150" s="3"/>
    </row>
    <row r="151" ht="12.75" customHeight="1">
      <c r="N151" s="3"/>
      <c r="AZ151" s="3"/>
      <c r="BA151" s="3"/>
      <c r="BB151" s="3"/>
      <c r="BC151" s="3"/>
      <c r="BD151" s="3"/>
      <c r="BE151" s="3"/>
      <c r="BF151" s="3"/>
      <c r="BZ151" s="3"/>
      <c r="CA151" s="3"/>
      <c r="CB151" s="3"/>
    </row>
    <row r="152" ht="12.75" customHeight="1">
      <c r="N152" s="3"/>
      <c r="AZ152" s="3"/>
      <c r="BA152" s="3"/>
      <c r="BB152" s="3"/>
      <c r="BC152" s="3"/>
      <c r="BD152" s="3"/>
      <c r="BE152" s="3"/>
      <c r="BF152" s="3"/>
      <c r="BZ152" s="3"/>
      <c r="CA152" s="3"/>
      <c r="CB152" s="3"/>
    </row>
    <row r="153" ht="12.75" customHeight="1">
      <c r="N153" s="3"/>
      <c r="AZ153" s="3"/>
      <c r="BA153" s="3"/>
      <c r="BB153" s="3"/>
      <c r="BC153" s="3"/>
      <c r="BD153" s="3"/>
      <c r="BE153" s="3"/>
      <c r="BF153" s="3"/>
      <c r="BZ153" s="3"/>
      <c r="CA153" s="3"/>
      <c r="CB153" s="3"/>
    </row>
    <row r="154" ht="12.75" customHeight="1">
      <c r="N154" s="3"/>
      <c r="AZ154" s="3"/>
      <c r="BA154" s="3"/>
      <c r="BB154" s="3"/>
      <c r="BC154" s="3"/>
      <c r="BD154" s="3"/>
      <c r="BE154" s="3"/>
      <c r="BF154" s="3"/>
      <c r="BZ154" s="3"/>
      <c r="CA154" s="3"/>
      <c r="CB154" s="3"/>
    </row>
    <row r="155" ht="12.75" customHeight="1">
      <c r="N155" s="3"/>
      <c r="AZ155" s="3"/>
      <c r="BA155" s="3"/>
      <c r="BB155" s="3"/>
      <c r="BC155" s="3"/>
      <c r="BD155" s="3"/>
      <c r="BE155" s="3"/>
      <c r="BF155" s="3"/>
      <c r="BZ155" s="3"/>
      <c r="CA155" s="3"/>
      <c r="CB155" s="3"/>
    </row>
    <row r="156" ht="12.75" customHeight="1">
      <c r="N156" s="3"/>
      <c r="AZ156" s="3"/>
      <c r="BA156" s="3"/>
      <c r="BB156" s="3"/>
      <c r="BC156" s="3"/>
      <c r="BD156" s="3"/>
      <c r="BE156" s="3"/>
      <c r="BF156" s="3"/>
      <c r="BZ156" s="3"/>
      <c r="CA156" s="3"/>
      <c r="CB156" s="3"/>
    </row>
    <row r="157" ht="12.75" customHeight="1">
      <c r="N157" s="3"/>
      <c r="AZ157" s="3"/>
      <c r="BA157" s="3"/>
      <c r="BB157" s="3"/>
      <c r="BC157" s="3"/>
      <c r="BD157" s="3"/>
      <c r="BE157" s="3"/>
      <c r="BF157" s="3"/>
      <c r="BZ157" s="3"/>
      <c r="CA157" s="3"/>
      <c r="CB157" s="3"/>
    </row>
    <row r="158" ht="12.75" customHeight="1">
      <c r="N158" s="3"/>
      <c r="AZ158" s="3"/>
      <c r="BA158" s="3"/>
      <c r="BB158" s="3"/>
      <c r="BC158" s="3"/>
      <c r="BD158" s="3"/>
      <c r="BE158" s="3"/>
      <c r="BF158" s="3"/>
      <c r="BZ158" s="3"/>
      <c r="CA158" s="3"/>
      <c r="CB158" s="3"/>
    </row>
    <row r="159" ht="12.75" customHeight="1">
      <c r="N159" s="3"/>
      <c r="AZ159" s="3"/>
      <c r="BA159" s="3"/>
      <c r="BB159" s="3"/>
      <c r="BC159" s="3"/>
      <c r="BD159" s="3"/>
      <c r="BE159" s="3"/>
      <c r="BF159" s="3"/>
      <c r="BZ159" s="3"/>
      <c r="CA159" s="3"/>
      <c r="CB159" s="3"/>
    </row>
    <row r="160" ht="12.75" customHeight="1">
      <c r="N160" s="3"/>
      <c r="AZ160" s="3"/>
      <c r="BA160" s="3"/>
      <c r="BB160" s="3"/>
      <c r="BC160" s="3"/>
      <c r="BD160" s="3"/>
      <c r="BE160" s="3"/>
      <c r="BF160" s="3"/>
      <c r="BZ160" s="3"/>
      <c r="CA160" s="3"/>
      <c r="CB160" s="3"/>
    </row>
    <row r="161" ht="12.75" customHeight="1">
      <c r="N161" s="3"/>
      <c r="AZ161" s="3"/>
      <c r="BA161" s="3"/>
      <c r="BB161" s="3"/>
      <c r="BC161" s="3"/>
      <c r="BD161" s="3"/>
      <c r="BE161" s="3"/>
      <c r="BF161" s="3"/>
      <c r="BZ161" s="3"/>
      <c r="CA161" s="3"/>
      <c r="CB161" s="3"/>
    </row>
    <row r="162" ht="12.75" customHeight="1">
      <c r="N162" s="3"/>
      <c r="AZ162" s="3"/>
      <c r="BA162" s="3"/>
      <c r="BB162" s="3"/>
      <c r="BC162" s="3"/>
      <c r="BD162" s="3"/>
      <c r="BE162" s="3"/>
      <c r="BF162" s="3"/>
      <c r="BZ162" s="3"/>
      <c r="CA162" s="3"/>
      <c r="CB162" s="3"/>
    </row>
    <row r="163" ht="12.75" customHeight="1">
      <c r="N163" s="3"/>
      <c r="AZ163" s="3"/>
      <c r="BA163" s="3"/>
      <c r="BB163" s="3"/>
      <c r="BC163" s="3"/>
      <c r="BD163" s="3"/>
      <c r="BE163" s="3"/>
      <c r="BF163" s="3"/>
      <c r="BZ163" s="3"/>
      <c r="CA163" s="3"/>
      <c r="CB163" s="3"/>
    </row>
    <row r="164" ht="12.75" customHeight="1">
      <c r="N164" s="3"/>
      <c r="AZ164" s="3"/>
      <c r="BA164" s="3"/>
      <c r="BB164" s="3"/>
      <c r="BC164" s="3"/>
      <c r="BD164" s="3"/>
      <c r="BE164" s="3"/>
      <c r="BF164" s="3"/>
      <c r="BZ164" s="3"/>
      <c r="CA164" s="3"/>
      <c r="CB164" s="3"/>
    </row>
    <row r="165" ht="12.75" customHeight="1">
      <c r="N165" s="3"/>
      <c r="AZ165" s="3"/>
      <c r="BA165" s="3"/>
      <c r="BB165" s="3"/>
      <c r="BC165" s="3"/>
      <c r="BD165" s="3"/>
      <c r="BE165" s="3"/>
      <c r="BF165" s="3"/>
      <c r="BZ165" s="3"/>
      <c r="CA165" s="3"/>
      <c r="CB165" s="3"/>
    </row>
    <row r="166" ht="12.75" customHeight="1">
      <c r="N166" s="3"/>
      <c r="AZ166" s="3"/>
      <c r="BA166" s="3"/>
      <c r="BB166" s="3"/>
      <c r="BC166" s="3"/>
      <c r="BD166" s="3"/>
      <c r="BE166" s="3"/>
      <c r="BF166" s="3"/>
      <c r="BZ166" s="3"/>
      <c r="CA166" s="3"/>
      <c r="CB166" s="3"/>
    </row>
    <row r="167" ht="12.75" customHeight="1">
      <c r="N167" s="3"/>
      <c r="AZ167" s="3"/>
      <c r="BA167" s="3"/>
      <c r="BB167" s="3"/>
      <c r="BC167" s="3"/>
      <c r="BD167" s="3"/>
      <c r="BE167" s="3"/>
      <c r="BF167" s="3"/>
      <c r="BZ167" s="3"/>
      <c r="CA167" s="3"/>
      <c r="CB167" s="3"/>
    </row>
    <row r="168" ht="12.75" customHeight="1">
      <c r="N168" s="3"/>
      <c r="AZ168" s="3"/>
      <c r="BA168" s="3"/>
      <c r="BB168" s="3"/>
      <c r="BC168" s="3"/>
      <c r="BD168" s="3"/>
      <c r="BE168" s="3"/>
      <c r="BF168" s="3"/>
      <c r="BZ168" s="3"/>
      <c r="CA168" s="3"/>
      <c r="CB168" s="3"/>
    </row>
    <row r="169" ht="12.75" customHeight="1">
      <c r="N169" s="3"/>
      <c r="AZ169" s="3"/>
      <c r="BA169" s="3"/>
      <c r="BB169" s="3"/>
      <c r="BC169" s="3"/>
      <c r="BD169" s="3"/>
      <c r="BE169" s="3"/>
      <c r="BF169" s="3"/>
      <c r="BZ169" s="3"/>
      <c r="CA169" s="3"/>
      <c r="CB169" s="3"/>
    </row>
    <row r="170" ht="12.75" customHeight="1">
      <c r="N170" s="3"/>
      <c r="AZ170" s="3"/>
      <c r="BA170" s="3"/>
      <c r="BB170" s="3"/>
      <c r="BC170" s="3"/>
      <c r="BD170" s="3"/>
      <c r="BE170" s="3"/>
      <c r="BF170" s="3"/>
      <c r="BZ170" s="3"/>
      <c r="CA170" s="3"/>
      <c r="CB170" s="3"/>
    </row>
    <row r="171" ht="12.75" customHeight="1">
      <c r="N171" s="3"/>
      <c r="AZ171" s="3"/>
      <c r="BA171" s="3"/>
      <c r="BB171" s="3"/>
      <c r="BC171" s="3"/>
      <c r="BD171" s="3"/>
      <c r="BE171" s="3"/>
      <c r="BF171" s="3"/>
      <c r="BZ171" s="3"/>
      <c r="CA171" s="3"/>
      <c r="CB171" s="3"/>
    </row>
    <row r="172" ht="12.75" customHeight="1">
      <c r="N172" s="3"/>
      <c r="AZ172" s="3"/>
      <c r="BA172" s="3"/>
      <c r="BB172" s="3"/>
      <c r="BC172" s="3"/>
      <c r="BD172" s="3"/>
      <c r="BE172" s="3"/>
      <c r="BF172" s="3"/>
      <c r="BZ172" s="3"/>
      <c r="CA172" s="3"/>
      <c r="CB172" s="3"/>
    </row>
    <row r="173" ht="12.75" customHeight="1">
      <c r="N173" s="3"/>
      <c r="AZ173" s="3"/>
      <c r="BA173" s="3"/>
      <c r="BB173" s="3"/>
      <c r="BC173" s="3"/>
      <c r="BD173" s="3"/>
      <c r="BE173" s="3"/>
      <c r="BF173" s="3"/>
      <c r="BZ173" s="3"/>
      <c r="CA173" s="3"/>
      <c r="CB173" s="3"/>
    </row>
    <row r="174" ht="12.75" customHeight="1">
      <c r="N174" s="3"/>
      <c r="AZ174" s="3"/>
      <c r="BA174" s="3"/>
      <c r="BB174" s="3"/>
      <c r="BC174" s="3"/>
      <c r="BD174" s="3"/>
      <c r="BE174" s="3"/>
      <c r="BF174" s="3"/>
      <c r="BZ174" s="3"/>
      <c r="CA174" s="3"/>
      <c r="CB174" s="3"/>
    </row>
    <row r="175" ht="12.75" customHeight="1">
      <c r="N175" s="3"/>
      <c r="AZ175" s="3"/>
      <c r="BA175" s="3"/>
      <c r="BB175" s="3"/>
      <c r="BC175" s="3"/>
      <c r="BD175" s="3"/>
      <c r="BE175" s="3"/>
      <c r="BF175" s="3"/>
      <c r="BZ175" s="3"/>
      <c r="CA175" s="3"/>
      <c r="CB175" s="3"/>
    </row>
    <row r="176" ht="12.75" customHeight="1">
      <c r="N176" s="3"/>
      <c r="AZ176" s="3"/>
      <c r="BA176" s="3"/>
      <c r="BB176" s="3"/>
      <c r="BC176" s="3"/>
      <c r="BD176" s="3"/>
      <c r="BE176" s="3"/>
      <c r="BF176" s="3"/>
      <c r="BZ176" s="3"/>
      <c r="CA176" s="3"/>
      <c r="CB176" s="3"/>
    </row>
    <row r="177" ht="12.75" customHeight="1">
      <c r="N177" s="3"/>
      <c r="AZ177" s="3"/>
      <c r="BA177" s="3"/>
      <c r="BB177" s="3"/>
      <c r="BC177" s="3"/>
      <c r="BD177" s="3"/>
      <c r="BE177" s="3"/>
      <c r="BF177" s="3"/>
      <c r="BZ177" s="3"/>
      <c r="CA177" s="3"/>
      <c r="CB177" s="3"/>
    </row>
    <row r="178" ht="12.75" customHeight="1">
      <c r="N178" s="3"/>
      <c r="AZ178" s="3"/>
      <c r="BA178" s="3"/>
      <c r="BB178" s="3"/>
      <c r="BC178" s="3"/>
      <c r="BD178" s="3"/>
      <c r="BE178" s="3"/>
      <c r="BF178" s="3"/>
      <c r="BZ178" s="3"/>
      <c r="CA178" s="3"/>
      <c r="CB178" s="3"/>
    </row>
    <row r="179" ht="12.75" customHeight="1">
      <c r="N179" s="3"/>
      <c r="AZ179" s="3"/>
      <c r="BA179" s="3"/>
      <c r="BB179" s="3"/>
      <c r="BC179" s="3"/>
      <c r="BD179" s="3"/>
      <c r="BE179" s="3"/>
      <c r="BF179" s="3"/>
      <c r="BZ179" s="3"/>
      <c r="CA179" s="3"/>
      <c r="CB179" s="3"/>
    </row>
    <row r="180" ht="12.75" customHeight="1">
      <c r="N180" s="3"/>
      <c r="AZ180" s="3"/>
      <c r="BA180" s="3"/>
      <c r="BB180" s="3"/>
      <c r="BC180" s="3"/>
      <c r="BD180" s="3"/>
      <c r="BE180" s="3"/>
      <c r="BF180" s="3"/>
      <c r="BZ180" s="3"/>
      <c r="CA180" s="3"/>
      <c r="CB180" s="3"/>
    </row>
    <row r="181" ht="12.75" customHeight="1">
      <c r="N181" s="3"/>
      <c r="AZ181" s="3"/>
      <c r="BA181" s="3"/>
      <c r="BB181" s="3"/>
      <c r="BC181" s="3"/>
      <c r="BD181" s="3"/>
      <c r="BE181" s="3"/>
      <c r="BF181" s="3"/>
      <c r="BZ181" s="3"/>
      <c r="CA181" s="3"/>
      <c r="CB181" s="3"/>
    </row>
    <row r="182" ht="12.75" customHeight="1">
      <c r="N182" s="3"/>
      <c r="AZ182" s="3"/>
      <c r="BA182" s="3"/>
      <c r="BB182" s="3"/>
      <c r="BC182" s="3"/>
      <c r="BD182" s="3"/>
      <c r="BE182" s="3"/>
      <c r="BF182" s="3"/>
      <c r="BZ182" s="3"/>
      <c r="CA182" s="3"/>
      <c r="CB182" s="3"/>
    </row>
    <row r="183" ht="12.75" customHeight="1">
      <c r="N183" s="3"/>
      <c r="AZ183" s="3"/>
      <c r="BA183" s="3"/>
      <c r="BB183" s="3"/>
      <c r="BC183" s="3"/>
      <c r="BD183" s="3"/>
      <c r="BE183" s="3"/>
      <c r="BF183" s="3"/>
      <c r="BZ183" s="3"/>
      <c r="CA183" s="3"/>
      <c r="CB183" s="3"/>
    </row>
    <row r="184" ht="12.75" customHeight="1">
      <c r="N184" s="3"/>
      <c r="AZ184" s="3"/>
      <c r="BA184" s="3"/>
      <c r="BB184" s="3"/>
      <c r="BC184" s="3"/>
      <c r="BD184" s="3"/>
      <c r="BE184" s="3"/>
      <c r="BF184" s="3"/>
      <c r="BZ184" s="3"/>
      <c r="CA184" s="3"/>
      <c r="CB184" s="3"/>
    </row>
    <row r="185" ht="12.75" customHeight="1">
      <c r="N185" s="3"/>
      <c r="AZ185" s="3"/>
      <c r="BA185" s="3"/>
      <c r="BB185" s="3"/>
      <c r="BC185" s="3"/>
      <c r="BD185" s="3"/>
      <c r="BE185" s="3"/>
      <c r="BF185" s="3"/>
      <c r="BZ185" s="3"/>
      <c r="CA185" s="3"/>
      <c r="CB185" s="3"/>
    </row>
    <row r="186" ht="12.75" customHeight="1">
      <c r="N186" s="3"/>
      <c r="AZ186" s="3"/>
      <c r="BA186" s="3"/>
      <c r="BB186" s="3"/>
      <c r="BC186" s="3"/>
      <c r="BD186" s="3"/>
      <c r="BE186" s="3"/>
      <c r="BF186" s="3"/>
      <c r="BZ186" s="3"/>
      <c r="CA186" s="3"/>
      <c r="CB186" s="3"/>
    </row>
    <row r="187" ht="12.75" customHeight="1">
      <c r="N187" s="3"/>
      <c r="AZ187" s="3"/>
      <c r="BA187" s="3"/>
      <c r="BB187" s="3"/>
      <c r="BC187" s="3"/>
      <c r="BD187" s="3"/>
      <c r="BE187" s="3"/>
      <c r="BF187" s="3"/>
      <c r="BZ187" s="3"/>
      <c r="CA187" s="3"/>
      <c r="CB187" s="3"/>
    </row>
    <row r="188" ht="12.75" customHeight="1">
      <c r="N188" s="3"/>
      <c r="AZ188" s="3"/>
      <c r="BA188" s="3"/>
      <c r="BB188" s="3"/>
      <c r="BC188" s="3"/>
      <c r="BD188" s="3"/>
      <c r="BE188" s="3"/>
      <c r="BF188" s="3"/>
      <c r="BZ188" s="3"/>
      <c r="CA188" s="3"/>
      <c r="CB188" s="3"/>
    </row>
    <row r="189" ht="12.75" customHeight="1">
      <c r="N189" s="3"/>
      <c r="AZ189" s="3"/>
      <c r="BA189" s="3"/>
      <c r="BB189" s="3"/>
      <c r="BC189" s="3"/>
      <c r="BD189" s="3"/>
      <c r="BE189" s="3"/>
      <c r="BF189" s="3"/>
      <c r="BZ189" s="3"/>
      <c r="CA189" s="3"/>
      <c r="CB189" s="3"/>
    </row>
    <row r="190" ht="12.75" customHeight="1">
      <c r="N190" s="3"/>
      <c r="AZ190" s="3"/>
      <c r="BA190" s="3"/>
      <c r="BB190" s="3"/>
      <c r="BC190" s="3"/>
      <c r="BD190" s="3"/>
      <c r="BE190" s="3"/>
      <c r="BF190" s="3"/>
      <c r="BZ190" s="3"/>
      <c r="CA190" s="3"/>
      <c r="CB190" s="3"/>
    </row>
    <row r="191" ht="12.75" customHeight="1">
      <c r="N191" s="3"/>
      <c r="AZ191" s="3"/>
      <c r="BA191" s="3"/>
      <c r="BB191" s="3"/>
      <c r="BC191" s="3"/>
      <c r="BD191" s="3"/>
      <c r="BE191" s="3"/>
      <c r="BF191" s="3"/>
      <c r="BZ191" s="3"/>
      <c r="CA191" s="3"/>
      <c r="CB191" s="3"/>
    </row>
    <row r="192" ht="12.75" customHeight="1">
      <c r="N192" s="3"/>
      <c r="AZ192" s="3"/>
      <c r="BA192" s="3"/>
      <c r="BB192" s="3"/>
      <c r="BC192" s="3"/>
      <c r="BD192" s="3"/>
      <c r="BE192" s="3"/>
      <c r="BF192" s="3"/>
      <c r="BZ192" s="3"/>
      <c r="CA192" s="3"/>
      <c r="CB192" s="3"/>
    </row>
    <row r="193" ht="12.75" customHeight="1">
      <c r="N193" s="3"/>
      <c r="AZ193" s="3"/>
      <c r="BA193" s="3"/>
      <c r="BB193" s="3"/>
      <c r="BC193" s="3"/>
      <c r="BD193" s="3"/>
      <c r="BE193" s="3"/>
      <c r="BF193" s="3"/>
      <c r="BZ193" s="3"/>
      <c r="CA193" s="3"/>
      <c r="CB193" s="3"/>
    </row>
    <row r="194" ht="12.75" customHeight="1">
      <c r="N194" s="3"/>
      <c r="AZ194" s="3"/>
      <c r="BA194" s="3"/>
      <c r="BB194" s="3"/>
      <c r="BC194" s="3"/>
      <c r="BD194" s="3"/>
      <c r="BE194" s="3"/>
      <c r="BF194" s="3"/>
      <c r="BZ194" s="3"/>
      <c r="CA194" s="3"/>
      <c r="CB194" s="3"/>
    </row>
    <row r="195" ht="12.75" customHeight="1">
      <c r="N195" s="3"/>
      <c r="AZ195" s="3"/>
      <c r="BA195" s="3"/>
      <c r="BB195" s="3"/>
      <c r="BC195" s="3"/>
      <c r="BD195" s="3"/>
      <c r="BE195" s="3"/>
      <c r="BF195" s="3"/>
      <c r="BZ195" s="3"/>
      <c r="CA195" s="3"/>
      <c r="CB195" s="3"/>
    </row>
    <row r="196" ht="12.75" customHeight="1">
      <c r="N196" s="3"/>
      <c r="AZ196" s="3"/>
      <c r="BA196" s="3"/>
      <c r="BB196" s="3"/>
      <c r="BC196" s="3"/>
      <c r="BD196" s="3"/>
      <c r="BE196" s="3"/>
      <c r="BF196" s="3"/>
      <c r="BZ196" s="3"/>
      <c r="CA196" s="3"/>
      <c r="CB196" s="3"/>
    </row>
    <row r="197" ht="12.75" customHeight="1">
      <c r="N197" s="3"/>
      <c r="AZ197" s="3"/>
      <c r="BA197" s="3"/>
      <c r="BB197" s="3"/>
      <c r="BC197" s="3"/>
      <c r="BD197" s="3"/>
      <c r="BE197" s="3"/>
      <c r="BF197" s="3"/>
      <c r="BZ197" s="3"/>
      <c r="CA197" s="3"/>
      <c r="CB197" s="3"/>
    </row>
    <row r="198" ht="12.75" customHeight="1">
      <c r="N198" s="3"/>
      <c r="AZ198" s="3"/>
      <c r="BA198" s="3"/>
      <c r="BB198" s="3"/>
      <c r="BC198" s="3"/>
      <c r="BD198" s="3"/>
      <c r="BE198" s="3"/>
      <c r="BF198" s="3"/>
      <c r="BZ198" s="3"/>
      <c r="CA198" s="3"/>
      <c r="CB198" s="3"/>
    </row>
    <row r="199" ht="12.75" customHeight="1">
      <c r="N199" s="3"/>
      <c r="AZ199" s="3"/>
      <c r="BA199" s="3"/>
      <c r="BB199" s="3"/>
      <c r="BC199" s="3"/>
      <c r="BD199" s="3"/>
      <c r="BE199" s="3"/>
      <c r="BF199" s="3"/>
      <c r="BZ199" s="3"/>
      <c r="CA199" s="3"/>
      <c r="CB199" s="3"/>
    </row>
    <row r="200" ht="12.75" customHeight="1">
      <c r="N200" s="3"/>
      <c r="AZ200" s="3"/>
      <c r="BA200" s="3"/>
      <c r="BB200" s="3"/>
      <c r="BC200" s="3"/>
      <c r="BD200" s="3"/>
      <c r="BE200" s="3"/>
      <c r="BF200" s="3"/>
      <c r="BZ200" s="3"/>
      <c r="CA200" s="3"/>
      <c r="CB200" s="3"/>
    </row>
    <row r="201" ht="12.75" customHeight="1">
      <c r="N201" s="3"/>
      <c r="AZ201" s="3"/>
      <c r="BA201" s="3"/>
      <c r="BB201" s="3"/>
      <c r="BC201" s="3"/>
      <c r="BD201" s="3"/>
      <c r="BE201" s="3"/>
      <c r="BF201" s="3"/>
      <c r="BZ201" s="3"/>
      <c r="CA201" s="3"/>
      <c r="CB201" s="3"/>
    </row>
    <row r="202" ht="12.75" customHeight="1">
      <c r="N202" s="3"/>
      <c r="AZ202" s="3"/>
      <c r="BA202" s="3"/>
      <c r="BB202" s="3"/>
      <c r="BC202" s="3"/>
      <c r="BD202" s="3"/>
      <c r="BE202" s="3"/>
      <c r="BF202" s="3"/>
      <c r="BZ202" s="3"/>
      <c r="CA202" s="3"/>
      <c r="CB202" s="3"/>
    </row>
    <row r="203" ht="12.75" customHeight="1">
      <c r="N203" s="3"/>
      <c r="AZ203" s="3"/>
      <c r="BA203" s="3"/>
      <c r="BB203" s="3"/>
      <c r="BC203" s="3"/>
      <c r="BD203" s="3"/>
      <c r="BE203" s="3"/>
      <c r="BF203" s="3"/>
      <c r="BZ203" s="3"/>
      <c r="CA203" s="3"/>
      <c r="CB203" s="3"/>
    </row>
    <row r="204" ht="12.75" customHeight="1">
      <c r="N204" s="3"/>
      <c r="AZ204" s="3"/>
      <c r="BA204" s="3"/>
      <c r="BB204" s="3"/>
      <c r="BC204" s="3"/>
      <c r="BD204" s="3"/>
      <c r="BE204" s="3"/>
      <c r="BF204" s="3"/>
      <c r="BZ204" s="3"/>
      <c r="CA204" s="3"/>
      <c r="CB204" s="3"/>
    </row>
    <row r="205" ht="12.75" customHeight="1">
      <c r="N205" s="3"/>
      <c r="AZ205" s="3"/>
      <c r="BA205" s="3"/>
      <c r="BB205" s="3"/>
      <c r="BC205" s="3"/>
      <c r="BD205" s="3"/>
      <c r="BE205" s="3"/>
      <c r="BF205" s="3"/>
      <c r="BZ205" s="3"/>
      <c r="CA205" s="3"/>
      <c r="CB205" s="3"/>
    </row>
    <row r="206" ht="12.75" customHeight="1">
      <c r="N206" s="3"/>
      <c r="AZ206" s="3"/>
      <c r="BA206" s="3"/>
      <c r="BB206" s="3"/>
      <c r="BC206" s="3"/>
      <c r="BD206" s="3"/>
      <c r="BE206" s="3"/>
      <c r="BF206" s="3"/>
      <c r="BZ206" s="3"/>
      <c r="CA206" s="3"/>
      <c r="CB206" s="3"/>
    </row>
    <row r="207" ht="12.75" customHeight="1">
      <c r="N207" s="3"/>
      <c r="AZ207" s="3"/>
      <c r="BA207" s="3"/>
      <c r="BB207" s="3"/>
      <c r="BC207" s="3"/>
      <c r="BD207" s="3"/>
      <c r="BE207" s="3"/>
      <c r="BF207" s="3"/>
      <c r="BZ207" s="3"/>
      <c r="CA207" s="3"/>
      <c r="CB207" s="3"/>
    </row>
    <row r="208" ht="12.75" customHeight="1">
      <c r="N208" s="3"/>
      <c r="AZ208" s="3"/>
      <c r="BA208" s="3"/>
      <c r="BB208" s="3"/>
      <c r="BC208" s="3"/>
      <c r="BD208" s="3"/>
      <c r="BE208" s="3"/>
      <c r="BF208" s="3"/>
      <c r="BZ208" s="3"/>
      <c r="CA208" s="3"/>
      <c r="CB208" s="3"/>
    </row>
    <row r="209" ht="12.75" customHeight="1">
      <c r="N209" s="3"/>
      <c r="AZ209" s="3"/>
      <c r="BA209" s="3"/>
      <c r="BB209" s="3"/>
      <c r="BC209" s="3"/>
      <c r="BD209" s="3"/>
      <c r="BE209" s="3"/>
      <c r="BF209" s="3"/>
      <c r="BZ209" s="3"/>
      <c r="CA209" s="3"/>
      <c r="CB209" s="3"/>
    </row>
    <row r="210" ht="12.75" customHeight="1">
      <c r="N210" s="3"/>
      <c r="AZ210" s="3"/>
      <c r="BA210" s="3"/>
      <c r="BB210" s="3"/>
      <c r="BC210" s="3"/>
      <c r="BD210" s="3"/>
      <c r="BE210" s="3"/>
      <c r="BF210" s="3"/>
      <c r="BZ210" s="3"/>
      <c r="CA210" s="3"/>
      <c r="CB210" s="3"/>
    </row>
    <row r="211" ht="12.75" customHeight="1">
      <c r="N211" s="3"/>
      <c r="AZ211" s="3"/>
      <c r="BA211" s="3"/>
      <c r="BB211" s="3"/>
      <c r="BC211" s="3"/>
      <c r="BD211" s="3"/>
      <c r="BE211" s="3"/>
      <c r="BF211" s="3"/>
      <c r="BZ211" s="3"/>
      <c r="CA211" s="3"/>
      <c r="CB211" s="3"/>
    </row>
    <row r="212" ht="12.75" customHeight="1">
      <c r="N212" s="3"/>
      <c r="AZ212" s="3"/>
      <c r="BA212" s="3"/>
      <c r="BB212" s="3"/>
      <c r="BC212" s="3"/>
      <c r="BD212" s="3"/>
      <c r="BE212" s="3"/>
      <c r="BF212" s="3"/>
      <c r="BZ212" s="3"/>
      <c r="CA212" s="3"/>
      <c r="CB212" s="3"/>
    </row>
    <row r="213" ht="12.75" customHeight="1">
      <c r="N213" s="3"/>
      <c r="AZ213" s="3"/>
      <c r="BA213" s="3"/>
      <c r="BB213" s="3"/>
      <c r="BC213" s="3"/>
      <c r="BD213" s="3"/>
      <c r="BE213" s="3"/>
      <c r="BF213" s="3"/>
      <c r="BZ213" s="3"/>
      <c r="CA213" s="3"/>
      <c r="CB213" s="3"/>
    </row>
    <row r="214" ht="12.75" customHeight="1">
      <c r="N214" s="3"/>
      <c r="AZ214" s="3"/>
      <c r="BA214" s="3"/>
      <c r="BB214" s="3"/>
      <c r="BC214" s="3"/>
      <c r="BD214" s="3"/>
      <c r="BE214" s="3"/>
      <c r="BF214" s="3"/>
      <c r="BZ214" s="3"/>
      <c r="CA214" s="3"/>
      <c r="CB214" s="3"/>
    </row>
    <row r="215" ht="12.75" customHeight="1">
      <c r="N215" s="3"/>
      <c r="AZ215" s="3"/>
      <c r="BA215" s="3"/>
      <c r="BB215" s="3"/>
      <c r="BC215" s="3"/>
      <c r="BD215" s="3"/>
      <c r="BE215" s="3"/>
      <c r="BF215" s="3"/>
      <c r="BZ215" s="3"/>
      <c r="CA215" s="3"/>
      <c r="CB215" s="3"/>
    </row>
    <row r="216" ht="12.75" customHeight="1">
      <c r="N216" s="3"/>
      <c r="AZ216" s="3"/>
      <c r="BA216" s="3"/>
      <c r="BB216" s="3"/>
      <c r="BC216" s="3"/>
      <c r="BD216" s="3"/>
      <c r="BE216" s="3"/>
      <c r="BF216" s="3"/>
      <c r="BZ216" s="3"/>
      <c r="CA216" s="3"/>
      <c r="CB216" s="3"/>
    </row>
    <row r="217" ht="12.75" customHeight="1">
      <c r="N217" s="3"/>
      <c r="AZ217" s="3"/>
      <c r="BA217" s="3"/>
      <c r="BB217" s="3"/>
      <c r="BC217" s="3"/>
      <c r="BD217" s="3"/>
      <c r="BE217" s="3"/>
      <c r="BF217" s="3"/>
      <c r="BZ217" s="3"/>
      <c r="CA217" s="3"/>
      <c r="CB217" s="3"/>
    </row>
    <row r="218" ht="12.75" customHeight="1">
      <c r="N218" s="3"/>
      <c r="AZ218" s="3"/>
      <c r="BA218" s="3"/>
      <c r="BB218" s="3"/>
      <c r="BC218" s="3"/>
      <c r="BD218" s="3"/>
      <c r="BE218" s="3"/>
      <c r="BF218" s="3"/>
      <c r="BZ218" s="3"/>
      <c r="CA218" s="3"/>
      <c r="CB218" s="3"/>
    </row>
    <row r="219" ht="12.75" customHeight="1">
      <c r="N219" s="3"/>
      <c r="AZ219" s="3"/>
      <c r="BA219" s="3"/>
      <c r="BB219" s="3"/>
      <c r="BC219" s="3"/>
      <c r="BD219" s="3"/>
      <c r="BE219" s="3"/>
      <c r="BF219" s="3"/>
      <c r="BZ219" s="3"/>
      <c r="CA219" s="3"/>
      <c r="CB219" s="3"/>
    </row>
    <row r="220" ht="12.75" customHeight="1">
      <c r="N220" s="3"/>
      <c r="AZ220" s="3"/>
      <c r="BA220" s="3"/>
      <c r="BB220" s="3"/>
      <c r="BC220" s="3"/>
      <c r="BD220" s="3"/>
      <c r="BE220" s="3"/>
      <c r="BF220" s="3"/>
      <c r="BZ220" s="3"/>
      <c r="CA220" s="3"/>
      <c r="CB220" s="3"/>
    </row>
    <row r="221" ht="12.75" customHeight="1">
      <c r="N221" s="3"/>
      <c r="AZ221" s="3"/>
      <c r="BA221" s="3"/>
      <c r="BB221" s="3"/>
      <c r="BC221" s="3"/>
      <c r="BD221" s="3"/>
      <c r="BE221" s="3"/>
      <c r="BF221" s="3"/>
      <c r="BZ221" s="3"/>
      <c r="CA221" s="3"/>
      <c r="CB221" s="3"/>
    </row>
    <row r="222" ht="12.75" customHeight="1">
      <c r="N222" s="3"/>
      <c r="AZ222" s="3"/>
      <c r="BA222" s="3"/>
      <c r="BB222" s="3"/>
      <c r="BC222" s="3"/>
      <c r="BD222" s="3"/>
      <c r="BE222" s="3"/>
      <c r="BF222" s="3"/>
      <c r="BZ222" s="3"/>
      <c r="CA222" s="3"/>
      <c r="CB222" s="3"/>
    </row>
    <row r="223" ht="12.75" customHeight="1">
      <c r="N223" s="3"/>
      <c r="AZ223" s="3"/>
      <c r="BA223" s="3"/>
      <c r="BB223" s="3"/>
      <c r="BC223" s="3"/>
      <c r="BD223" s="3"/>
      <c r="BE223" s="3"/>
      <c r="BF223" s="3"/>
      <c r="BZ223" s="3"/>
      <c r="CA223" s="3"/>
      <c r="CB223" s="3"/>
    </row>
    <row r="224" ht="12.75" customHeight="1">
      <c r="N224" s="3"/>
      <c r="AZ224" s="3"/>
      <c r="BA224" s="3"/>
      <c r="BB224" s="3"/>
      <c r="BC224" s="3"/>
      <c r="BD224" s="3"/>
      <c r="BE224" s="3"/>
      <c r="BF224" s="3"/>
      <c r="BZ224" s="3"/>
      <c r="CA224" s="3"/>
      <c r="CB224" s="3"/>
    </row>
    <row r="225" ht="12.75" customHeight="1">
      <c r="N225" s="3"/>
      <c r="AZ225" s="3"/>
      <c r="BA225" s="3"/>
      <c r="BB225" s="3"/>
      <c r="BC225" s="3"/>
      <c r="BD225" s="3"/>
      <c r="BE225" s="3"/>
      <c r="BF225" s="3"/>
      <c r="BZ225" s="3"/>
      <c r="CA225" s="3"/>
      <c r="CB225" s="3"/>
    </row>
    <row r="226" ht="12.75" customHeight="1">
      <c r="N226" s="3"/>
      <c r="AZ226" s="3"/>
      <c r="BA226" s="3"/>
      <c r="BB226" s="3"/>
      <c r="BC226" s="3"/>
      <c r="BD226" s="3"/>
      <c r="BE226" s="3"/>
      <c r="BF226" s="3"/>
      <c r="BZ226" s="3"/>
      <c r="CA226" s="3"/>
      <c r="CB226" s="3"/>
    </row>
    <row r="227" ht="12.75" customHeight="1">
      <c r="N227" s="3"/>
      <c r="AZ227" s="3"/>
      <c r="BA227" s="3"/>
      <c r="BB227" s="3"/>
      <c r="BC227" s="3"/>
      <c r="BD227" s="3"/>
      <c r="BE227" s="3"/>
      <c r="BF227" s="3"/>
      <c r="BZ227" s="3"/>
      <c r="CA227" s="3"/>
      <c r="CB227" s="3"/>
    </row>
    <row r="228" ht="12.75" customHeight="1">
      <c r="N228" s="3"/>
      <c r="AZ228" s="3"/>
      <c r="BA228" s="3"/>
      <c r="BB228" s="3"/>
      <c r="BC228" s="3"/>
      <c r="BD228" s="3"/>
      <c r="BE228" s="3"/>
      <c r="BF228" s="3"/>
      <c r="BZ228" s="3"/>
      <c r="CA228" s="3"/>
      <c r="CB228" s="3"/>
    </row>
    <row r="229" ht="12.75" customHeight="1">
      <c r="N229" s="3"/>
      <c r="AZ229" s="3"/>
      <c r="BA229" s="3"/>
      <c r="BB229" s="3"/>
      <c r="BC229" s="3"/>
      <c r="BD229" s="3"/>
      <c r="BE229" s="3"/>
      <c r="BF229" s="3"/>
      <c r="BZ229" s="3"/>
      <c r="CA229" s="3"/>
      <c r="CB229" s="3"/>
    </row>
    <row r="230" ht="12.75" customHeight="1">
      <c r="N230" s="3"/>
      <c r="AZ230" s="3"/>
      <c r="BA230" s="3"/>
      <c r="BB230" s="3"/>
      <c r="BC230" s="3"/>
      <c r="BD230" s="3"/>
      <c r="BE230" s="3"/>
      <c r="BF230" s="3"/>
      <c r="BZ230" s="3"/>
      <c r="CA230" s="3"/>
      <c r="CB230" s="3"/>
    </row>
    <row r="231" ht="12.75" customHeight="1">
      <c r="N231" s="3"/>
      <c r="AZ231" s="3"/>
      <c r="BA231" s="3"/>
      <c r="BB231" s="3"/>
      <c r="BC231" s="3"/>
      <c r="BD231" s="3"/>
      <c r="BE231" s="3"/>
      <c r="BF231" s="3"/>
      <c r="BZ231" s="3"/>
      <c r="CA231" s="3"/>
      <c r="CB231" s="3"/>
    </row>
    <row r="232" ht="12.75" customHeight="1">
      <c r="N232" s="3"/>
      <c r="AZ232" s="3"/>
      <c r="BA232" s="3"/>
      <c r="BB232" s="3"/>
      <c r="BC232" s="3"/>
      <c r="BD232" s="3"/>
      <c r="BE232" s="3"/>
      <c r="BF232" s="3"/>
      <c r="BZ232" s="3"/>
      <c r="CA232" s="3"/>
      <c r="CB232" s="3"/>
    </row>
    <row r="233" ht="12.75" customHeight="1">
      <c r="N233" s="3"/>
      <c r="AZ233" s="3"/>
      <c r="BA233" s="3"/>
      <c r="BB233" s="3"/>
      <c r="BC233" s="3"/>
      <c r="BD233" s="3"/>
      <c r="BE233" s="3"/>
      <c r="BF233" s="3"/>
      <c r="BZ233" s="3"/>
      <c r="CA233" s="3"/>
      <c r="CB233" s="3"/>
    </row>
    <row r="234" ht="12.75" customHeight="1">
      <c r="N234" s="3"/>
      <c r="AZ234" s="3"/>
      <c r="BA234" s="3"/>
      <c r="BB234" s="3"/>
      <c r="BC234" s="3"/>
      <c r="BD234" s="3"/>
      <c r="BE234" s="3"/>
      <c r="BF234" s="3"/>
      <c r="BZ234" s="3"/>
      <c r="CA234" s="3"/>
      <c r="CB234" s="3"/>
    </row>
    <row r="235" ht="12.75" customHeight="1">
      <c r="N235" s="3"/>
      <c r="AZ235" s="3"/>
      <c r="BA235" s="3"/>
      <c r="BB235" s="3"/>
      <c r="BC235" s="3"/>
      <c r="BD235" s="3"/>
      <c r="BE235" s="3"/>
      <c r="BF235" s="3"/>
      <c r="BZ235" s="3"/>
      <c r="CA235" s="3"/>
      <c r="CB235" s="3"/>
    </row>
    <row r="236" ht="12.75" customHeight="1">
      <c r="N236" s="3"/>
      <c r="AZ236" s="3"/>
      <c r="BA236" s="3"/>
      <c r="BB236" s="3"/>
      <c r="BC236" s="3"/>
      <c r="BD236" s="3"/>
      <c r="BE236" s="3"/>
      <c r="BF236" s="3"/>
      <c r="BZ236" s="3"/>
      <c r="CA236" s="3"/>
      <c r="CB236" s="3"/>
    </row>
    <row r="237" ht="12.75" customHeight="1">
      <c r="N237" s="3"/>
      <c r="AZ237" s="3"/>
      <c r="BA237" s="3"/>
      <c r="BB237" s="3"/>
      <c r="BC237" s="3"/>
      <c r="BD237" s="3"/>
      <c r="BE237" s="3"/>
      <c r="BF237" s="3"/>
      <c r="BZ237" s="3"/>
      <c r="CA237" s="3"/>
      <c r="CB237" s="3"/>
    </row>
    <row r="238" ht="12.75" customHeight="1">
      <c r="N238" s="3"/>
      <c r="AZ238" s="3"/>
      <c r="BA238" s="3"/>
      <c r="BB238" s="3"/>
      <c r="BC238" s="3"/>
      <c r="BD238" s="3"/>
      <c r="BE238" s="3"/>
      <c r="BF238" s="3"/>
      <c r="BZ238" s="3"/>
      <c r="CA238" s="3"/>
      <c r="CB238" s="3"/>
    </row>
    <row r="239" ht="12.75" customHeight="1">
      <c r="N239" s="3"/>
      <c r="AZ239" s="3"/>
      <c r="BA239" s="3"/>
      <c r="BB239" s="3"/>
      <c r="BC239" s="3"/>
      <c r="BD239" s="3"/>
      <c r="BE239" s="3"/>
      <c r="BF239" s="3"/>
      <c r="BZ239" s="3"/>
      <c r="CA239" s="3"/>
      <c r="CB239" s="3"/>
    </row>
    <row r="240" ht="12.75" customHeight="1">
      <c r="N240" s="3"/>
      <c r="AZ240" s="3"/>
      <c r="BA240" s="3"/>
      <c r="BB240" s="3"/>
      <c r="BC240" s="3"/>
      <c r="BD240" s="3"/>
      <c r="BE240" s="3"/>
      <c r="BF240" s="3"/>
      <c r="BZ240" s="3"/>
      <c r="CA240" s="3"/>
      <c r="CB240" s="3"/>
    </row>
    <row r="241" ht="12.75" customHeight="1">
      <c r="N241" s="3"/>
      <c r="AZ241" s="3"/>
      <c r="BA241" s="3"/>
      <c r="BB241" s="3"/>
      <c r="BC241" s="3"/>
      <c r="BD241" s="3"/>
      <c r="BE241" s="3"/>
      <c r="BF241" s="3"/>
      <c r="BZ241" s="3"/>
      <c r="CA241" s="3"/>
      <c r="CB241" s="3"/>
    </row>
    <row r="242" ht="12.75" customHeight="1">
      <c r="N242" s="3"/>
      <c r="AZ242" s="3"/>
      <c r="BA242" s="3"/>
      <c r="BB242" s="3"/>
      <c r="BC242" s="3"/>
      <c r="BD242" s="3"/>
      <c r="BE242" s="3"/>
      <c r="BF242" s="3"/>
      <c r="BZ242" s="3"/>
      <c r="CA242" s="3"/>
      <c r="CB242" s="3"/>
    </row>
    <row r="243" ht="12.75" customHeight="1">
      <c r="N243" s="3"/>
      <c r="AZ243" s="3"/>
      <c r="BA243" s="3"/>
      <c r="BB243" s="3"/>
      <c r="BC243" s="3"/>
      <c r="BD243" s="3"/>
      <c r="BE243" s="3"/>
      <c r="BF243" s="3"/>
      <c r="BZ243" s="3"/>
      <c r="CA243" s="3"/>
      <c r="CB243" s="3"/>
    </row>
    <row r="244" ht="12.75" customHeight="1">
      <c r="N244" s="3"/>
      <c r="AZ244" s="3"/>
      <c r="BA244" s="3"/>
      <c r="BB244" s="3"/>
      <c r="BC244" s="3"/>
      <c r="BD244" s="3"/>
      <c r="BE244" s="3"/>
      <c r="BF244" s="3"/>
      <c r="BZ244" s="3"/>
      <c r="CA244" s="3"/>
      <c r="CB244" s="3"/>
    </row>
    <row r="245" ht="12.75" customHeight="1">
      <c r="N245" s="3"/>
      <c r="AZ245" s="3"/>
      <c r="BA245" s="3"/>
      <c r="BB245" s="3"/>
      <c r="BC245" s="3"/>
      <c r="BD245" s="3"/>
      <c r="BE245" s="3"/>
      <c r="BF245" s="3"/>
      <c r="BZ245" s="3"/>
      <c r="CA245" s="3"/>
      <c r="CB245" s="3"/>
    </row>
    <row r="246" ht="12.75" customHeight="1">
      <c r="N246" s="3"/>
      <c r="AZ246" s="3"/>
      <c r="BA246" s="3"/>
      <c r="BB246" s="3"/>
      <c r="BC246" s="3"/>
      <c r="BD246" s="3"/>
      <c r="BE246" s="3"/>
      <c r="BF246" s="3"/>
      <c r="BZ246" s="3"/>
      <c r="CA246" s="3"/>
      <c r="CB246" s="3"/>
    </row>
    <row r="247" ht="12.75" customHeight="1">
      <c r="N247" s="3"/>
      <c r="AZ247" s="3"/>
      <c r="BA247" s="3"/>
      <c r="BB247" s="3"/>
      <c r="BC247" s="3"/>
      <c r="BD247" s="3"/>
      <c r="BE247" s="3"/>
      <c r="BF247" s="3"/>
      <c r="BZ247" s="3"/>
      <c r="CA247" s="3"/>
      <c r="CB247" s="3"/>
    </row>
    <row r="248" ht="12.75" customHeight="1">
      <c r="N248" s="3"/>
      <c r="AZ248" s="3"/>
      <c r="BA248" s="3"/>
      <c r="BB248" s="3"/>
      <c r="BC248" s="3"/>
      <c r="BD248" s="3"/>
      <c r="BE248" s="3"/>
      <c r="BF248" s="3"/>
      <c r="BZ248" s="3"/>
      <c r="CA248" s="3"/>
      <c r="CB248" s="3"/>
    </row>
    <row r="249" ht="12.75" customHeight="1">
      <c r="N249" s="3"/>
      <c r="AZ249" s="3"/>
      <c r="BA249" s="3"/>
      <c r="BB249" s="3"/>
      <c r="BC249" s="3"/>
      <c r="BD249" s="3"/>
      <c r="BE249" s="3"/>
      <c r="BF249" s="3"/>
      <c r="BZ249" s="3"/>
      <c r="CA249" s="3"/>
      <c r="CB249" s="3"/>
    </row>
    <row r="250" ht="12.75" customHeight="1">
      <c r="N250" s="3"/>
      <c r="AZ250" s="3"/>
      <c r="BA250" s="3"/>
      <c r="BB250" s="3"/>
      <c r="BC250" s="3"/>
      <c r="BD250" s="3"/>
      <c r="BE250" s="3"/>
      <c r="BF250" s="3"/>
      <c r="BZ250" s="3"/>
      <c r="CA250" s="3"/>
      <c r="CB250" s="3"/>
    </row>
    <row r="251" ht="12.75" customHeight="1">
      <c r="N251" s="3"/>
      <c r="AZ251" s="3"/>
      <c r="BA251" s="3"/>
      <c r="BB251" s="3"/>
      <c r="BC251" s="3"/>
      <c r="BD251" s="3"/>
      <c r="BE251" s="3"/>
      <c r="BF251" s="3"/>
      <c r="BZ251" s="3"/>
      <c r="CA251" s="3"/>
      <c r="CB251" s="3"/>
    </row>
    <row r="252" ht="12.75" customHeight="1">
      <c r="N252" s="3"/>
      <c r="AZ252" s="3"/>
      <c r="BA252" s="3"/>
      <c r="BB252" s="3"/>
      <c r="BC252" s="3"/>
      <c r="BD252" s="3"/>
      <c r="BE252" s="3"/>
      <c r="BF252" s="3"/>
      <c r="BZ252" s="3"/>
      <c r="CA252" s="3"/>
      <c r="CB252" s="3"/>
    </row>
    <row r="253" ht="12.75" customHeight="1">
      <c r="N253" s="3"/>
      <c r="AZ253" s="3"/>
      <c r="BA253" s="3"/>
      <c r="BB253" s="3"/>
      <c r="BC253" s="3"/>
      <c r="BD253" s="3"/>
      <c r="BE253" s="3"/>
      <c r="BF253" s="3"/>
      <c r="BZ253" s="3"/>
      <c r="CA253" s="3"/>
      <c r="CB253" s="3"/>
    </row>
    <row r="254" ht="12.75" customHeight="1">
      <c r="N254" s="3"/>
      <c r="AZ254" s="3"/>
      <c r="BA254" s="3"/>
      <c r="BB254" s="3"/>
      <c r="BC254" s="3"/>
      <c r="BD254" s="3"/>
      <c r="BE254" s="3"/>
      <c r="BF254" s="3"/>
      <c r="BZ254" s="3"/>
      <c r="CA254" s="3"/>
      <c r="CB254" s="3"/>
    </row>
    <row r="255" ht="12.75" customHeight="1">
      <c r="N255" s="3"/>
      <c r="AZ255" s="3"/>
      <c r="BA255" s="3"/>
      <c r="BB255" s="3"/>
      <c r="BC255" s="3"/>
      <c r="BD255" s="3"/>
      <c r="BE255" s="3"/>
      <c r="BF255" s="3"/>
      <c r="BZ255" s="3"/>
      <c r="CA255" s="3"/>
      <c r="CB255" s="3"/>
    </row>
    <row r="256" ht="12.75" customHeight="1">
      <c r="N256" s="3"/>
      <c r="AZ256" s="3"/>
      <c r="BA256" s="3"/>
      <c r="BB256" s="3"/>
      <c r="BC256" s="3"/>
      <c r="BD256" s="3"/>
      <c r="BE256" s="3"/>
      <c r="BF256" s="3"/>
      <c r="BZ256" s="3"/>
      <c r="CA256" s="3"/>
      <c r="CB256" s="3"/>
    </row>
    <row r="257" ht="12.75" customHeight="1">
      <c r="N257" s="3"/>
      <c r="AZ257" s="3"/>
      <c r="BA257" s="3"/>
      <c r="BB257" s="3"/>
      <c r="BC257" s="3"/>
      <c r="BD257" s="3"/>
      <c r="BE257" s="3"/>
      <c r="BF257" s="3"/>
      <c r="BZ257" s="3"/>
      <c r="CA257" s="3"/>
      <c r="CB257" s="3"/>
    </row>
    <row r="258" ht="12.75" customHeight="1">
      <c r="N258" s="3"/>
      <c r="AZ258" s="3"/>
      <c r="BA258" s="3"/>
      <c r="BB258" s="3"/>
      <c r="BC258" s="3"/>
      <c r="BD258" s="3"/>
      <c r="BE258" s="3"/>
      <c r="BF258" s="3"/>
      <c r="BZ258" s="3"/>
      <c r="CA258" s="3"/>
      <c r="CB258" s="3"/>
    </row>
    <row r="259" ht="12.75" customHeight="1">
      <c r="N259" s="3"/>
      <c r="AZ259" s="3"/>
      <c r="BA259" s="3"/>
      <c r="BB259" s="3"/>
      <c r="BC259" s="3"/>
      <c r="BD259" s="3"/>
      <c r="BE259" s="3"/>
      <c r="BF259" s="3"/>
      <c r="BZ259" s="3"/>
      <c r="CA259" s="3"/>
      <c r="CB259" s="3"/>
    </row>
    <row r="260" ht="12.75" customHeight="1">
      <c r="N260" s="3"/>
      <c r="AZ260" s="3"/>
      <c r="BA260" s="3"/>
      <c r="BB260" s="3"/>
      <c r="BC260" s="3"/>
      <c r="BD260" s="3"/>
      <c r="BE260" s="3"/>
      <c r="BF260" s="3"/>
      <c r="BZ260" s="3"/>
      <c r="CA260" s="3"/>
      <c r="CB260" s="3"/>
    </row>
    <row r="261" ht="12.75" customHeight="1">
      <c r="N261" s="3"/>
      <c r="AZ261" s="3"/>
      <c r="BA261" s="3"/>
      <c r="BB261" s="3"/>
      <c r="BC261" s="3"/>
      <c r="BD261" s="3"/>
      <c r="BE261" s="3"/>
      <c r="BF261" s="3"/>
      <c r="BZ261" s="3"/>
      <c r="CA261" s="3"/>
      <c r="CB261" s="3"/>
    </row>
    <row r="262" ht="12.75" customHeight="1">
      <c r="N262" s="3"/>
      <c r="AZ262" s="3"/>
      <c r="BA262" s="3"/>
      <c r="BB262" s="3"/>
      <c r="BC262" s="3"/>
      <c r="BD262" s="3"/>
      <c r="BE262" s="3"/>
      <c r="BF262" s="3"/>
      <c r="BZ262" s="3"/>
      <c r="CA262" s="3"/>
      <c r="CB262" s="3"/>
    </row>
    <row r="263" ht="12.75" customHeight="1">
      <c r="N263" s="3"/>
      <c r="AZ263" s="3"/>
      <c r="BA263" s="3"/>
      <c r="BB263" s="3"/>
      <c r="BC263" s="3"/>
      <c r="BD263" s="3"/>
      <c r="BE263" s="3"/>
      <c r="BF263" s="3"/>
      <c r="BZ263" s="3"/>
      <c r="CA263" s="3"/>
      <c r="CB263" s="3"/>
    </row>
    <row r="264" ht="12.75" customHeight="1">
      <c r="N264" s="3"/>
      <c r="AZ264" s="3"/>
      <c r="BA264" s="3"/>
      <c r="BB264" s="3"/>
      <c r="BC264" s="3"/>
      <c r="BD264" s="3"/>
      <c r="BE264" s="3"/>
      <c r="BF264" s="3"/>
      <c r="BZ264" s="3"/>
      <c r="CA264" s="3"/>
      <c r="CB264" s="3"/>
    </row>
    <row r="265" ht="12.75" customHeight="1">
      <c r="N265" s="3"/>
      <c r="AZ265" s="3"/>
      <c r="BA265" s="3"/>
      <c r="BB265" s="3"/>
      <c r="BC265" s="3"/>
      <c r="BD265" s="3"/>
      <c r="BE265" s="3"/>
      <c r="BF265" s="3"/>
      <c r="BZ265" s="3"/>
      <c r="CA265" s="3"/>
      <c r="CB265" s="3"/>
    </row>
    <row r="266" ht="12.75" customHeight="1">
      <c r="N266" s="3"/>
      <c r="AZ266" s="3"/>
      <c r="BA266" s="3"/>
      <c r="BB266" s="3"/>
      <c r="BC266" s="3"/>
      <c r="BD266" s="3"/>
      <c r="BE266" s="3"/>
      <c r="BF266" s="3"/>
      <c r="BZ266" s="3"/>
      <c r="CA266" s="3"/>
      <c r="CB266" s="3"/>
    </row>
    <row r="267" ht="12.75" customHeight="1">
      <c r="N267" s="3"/>
      <c r="AZ267" s="3"/>
      <c r="BA267" s="3"/>
      <c r="BB267" s="3"/>
      <c r="BC267" s="3"/>
      <c r="BD267" s="3"/>
      <c r="BE267" s="3"/>
      <c r="BF267" s="3"/>
      <c r="BZ267" s="3"/>
      <c r="CA267" s="3"/>
      <c r="CB267" s="3"/>
    </row>
    <row r="268" ht="12.75" customHeight="1">
      <c r="N268" s="3"/>
      <c r="AZ268" s="3"/>
      <c r="BA268" s="3"/>
      <c r="BB268" s="3"/>
      <c r="BC268" s="3"/>
      <c r="BD268" s="3"/>
      <c r="BE268" s="3"/>
      <c r="BF268" s="3"/>
      <c r="BZ268" s="3"/>
      <c r="CA268" s="3"/>
      <c r="CB268" s="3"/>
    </row>
    <row r="269" ht="12.75" customHeight="1">
      <c r="N269" s="3"/>
      <c r="AZ269" s="3"/>
      <c r="BA269" s="3"/>
      <c r="BB269" s="3"/>
      <c r="BC269" s="3"/>
      <c r="BD269" s="3"/>
      <c r="BE269" s="3"/>
      <c r="BF269" s="3"/>
      <c r="BZ269" s="3"/>
      <c r="CA269" s="3"/>
      <c r="CB269" s="3"/>
    </row>
    <row r="270" ht="12.75" customHeight="1">
      <c r="N270" s="3"/>
      <c r="AZ270" s="3"/>
      <c r="BA270" s="3"/>
      <c r="BB270" s="3"/>
      <c r="BC270" s="3"/>
      <c r="BD270" s="3"/>
      <c r="BE270" s="3"/>
      <c r="BF270" s="3"/>
      <c r="BZ270" s="3"/>
      <c r="CA270" s="3"/>
      <c r="CB270" s="3"/>
    </row>
    <row r="271" ht="12.75" customHeight="1">
      <c r="N271" s="3"/>
      <c r="AZ271" s="3"/>
      <c r="BA271" s="3"/>
      <c r="BB271" s="3"/>
      <c r="BC271" s="3"/>
      <c r="BD271" s="3"/>
      <c r="BE271" s="3"/>
      <c r="BF271" s="3"/>
      <c r="BZ271" s="3"/>
      <c r="CA271" s="3"/>
      <c r="CB271" s="3"/>
    </row>
    <row r="272" ht="12.75" customHeight="1">
      <c r="N272" s="3"/>
      <c r="AZ272" s="3"/>
      <c r="BA272" s="3"/>
      <c r="BB272" s="3"/>
      <c r="BC272" s="3"/>
      <c r="BD272" s="3"/>
      <c r="BE272" s="3"/>
      <c r="BF272" s="3"/>
      <c r="BZ272" s="3"/>
      <c r="CA272" s="3"/>
      <c r="CB272" s="3"/>
    </row>
    <row r="273" ht="12.75" customHeight="1">
      <c r="N273" s="3"/>
      <c r="AZ273" s="3"/>
      <c r="BA273" s="3"/>
      <c r="BB273" s="3"/>
      <c r="BC273" s="3"/>
      <c r="BD273" s="3"/>
      <c r="BE273" s="3"/>
      <c r="BF273" s="3"/>
      <c r="BZ273" s="3"/>
      <c r="CA273" s="3"/>
      <c r="CB273" s="3"/>
    </row>
    <row r="274" ht="12.75" customHeight="1">
      <c r="N274" s="3"/>
      <c r="AZ274" s="3"/>
      <c r="BA274" s="3"/>
      <c r="BB274" s="3"/>
      <c r="BC274" s="3"/>
      <c r="BD274" s="3"/>
      <c r="BE274" s="3"/>
      <c r="BF274" s="3"/>
      <c r="BZ274" s="3"/>
      <c r="CA274" s="3"/>
      <c r="CB274" s="3"/>
    </row>
    <row r="275" ht="12.75" customHeight="1">
      <c r="N275" s="3"/>
      <c r="AZ275" s="3"/>
      <c r="BA275" s="3"/>
      <c r="BB275" s="3"/>
      <c r="BC275" s="3"/>
      <c r="BD275" s="3"/>
      <c r="BE275" s="3"/>
      <c r="BF275" s="3"/>
      <c r="BZ275" s="3"/>
      <c r="CA275" s="3"/>
      <c r="CB275" s="3"/>
    </row>
    <row r="276" ht="12.75" customHeight="1">
      <c r="N276" s="3"/>
      <c r="AZ276" s="3"/>
      <c r="BA276" s="3"/>
      <c r="BB276" s="3"/>
      <c r="BC276" s="3"/>
      <c r="BD276" s="3"/>
      <c r="BE276" s="3"/>
      <c r="BF276" s="3"/>
      <c r="BZ276" s="3"/>
      <c r="CA276" s="3"/>
      <c r="CB276" s="3"/>
    </row>
    <row r="277" ht="12.75" customHeight="1">
      <c r="N277" s="3"/>
      <c r="AZ277" s="3"/>
      <c r="BA277" s="3"/>
      <c r="BB277" s="3"/>
      <c r="BC277" s="3"/>
      <c r="BD277" s="3"/>
      <c r="BE277" s="3"/>
      <c r="BF277" s="3"/>
      <c r="BZ277" s="3"/>
      <c r="CA277" s="3"/>
      <c r="CB277" s="3"/>
    </row>
    <row r="278" ht="12.75" customHeight="1">
      <c r="N278" s="3"/>
      <c r="AZ278" s="3"/>
      <c r="BA278" s="3"/>
      <c r="BB278" s="3"/>
      <c r="BC278" s="3"/>
      <c r="BD278" s="3"/>
      <c r="BE278" s="3"/>
      <c r="BF278" s="3"/>
      <c r="BZ278" s="3"/>
      <c r="CA278" s="3"/>
      <c r="CB278" s="3"/>
    </row>
    <row r="279" ht="12.75" customHeight="1">
      <c r="N279" s="3"/>
      <c r="AZ279" s="3"/>
      <c r="BA279" s="3"/>
      <c r="BB279" s="3"/>
      <c r="BC279" s="3"/>
      <c r="BD279" s="3"/>
      <c r="BE279" s="3"/>
      <c r="BF279" s="3"/>
      <c r="BZ279" s="3"/>
      <c r="CA279" s="3"/>
      <c r="CB279" s="3"/>
    </row>
    <row r="280" ht="12.75" customHeight="1">
      <c r="N280" s="3"/>
      <c r="AZ280" s="3"/>
      <c r="BA280" s="3"/>
      <c r="BB280" s="3"/>
      <c r="BC280" s="3"/>
      <c r="BD280" s="3"/>
      <c r="BE280" s="3"/>
      <c r="BF280" s="3"/>
      <c r="BZ280" s="3"/>
      <c r="CA280" s="3"/>
      <c r="CB280" s="3"/>
    </row>
    <row r="281" ht="12.75" customHeight="1">
      <c r="N281" s="3"/>
      <c r="AZ281" s="3"/>
      <c r="BA281" s="3"/>
      <c r="BB281" s="3"/>
      <c r="BC281" s="3"/>
      <c r="BD281" s="3"/>
      <c r="BE281" s="3"/>
      <c r="BF281" s="3"/>
      <c r="BZ281" s="3"/>
      <c r="CA281" s="3"/>
      <c r="CB281" s="3"/>
    </row>
    <row r="282" ht="12.75" customHeight="1">
      <c r="N282" s="3"/>
      <c r="AZ282" s="3"/>
      <c r="BA282" s="3"/>
      <c r="BB282" s="3"/>
      <c r="BC282" s="3"/>
      <c r="BD282" s="3"/>
      <c r="BE282" s="3"/>
      <c r="BF282" s="3"/>
      <c r="BZ282" s="3"/>
      <c r="CA282" s="3"/>
      <c r="CB282" s="3"/>
    </row>
    <row r="283" ht="12.75" customHeight="1">
      <c r="N283" s="3"/>
      <c r="AZ283" s="3"/>
      <c r="BA283" s="3"/>
      <c r="BB283" s="3"/>
      <c r="BC283" s="3"/>
      <c r="BD283" s="3"/>
      <c r="BE283" s="3"/>
      <c r="BF283" s="3"/>
      <c r="BZ283" s="3"/>
      <c r="CA283" s="3"/>
      <c r="CB283" s="3"/>
    </row>
    <row r="284" ht="12.75" customHeight="1">
      <c r="N284" s="3"/>
      <c r="AZ284" s="3"/>
      <c r="BA284" s="3"/>
      <c r="BB284" s="3"/>
      <c r="BC284" s="3"/>
      <c r="BD284" s="3"/>
      <c r="BE284" s="3"/>
      <c r="BF284" s="3"/>
      <c r="BZ284" s="3"/>
      <c r="CA284" s="3"/>
      <c r="CB284" s="3"/>
    </row>
    <row r="285" ht="12.75" customHeight="1">
      <c r="N285" s="3"/>
      <c r="AZ285" s="3"/>
      <c r="BA285" s="3"/>
      <c r="BB285" s="3"/>
      <c r="BC285" s="3"/>
      <c r="BD285" s="3"/>
      <c r="BE285" s="3"/>
      <c r="BF285" s="3"/>
      <c r="BZ285" s="3"/>
      <c r="CA285" s="3"/>
      <c r="CB285" s="3"/>
    </row>
    <row r="286" ht="12.75" customHeight="1">
      <c r="N286" s="3"/>
      <c r="AZ286" s="3"/>
      <c r="BA286" s="3"/>
      <c r="BB286" s="3"/>
      <c r="BC286" s="3"/>
      <c r="BD286" s="3"/>
      <c r="BE286" s="3"/>
      <c r="BF286" s="3"/>
      <c r="BZ286" s="3"/>
      <c r="CA286" s="3"/>
      <c r="CB286" s="3"/>
    </row>
    <row r="287" ht="12.75" customHeight="1">
      <c r="N287" s="3"/>
      <c r="AZ287" s="3"/>
      <c r="BA287" s="3"/>
      <c r="BB287" s="3"/>
      <c r="BC287" s="3"/>
      <c r="BD287" s="3"/>
      <c r="BE287" s="3"/>
      <c r="BF287" s="3"/>
      <c r="BZ287" s="3"/>
      <c r="CA287" s="3"/>
      <c r="CB287" s="3"/>
    </row>
    <row r="288" ht="12.75" customHeight="1">
      <c r="N288" s="3"/>
      <c r="AZ288" s="3"/>
      <c r="BA288" s="3"/>
      <c r="BB288" s="3"/>
      <c r="BC288" s="3"/>
      <c r="BD288" s="3"/>
      <c r="BE288" s="3"/>
      <c r="BF288" s="3"/>
      <c r="BZ288" s="3"/>
      <c r="CA288" s="3"/>
      <c r="CB288" s="3"/>
    </row>
    <row r="289" ht="12.75" customHeight="1">
      <c r="N289" s="3"/>
      <c r="AZ289" s="3"/>
      <c r="BA289" s="3"/>
      <c r="BB289" s="3"/>
      <c r="BC289" s="3"/>
      <c r="BD289" s="3"/>
      <c r="BE289" s="3"/>
      <c r="BF289" s="3"/>
      <c r="BZ289" s="3"/>
      <c r="CA289" s="3"/>
      <c r="CB289" s="3"/>
    </row>
    <row r="290" ht="12.75" customHeight="1">
      <c r="N290" s="3"/>
      <c r="AZ290" s="3"/>
      <c r="BA290" s="3"/>
      <c r="BB290" s="3"/>
      <c r="BC290" s="3"/>
      <c r="BD290" s="3"/>
      <c r="BE290" s="3"/>
      <c r="BF290" s="3"/>
      <c r="BZ290" s="3"/>
      <c r="CA290" s="3"/>
      <c r="CB290" s="3"/>
    </row>
    <row r="291" ht="12.75" customHeight="1">
      <c r="N291" s="3"/>
      <c r="AZ291" s="3"/>
      <c r="BA291" s="3"/>
      <c r="BB291" s="3"/>
      <c r="BC291" s="3"/>
      <c r="BD291" s="3"/>
      <c r="BE291" s="3"/>
      <c r="BF291" s="3"/>
      <c r="BZ291" s="3"/>
      <c r="CA291" s="3"/>
      <c r="CB291" s="3"/>
    </row>
    <row r="292" ht="12.75" customHeight="1">
      <c r="N292" s="3"/>
      <c r="AZ292" s="3"/>
      <c r="BA292" s="3"/>
      <c r="BB292" s="3"/>
      <c r="BC292" s="3"/>
      <c r="BD292" s="3"/>
      <c r="BE292" s="3"/>
      <c r="BF292" s="3"/>
      <c r="BZ292" s="3"/>
      <c r="CA292" s="3"/>
      <c r="CB292" s="3"/>
    </row>
    <row r="293" ht="12.75" customHeight="1">
      <c r="N293" s="3"/>
      <c r="AZ293" s="3"/>
      <c r="BA293" s="3"/>
      <c r="BB293" s="3"/>
      <c r="BC293" s="3"/>
      <c r="BD293" s="3"/>
      <c r="BE293" s="3"/>
      <c r="BF293" s="3"/>
      <c r="BZ293" s="3"/>
      <c r="CA293" s="3"/>
      <c r="CB293" s="3"/>
    </row>
    <row r="294" ht="12.75" customHeight="1">
      <c r="N294" s="3"/>
      <c r="AZ294" s="3"/>
      <c r="BA294" s="3"/>
      <c r="BB294" s="3"/>
      <c r="BC294" s="3"/>
      <c r="BD294" s="3"/>
      <c r="BE294" s="3"/>
      <c r="BF294" s="3"/>
      <c r="BZ294" s="3"/>
      <c r="CA294" s="3"/>
      <c r="CB294" s="3"/>
    </row>
    <row r="295" ht="12.75" customHeight="1">
      <c r="N295" s="3"/>
      <c r="AZ295" s="3"/>
      <c r="BA295" s="3"/>
      <c r="BB295" s="3"/>
      <c r="BC295" s="3"/>
      <c r="BD295" s="3"/>
      <c r="BE295" s="3"/>
      <c r="BF295" s="3"/>
      <c r="BZ295" s="3"/>
      <c r="CA295" s="3"/>
      <c r="CB295" s="3"/>
    </row>
    <row r="296" ht="12.75" customHeight="1">
      <c r="N296" s="3"/>
      <c r="AZ296" s="3"/>
      <c r="BA296" s="3"/>
      <c r="BB296" s="3"/>
      <c r="BC296" s="3"/>
      <c r="BD296" s="3"/>
      <c r="BE296" s="3"/>
      <c r="BF296" s="3"/>
      <c r="BZ296" s="3"/>
      <c r="CA296" s="3"/>
      <c r="CB296" s="3"/>
    </row>
    <row r="297" ht="12.75" customHeight="1">
      <c r="N297" s="3"/>
      <c r="AZ297" s="3"/>
      <c r="BA297" s="3"/>
      <c r="BB297" s="3"/>
      <c r="BC297" s="3"/>
      <c r="BD297" s="3"/>
      <c r="BE297" s="3"/>
      <c r="BF297" s="3"/>
      <c r="BZ297" s="3"/>
      <c r="CA297" s="3"/>
      <c r="CB297" s="3"/>
    </row>
    <row r="298" ht="12.75" customHeight="1">
      <c r="N298" s="3"/>
      <c r="AZ298" s="3"/>
      <c r="BA298" s="3"/>
      <c r="BB298" s="3"/>
      <c r="BC298" s="3"/>
      <c r="BD298" s="3"/>
      <c r="BE298" s="3"/>
      <c r="BF298" s="3"/>
      <c r="BZ298" s="3"/>
      <c r="CA298" s="3"/>
      <c r="CB298" s="3"/>
    </row>
    <row r="299" ht="12.75" customHeight="1">
      <c r="N299" s="3"/>
      <c r="AZ299" s="3"/>
      <c r="BA299" s="3"/>
      <c r="BB299" s="3"/>
      <c r="BC299" s="3"/>
      <c r="BD299" s="3"/>
      <c r="BE299" s="3"/>
      <c r="BF299" s="3"/>
      <c r="BZ299" s="3"/>
      <c r="CA299" s="3"/>
      <c r="CB299" s="3"/>
    </row>
    <row r="300" ht="12.75" customHeight="1">
      <c r="N300" s="3"/>
      <c r="AZ300" s="3"/>
      <c r="BA300" s="3"/>
      <c r="BB300" s="3"/>
      <c r="BC300" s="3"/>
      <c r="BD300" s="3"/>
      <c r="BE300" s="3"/>
      <c r="BF300" s="3"/>
      <c r="BZ300" s="3"/>
      <c r="CA300" s="3"/>
      <c r="CB300" s="3"/>
    </row>
    <row r="301" ht="12.75" customHeight="1">
      <c r="N301" s="3"/>
      <c r="AZ301" s="3"/>
      <c r="BA301" s="3"/>
      <c r="BB301" s="3"/>
      <c r="BC301" s="3"/>
      <c r="BD301" s="3"/>
      <c r="BE301" s="3"/>
      <c r="BF301" s="3"/>
      <c r="BZ301" s="3"/>
      <c r="CA301" s="3"/>
      <c r="CB301" s="3"/>
    </row>
    <row r="302" ht="12.75" customHeight="1">
      <c r="N302" s="3"/>
      <c r="AZ302" s="3"/>
      <c r="BA302" s="3"/>
      <c r="BB302" s="3"/>
      <c r="BC302" s="3"/>
      <c r="BD302" s="3"/>
      <c r="BE302" s="3"/>
      <c r="BF302" s="3"/>
      <c r="BZ302" s="3"/>
      <c r="CA302" s="3"/>
      <c r="CB302" s="3"/>
    </row>
    <row r="303" ht="12.75" customHeight="1">
      <c r="N303" s="3"/>
      <c r="AZ303" s="3"/>
      <c r="BA303" s="3"/>
      <c r="BB303" s="3"/>
      <c r="BC303" s="3"/>
      <c r="BD303" s="3"/>
      <c r="BE303" s="3"/>
      <c r="BF303" s="3"/>
      <c r="BZ303" s="3"/>
      <c r="CA303" s="3"/>
      <c r="CB303" s="3"/>
    </row>
    <row r="304" ht="12.75" customHeight="1">
      <c r="N304" s="3"/>
      <c r="AZ304" s="3"/>
      <c r="BA304" s="3"/>
      <c r="BB304" s="3"/>
      <c r="BC304" s="3"/>
      <c r="BD304" s="3"/>
      <c r="BE304" s="3"/>
      <c r="BF304" s="3"/>
      <c r="BZ304" s="3"/>
      <c r="CA304" s="3"/>
      <c r="CB304" s="3"/>
    </row>
    <row r="305" ht="12.75" customHeight="1">
      <c r="N305" s="3"/>
      <c r="AZ305" s="3"/>
      <c r="BA305" s="3"/>
      <c r="BB305" s="3"/>
      <c r="BC305" s="3"/>
      <c r="BD305" s="3"/>
      <c r="BE305" s="3"/>
      <c r="BF305" s="3"/>
      <c r="BZ305" s="3"/>
      <c r="CA305" s="3"/>
      <c r="CB305" s="3"/>
    </row>
    <row r="306" ht="12.75" customHeight="1">
      <c r="N306" s="3"/>
      <c r="AZ306" s="3"/>
      <c r="BA306" s="3"/>
      <c r="BB306" s="3"/>
      <c r="BC306" s="3"/>
      <c r="BD306" s="3"/>
      <c r="BE306" s="3"/>
      <c r="BF306" s="3"/>
      <c r="BZ306" s="3"/>
      <c r="CA306" s="3"/>
      <c r="CB306" s="3"/>
    </row>
    <row r="307" ht="12.75" customHeight="1">
      <c r="N307" s="3"/>
      <c r="AZ307" s="3"/>
      <c r="BA307" s="3"/>
      <c r="BB307" s="3"/>
      <c r="BC307" s="3"/>
      <c r="BD307" s="3"/>
      <c r="BE307" s="3"/>
      <c r="BF307" s="3"/>
      <c r="BZ307" s="3"/>
      <c r="CA307" s="3"/>
      <c r="CB307" s="3"/>
    </row>
    <row r="308" ht="12.75" customHeight="1">
      <c r="N308" s="3"/>
      <c r="AZ308" s="3"/>
      <c r="BA308" s="3"/>
      <c r="BB308" s="3"/>
      <c r="BC308" s="3"/>
      <c r="BD308" s="3"/>
      <c r="BE308" s="3"/>
      <c r="BF308" s="3"/>
      <c r="BZ308" s="3"/>
      <c r="CA308" s="3"/>
      <c r="CB308" s="3"/>
    </row>
    <row r="309" ht="12.75" customHeight="1">
      <c r="N309" s="3"/>
      <c r="AZ309" s="3"/>
      <c r="BA309" s="3"/>
      <c r="BB309" s="3"/>
      <c r="BC309" s="3"/>
      <c r="BD309" s="3"/>
      <c r="BE309" s="3"/>
      <c r="BF309" s="3"/>
      <c r="BZ309" s="3"/>
      <c r="CA309" s="3"/>
      <c r="CB309" s="3"/>
    </row>
    <row r="310" ht="12.75" customHeight="1">
      <c r="N310" s="3"/>
      <c r="AZ310" s="3"/>
      <c r="BA310" s="3"/>
      <c r="BB310" s="3"/>
      <c r="BC310" s="3"/>
      <c r="BD310" s="3"/>
      <c r="BE310" s="3"/>
      <c r="BF310" s="3"/>
      <c r="BZ310" s="3"/>
      <c r="CA310" s="3"/>
      <c r="CB310" s="3"/>
    </row>
    <row r="311" ht="12.75" customHeight="1">
      <c r="N311" s="3"/>
      <c r="AZ311" s="3"/>
      <c r="BA311" s="3"/>
      <c r="BB311" s="3"/>
      <c r="BC311" s="3"/>
      <c r="BD311" s="3"/>
      <c r="BE311" s="3"/>
      <c r="BF311" s="3"/>
      <c r="BZ311" s="3"/>
      <c r="CA311" s="3"/>
      <c r="CB311" s="3"/>
    </row>
    <row r="312" ht="12.75" customHeight="1">
      <c r="N312" s="3"/>
      <c r="AZ312" s="3"/>
      <c r="BA312" s="3"/>
      <c r="BB312" s="3"/>
      <c r="BC312" s="3"/>
      <c r="BD312" s="3"/>
      <c r="BE312" s="3"/>
      <c r="BF312" s="3"/>
      <c r="BZ312" s="3"/>
      <c r="CA312" s="3"/>
      <c r="CB312" s="3"/>
    </row>
    <row r="313" ht="12.75" customHeight="1">
      <c r="N313" s="3"/>
      <c r="AZ313" s="3"/>
      <c r="BA313" s="3"/>
      <c r="BB313" s="3"/>
      <c r="BC313" s="3"/>
      <c r="BD313" s="3"/>
      <c r="BE313" s="3"/>
      <c r="BF313" s="3"/>
      <c r="BZ313" s="3"/>
      <c r="CA313" s="3"/>
      <c r="CB313" s="3"/>
    </row>
    <row r="314" ht="12.75" customHeight="1">
      <c r="N314" s="3"/>
      <c r="AZ314" s="3"/>
      <c r="BA314" s="3"/>
      <c r="BB314" s="3"/>
      <c r="BC314" s="3"/>
      <c r="BD314" s="3"/>
      <c r="BE314" s="3"/>
      <c r="BF314" s="3"/>
      <c r="BZ314" s="3"/>
      <c r="CA314" s="3"/>
      <c r="CB314" s="3"/>
    </row>
    <row r="315" ht="12.75" customHeight="1">
      <c r="N315" s="3"/>
      <c r="AZ315" s="3"/>
      <c r="BA315" s="3"/>
      <c r="BB315" s="3"/>
      <c r="BC315" s="3"/>
      <c r="BD315" s="3"/>
      <c r="BE315" s="3"/>
      <c r="BF315" s="3"/>
      <c r="BZ315" s="3"/>
      <c r="CA315" s="3"/>
      <c r="CB315" s="3"/>
    </row>
    <row r="316" ht="12.75" customHeight="1">
      <c r="N316" s="3"/>
      <c r="AZ316" s="3"/>
      <c r="BA316" s="3"/>
      <c r="BB316" s="3"/>
      <c r="BC316" s="3"/>
      <c r="BD316" s="3"/>
      <c r="BE316" s="3"/>
      <c r="BF316" s="3"/>
      <c r="BZ316" s="3"/>
      <c r="CA316" s="3"/>
      <c r="CB316" s="3"/>
    </row>
    <row r="317" ht="12.75" customHeight="1">
      <c r="N317" s="3"/>
      <c r="AZ317" s="3"/>
      <c r="BA317" s="3"/>
      <c r="BB317" s="3"/>
      <c r="BC317" s="3"/>
      <c r="BD317" s="3"/>
      <c r="BE317" s="3"/>
      <c r="BF317" s="3"/>
      <c r="BZ317" s="3"/>
      <c r="CA317" s="3"/>
      <c r="CB317" s="3"/>
    </row>
    <row r="318" ht="12.75" customHeight="1">
      <c r="N318" s="3"/>
      <c r="AZ318" s="3"/>
      <c r="BA318" s="3"/>
      <c r="BB318" s="3"/>
      <c r="BC318" s="3"/>
      <c r="BD318" s="3"/>
      <c r="BE318" s="3"/>
      <c r="BF318" s="3"/>
      <c r="BZ318" s="3"/>
      <c r="CA318" s="3"/>
      <c r="CB318" s="3"/>
    </row>
    <row r="319" ht="12.75" customHeight="1">
      <c r="N319" s="3"/>
      <c r="AZ319" s="3"/>
      <c r="BA319" s="3"/>
      <c r="BB319" s="3"/>
      <c r="BC319" s="3"/>
      <c r="BD319" s="3"/>
      <c r="BE319" s="3"/>
      <c r="BF319" s="3"/>
      <c r="BZ319" s="3"/>
      <c r="CA319" s="3"/>
      <c r="CB319" s="3"/>
    </row>
    <row r="320" ht="12.75" customHeight="1">
      <c r="N320" s="3"/>
      <c r="AZ320" s="3"/>
      <c r="BA320" s="3"/>
      <c r="BB320" s="3"/>
      <c r="BC320" s="3"/>
      <c r="BD320" s="3"/>
      <c r="BE320" s="3"/>
      <c r="BF320" s="3"/>
      <c r="BZ320" s="3"/>
      <c r="CA320" s="3"/>
      <c r="CB320" s="3"/>
    </row>
    <row r="321" ht="12.75" customHeight="1">
      <c r="N321" s="3"/>
      <c r="AZ321" s="3"/>
      <c r="BA321" s="3"/>
      <c r="BB321" s="3"/>
      <c r="BC321" s="3"/>
      <c r="BD321" s="3"/>
      <c r="BE321" s="3"/>
      <c r="BF321" s="3"/>
      <c r="BZ321" s="3"/>
      <c r="CA321" s="3"/>
      <c r="CB321" s="3"/>
    </row>
    <row r="322" ht="12.75" customHeight="1">
      <c r="N322" s="3"/>
      <c r="AZ322" s="3"/>
      <c r="BA322" s="3"/>
      <c r="BB322" s="3"/>
      <c r="BC322" s="3"/>
      <c r="BD322" s="3"/>
      <c r="BE322" s="3"/>
      <c r="BF322" s="3"/>
      <c r="BZ322" s="3"/>
      <c r="CA322" s="3"/>
      <c r="CB322" s="3"/>
    </row>
    <row r="323" ht="12.75" customHeight="1">
      <c r="N323" s="3"/>
      <c r="AZ323" s="3"/>
      <c r="BA323" s="3"/>
      <c r="BB323" s="3"/>
      <c r="BC323" s="3"/>
      <c r="BD323" s="3"/>
      <c r="BE323" s="3"/>
      <c r="BF323" s="3"/>
      <c r="BZ323" s="3"/>
      <c r="CA323" s="3"/>
      <c r="CB323" s="3"/>
    </row>
    <row r="324" ht="12.75" customHeight="1">
      <c r="N324" s="3"/>
      <c r="AZ324" s="3"/>
      <c r="BA324" s="3"/>
      <c r="BB324" s="3"/>
      <c r="BC324" s="3"/>
      <c r="BD324" s="3"/>
      <c r="BE324" s="3"/>
      <c r="BF324" s="3"/>
      <c r="BZ324" s="3"/>
      <c r="CA324" s="3"/>
      <c r="CB324" s="3"/>
    </row>
    <row r="325" ht="12.75" customHeight="1">
      <c r="N325" s="3"/>
      <c r="AZ325" s="3"/>
      <c r="BA325" s="3"/>
      <c r="BB325" s="3"/>
      <c r="BC325" s="3"/>
      <c r="BD325" s="3"/>
      <c r="BE325" s="3"/>
      <c r="BF325" s="3"/>
      <c r="BZ325" s="3"/>
      <c r="CA325" s="3"/>
      <c r="CB325" s="3"/>
    </row>
    <row r="326" ht="12.75" customHeight="1">
      <c r="N326" s="3"/>
      <c r="AZ326" s="3"/>
      <c r="BA326" s="3"/>
      <c r="BB326" s="3"/>
      <c r="BC326" s="3"/>
      <c r="BD326" s="3"/>
      <c r="BE326" s="3"/>
      <c r="BF326" s="3"/>
      <c r="BZ326" s="3"/>
      <c r="CA326" s="3"/>
      <c r="CB326" s="3"/>
    </row>
    <row r="327" ht="12.75" customHeight="1">
      <c r="N327" s="3"/>
      <c r="AZ327" s="3"/>
      <c r="BA327" s="3"/>
      <c r="BB327" s="3"/>
      <c r="BC327" s="3"/>
      <c r="BD327" s="3"/>
      <c r="BE327" s="3"/>
      <c r="BF327" s="3"/>
      <c r="BZ327" s="3"/>
      <c r="CA327" s="3"/>
      <c r="CB327" s="3"/>
    </row>
    <row r="328" ht="12.75" customHeight="1">
      <c r="N328" s="3"/>
      <c r="AZ328" s="3"/>
      <c r="BA328" s="3"/>
      <c r="BB328" s="3"/>
      <c r="BC328" s="3"/>
      <c r="BD328" s="3"/>
      <c r="BE328" s="3"/>
      <c r="BF328" s="3"/>
      <c r="BZ328" s="3"/>
      <c r="CA328" s="3"/>
      <c r="CB328" s="3"/>
    </row>
    <row r="329" ht="12.75" customHeight="1">
      <c r="N329" s="3"/>
      <c r="AZ329" s="3"/>
      <c r="BA329" s="3"/>
      <c r="BB329" s="3"/>
      <c r="BC329" s="3"/>
      <c r="BD329" s="3"/>
      <c r="BE329" s="3"/>
      <c r="BF329" s="3"/>
      <c r="BZ329" s="3"/>
      <c r="CA329" s="3"/>
      <c r="CB329" s="3"/>
    </row>
    <row r="330" ht="12.75" customHeight="1">
      <c r="N330" s="3"/>
      <c r="AZ330" s="3"/>
      <c r="BA330" s="3"/>
      <c r="BB330" s="3"/>
      <c r="BC330" s="3"/>
      <c r="BD330" s="3"/>
      <c r="BE330" s="3"/>
      <c r="BF330" s="3"/>
      <c r="BZ330" s="3"/>
      <c r="CA330" s="3"/>
      <c r="CB330" s="3"/>
    </row>
    <row r="331" ht="12.75" customHeight="1">
      <c r="N331" s="3"/>
      <c r="AZ331" s="3"/>
      <c r="BA331" s="3"/>
      <c r="BB331" s="3"/>
      <c r="BC331" s="3"/>
      <c r="BD331" s="3"/>
      <c r="BE331" s="3"/>
      <c r="BF331" s="3"/>
      <c r="BZ331" s="3"/>
      <c r="CA331" s="3"/>
      <c r="CB331" s="3"/>
    </row>
    <row r="332" ht="12.75" customHeight="1">
      <c r="N332" s="3"/>
      <c r="AZ332" s="3"/>
      <c r="BA332" s="3"/>
      <c r="BB332" s="3"/>
      <c r="BC332" s="3"/>
      <c r="BD332" s="3"/>
      <c r="BE332" s="3"/>
      <c r="BF332" s="3"/>
      <c r="BZ332" s="3"/>
      <c r="CA332" s="3"/>
      <c r="CB332" s="3"/>
    </row>
    <row r="333" ht="12.75" customHeight="1">
      <c r="N333" s="3"/>
      <c r="AZ333" s="3"/>
      <c r="BA333" s="3"/>
      <c r="BB333" s="3"/>
      <c r="BC333" s="3"/>
      <c r="BD333" s="3"/>
      <c r="BE333" s="3"/>
      <c r="BF333" s="3"/>
      <c r="BZ333" s="3"/>
      <c r="CA333" s="3"/>
      <c r="CB333" s="3"/>
    </row>
    <row r="334" ht="12.75" customHeight="1">
      <c r="N334" s="3"/>
      <c r="AZ334" s="3"/>
      <c r="BA334" s="3"/>
      <c r="BB334" s="3"/>
      <c r="BC334" s="3"/>
      <c r="BD334" s="3"/>
      <c r="BE334" s="3"/>
      <c r="BF334" s="3"/>
      <c r="BZ334" s="3"/>
      <c r="CA334" s="3"/>
      <c r="CB334" s="3"/>
    </row>
    <row r="335" ht="12.75" customHeight="1">
      <c r="N335" s="3"/>
      <c r="AZ335" s="3"/>
      <c r="BA335" s="3"/>
      <c r="BB335" s="3"/>
      <c r="BC335" s="3"/>
      <c r="BD335" s="3"/>
      <c r="BE335" s="3"/>
      <c r="BF335" s="3"/>
      <c r="BZ335" s="3"/>
      <c r="CA335" s="3"/>
      <c r="CB335" s="3"/>
    </row>
    <row r="336" ht="12.75" customHeight="1">
      <c r="N336" s="3"/>
      <c r="AZ336" s="3"/>
      <c r="BA336" s="3"/>
      <c r="BB336" s="3"/>
      <c r="BC336" s="3"/>
      <c r="BD336" s="3"/>
      <c r="BE336" s="3"/>
      <c r="BF336" s="3"/>
      <c r="BZ336" s="3"/>
      <c r="CA336" s="3"/>
      <c r="CB336" s="3"/>
    </row>
    <row r="337" ht="12.75" customHeight="1">
      <c r="N337" s="3"/>
      <c r="AZ337" s="3"/>
      <c r="BA337" s="3"/>
      <c r="BB337" s="3"/>
      <c r="BC337" s="3"/>
      <c r="BD337" s="3"/>
      <c r="BE337" s="3"/>
      <c r="BF337" s="3"/>
      <c r="BZ337" s="3"/>
      <c r="CA337" s="3"/>
      <c r="CB337" s="3"/>
    </row>
    <row r="338" ht="12.75" customHeight="1">
      <c r="N338" s="3"/>
      <c r="AZ338" s="3"/>
      <c r="BA338" s="3"/>
      <c r="BB338" s="3"/>
      <c r="BC338" s="3"/>
      <c r="BD338" s="3"/>
      <c r="BE338" s="3"/>
      <c r="BF338" s="3"/>
      <c r="BZ338" s="3"/>
      <c r="CA338" s="3"/>
      <c r="CB338" s="3"/>
    </row>
    <row r="339" ht="12.75" customHeight="1">
      <c r="N339" s="3"/>
      <c r="AZ339" s="3"/>
      <c r="BA339" s="3"/>
      <c r="BB339" s="3"/>
      <c r="BC339" s="3"/>
      <c r="BD339" s="3"/>
      <c r="BE339" s="3"/>
      <c r="BF339" s="3"/>
      <c r="BZ339" s="3"/>
      <c r="CA339" s="3"/>
      <c r="CB339" s="3"/>
    </row>
    <row r="340" ht="12.75" customHeight="1">
      <c r="N340" s="3"/>
      <c r="AZ340" s="3"/>
      <c r="BA340" s="3"/>
      <c r="BB340" s="3"/>
      <c r="BC340" s="3"/>
      <c r="BD340" s="3"/>
      <c r="BE340" s="3"/>
      <c r="BF340" s="3"/>
      <c r="BZ340" s="3"/>
      <c r="CA340" s="3"/>
      <c r="CB340" s="3"/>
    </row>
    <row r="341" ht="12.75" customHeight="1">
      <c r="N341" s="3"/>
      <c r="AZ341" s="3"/>
      <c r="BA341" s="3"/>
      <c r="BB341" s="3"/>
      <c r="BC341" s="3"/>
      <c r="BD341" s="3"/>
      <c r="BE341" s="3"/>
      <c r="BF341" s="3"/>
      <c r="BZ341" s="3"/>
      <c r="CA341" s="3"/>
      <c r="CB341" s="3"/>
    </row>
    <row r="342" ht="12.75" customHeight="1">
      <c r="N342" s="3"/>
      <c r="AZ342" s="3"/>
      <c r="BA342" s="3"/>
      <c r="BB342" s="3"/>
      <c r="BC342" s="3"/>
      <c r="BD342" s="3"/>
      <c r="BE342" s="3"/>
      <c r="BF342" s="3"/>
      <c r="BZ342" s="3"/>
      <c r="CA342" s="3"/>
      <c r="CB342" s="3"/>
    </row>
    <row r="343" ht="12.75" customHeight="1">
      <c r="N343" s="3"/>
      <c r="AZ343" s="3"/>
      <c r="BA343" s="3"/>
      <c r="BB343" s="3"/>
      <c r="BC343" s="3"/>
      <c r="BD343" s="3"/>
      <c r="BE343" s="3"/>
      <c r="BF343" s="3"/>
      <c r="BZ343" s="3"/>
      <c r="CA343" s="3"/>
      <c r="CB343" s="3"/>
    </row>
    <row r="344" ht="12.75" customHeight="1">
      <c r="N344" s="3"/>
      <c r="AZ344" s="3"/>
      <c r="BA344" s="3"/>
      <c r="BB344" s="3"/>
      <c r="BC344" s="3"/>
      <c r="BD344" s="3"/>
      <c r="BE344" s="3"/>
      <c r="BF344" s="3"/>
      <c r="BZ344" s="3"/>
      <c r="CA344" s="3"/>
      <c r="CB344" s="3"/>
    </row>
    <row r="345" ht="12.75" customHeight="1">
      <c r="N345" s="3"/>
      <c r="AZ345" s="3"/>
      <c r="BA345" s="3"/>
      <c r="BB345" s="3"/>
      <c r="BC345" s="3"/>
      <c r="BD345" s="3"/>
      <c r="BE345" s="3"/>
      <c r="BF345" s="3"/>
      <c r="BZ345" s="3"/>
      <c r="CA345" s="3"/>
      <c r="CB345" s="3"/>
    </row>
    <row r="346" ht="12.75" customHeight="1">
      <c r="N346" s="3"/>
      <c r="AZ346" s="3"/>
      <c r="BA346" s="3"/>
      <c r="BB346" s="3"/>
      <c r="BC346" s="3"/>
      <c r="BD346" s="3"/>
      <c r="BE346" s="3"/>
      <c r="BF346" s="3"/>
      <c r="BZ346" s="3"/>
      <c r="CA346" s="3"/>
      <c r="CB346" s="3"/>
    </row>
    <row r="347" ht="12.75" customHeight="1">
      <c r="N347" s="3"/>
      <c r="AZ347" s="3"/>
      <c r="BA347" s="3"/>
      <c r="BB347" s="3"/>
      <c r="BC347" s="3"/>
      <c r="BD347" s="3"/>
      <c r="BE347" s="3"/>
      <c r="BF347" s="3"/>
      <c r="BZ347" s="3"/>
      <c r="CA347" s="3"/>
      <c r="CB347" s="3"/>
    </row>
    <row r="348" ht="12.75" customHeight="1">
      <c r="N348" s="3"/>
      <c r="AZ348" s="3"/>
      <c r="BA348" s="3"/>
      <c r="BB348" s="3"/>
      <c r="BC348" s="3"/>
      <c r="BD348" s="3"/>
      <c r="BE348" s="3"/>
      <c r="BF348" s="3"/>
      <c r="BZ348" s="3"/>
      <c r="CA348" s="3"/>
      <c r="CB348" s="3"/>
    </row>
    <row r="349" ht="12.75" customHeight="1">
      <c r="N349" s="3"/>
      <c r="AZ349" s="3"/>
      <c r="BA349" s="3"/>
      <c r="BB349" s="3"/>
      <c r="BC349" s="3"/>
      <c r="BD349" s="3"/>
      <c r="BE349" s="3"/>
      <c r="BF349" s="3"/>
      <c r="BZ349" s="3"/>
      <c r="CA349" s="3"/>
      <c r="CB349" s="3"/>
    </row>
    <row r="350" ht="12.75" customHeight="1">
      <c r="N350" s="3"/>
      <c r="AZ350" s="3"/>
      <c r="BA350" s="3"/>
      <c r="BB350" s="3"/>
      <c r="BC350" s="3"/>
      <c r="BD350" s="3"/>
      <c r="BE350" s="3"/>
      <c r="BF350" s="3"/>
      <c r="BZ350" s="3"/>
      <c r="CA350" s="3"/>
      <c r="CB350" s="3"/>
    </row>
    <row r="351" ht="12.75" customHeight="1">
      <c r="N351" s="3"/>
      <c r="AZ351" s="3"/>
      <c r="BA351" s="3"/>
      <c r="BB351" s="3"/>
      <c r="BC351" s="3"/>
      <c r="BD351" s="3"/>
      <c r="BE351" s="3"/>
      <c r="BF351" s="3"/>
      <c r="BZ351" s="3"/>
      <c r="CA351" s="3"/>
      <c r="CB351" s="3"/>
    </row>
    <row r="352" ht="12.75" customHeight="1">
      <c r="N352" s="3"/>
      <c r="AZ352" s="3"/>
      <c r="BA352" s="3"/>
      <c r="BB352" s="3"/>
      <c r="BC352" s="3"/>
      <c r="BD352" s="3"/>
      <c r="BE352" s="3"/>
      <c r="BF352" s="3"/>
      <c r="BZ352" s="3"/>
      <c r="CA352" s="3"/>
      <c r="CB352" s="3"/>
    </row>
    <row r="353" ht="12.75" customHeight="1">
      <c r="N353" s="3"/>
      <c r="AZ353" s="3"/>
      <c r="BA353" s="3"/>
      <c r="BB353" s="3"/>
      <c r="BC353" s="3"/>
      <c r="BD353" s="3"/>
      <c r="BE353" s="3"/>
      <c r="BF353" s="3"/>
      <c r="BZ353" s="3"/>
      <c r="CA353" s="3"/>
      <c r="CB353" s="3"/>
    </row>
    <row r="354" ht="12.75" customHeight="1">
      <c r="N354" s="3"/>
      <c r="AZ354" s="3"/>
      <c r="BA354" s="3"/>
      <c r="BB354" s="3"/>
      <c r="BC354" s="3"/>
      <c r="BD354" s="3"/>
      <c r="BE354" s="3"/>
      <c r="BF354" s="3"/>
      <c r="BZ354" s="3"/>
      <c r="CA354" s="3"/>
      <c r="CB354" s="3"/>
    </row>
    <row r="355" ht="12.75" customHeight="1">
      <c r="N355" s="3"/>
      <c r="AZ355" s="3"/>
      <c r="BA355" s="3"/>
      <c r="BB355" s="3"/>
      <c r="BC355" s="3"/>
      <c r="BD355" s="3"/>
      <c r="BE355" s="3"/>
      <c r="BF355" s="3"/>
      <c r="BZ355" s="3"/>
      <c r="CA355" s="3"/>
      <c r="CB355" s="3"/>
    </row>
    <row r="356" ht="12.75" customHeight="1">
      <c r="N356" s="3"/>
      <c r="AZ356" s="3"/>
      <c r="BA356" s="3"/>
      <c r="BB356" s="3"/>
      <c r="BC356" s="3"/>
      <c r="BD356" s="3"/>
      <c r="BE356" s="3"/>
      <c r="BF356" s="3"/>
      <c r="BZ356" s="3"/>
      <c r="CA356" s="3"/>
      <c r="CB356" s="3"/>
    </row>
    <row r="357" ht="12.75" customHeight="1">
      <c r="N357" s="3"/>
      <c r="AZ357" s="3"/>
      <c r="BA357" s="3"/>
      <c r="BB357" s="3"/>
      <c r="BC357" s="3"/>
      <c r="BD357" s="3"/>
      <c r="BE357" s="3"/>
      <c r="BF357" s="3"/>
      <c r="BZ357" s="3"/>
      <c r="CA357" s="3"/>
      <c r="CB357" s="3"/>
    </row>
    <row r="358" ht="12.75" customHeight="1">
      <c r="N358" s="3"/>
      <c r="AZ358" s="3"/>
      <c r="BA358" s="3"/>
      <c r="BB358" s="3"/>
      <c r="BC358" s="3"/>
      <c r="BD358" s="3"/>
      <c r="BE358" s="3"/>
      <c r="BF358" s="3"/>
      <c r="BZ358" s="3"/>
      <c r="CA358" s="3"/>
      <c r="CB358" s="3"/>
    </row>
    <row r="359" ht="12.75" customHeight="1">
      <c r="N359" s="3"/>
      <c r="AZ359" s="3"/>
      <c r="BA359" s="3"/>
      <c r="BB359" s="3"/>
      <c r="BC359" s="3"/>
      <c r="BD359" s="3"/>
      <c r="BE359" s="3"/>
      <c r="BF359" s="3"/>
      <c r="BZ359" s="3"/>
      <c r="CA359" s="3"/>
      <c r="CB359" s="3"/>
    </row>
    <row r="360" ht="12.75" customHeight="1">
      <c r="N360" s="3"/>
      <c r="AZ360" s="3"/>
      <c r="BA360" s="3"/>
      <c r="BB360" s="3"/>
      <c r="BC360" s="3"/>
      <c r="BD360" s="3"/>
      <c r="BE360" s="3"/>
      <c r="BF360" s="3"/>
      <c r="BZ360" s="3"/>
      <c r="CA360" s="3"/>
      <c r="CB360" s="3"/>
    </row>
    <row r="361" ht="12.75" customHeight="1">
      <c r="N361" s="3"/>
      <c r="AZ361" s="3"/>
      <c r="BA361" s="3"/>
      <c r="BB361" s="3"/>
      <c r="BC361" s="3"/>
      <c r="BD361" s="3"/>
      <c r="BE361" s="3"/>
      <c r="BF361" s="3"/>
      <c r="BZ361" s="3"/>
      <c r="CA361" s="3"/>
      <c r="CB361" s="3"/>
    </row>
    <row r="362" ht="12.75" customHeight="1">
      <c r="N362" s="3"/>
      <c r="AZ362" s="3"/>
      <c r="BA362" s="3"/>
      <c r="BB362" s="3"/>
      <c r="BC362" s="3"/>
      <c r="BD362" s="3"/>
      <c r="BE362" s="3"/>
      <c r="BF362" s="3"/>
      <c r="BZ362" s="3"/>
      <c r="CA362" s="3"/>
      <c r="CB362" s="3"/>
    </row>
    <row r="363" ht="12.75" customHeight="1">
      <c r="N363" s="3"/>
      <c r="AZ363" s="3"/>
      <c r="BA363" s="3"/>
      <c r="BB363" s="3"/>
      <c r="BC363" s="3"/>
      <c r="BD363" s="3"/>
      <c r="BE363" s="3"/>
      <c r="BF363" s="3"/>
      <c r="BZ363" s="3"/>
      <c r="CA363" s="3"/>
      <c r="CB363" s="3"/>
    </row>
    <row r="364" ht="12.75" customHeight="1">
      <c r="N364" s="3"/>
      <c r="AZ364" s="3"/>
      <c r="BA364" s="3"/>
      <c r="BB364" s="3"/>
      <c r="BC364" s="3"/>
      <c r="BD364" s="3"/>
      <c r="BE364" s="3"/>
      <c r="BF364" s="3"/>
      <c r="BZ364" s="3"/>
      <c r="CA364" s="3"/>
      <c r="CB364" s="3"/>
    </row>
    <row r="365" ht="12.75" customHeight="1">
      <c r="N365" s="3"/>
      <c r="AZ365" s="3"/>
      <c r="BA365" s="3"/>
      <c r="BB365" s="3"/>
      <c r="BC365" s="3"/>
      <c r="BD365" s="3"/>
      <c r="BE365" s="3"/>
      <c r="BF365" s="3"/>
      <c r="BZ365" s="3"/>
      <c r="CA365" s="3"/>
      <c r="CB365" s="3"/>
    </row>
    <row r="366" ht="12.75" customHeight="1">
      <c r="N366" s="3"/>
      <c r="AZ366" s="3"/>
      <c r="BA366" s="3"/>
      <c r="BB366" s="3"/>
      <c r="BC366" s="3"/>
      <c r="BD366" s="3"/>
      <c r="BE366" s="3"/>
      <c r="BF366" s="3"/>
      <c r="BZ366" s="3"/>
      <c r="CA366" s="3"/>
      <c r="CB366" s="3"/>
    </row>
    <row r="367" ht="12.75" customHeight="1">
      <c r="N367" s="3"/>
      <c r="AZ367" s="3"/>
      <c r="BA367" s="3"/>
      <c r="BB367" s="3"/>
      <c r="BC367" s="3"/>
      <c r="BD367" s="3"/>
      <c r="BE367" s="3"/>
      <c r="BF367" s="3"/>
      <c r="BZ367" s="3"/>
      <c r="CA367" s="3"/>
      <c r="CB367" s="3"/>
    </row>
    <row r="368" ht="12.75" customHeight="1">
      <c r="N368" s="3"/>
      <c r="AZ368" s="3"/>
      <c r="BA368" s="3"/>
      <c r="BB368" s="3"/>
      <c r="BC368" s="3"/>
      <c r="BD368" s="3"/>
      <c r="BE368" s="3"/>
      <c r="BF368" s="3"/>
      <c r="BZ368" s="3"/>
      <c r="CA368" s="3"/>
      <c r="CB368" s="3"/>
    </row>
    <row r="369" ht="12.75" customHeight="1">
      <c r="N369" s="3"/>
      <c r="AZ369" s="3"/>
      <c r="BA369" s="3"/>
      <c r="BB369" s="3"/>
      <c r="BC369" s="3"/>
      <c r="BD369" s="3"/>
      <c r="BE369" s="3"/>
      <c r="BF369" s="3"/>
      <c r="BZ369" s="3"/>
      <c r="CA369" s="3"/>
      <c r="CB369" s="3"/>
    </row>
    <row r="370" ht="12.75" customHeight="1">
      <c r="N370" s="3"/>
      <c r="AZ370" s="3"/>
      <c r="BA370" s="3"/>
      <c r="BB370" s="3"/>
      <c r="BC370" s="3"/>
      <c r="BD370" s="3"/>
      <c r="BE370" s="3"/>
      <c r="BF370" s="3"/>
      <c r="BZ370" s="3"/>
      <c r="CA370" s="3"/>
      <c r="CB370" s="3"/>
    </row>
    <row r="371" ht="12.75" customHeight="1">
      <c r="N371" s="3"/>
      <c r="AZ371" s="3"/>
      <c r="BA371" s="3"/>
      <c r="BB371" s="3"/>
      <c r="BC371" s="3"/>
      <c r="BD371" s="3"/>
      <c r="BE371" s="3"/>
      <c r="BF371" s="3"/>
      <c r="BZ371" s="3"/>
      <c r="CA371" s="3"/>
      <c r="CB371" s="3"/>
    </row>
    <row r="372" ht="12.75" customHeight="1">
      <c r="N372" s="3"/>
      <c r="AZ372" s="3"/>
      <c r="BA372" s="3"/>
      <c r="BB372" s="3"/>
      <c r="BC372" s="3"/>
      <c r="BD372" s="3"/>
      <c r="BE372" s="3"/>
      <c r="BF372" s="3"/>
      <c r="BZ372" s="3"/>
      <c r="CA372" s="3"/>
      <c r="CB372" s="3"/>
    </row>
    <row r="373" ht="12.75" customHeight="1">
      <c r="N373" s="3"/>
      <c r="AZ373" s="3"/>
      <c r="BA373" s="3"/>
      <c r="BB373" s="3"/>
      <c r="BC373" s="3"/>
      <c r="BD373" s="3"/>
      <c r="BE373" s="3"/>
      <c r="BF373" s="3"/>
      <c r="BZ373" s="3"/>
      <c r="CA373" s="3"/>
      <c r="CB373" s="3"/>
    </row>
    <row r="374" ht="12.75" customHeight="1">
      <c r="N374" s="3"/>
      <c r="AZ374" s="3"/>
      <c r="BA374" s="3"/>
      <c r="BB374" s="3"/>
      <c r="BC374" s="3"/>
      <c r="BD374" s="3"/>
      <c r="BE374" s="3"/>
      <c r="BF374" s="3"/>
      <c r="BZ374" s="3"/>
      <c r="CA374" s="3"/>
      <c r="CB374" s="3"/>
    </row>
    <row r="375" ht="12.75" customHeight="1">
      <c r="N375" s="3"/>
      <c r="AZ375" s="3"/>
      <c r="BA375" s="3"/>
      <c r="BB375" s="3"/>
      <c r="BC375" s="3"/>
      <c r="BD375" s="3"/>
      <c r="BE375" s="3"/>
      <c r="BF375" s="3"/>
      <c r="BZ375" s="3"/>
      <c r="CA375" s="3"/>
      <c r="CB375" s="3"/>
    </row>
    <row r="376" ht="12.75" customHeight="1">
      <c r="N376" s="3"/>
      <c r="AZ376" s="3"/>
      <c r="BA376" s="3"/>
      <c r="BB376" s="3"/>
      <c r="BC376" s="3"/>
      <c r="BD376" s="3"/>
      <c r="BE376" s="3"/>
      <c r="BF376" s="3"/>
      <c r="BZ376" s="3"/>
      <c r="CA376" s="3"/>
      <c r="CB376" s="3"/>
    </row>
    <row r="377" ht="12.75" customHeight="1">
      <c r="N377" s="3"/>
      <c r="AZ377" s="3"/>
      <c r="BA377" s="3"/>
      <c r="BB377" s="3"/>
      <c r="BC377" s="3"/>
      <c r="BD377" s="3"/>
      <c r="BE377" s="3"/>
      <c r="BF377" s="3"/>
      <c r="BZ377" s="3"/>
      <c r="CA377" s="3"/>
      <c r="CB377" s="3"/>
    </row>
    <row r="378" ht="12.75" customHeight="1">
      <c r="N378" s="3"/>
      <c r="AZ378" s="3"/>
      <c r="BA378" s="3"/>
      <c r="BB378" s="3"/>
      <c r="BC378" s="3"/>
      <c r="BD378" s="3"/>
      <c r="BE378" s="3"/>
      <c r="BF378" s="3"/>
      <c r="BZ378" s="3"/>
      <c r="CA378" s="3"/>
      <c r="CB378" s="3"/>
    </row>
    <row r="379" ht="12.75" customHeight="1">
      <c r="N379" s="3"/>
      <c r="AZ379" s="3"/>
      <c r="BA379" s="3"/>
      <c r="BB379" s="3"/>
      <c r="BC379" s="3"/>
      <c r="BD379" s="3"/>
      <c r="BE379" s="3"/>
      <c r="BF379" s="3"/>
      <c r="BZ379" s="3"/>
      <c r="CA379" s="3"/>
      <c r="CB379" s="3"/>
    </row>
    <row r="380" ht="12.75" customHeight="1">
      <c r="N380" s="3"/>
      <c r="AZ380" s="3"/>
      <c r="BA380" s="3"/>
      <c r="BB380" s="3"/>
      <c r="BC380" s="3"/>
      <c r="BD380" s="3"/>
      <c r="BE380" s="3"/>
      <c r="BF380" s="3"/>
      <c r="BZ380" s="3"/>
      <c r="CA380" s="3"/>
      <c r="CB380" s="3"/>
    </row>
    <row r="381" ht="12.75" customHeight="1">
      <c r="N381" s="3"/>
      <c r="AZ381" s="3"/>
      <c r="BA381" s="3"/>
      <c r="BB381" s="3"/>
      <c r="BC381" s="3"/>
      <c r="BD381" s="3"/>
      <c r="BE381" s="3"/>
      <c r="BF381" s="3"/>
      <c r="BZ381" s="3"/>
      <c r="CA381" s="3"/>
      <c r="CB381" s="3"/>
    </row>
    <row r="382" ht="12.75" customHeight="1">
      <c r="N382" s="3"/>
      <c r="AZ382" s="3"/>
      <c r="BA382" s="3"/>
      <c r="BB382" s="3"/>
      <c r="BC382" s="3"/>
      <c r="BD382" s="3"/>
      <c r="BE382" s="3"/>
      <c r="BF382" s="3"/>
      <c r="BZ382" s="3"/>
      <c r="CA382" s="3"/>
      <c r="CB382" s="3"/>
    </row>
    <row r="383" ht="12.75" customHeight="1">
      <c r="N383" s="3"/>
      <c r="AZ383" s="3"/>
      <c r="BA383" s="3"/>
      <c r="BB383" s="3"/>
      <c r="BC383" s="3"/>
      <c r="BD383" s="3"/>
      <c r="BE383" s="3"/>
      <c r="BF383" s="3"/>
      <c r="BZ383" s="3"/>
      <c r="CA383" s="3"/>
      <c r="CB383" s="3"/>
    </row>
    <row r="384" ht="12.75" customHeight="1">
      <c r="N384" s="3"/>
      <c r="AZ384" s="3"/>
      <c r="BA384" s="3"/>
      <c r="BB384" s="3"/>
      <c r="BC384" s="3"/>
      <c r="BD384" s="3"/>
      <c r="BE384" s="3"/>
      <c r="BF384" s="3"/>
      <c r="BZ384" s="3"/>
      <c r="CA384" s="3"/>
      <c r="CB384" s="3"/>
    </row>
    <row r="385" ht="12.75" customHeight="1">
      <c r="N385" s="3"/>
      <c r="AZ385" s="3"/>
      <c r="BA385" s="3"/>
      <c r="BB385" s="3"/>
      <c r="BC385" s="3"/>
      <c r="BD385" s="3"/>
      <c r="BE385" s="3"/>
      <c r="BF385" s="3"/>
      <c r="BZ385" s="3"/>
      <c r="CA385" s="3"/>
      <c r="CB385" s="3"/>
    </row>
    <row r="386" ht="12.75" customHeight="1">
      <c r="N386" s="3"/>
      <c r="AZ386" s="3"/>
      <c r="BA386" s="3"/>
      <c r="BB386" s="3"/>
      <c r="BC386" s="3"/>
      <c r="BD386" s="3"/>
      <c r="BE386" s="3"/>
      <c r="BF386" s="3"/>
      <c r="BZ386" s="3"/>
      <c r="CA386" s="3"/>
      <c r="CB386" s="3"/>
    </row>
    <row r="387" ht="12.75" customHeight="1">
      <c r="N387" s="3"/>
      <c r="AZ387" s="3"/>
      <c r="BA387" s="3"/>
      <c r="BB387" s="3"/>
      <c r="BC387" s="3"/>
      <c r="BD387" s="3"/>
      <c r="BE387" s="3"/>
      <c r="BF387" s="3"/>
      <c r="BZ387" s="3"/>
      <c r="CA387" s="3"/>
      <c r="CB387" s="3"/>
    </row>
    <row r="388" ht="12.75" customHeight="1">
      <c r="N388" s="3"/>
      <c r="AZ388" s="3"/>
      <c r="BA388" s="3"/>
      <c r="BB388" s="3"/>
      <c r="BC388" s="3"/>
      <c r="BD388" s="3"/>
      <c r="BE388" s="3"/>
      <c r="BF388" s="3"/>
      <c r="BZ388" s="3"/>
      <c r="CA388" s="3"/>
      <c r="CB388" s="3"/>
    </row>
    <row r="389" ht="12.75" customHeight="1">
      <c r="N389" s="3"/>
      <c r="AZ389" s="3"/>
      <c r="BA389" s="3"/>
      <c r="BB389" s="3"/>
      <c r="BC389" s="3"/>
      <c r="BD389" s="3"/>
      <c r="BE389" s="3"/>
      <c r="BF389" s="3"/>
      <c r="BZ389" s="3"/>
      <c r="CA389" s="3"/>
      <c r="CB389" s="3"/>
    </row>
    <row r="390" ht="12.75" customHeight="1">
      <c r="N390" s="3"/>
      <c r="AZ390" s="3"/>
      <c r="BA390" s="3"/>
      <c r="BB390" s="3"/>
      <c r="BC390" s="3"/>
      <c r="BD390" s="3"/>
      <c r="BE390" s="3"/>
      <c r="BF390" s="3"/>
      <c r="BZ390" s="3"/>
      <c r="CA390" s="3"/>
      <c r="CB390" s="3"/>
    </row>
    <row r="391" ht="12.75" customHeight="1">
      <c r="N391" s="3"/>
      <c r="AZ391" s="3"/>
      <c r="BA391" s="3"/>
      <c r="BB391" s="3"/>
      <c r="BC391" s="3"/>
      <c r="BD391" s="3"/>
      <c r="BE391" s="3"/>
      <c r="BF391" s="3"/>
      <c r="BZ391" s="3"/>
      <c r="CA391" s="3"/>
      <c r="CB391" s="3"/>
    </row>
    <row r="392" ht="12.75" customHeight="1">
      <c r="N392" s="3"/>
      <c r="AZ392" s="3"/>
      <c r="BA392" s="3"/>
      <c r="BB392" s="3"/>
      <c r="BC392" s="3"/>
      <c r="BD392" s="3"/>
      <c r="BE392" s="3"/>
      <c r="BF392" s="3"/>
      <c r="BZ392" s="3"/>
      <c r="CA392" s="3"/>
      <c r="CB392" s="3"/>
    </row>
    <row r="393" ht="12.75" customHeight="1">
      <c r="N393" s="3"/>
      <c r="AZ393" s="3"/>
      <c r="BA393" s="3"/>
      <c r="BB393" s="3"/>
      <c r="BC393" s="3"/>
      <c r="BD393" s="3"/>
      <c r="BE393" s="3"/>
      <c r="BF393" s="3"/>
      <c r="BZ393" s="3"/>
      <c r="CA393" s="3"/>
      <c r="CB393" s="3"/>
    </row>
    <row r="394" ht="12.75" customHeight="1">
      <c r="N394" s="3"/>
      <c r="AZ394" s="3"/>
      <c r="BA394" s="3"/>
      <c r="BB394" s="3"/>
      <c r="BC394" s="3"/>
      <c r="BD394" s="3"/>
      <c r="BE394" s="3"/>
      <c r="BF394" s="3"/>
      <c r="BZ394" s="3"/>
      <c r="CA394" s="3"/>
      <c r="CB394" s="3"/>
    </row>
    <row r="395" ht="12.75" customHeight="1">
      <c r="N395" s="3"/>
      <c r="AZ395" s="3"/>
      <c r="BA395" s="3"/>
      <c r="BB395" s="3"/>
      <c r="BC395" s="3"/>
      <c r="BD395" s="3"/>
      <c r="BE395" s="3"/>
      <c r="BF395" s="3"/>
      <c r="BZ395" s="3"/>
      <c r="CA395" s="3"/>
      <c r="CB395" s="3"/>
    </row>
    <row r="396" ht="12.75" customHeight="1">
      <c r="N396" s="3"/>
      <c r="AZ396" s="3"/>
      <c r="BA396" s="3"/>
      <c r="BB396" s="3"/>
      <c r="BC396" s="3"/>
      <c r="BD396" s="3"/>
      <c r="BE396" s="3"/>
      <c r="BF396" s="3"/>
      <c r="BZ396" s="3"/>
      <c r="CA396" s="3"/>
      <c r="CB396" s="3"/>
    </row>
    <row r="397" ht="12.75" customHeight="1">
      <c r="N397" s="3"/>
      <c r="AZ397" s="3"/>
      <c r="BA397" s="3"/>
      <c r="BB397" s="3"/>
      <c r="BC397" s="3"/>
      <c r="BD397" s="3"/>
      <c r="BE397" s="3"/>
      <c r="BF397" s="3"/>
      <c r="BZ397" s="3"/>
      <c r="CA397" s="3"/>
      <c r="CB397" s="3"/>
    </row>
    <row r="398" ht="12.75" customHeight="1">
      <c r="N398" s="3"/>
      <c r="AZ398" s="3"/>
      <c r="BA398" s="3"/>
      <c r="BB398" s="3"/>
      <c r="BC398" s="3"/>
      <c r="BD398" s="3"/>
      <c r="BE398" s="3"/>
      <c r="BF398" s="3"/>
      <c r="BZ398" s="3"/>
      <c r="CA398" s="3"/>
      <c r="CB398" s="3"/>
    </row>
    <row r="399" ht="12.75" customHeight="1">
      <c r="N399" s="3"/>
      <c r="AZ399" s="3"/>
      <c r="BA399" s="3"/>
      <c r="BB399" s="3"/>
      <c r="BC399" s="3"/>
      <c r="BD399" s="3"/>
      <c r="BE399" s="3"/>
      <c r="BF399" s="3"/>
      <c r="BZ399" s="3"/>
      <c r="CA399" s="3"/>
      <c r="CB399" s="3"/>
    </row>
    <row r="400" ht="12.75" customHeight="1">
      <c r="N400" s="3"/>
      <c r="AZ400" s="3"/>
      <c r="BA400" s="3"/>
      <c r="BB400" s="3"/>
      <c r="BC400" s="3"/>
      <c r="BD400" s="3"/>
      <c r="BE400" s="3"/>
      <c r="BF400" s="3"/>
      <c r="BZ400" s="3"/>
      <c r="CA400" s="3"/>
      <c r="CB400" s="3"/>
    </row>
    <row r="401" ht="12.75" customHeight="1">
      <c r="N401" s="3"/>
      <c r="AZ401" s="3"/>
      <c r="BA401" s="3"/>
      <c r="BB401" s="3"/>
      <c r="BC401" s="3"/>
      <c r="BD401" s="3"/>
      <c r="BE401" s="3"/>
      <c r="BF401" s="3"/>
      <c r="BZ401" s="3"/>
      <c r="CA401" s="3"/>
      <c r="CB401" s="3"/>
    </row>
    <row r="402" ht="12.75" customHeight="1">
      <c r="N402" s="3"/>
      <c r="AZ402" s="3"/>
      <c r="BA402" s="3"/>
      <c r="BB402" s="3"/>
      <c r="BC402" s="3"/>
      <c r="BD402" s="3"/>
      <c r="BE402" s="3"/>
      <c r="BF402" s="3"/>
      <c r="BZ402" s="3"/>
      <c r="CA402" s="3"/>
      <c r="CB402" s="3"/>
    </row>
    <row r="403" ht="12.75" customHeight="1">
      <c r="N403" s="3"/>
      <c r="AZ403" s="3"/>
      <c r="BA403" s="3"/>
      <c r="BB403" s="3"/>
      <c r="BC403" s="3"/>
      <c r="BD403" s="3"/>
      <c r="BE403" s="3"/>
      <c r="BF403" s="3"/>
      <c r="BZ403" s="3"/>
      <c r="CA403" s="3"/>
      <c r="CB403" s="3"/>
    </row>
    <row r="404" ht="12.75" customHeight="1">
      <c r="N404" s="3"/>
      <c r="AZ404" s="3"/>
      <c r="BA404" s="3"/>
      <c r="BB404" s="3"/>
      <c r="BC404" s="3"/>
      <c r="BD404" s="3"/>
      <c r="BE404" s="3"/>
      <c r="BF404" s="3"/>
      <c r="BZ404" s="3"/>
      <c r="CA404" s="3"/>
      <c r="CB404" s="3"/>
    </row>
    <row r="405" ht="12.75" customHeight="1">
      <c r="N405" s="3"/>
      <c r="AZ405" s="3"/>
      <c r="BA405" s="3"/>
      <c r="BB405" s="3"/>
      <c r="BC405" s="3"/>
      <c r="BD405" s="3"/>
      <c r="BE405" s="3"/>
      <c r="BF405" s="3"/>
      <c r="BZ405" s="3"/>
      <c r="CA405" s="3"/>
      <c r="CB405" s="3"/>
    </row>
    <row r="406" ht="12.75" customHeight="1">
      <c r="N406" s="3"/>
      <c r="AZ406" s="3"/>
      <c r="BA406" s="3"/>
      <c r="BB406" s="3"/>
      <c r="BC406" s="3"/>
      <c r="BD406" s="3"/>
      <c r="BE406" s="3"/>
      <c r="BF406" s="3"/>
      <c r="BZ406" s="3"/>
      <c r="CA406" s="3"/>
      <c r="CB406" s="3"/>
    </row>
    <row r="407" ht="12.75" customHeight="1">
      <c r="N407" s="3"/>
      <c r="AZ407" s="3"/>
      <c r="BA407" s="3"/>
      <c r="BB407" s="3"/>
      <c r="BC407" s="3"/>
      <c r="BD407" s="3"/>
      <c r="BE407" s="3"/>
      <c r="BF407" s="3"/>
      <c r="BZ407" s="3"/>
      <c r="CA407" s="3"/>
      <c r="CB407" s="3"/>
    </row>
    <row r="408" ht="12.75" customHeight="1">
      <c r="N408" s="3"/>
      <c r="AZ408" s="3"/>
      <c r="BA408" s="3"/>
      <c r="BB408" s="3"/>
      <c r="BC408" s="3"/>
      <c r="BD408" s="3"/>
      <c r="BE408" s="3"/>
      <c r="BF408" s="3"/>
      <c r="BZ408" s="3"/>
      <c r="CA408" s="3"/>
      <c r="CB408" s="3"/>
    </row>
    <row r="409" ht="12.75" customHeight="1">
      <c r="N409" s="3"/>
      <c r="AZ409" s="3"/>
      <c r="BA409" s="3"/>
      <c r="BB409" s="3"/>
      <c r="BC409" s="3"/>
      <c r="BD409" s="3"/>
      <c r="BE409" s="3"/>
      <c r="BF409" s="3"/>
      <c r="BZ409" s="3"/>
      <c r="CA409" s="3"/>
      <c r="CB409" s="3"/>
    </row>
    <row r="410" ht="12.75" customHeight="1">
      <c r="N410" s="3"/>
      <c r="AZ410" s="3"/>
      <c r="BA410" s="3"/>
      <c r="BB410" s="3"/>
      <c r="BC410" s="3"/>
      <c r="BD410" s="3"/>
      <c r="BE410" s="3"/>
      <c r="BF410" s="3"/>
      <c r="BZ410" s="3"/>
      <c r="CA410" s="3"/>
      <c r="CB410" s="3"/>
    </row>
    <row r="411" ht="12.75" customHeight="1">
      <c r="N411" s="3"/>
      <c r="AZ411" s="3"/>
      <c r="BA411" s="3"/>
      <c r="BB411" s="3"/>
      <c r="BC411" s="3"/>
      <c r="BD411" s="3"/>
      <c r="BE411" s="3"/>
      <c r="BF411" s="3"/>
      <c r="BZ411" s="3"/>
      <c r="CA411" s="3"/>
      <c r="CB411" s="3"/>
    </row>
    <row r="412" ht="12.75" customHeight="1">
      <c r="N412" s="3"/>
      <c r="AZ412" s="3"/>
      <c r="BA412" s="3"/>
      <c r="BB412" s="3"/>
      <c r="BC412" s="3"/>
      <c r="BD412" s="3"/>
      <c r="BE412" s="3"/>
      <c r="BF412" s="3"/>
      <c r="BZ412" s="3"/>
      <c r="CA412" s="3"/>
      <c r="CB412" s="3"/>
    </row>
    <row r="413" ht="12.75" customHeight="1">
      <c r="N413" s="3"/>
      <c r="AZ413" s="3"/>
      <c r="BA413" s="3"/>
      <c r="BB413" s="3"/>
      <c r="BC413" s="3"/>
      <c r="BD413" s="3"/>
      <c r="BE413" s="3"/>
      <c r="BF413" s="3"/>
      <c r="BZ413" s="3"/>
      <c r="CA413" s="3"/>
      <c r="CB413" s="3"/>
    </row>
    <row r="414" ht="12.75" customHeight="1">
      <c r="N414" s="3"/>
      <c r="AZ414" s="3"/>
      <c r="BA414" s="3"/>
      <c r="BB414" s="3"/>
      <c r="BC414" s="3"/>
      <c r="BD414" s="3"/>
      <c r="BE414" s="3"/>
      <c r="BF414" s="3"/>
      <c r="BZ414" s="3"/>
      <c r="CA414" s="3"/>
      <c r="CB414" s="3"/>
    </row>
    <row r="415" ht="12.75" customHeight="1">
      <c r="N415" s="3"/>
      <c r="AZ415" s="3"/>
      <c r="BA415" s="3"/>
      <c r="BB415" s="3"/>
      <c r="BC415" s="3"/>
      <c r="BD415" s="3"/>
      <c r="BE415" s="3"/>
      <c r="BF415" s="3"/>
      <c r="BZ415" s="3"/>
      <c r="CA415" s="3"/>
      <c r="CB415" s="3"/>
    </row>
    <row r="416" ht="12.75" customHeight="1">
      <c r="N416" s="3"/>
      <c r="AZ416" s="3"/>
      <c r="BA416" s="3"/>
      <c r="BB416" s="3"/>
      <c r="BC416" s="3"/>
      <c r="BD416" s="3"/>
      <c r="BE416" s="3"/>
      <c r="BF416" s="3"/>
      <c r="BZ416" s="3"/>
      <c r="CA416" s="3"/>
      <c r="CB416" s="3"/>
    </row>
    <row r="417" ht="12.75" customHeight="1">
      <c r="N417" s="3"/>
      <c r="AZ417" s="3"/>
      <c r="BA417" s="3"/>
      <c r="BB417" s="3"/>
      <c r="BC417" s="3"/>
      <c r="BD417" s="3"/>
      <c r="BE417" s="3"/>
      <c r="BF417" s="3"/>
      <c r="BZ417" s="3"/>
      <c r="CA417" s="3"/>
      <c r="CB417" s="3"/>
    </row>
    <row r="418" ht="12.75" customHeight="1">
      <c r="N418" s="3"/>
      <c r="AZ418" s="3"/>
      <c r="BA418" s="3"/>
      <c r="BB418" s="3"/>
      <c r="BC418" s="3"/>
      <c r="BD418" s="3"/>
      <c r="BE418" s="3"/>
      <c r="BF418" s="3"/>
      <c r="BZ418" s="3"/>
      <c r="CA418" s="3"/>
      <c r="CB418" s="3"/>
    </row>
    <row r="419" ht="12.75" customHeight="1">
      <c r="N419" s="3"/>
      <c r="AZ419" s="3"/>
      <c r="BA419" s="3"/>
      <c r="BB419" s="3"/>
      <c r="BC419" s="3"/>
      <c r="BD419" s="3"/>
      <c r="BE419" s="3"/>
      <c r="BF419" s="3"/>
      <c r="BZ419" s="3"/>
      <c r="CA419" s="3"/>
      <c r="CB419" s="3"/>
    </row>
    <row r="420" ht="12.75" customHeight="1">
      <c r="N420" s="3"/>
      <c r="AZ420" s="3"/>
      <c r="BA420" s="3"/>
      <c r="BB420" s="3"/>
      <c r="BC420" s="3"/>
      <c r="BD420" s="3"/>
      <c r="BE420" s="3"/>
      <c r="BF420" s="3"/>
      <c r="BZ420" s="3"/>
      <c r="CA420" s="3"/>
      <c r="CB420" s="3"/>
    </row>
    <row r="421" ht="12.75" customHeight="1">
      <c r="N421" s="3"/>
      <c r="AZ421" s="3"/>
      <c r="BA421" s="3"/>
      <c r="BB421" s="3"/>
      <c r="BC421" s="3"/>
      <c r="BD421" s="3"/>
      <c r="BE421" s="3"/>
      <c r="BF421" s="3"/>
      <c r="BZ421" s="3"/>
      <c r="CA421" s="3"/>
      <c r="CB421" s="3"/>
    </row>
    <row r="422" ht="12.75" customHeight="1">
      <c r="N422" s="3"/>
      <c r="AZ422" s="3"/>
      <c r="BA422" s="3"/>
      <c r="BB422" s="3"/>
      <c r="BC422" s="3"/>
      <c r="BD422" s="3"/>
      <c r="BE422" s="3"/>
      <c r="BF422" s="3"/>
      <c r="BZ422" s="3"/>
      <c r="CA422" s="3"/>
      <c r="CB422" s="3"/>
    </row>
    <row r="423" ht="12.75" customHeight="1">
      <c r="N423" s="3"/>
      <c r="AZ423" s="3"/>
      <c r="BA423" s="3"/>
      <c r="BB423" s="3"/>
      <c r="BC423" s="3"/>
      <c r="BD423" s="3"/>
      <c r="BE423" s="3"/>
      <c r="BF423" s="3"/>
      <c r="BZ423" s="3"/>
      <c r="CA423" s="3"/>
      <c r="CB423" s="3"/>
    </row>
    <row r="424" ht="12.75" customHeight="1">
      <c r="N424" s="3"/>
      <c r="AZ424" s="3"/>
      <c r="BA424" s="3"/>
      <c r="BB424" s="3"/>
      <c r="BC424" s="3"/>
      <c r="BD424" s="3"/>
      <c r="BE424" s="3"/>
      <c r="BF424" s="3"/>
      <c r="BZ424" s="3"/>
      <c r="CA424" s="3"/>
      <c r="CB424" s="3"/>
    </row>
    <row r="425" ht="12.75" customHeight="1">
      <c r="N425" s="3"/>
      <c r="AZ425" s="3"/>
      <c r="BA425" s="3"/>
      <c r="BB425" s="3"/>
      <c r="BC425" s="3"/>
      <c r="BD425" s="3"/>
      <c r="BE425" s="3"/>
      <c r="BF425" s="3"/>
      <c r="BZ425" s="3"/>
      <c r="CA425" s="3"/>
      <c r="CB425" s="3"/>
    </row>
    <row r="426" ht="12.75" customHeight="1">
      <c r="N426" s="3"/>
      <c r="AZ426" s="3"/>
      <c r="BA426" s="3"/>
      <c r="BB426" s="3"/>
      <c r="BC426" s="3"/>
      <c r="BD426" s="3"/>
      <c r="BE426" s="3"/>
      <c r="BF426" s="3"/>
      <c r="BZ426" s="3"/>
      <c r="CA426" s="3"/>
      <c r="CB426" s="3"/>
    </row>
    <row r="427" ht="12.75" customHeight="1">
      <c r="N427" s="3"/>
      <c r="AZ427" s="3"/>
      <c r="BA427" s="3"/>
      <c r="BB427" s="3"/>
      <c r="BC427" s="3"/>
      <c r="BD427" s="3"/>
      <c r="BE427" s="3"/>
      <c r="BF427" s="3"/>
      <c r="BZ427" s="3"/>
      <c r="CA427" s="3"/>
      <c r="CB427" s="3"/>
    </row>
    <row r="428" ht="12.75" customHeight="1">
      <c r="N428" s="3"/>
      <c r="AZ428" s="3"/>
      <c r="BA428" s="3"/>
      <c r="BB428" s="3"/>
      <c r="BC428" s="3"/>
      <c r="BD428" s="3"/>
      <c r="BE428" s="3"/>
      <c r="BF428" s="3"/>
      <c r="BZ428" s="3"/>
      <c r="CA428" s="3"/>
      <c r="CB428" s="3"/>
    </row>
    <row r="429" ht="12.75" customHeight="1">
      <c r="N429" s="3"/>
      <c r="AZ429" s="3"/>
      <c r="BA429" s="3"/>
      <c r="BB429" s="3"/>
      <c r="BC429" s="3"/>
      <c r="BD429" s="3"/>
      <c r="BE429" s="3"/>
      <c r="BF429" s="3"/>
      <c r="BZ429" s="3"/>
      <c r="CA429" s="3"/>
      <c r="CB429" s="3"/>
    </row>
    <row r="430" ht="12.75" customHeight="1">
      <c r="N430" s="3"/>
      <c r="AZ430" s="3"/>
      <c r="BA430" s="3"/>
      <c r="BB430" s="3"/>
      <c r="BC430" s="3"/>
      <c r="BD430" s="3"/>
      <c r="BE430" s="3"/>
      <c r="BF430" s="3"/>
      <c r="BZ430" s="3"/>
      <c r="CA430" s="3"/>
      <c r="CB430" s="3"/>
    </row>
    <row r="431" ht="12.75" customHeight="1">
      <c r="N431" s="3"/>
      <c r="AZ431" s="3"/>
      <c r="BA431" s="3"/>
      <c r="BB431" s="3"/>
      <c r="BC431" s="3"/>
      <c r="BD431" s="3"/>
      <c r="BE431" s="3"/>
      <c r="BF431" s="3"/>
      <c r="BZ431" s="3"/>
      <c r="CA431" s="3"/>
      <c r="CB431" s="3"/>
    </row>
    <row r="432" ht="12.75" customHeight="1">
      <c r="N432" s="3"/>
      <c r="AZ432" s="3"/>
      <c r="BA432" s="3"/>
      <c r="BB432" s="3"/>
      <c r="BC432" s="3"/>
      <c r="BD432" s="3"/>
      <c r="BE432" s="3"/>
      <c r="BF432" s="3"/>
      <c r="BZ432" s="3"/>
      <c r="CA432" s="3"/>
      <c r="CB432" s="3"/>
    </row>
    <row r="433" ht="12.75" customHeight="1">
      <c r="N433" s="3"/>
      <c r="AZ433" s="3"/>
      <c r="BA433" s="3"/>
      <c r="BB433" s="3"/>
      <c r="BC433" s="3"/>
      <c r="BD433" s="3"/>
      <c r="BE433" s="3"/>
      <c r="BF433" s="3"/>
      <c r="BZ433" s="3"/>
      <c r="CA433" s="3"/>
      <c r="CB433" s="3"/>
    </row>
    <row r="434" ht="12.75" customHeight="1">
      <c r="N434" s="3"/>
      <c r="AZ434" s="3"/>
      <c r="BA434" s="3"/>
      <c r="BB434" s="3"/>
      <c r="BC434" s="3"/>
      <c r="BD434" s="3"/>
      <c r="BE434" s="3"/>
      <c r="BF434" s="3"/>
      <c r="BZ434" s="3"/>
      <c r="CA434" s="3"/>
      <c r="CB434" s="3"/>
    </row>
    <row r="435" ht="12.75" customHeight="1">
      <c r="N435" s="3"/>
      <c r="AZ435" s="3"/>
      <c r="BA435" s="3"/>
      <c r="BB435" s="3"/>
      <c r="BC435" s="3"/>
      <c r="BD435" s="3"/>
      <c r="BE435" s="3"/>
      <c r="BF435" s="3"/>
      <c r="BZ435" s="3"/>
      <c r="CA435" s="3"/>
      <c r="CB435" s="3"/>
    </row>
    <row r="436" ht="12.75" customHeight="1">
      <c r="N436" s="3"/>
      <c r="AZ436" s="3"/>
      <c r="BA436" s="3"/>
      <c r="BB436" s="3"/>
      <c r="BC436" s="3"/>
      <c r="BD436" s="3"/>
      <c r="BE436" s="3"/>
      <c r="BF436" s="3"/>
      <c r="BZ436" s="3"/>
      <c r="CA436" s="3"/>
      <c r="CB436" s="3"/>
    </row>
    <row r="437" ht="12.75" customHeight="1">
      <c r="N437" s="3"/>
      <c r="AZ437" s="3"/>
      <c r="BA437" s="3"/>
      <c r="BB437" s="3"/>
      <c r="BC437" s="3"/>
      <c r="BD437" s="3"/>
      <c r="BE437" s="3"/>
      <c r="BF437" s="3"/>
      <c r="BZ437" s="3"/>
      <c r="CA437" s="3"/>
      <c r="CB437" s="3"/>
    </row>
    <row r="438" ht="12.75" customHeight="1">
      <c r="N438" s="3"/>
      <c r="AZ438" s="3"/>
      <c r="BA438" s="3"/>
      <c r="BB438" s="3"/>
      <c r="BC438" s="3"/>
      <c r="BD438" s="3"/>
      <c r="BE438" s="3"/>
      <c r="BF438" s="3"/>
      <c r="BZ438" s="3"/>
      <c r="CA438" s="3"/>
      <c r="CB438" s="3"/>
    </row>
    <row r="439" ht="12.75" customHeight="1">
      <c r="N439" s="3"/>
      <c r="AZ439" s="3"/>
      <c r="BA439" s="3"/>
      <c r="BB439" s="3"/>
      <c r="BC439" s="3"/>
      <c r="BD439" s="3"/>
      <c r="BE439" s="3"/>
      <c r="BF439" s="3"/>
      <c r="BZ439" s="3"/>
      <c r="CA439" s="3"/>
      <c r="CB439" s="3"/>
    </row>
    <row r="440" ht="12.75" customHeight="1">
      <c r="N440" s="3"/>
      <c r="AZ440" s="3"/>
      <c r="BA440" s="3"/>
      <c r="BB440" s="3"/>
      <c r="BC440" s="3"/>
      <c r="BD440" s="3"/>
      <c r="BE440" s="3"/>
      <c r="BF440" s="3"/>
      <c r="BZ440" s="3"/>
      <c r="CA440" s="3"/>
      <c r="CB440" s="3"/>
    </row>
    <row r="441" ht="12.75" customHeight="1">
      <c r="N441" s="3"/>
      <c r="AZ441" s="3"/>
      <c r="BA441" s="3"/>
      <c r="BB441" s="3"/>
      <c r="BC441" s="3"/>
      <c r="BD441" s="3"/>
      <c r="BE441" s="3"/>
      <c r="BF441" s="3"/>
      <c r="BZ441" s="3"/>
      <c r="CA441" s="3"/>
      <c r="CB441" s="3"/>
    </row>
    <row r="442" ht="12.75" customHeight="1">
      <c r="N442" s="3"/>
      <c r="AZ442" s="3"/>
      <c r="BA442" s="3"/>
      <c r="BB442" s="3"/>
      <c r="BC442" s="3"/>
      <c r="BD442" s="3"/>
      <c r="BE442" s="3"/>
      <c r="BF442" s="3"/>
      <c r="BZ442" s="3"/>
      <c r="CA442" s="3"/>
      <c r="CB442" s="3"/>
    </row>
    <row r="443" ht="12.75" customHeight="1">
      <c r="N443" s="3"/>
      <c r="AZ443" s="3"/>
      <c r="BA443" s="3"/>
      <c r="BB443" s="3"/>
      <c r="BC443" s="3"/>
      <c r="BD443" s="3"/>
      <c r="BE443" s="3"/>
      <c r="BF443" s="3"/>
      <c r="BZ443" s="3"/>
      <c r="CA443" s="3"/>
      <c r="CB443" s="3"/>
    </row>
    <row r="444" ht="12.75" customHeight="1">
      <c r="N444" s="3"/>
      <c r="AZ444" s="3"/>
      <c r="BA444" s="3"/>
      <c r="BB444" s="3"/>
      <c r="BC444" s="3"/>
      <c r="BD444" s="3"/>
      <c r="BE444" s="3"/>
      <c r="BF444" s="3"/>
      <c r="BZ444" s="3"/>
      <c r="CA444" s="3"/>
      <c r="CB444" s="3"/>
    </row>
    <row r="445" ht="12.75" customHeight="1">
      <c r="N445" s="3"/>
      <c r="AZ445" s="3"/>
      <c r="BA445" s="3"/>
      <c r="BB445" s="3"/>
      <c r="BC445" s="3"/>
      <c r="BD445" s="3"/>
      <c r="BE445" s="3"/>
      <c r="BF445" s="3"/>
      <c r="BZ445" s="3"/>
      <c r="CA445" s="3"/>
      <c r="CB445" s="3"/>
    </row>
    <row r="446" ht="12.75" customHeight="1">
      <c r="N446" s="3"/>
      <c r="AZ446" s="3"/>
      <c r="BA446" s="3"/>
      <c r="BB446" s="3"/>
      <c r="BC446" s="3"/>
      <c r="BD446" s="3"/>
      <c r="BE446" s="3"/>
      <c r="BF446" s="3"/>
      <c r="BZ446" s="3"/>
      <c r="CA446" s="3"/>
      <c r="CB446" s="3"/>
    </row>
    <row r="447" ht="12.75" customHeight="1">
      <c r="N447" s="3"/>
      <c r="AZ447" s="3"/>
      <c r="BA447" s="3"/>
      <c r="BB447" s="3"/>
      <c r="BC447" s="3"/>
      <c r="BD447" s="3"/>
      <c r="BE447" s="3"/>
      <c r="BF447" s="3"/>
      <c r="BZ447" s="3"/>
      <c r="CA447" s="3"/>
      <c r="CB447" s="3"/>
    </row>
    <row r="448" ht="12.75" customHeight="1">
      <c r="N448" s="3"/>
      <c r="AZ448" s="3"/>
      <c r="BA448" s="3"/>
      <c r="BB448" s="3"/>
      <c r="BC448" s="3"/>
      <c r="BD448" s="3"/>
      <c r="BE448" s="3"/>
      <c r="BF448" s="3"/>
      <c r="BZ448" s="3"/>
      <c r="CA448" s="3"/>
      <c r="CB448" s="3"/>
    </row>
    <row r="449" ht="12.75" customHeight="1">
      <c r="N449" s="3"/>
      <c r="AZ449" s="3"/>
      <c r="BA449" s="3"/>
      <c r="BB449" s="3"/>
      <c r="BC449" s="3"/>
      <c r="BD449" s="3"/>
      <c r="BE449" s="3"/>
      <c r="BF449" s="3"/>
      <c r="BZ449" s="3"/>
      <c r="CA449" s="3"/>
      <c r="CB449" s="3"/>
    </row>
    <row r="450" ht="12.75" customHeight="1">
      <c r="N450" s="3"/>
      <c r="AZ450" s="3"/>
      <c r="BA450" s="3"/>
      <c r="BB450" s="3"/>
      <c r="BC450" s="3"/>
      <c r="BD450" s="3"/>
      <c r="BE450" s="3"/>
      <c r="BF450" s="3"/>
      <c r="BZ450" s="3"/>
      <c r="CA450" s="3"/>
      <c r="CB450" s="3"/>
    </row>
    <row r="451" ht="12.75" customHeight="1">
      <c r="N451" s="3"/>
      <c r="AZ451" s="3"/>
      <c r="BA451" s="3"/>
      <c r="BB451" s="3"/>
      <c r="BC451" s="3"/>
      <c r="BD451" s="3"/>
      <c r="BE451" s="3"/>
      <c r="BF451" s="3"/>
      <c r="BZ451" s="3"/>
      <c r="CA451" s="3"/>
      <c r="CB451" s="3"/>
    </row>
    <row r="452" ht="12.75" customHeight="1">
      <c r="N452" s="3"/>
      <c r="AZ452" s="3"/>
      <c r="BA452" s="3"/>
      <c r="BB452" s="3"/>
      <c r="BC452" s="3"/>
      <c r="BD452" s="3"/>
      <c r="BE452" s="3"/>
      <c r="BF452" s="3"/>
      <c r="BZ452" s="3"/>
      <c r="CA452" s="3"/>
      <c r="CB452" s="3"/>
    </row>
    <row r="453" ht="12.75" customHeight="1">
      <c r="N453" s="3"/>
      <c r="AZ453" s="3"/>
      <c r="BA453" s="3"/>
      <c r="BB453" s="3"/>
      <c r="BC453" s="3"/>
      <c r="BD453" s="3"/>
      <c r="BE453" s="3"/>
      <c r="BF453" s="3"/>
      <c r="BZ453" s="3"/>
      <c r="CA453" s="3"/>
      <c r="CB453" s="3"/>
    </row>
    <row r="454" ht="12.75" customHeight="1">
      <c r="N454" s="3"/>
      <c r="AZ454" s="3"/>
      <c r="BA454" s="3"/>
      <c r="BB454" s="3"/>
      <c r="BC454" s="3"/>
      <c r="BD454" s="3"/>
      <c r="BE454" s="3"/>
      <c r="BF454" s="3"/>
      <c r="BZ454" s="3"/>
      <c r="CA454" s="3"/>
      <c r="CB454" s="3"/>
    </row>
    <row r="455" ht="12.75" customHeight="1">
      <c r="N455" s="3"/>
      <c r="AZ455" s="3"/>
      <c r="BA455" s="3"/>
      <c r="BB455" s="3"/>
      <c r="BC455" s="3"/>
      <c r="BD455" s="3"/>
      <c r="BE455" s="3"/>
      <c r="BF455" s="3"/>
      <c r="BZ455" s="3"/>
      <c r="CA455" s="3"/>
      <c r="CB455" s="3"/>
    </row>
    <row r="456" ht="12.75" customHeight="1">
      <c r="N456" s="3"/>
      <c r="AZ456" s="3"/>
      <c r="BA456" s="3"/>
      <c r="BB456" s="3"/>
      <c r="BC456" s="3"/>
      <c r="BD456" s="3"/>
      <c r="BE456" s="3"/>
      <c r="BF456" s="3"/>
      <c r="BZ456" s="3"/>
      <c r="CA456" s="3"/>
      <c r="CB456" s="3"/>
    </row>
    <row r="457" ht="12.75" customHeight="1">
      <c r="N457" s="3"/>
      <c r="AZ457" s="3"/>
      <c r="BA457" s="3"/>
      <c r="BB457" s="3"/>
      <c r="BC457" s="3"/>
      <c r="BD457" s="3"/>
      <c r="BE457" s="3"/>
      <c r="BF457" s="3"/>
      <c r="BZ457" s="3"/>
      <c r="CA457" s="3"/>
      <c r="CB457" s="3"/>
    </row>
    <row r="458" ht="12.75" customHeight="1">
      <c r="N458" s="3"/>
      <c r="AZ458" s="3"/>
      <c r="BA458" s="3"/>
      <c r="BB458" s="3"/>
      <c r="BC458" s="3"/>
      <c r="BD458" s="3"/>
      <c r="BE458" s="3"/>
      <c r="BF458" s="3"/>
      <c r="BZ458" s="3"/>
      <c r="CA458" s="3"/>
      <c r="CB458" s="3"/>
    </row>
    <row r="459" ht="12.75" customHeight="1">
      <c r="N459" s="3"/>
      <c r="AZ459" s="3"/>
      <c r="BA459" s="3"/>
      <c r="BB459" s="3"/>
      <c r="BC459" s="3"/>
      <c r="BD459" s="3"/>
      <c r="BE459" s="3"/>
      <c r="BF459" s="3"/>
      <c r="BZ459" s="3"/>
      <c r="CA459" s="3"/>
      <c r="CB459" s="3"/>
    </row>
    <row r="460" ht="12.75" customHeight="1">
      <c r="N460" s="3"/>
      <c r="AZ460" s="3"/>
      <c r="BA460" s="3"/>
      <c r="BB460" s="3"/>
      <c r="BC460" s="3"/>
      <c r="BD460" s="3"/>
      <c r="BE460" s="3"/>
      <c r="BF460" s="3"/>
      <c r="BZ460" s="3"/>
      <c r="CA460" s="3"/>
      <c r="CB460" s="3"/>
    </row>
    <row r="461" ht="12.75" customHeight="1">
      <c r="N461" s="3"/>
      <c r="AZ461" s="3"/>
      <c r="BA461" s="3"/>
      <c r="BB461" s="3"/>
      <c r="BC461" s="3"/>
      <c r="BD461" s="3"/>
      <c r="BE461" s="3"/>
      <c r="BF461" s="3"/>
      <c r="BZ461" s="3"/>
      <c r="CA461" s="3"/>
      <c r="CB461" s="3"/>
    </row>
    <row r="462" ht="12.75" customHeight="1">
      <c r="N462" s="3"/>
      <c r="AZ462" s="3"/>
      <c r="BA462" s="3"/>
      <c r="BB462" s="3"/>
      <c r="BC462" s="3"/>
      <c r="BD462" s="3"/>
      <c r="BE462" s="3"/>
      <c r="BF462" s="3"/>
      <c r="BZ462" s="3"/>
      <c r="CA462" s="3"/>
      <c r="CB462" s="3"/>
    </row>
    <row r="463" ht="12.75" customHeight="1">
      <c r="N463" s="3"/>
      <c r="AZ463" s="3"/>
      <c r="BA463" s="3"/>
      <c r="BB463" s="3"/>
      <c r="BC463" s="3"/>
      <c r="BD463" s="3"/>
      <c r="BE463" s="3"/>
      <c r="BF463" s="3"/>
      <c r="BZ463" s="3"/>
      <c r="CA463" s="3"/>
      <c r="CB463" s="3"/>
    </row>
    <row r="464" ht="12.75" customHeight="1">
      <c r="N464" s="3"/>
      <c r="AZ464" s="3"/>
      <c r="BA464" s="3"/>
      <c r="BB464" s="3"/>
      <c r="BC464" s="3"/>
      <c r="BD464" s="3"/>
      <c r="BE464" s="3"/>
      <c r="BF464" s="3"/>
      <c r="BZ464" s="3"/>
      <c r="CA464" s="3"/>
      <c r="CB464" s="3"/>
    </row>
    <row r="465" ht="12.75" customHeight="1">
      <c r="N465" s="3"/>
      <c r="AZ465" s="3"/>
      <c r="BA465" s="3"/>
      <c r="BB465" s="3"/>
      <c r="BC465" s="3"/>
      <c r="BD465" s="3"/>
      <c r="BE465" s="3"/>
      <c r="BF465" s="3"/>
      <c r="BZ465" s="3"/>
      <c r="CA465" s="3"/>
      <c r="CB465" s="3"/>
    </row>
    <row r="466" ht="12.75" customHeight="1">
      <c r="N466" s="3"/>
      <c r="AZ466" s="3"/>
      <c r="BA466" s="3"/>
      <c r="BB466" s="3"/>
      <c r="BC466" s="3"/>
      <c r="BD466" s="3"/>
      <c r="BE466" s="3"/>
      <c r="BF466" s="3"/>
      <c r="BZ466" s="3"/>
      <c r="CA466" s="3"/>
      <c r="CB466" s="3"/>
    </row>
    <row r="467" ht="12.75" customHeight="1">
      <c r="N467" s="3"/>
      <c r="AZ467" s="3"/>
      <c r="BA467" s="3"/>
      <c r="BB467" s="3"/>
      <c r="BC467" s="3"/>
      <c r="BD467" s="3"/>
      <c r="BE467" s="3"/>
      <c r="BF467" s="3"/>
      <c r="BZ467" s="3"/>
      <c r="CA467" s="3"/>
      <c r="CB467" s="3"/>
    </row>
    <row r="468" ht="12.75" customHeight="1">
      <c r="N468" s="3"/>
      <c r="AZ468" s="3"/>
      <c r="BA468" s="3"/>
      <c r="BB468" s="3"/>
      <c r="BC468" s="3"/>
      <c r="BD468" s="3"/>
      <c r="BE468" s="3"/>
      <c r="BF468" s="3"/>
      <c r="BZ468" s="3"/>
      <c r="CA468" s="3"/>
      <c r="CB468" s="3"/>
    </row>
    <row r="469" ht="12.75" customHeight="1">
      <c r="N469" s="3"/>
      <c r="AZ469" s="3"/>
      <c r="BA469" s="3"/>
      <c r="BB469" s="3"/>
      <c r="BC469" s="3"/>
      <c r="BD469" s="3"/>
      <c r="BE469" s="3"/>
      <c r="BF469" s="3"/>
      <c r="BZ469" s="3"/>
      <c r="CA469" s="3"/>
      <c r="CB469" s="3"/>
    </row>
    <row r="470" ht="12.75" customHeight="1">
      <c r="N470" s="3"/>
      <c r="AZ470" s="3"/>
      <c r="BA470" s="3"/>
      <c r="BB470" s="3"/>
      <c r="BC470" s="3"/>
      <c r="BD470" s="3"/>
      <c r="BE470" s="3"/>
      <c r="BF470" s="3"/>
      <c r="BZ470" s="3"/>
      <c r="CA470" s="3"/>
      <c r="CB470" s="3"/>
    </row>
    <row r="471" ht="12.75" customHeight="1">
      <c r="N471" s="3"/>
      <c r="AZ471" s="3"/>
      <c r="BA471" s="3"/>
      <c r="BB471" s="3"/>
      <c r="BC471" s="3"/>
      <c r="BD471" s="3"/>
      <c r="BE471" s="3"/>
      <c r="BF471" s="3"/>
      <c r="BZ471" s="3"/>
      <c r="CA471" s="3"/>
      <c r="CB471" s="3"/>
    </row>
    <row r="472" ht="12.75" customHeight="1">
      <c r="N472" s="3"/>
      <c r="AZ472" s="3"/>
      <c r="BA472" s="3"/>
      <c r="BB472" s="3"/>
      <c r="BC472" s="3"/>
      <c r="BD472" s="3"/>
      <c r="BE472" s="3"/>
      <c r="BF472" s="3"/>
      <c r="BZ472" s="3"/>
      <c r="CA472" s="3"/>
      <c r="CB472" s="3"/>
    </row>
    <row r="473" ht="12.75" customHeight="1">
      <c r="N473" s="3"/>
      <c r="AZ473" s="3"/>
      <c r="BA473" s="3"/>
      <c r="BB473" s="3"/>
      <c r="BC473" s="3"/>
      <c r="BD473" s="3"/>
      <c r="BE473" s="3"/>
      <c r="BF473" s="3"/>
      <c r="BZ473" s="3"/>
      <c r="CA473" s="3"/>
      <c r="CB473" s="3"/>
    </row>
    <row r="474" ht="12.75" customHeight="1">
      <c r="N474" s="3"/>
      <c r="AZ474" s="3"/>
      <c r="BA474" s="3"/>
      <c r="BB474" s="3"/>
      <c r="BC474" s="3"/>
      <c r="BD474" s="3"/>
      <c r="BE474" s="3"/>
      <c r="BF474" s="3"/>
      <c r="BZ474" s="3"/>
      <c r="CA474" s="3"/>
      <c r="CB474" s="3"/>
    </row>
    <row r="475" ht="12.75" customHeight="1">
      <c r="N475" s="3"/>
      <c r="AZ475" s="3"/>
      <c r="BA475" s="3"/>
      <c r="BB475" s="3"/>
      <c r="BC475" s="3"/>
      <c r="BD475" s="3"/>
      <c r="BE475" s="3"/>
      <c r="BF475" s="3"/>
      <c r="BZ475" s="3"/>
      <c r="CA475" s="3"/>
      <c r="CB475" s="3"/>
    </row>
    <row r="476" ht="12.75" customHeight="1">
      <c r="N476" s="3"/>
      <c r="AZ476" s="3"/>
      <c r="BA476" s="3"/>
      <c r="BB476" s="3"/>
      <c r="BC476" s="3"/>
      <c r="BD476" s="3"/>
      <c r="BE476" s="3"/>
      <c r="BF476" s="3"/>
      <c r="BZ476" s="3"/>
      <c r="CA476" s="3"/>
      <c r="CB476" s="3"/>
    </row>
    <row r="477" ht="12.75" customHeight="1">
      <c r="N477" s="3"/>
      <c r="AZ477" s="3"/>
      <c r="BA477" s="3"/>
      <c r="BB477" s="3"/>
      <c r="BC477" s="3"/>
      <c r="BD477" s="3"/>
      <c r="BE477" s="3"/>
      <c r="BF477" s="3"/>
      <c r="BZ477" s="3"/>
      <c r="CA477" s="3"/>
      <c r="CB477" s="3"/>
    </row>
    <row r="478" ht="12.75" customHeight="1">
      <c r="N478" s="3"/>
      <c r="AZ478" s="3"/>
      <c r="BA478" s="3"/>
      <c r="BB478" s="3"/>
      <c r="BC478" s="3"/>
      <c r="BD478" s="3"/>
      <c r="BE478" s="3"/>
      <c r="BF478" s="3"/>
      <c r="BZ478" s="3"/>
      <c r="CA478" s="3"/>
      <c r="CB478" s="3"/>
    </row>
    <row r="479" ht="12.75" customHeight="1">
      <c r="N479" s="3"/>
      <c r="AZ479" s="3"/>
      <c r="BA479" s="3"/>
      <c r="BB479" s="3"/>
      <c r="BC479" s="3"/>
      <c r="BD479" s="3"/>
      <c r="BE479" s="3"/>
      <c r="BF479" s="3"/>
      <c r="BZ479" s="3"/>
      <c r="CA479" s="3"/>
      <c r="CB479" s="3"/>
    </row>
    <row r="480" ht="12.75" customHeight="1">
      <c r="N480" s="3"/>
      <c r="AZ480" s="3"/>
      <c r="BA480" s="3"/>
      <c r="BB480" s="3"/>
      <c r="BC480" s="3"/>
      <c r="BD480" s="3"/>
      <c r="BE480" s="3"/>
      <c r="BF480" s="3"/>
      <c r="BZ480" s="3"/>
      <c r="CA480" s="3"/>
      <c r="CB480" s="3"/>
    </row>
    <row r="481" ht="12.75" customHeight="1">
      <c r="N481" s="3"/>
      <c r="AZ481" s="3"/>
      <c r="BA481" s="3"/>
      <c r="BB481" s="3"/>
      <c r="BC481" s="3"/>
      <c r="BD481" s="3"/>
      <c r="BE481" s="3"/>
      <c r="BF481" s="3"/>
      <c r="BZ481" s="3"/>
      <c r="CA481" s="3"/>
      <c r="CB481" s="3"/>
    </row>
    <row r="482" ht="12.75" customHeight="1">
      <c r="N482" s="3"/>
      <c r="AZ482" s="3"/>
      <c r="BA482" s="3"/>
      <c r="BB482" s="3"/>
      <c r="BC482" s="3"/>
      <c r="BD482" s="3"/>
      <c r="BE482" s="3"/>
      <c r="BF482" s="3"/>
      <c r="BZ482" s="3"/>
      <c r="CA482" s="3"/>
      <c r="CB482" s="3"/>
    </row>
    <row r="483" ht="12.75" customHeight="1">
      <c r="N483" s="3"/>
      <c r="AZ483" s="3"/>
      <c r="BA483" s="3"/>
      <c r="BB483" s="3"/>
      <c r="BC483" s="3"/>
      <c r="BD483" s="3"/>
      <c r="BE483" s="3"/>
      <c r="BF483" s="3"/>
      <c r="BZ483" s="3"/>
      <c r="CA483" s="3"/>
      <c r="CB483" s="3"/>
    </row>
    <row r="484" ht="12.75" customHeight="1">
      <c r="N484" s="3"/>
      <c r="AZ484" s="3"/>
      <c r="BA484" s="3"/>
      <c r="BB484" s="3"/>
      <c r="BC484" s="3"/>
      <c r="BD484" s="3"/>
      <c r="BE484" s="3"/>
      <c r="BF484" s="3"/>
      <c r="BZ484" s="3"/>
      <c r="CA484" s="3"/>
      <c r="CB484" s="3"/>
    </row>
    <row r="485" ht="12.75" customHeight="1">
      <c r="N485" s="3"/>
      <c r="AZ485" s="3"/>
      <c r="BA485" s="3"/>
      <c r="BB485" s="3"/>
      <c r="BC485" s="3"/>
      <c r="BD485" s="3"/>
      <c r="BE485" s="3"/>
      <c r="BF485" s="3"/>
      <c r="BZ485" s="3"/>
      <c r="CA485" s="3"/>
      <c r="CB485" s="3"/>
    </row>
    <row r="486" ht="12.75" customHeight="1">
      <c r="N486" s="3"/>
      <c r="AZ486" s="3"/>
      <c r="BA486" s="3"/>
      <c r="BB486" s="3"/>
      <c r="BC486" s="3"/>
      <c r="BD486" s="3"/>
      <c r="BE486" s="3"/>
      <c r="BF486" s="3"/>
      <c r="BZ486" s="3"/>
      <c r="CA486" s="3"/>
      <c r="CB486" s="3"/>
    </row>
    <row r="487" ht="12.75" customHeight="1">
      <c r="N487" s="3"/>
      <c r="AZ487" s="3"/>
      <c r="BA487" s="3"/>
      <c r="BB487" s="3"/>
      <c r="BC487" s="3"/>
      <c r="BD487" s="3"/>
      <c r="BE487" s="3"/>
      <c r="BF487" s="3"/>
      <c r="BZ487" s="3"/>
      <c r="CA487" s="3"/>
      <c r="CB487" s="3"/>
    </row>
    <row r="488" ht="12.75" customHeight="1">
      <c r="N488" s="3"/>
      <c r="AZ488" s="3"/>
      <c r="BA488" s="3"/>
      <c r="BB488" s="3"/>
      <c r="BC488" s="3"/>
      <c r="BD488" s="3"/>
      <c r="BE488" s="3"/>
      <c r="BF488" s="3"/>
      <c r="BZ488" s="3"/>
      <c r="CA488" s="3"/>
      <c r="CB488" s="3"/>
    </row>
    <row r="489" ht="12.75" customHeight="1">
      <c r="N489" s="3"/>
      <c r="AZ489" s="3"/>
      <c r="BA489" s="3"/>
      <c r="BB489" s="3"/>
      <c r="BC489" s="3"/>
      <c r="BD489" s="3"/>
      <c r="BE489" s="3"/>
      <c r="BF489" s="3"/>
      <c r="BZ489" s="3"/>
      <c r="CA489" s="3"/>
      <c r="CB489" s="3"/>
    </row>
    <row r="490" ht="12.75" customHeight="1">
      <c r="N490" s="3"/>
      <c r="AZ490" s="3"/>
      <c r="BA490" s="3"/>
      <c r="BB490" s="3"/>
      <c r="BC490" s="3"/>
      <c r="BD490" s="3"/>
      <c r="BE490" s="3"/>
      <c r="BF490" s="3"/>
      <c r="BZ490" s="3"/>
      <c r="CA490" s="3"/>
      <c r="CB490" s="3"/>
    </row>
    <row r="491" ht="12.75" customHeight="1">
      <c r="N491" s="3"/>
      <c r="AZ491" s="3"/>
      <c r="BA491" s="3"/>
      <c r="BB491" s="3"/>
      <c r="BC491" s="3"/>
      <c r="BD491" s="3"/>
      <c r="BE491" s="3"/>
      <c r="BF491" s="3"/>
      <c r="BZ491" s="3"/>
      <c r="CA491" s="3"/>
      <c r="CB491" s="3"/>
    </row>
    <row r="492" ht="12.75" customHeight="1">
      <c r="N492" s="3"/>
      <c r="AZ492" s="3"/>
      <c r="BA492" s="3"/>
      <c r="BB492" s="3"/>
      <c r="BC492" s="3"/>
      <c r="BD492" s="3"/>
      <c r="BE492" s="3"/>
      <c r="BF492" s="3"/>
      <c r="BZ492" s="3"/>
      <c r="CA492" s="3"/>
      <c r="CB492" s="3"/>
    </row>
    <row r="493" ht="12.75" customHeight="1">
      <c r="N493" s="3"/>
      <c r="AZ493" s="3"/>
      <c r="BA493" s="3"/>
      <c r="BB493" s="3"/>
      <c r="BC493" s="3"/>
      <c r="BD493" s="3"/>
      <c r="BE493" s="3"/>
      <c r="BF493" s="3"/>
      <c r="BZ493" s="3"/>
      <c r="CA493" s="3"/>
      <c r="CB493" s="3"/>
    </row>
    <row r="494" ht="12.75" customHeight="1">
      <c r="N494" s="3"/>
      <c r="AZ494" s="3"/>
      <c r="BA494" s="3"/>
      <c r="BB494" s="3"/>
      <c r="BC494" s="3"/>
      <c r="BD494" s="3"/>
      <c r="BE494" s="3"/>
      <c r="BF494" s="3"/>
      <c r="BZ494" s="3"/>
      <c r="CA494" s="3"/>
      <c r="CB494" s="3"/>
    </row>
    <row r="495" ht="12.75" customHeight="1">
      <c r="N495" s="3"/>
      <c r="AZ495" s="3"/>
      <c r="BA495" s="3"/>
      <c r="BB495" s="3"/>
      <c r="BC495" s="3"/>
      <c r="BD495" s="3"/>
      <c r="BE495" s="3"/>
      <c r="BF495" s="3"/>
      <c r="BZ495" s="3"/>
      <c r="CA495" s="3"/>
      <c r="CB495" s="3"/>
    </row>
    <row r="496" ht="12.75" customHeight="1">
      <c r="N496" s="3"/>
      <c r="AZ496" s="3"/>
      <c r="BA496" s="3"/>
      <c r="BB496" s="3"/>
      <c r="BC496" s="3"/>
      <c r="BD496" s="3"/>
      <c r="BE496" s="3"/>
      <c r="BF496" s="3"/>
      <c r="BZ496" s="3"/>
      <c r="CA496" s="3"/>
      <c r="CB496" s="3"/>
    </row>
    <row r="497" ht="12.75" customHeight="1">
      <c r="N497" s="3"/>
      <c r="AZ497" s="3"/>
      <c r="BA497" s="3"/>
      <c r="BB497" s="3"/>
      <c r="BC497" s="3"/>
      <c r="BD497" s="3"/>
      <c r="BE497" s="3"/>
      <c r="BF497" s="3"/>
      <c r="BZ497" s="3"/>
      <c r="CA497" s="3"/>
      <c r="CB497" s="3"/>
    </row>
    <row r="498" ht="12.75" customHeight="1">
      <c r="N498" s="3"/>
      <c r="AZ498" s="3"/>
      <c r="BA498" s="3"/>
      <c r="BB498" s="3"/>
      <c r="BC498" s="3"/>
      <c r="BD498" s="3"/>
      <c r="BE498" s="3"/>
      <c r="BF498" s="3"/>
      <c r="BZ498" s="3"/>
      <c r="CA498" s="3"/>
      <c r="CB498" s="3"/>
    </row>
    <row r="499" ht="12.75" customHeight="1">
      <c r="N499" s="3"/>
      <c r="AZ499" s="3"/>
      <c r="BA499" s="3"/>
      <c r="BB499" s="3"/>
      <c r="BC499" s="3"/>
      <c r="BD499" s="3"/>
      <c r="BE499" s="3"/>
      <c r="BF499" s="3"/>
      <c r="BZ499" s="3"/>
      <c r="CA499" s="3"/>
      <c r="CB499" s="3"/>
    </row>
    <row r="500" ht="12.75" customHeight="1">
      <c r="N500" s="3"/>
      <c r="AZ500" s="3"/>
      <c r="BA500" s="3"/>
      <c r="BB500" s="3"/>
      <c r="BC500" s="3"/>
      <c r="BD500" s="3"/>
      <c r="BE500" s="3"/>
      <c r="BF500" s="3"/>
      <c r="BZ500" s="3"/>
      <c r="CA500" s="3"/>
      <c r="CB500" s="3"/>
    </row>
    <row r="501" ht="12.75" customHeight="1">
      <c r="N501" s="3"/>
      <c r="AZ501" s="3"/>
      <c r="BA501" s="3"/>
      <c r="BB501" s="3"/>
      <c r="BC501" s="3"/>
      <c r="BD501" s="3"/>
      <c r="BE501" s="3"/>
      <c r="BF501" s="3"/>
      <c r="BZ501" s="3"/>
      <c r="CA501" s="3"/>
      <c r="CB501" s="3"/>
    </row>
    <row r="502" ht="12.75" customHeight="1">
      <c r="N502" s="3"/>
      <c r="AZ502" s="3"/>
      <c r="BA502" s="3"/>
      <c r="BB502" s="3"/>
      <c r="BC502" s="3"/>
      <c r="BD502" s="3"/>
      <c r="BE502" s="3"/>
      <c r="BF502" s="3"/>
      <c r="BZ502" s="3"/>
      <c r="CA502" s="3"/>
      <c r="CB502" s="3"/>
    </row>
    <row r="503" ht="12.75" customHeight="1">
      <c r="N503" s="3"/>
      <c r="AZ503" s="3"/>
      <c r="BA503" s="3"/>
      <c r="BB503" s="3"/>
      <c r="BC503" s="3"/>
      <c r="BD503" s="3"/>
      <c r="BE503" s="3"/>
      <c r="BF503" s="3"/>
      <c r="BZ503" s="3"/>
      <c r="CA503" s="3"/>
      <c r="CB503" s="3"/>
    </row>
    <row r="504" ht="12.75" customHeight="1">
      <c r="N504" s="3"/>
      <c r="AZ504" s="3"/>
      <c r="BA504" s="3"/>
      <c r="BB504" s="3"/>
      <c r="BC504" s="3"/>
      <c r="BD504" s="3"/>
      <c r="BE504" s="3"/>
      <c r="BF504" s="3"/>
      <c r="BZ504" s="3"/>
      <c r="CA504" s="3"/>
      <c r="CB504" s="3"/>
    </row>
    <row r="505" ht="12.75" customHeight="1">
      <c r="N505" s="3"/>
      <c r="AZ505" s="3"/>
      <c r="BA505" s="3"/>
      <c r="BB505" s="3"/>
      <c r="BC505" s="3"/>
      <c r="BD505" s="3"/>
      <c r="BE505" s="3"/>
      <c r="BF505" s="3"/>
      <c r="BZ505" s="3"/>
      <c r="CA505" s="3"/>
      <c r="CB505" s="3"/>
    </row>
    <row r="506" ht="12.75" customHeight="1">
      <c r="N506" s="3"/>
      <c r="AZ506" s="3"/>
      <c r="BA506" s="3"/>
      <c r="BB506" s="3"/>
      <c r="BC506" s="3"/>
      <c r="BD506" s="3"/>
      <c r="BE506" s="3"/>
      <c r="BF506" s="3"/>
      <c r="BZ506" s="3"/>
      <c r="CA506" s="3"/>
      <c r="CB506" s="3"/>
    </row>
    <row r="507" ht="12.75" customHeight="1">
      <c r="N507" s="3"/>
      <c r="AZ507" s="3"/>
      <c r="BA507" s="3"/>
      <c r="BB507" s="3"/>
      <c r="BC507" s="3"/>
      <c r="BD507" s="3"/>
      <c r="BE507" s="3"/>
      <c r="BF507" s="3"/>
      <c r="BZ507" s="3"/>
      <c r="CA507" s="3"/>
      <c r="CB507" s="3"/>
    </row>
    <row r="508" ht="12.75" customHeight="1">
      <c r="N508" s="3"/>
      <c r="AZ508" s="3"/>
      <c r="BA508" s="3"/>
      <c r="BB508" s="3"/>
      <c r="BC508" s="3"/>
      <c r="BD508" s="3"/>
      <c r="BE508" s="3"/>
      <c r="BF508" s="3"/>
      <c r="BZ508" s="3"/>
      <c r="CA508" s="3"/>
      <c r="CB508" s="3"/>
    </row>
    <row r="509" ht="12.75" customHeight="1">
      <c r="N509" s="3"/>
      <c r="AZ509" s="3"/>
      <c r="BA509" s="3"/>
      <c r="BB509" s="3"/>
      <c r="BC509" s="3"/>
      <c r="BD509" s="3"/>
      <c r="BE509" s="3"/>
      <c r="BF509" s="3"/>
      <c r="BZ509" s="3"/>
      <c r="CA509" s="3"/>
      <c r="CB509" s="3"/>
    </row>
    <row r="510" ht="12.75" customHeight="1">
      <c r="N510" s="3"/>
      <c r="AZ510" s="3"/>
      <c r="BA510" s="3"/>
      <c r="BB510" s="3"/>
      <c r="BC510" s="3"/>
      <c r="BD510" s="3"/>
      <c r="BE510" s="3"/>
      <c r="BF510" s="3"/>
      <c r="BZ510" s="3"/>
      <c r="CA510" s="3"/>
      <c r="CB510" s="3"/>
    </row>
    <row r="511" ht="12.75" customHeight="1">
      <c r="N511" s="3"/>
      <c r="AZ511" s="3"/>
      <c r="BA511" s="3"/>
      <c r="BB511" s="3"/>
      <c r="BC511" s="3"/>
      <c r="BD511" s="3"/>
      <c r="BE511" s="3"/>
      <c r="BF511" s="3"/>
      <c r="BZ511" s="3"/>
      <c r="CA511" s="3"/>
      <c r="CB511" s="3"/>
    </row>
    <row r="512" ht="12.75" customHeight="1">
      <c r="N512" s="3"/>
      <c r="AZ512" s="3"/>
      <c r="BA512" s="3"/>
      <c r="BB512" s="3"/>
      <c r="BC512" s="3"/>
      <c r="BD512" s="3"/>
      <c r="BE512" s="3"/>
      <c r="BF512" s="3"/>
      <c r="BZ512" s="3"/>
      <c r="CA512" s="3"/>
      <c r="CB512" s="3"/>
    </row>
    <row r="513" ht="12.75" customHeight="1">
      <c r="N513" s="3"/>
      <c r="AZ513" s="3"/>
      <c r="BA513" s="3"/>
      <c r="BB513" s="3"/>
      <c r="BC513" s="3"/>
      <c r="BD513" s="3"/>
      <c r="BE513" s="3"/>
      <c r="BF513" s="3"/>
      <c r="BZ513" s="3"/>
      <c r="CA513" s="3"/>
      <c r="CB513" s="3"/>
    </row>
    <row r="514" ht="12.75" customHeight="1">
      <c r="N514" s="3"/>
      <c r="AZ514" s="3"/>
      <c r="BA514" s="3"/>
      <c r="BB514" s="3"/>
      <c r="BC514" s="3"/>
      <c r="BD514" s="3"/>
      <c r="BE514" s="3"/>
      <c r="BF514" s="3"/>
      <c r="BZ514" s="3"/>
      <c r="CA514" s="3"/>
      <c r="CB514" s="3"/>
    </row>
    <row r="515" ht="12.75" customHeight="1">
      <c r="N515" s="3"/>
      <c r="AZ515" s="3"/>
      <c r="BA515" s="3"/>
      <c r="BB515" s="3"/>
      <c r="BC515" s="3"/>
      <c r="BD515" s="3"/>
      <c r="BE515" s="3"/>
      <c r="BF515" s="3"/>
      <c r="BZ515" s="3"/>
      <c r="CA515" s="3"/>
      <c r="CB515" s="3"/>
    </row>
    <row r="516" ht="12.75" customHeight="1">
      <c r="N516" s="3"/>
      <c r="AZ516" s="3"/>
      <c r="BA516" s="3"/>
      <c r="BB516" s="3"/>
      <c r="BC516" s="3"/>
      <c r="BD516" s="3"/>
      <c r="BE516" s="3"/>
      <c r="BF516" s="3"/>
      <c r="BZ516" s="3"/>
      <c r="CA516" s="3"/>
      <c r="CB516" s="3"/>
    </row>
    <row r="517" ht="12.75" customHeight="1">
      <c r="N517" s="3"/>
      <c r="AZ517" s="3"/>
      <c r="BA517" s="3"/>
      <c r="BB517" s="3"/>
      <c r="BC517" s="3"/>
      <c r="BD517" s="3"/>
      <c r="BE517" s="3"/>
      <c r="BF517" s="3"/>
      <c r="BZ517" s="3"/>
      <c r="CA517" s="3"/>
      <c r="CB517" s="3"/>
    </row>
    <row r="518" ht="12.75" customHeight="1">
      <c r="N518" s="3"/>
      <c r="AZ518" s="3"/>
      <c r="BA518" s="3"/>
      <c r="BB518" s="3"/>
      <c r="BC518" s="3"/>
      <c r="BD518" s="3"/>
      <c r="BE518" s="3"/>
      <c r="BF518" s="3"/>
      <c r="BZ518" s="3"/>
      <c r="CA518" s="3"/>
      <c r="CB518" s="3"/>
    </row>
    <row r="519" ht="12.75" customHeight="1">
      <c r="N519" s="3"/>
      <c r="AZ519" s="3"/>
      <c r="BA519" s="3"/>
      <c r="BB519" s="3"/>
      <c r="BC519" s="3"/>
      <c r="BD519" s="3"/>
      <c r="BE519" s="3"/>
      <c r="BF519" s="3"/>
      <c r="BZ519" s="3"/>
      <c r="CA519" s="3"/>
      <c r="CB519" s="3"/>
    </row>
    <row r="520" ht="12.75" customHeight="1">
      <c r="N520" s="3"/>
      <c r="AZ520" s="3"/>
      <c r="BA520" s="3"/>
      <c r="BB520" s="3"/>
      <c r="BC520" s="3"/>
      <c r="BD520" s="3"/>
      <c r="BE520" s="3"/>
      <c r="BF520" s="3"/>
      <c r="BZ520" s="3"/>
      <c r="CA520" s="3"/>
      <c r="CB520" s="3"/>
    </row>
    <row r="521" ht="12.75" customHeight="1">
      <c r="N521" s="3"/>
      <c r="AZ521" s="3"/>
      <c r="BA521" s="3"/>
      <c r="BB521" s="3"/>
      <c r="BC521" s="3"/>
      <c r="BD521" s="3"/>
      <c r="BE521" s="3"/>
      <c r="BF521" s="3"/>
      <c r="BZ521" s="3"/>
      <c r="CA521" s="3"/>
      <c r="CB521" s="3"/>
    </row>
    <row r="522" ht="12.75" customHeight="1">
      <c r="N522" s="3"/>
      <c r="AZ522" s="3"/>
      <c r="BA522" s="3"/>
      <c r="BB522" s="3"/>
      <c r="BC522" s="3"/>
      <c r="BD522" s="3"/>
      <c r="BE522" s="3"/>
      <c r="BF522" s="3"/>
      <c r="BZ522" s="3"/>
      <c r="CA522" s="3"/>
      <c r="CB522" s="3"/>
    </row>
    <row r="523" ht="12.75" customHeight="1">
      <c r="N523" s="3"/>
      <c r="AZ523" s="3"/>
      <c r="BA523" s="3"/>
      <c r="BB523" s="3"/>
      <c r="BC523" s="3"/>
      <c r="BD523" s="3"/>
      <c r="BE523" s="3"/>
      <c r="BF523" s="3"/>
      <c r="BZ523" s="3"/>
      <c r="CA523" s="3"/>
      <c r="CB523" s="3"/>
    </row>
    <row r="524" ht="12.75" customHeight="1">
      <c r="N524" s="3"/>
      <c r="AZ524" s="3"/>
      <c r="BA524" s="3"/>
      <c r="BB524" s="3"/>
      <c r="BC524" s="3"/>
      <c r="BD524" s="3"/>
      <c r="BE524" s="3"/>
      <c r="BF524" s="3"/>
      <c r="BZ524" s="3"/>
      <c r="CA524" s="3"/>
      <c r="CB524" s="3"/>
    </row>
    <row r="525" ht="12.75" customHeight="1">
      <c r="N525" s="3"/>
      <c r="AZ525" s="3"/>
      <c r="BA525" s="3"/>
      <c r="BB525" s="3"/>
      <c r="BC525" s="3"/>
      <c r="BD525" s="3"/>
      <c r="BE525" s="3"/>
      <c r="BF525" s="3"/>
      <c r="BZ525" s="3"/>
      <c r="CA525" s="3"/>
      <c r="CB525" s="3"/>
    </row>
    <row r="526" ht="12.75" customHeight="1">
      <c r="N526" s="3"/>
      <c r="AZ526" s="3"/>
      <c r="BA526" s="3"/>
      <c r="BB526" s="3"/>
      <c r="BC526" s="3"/>
      <c r="BD526" s="3"/>
      <c r="BE526" s="3"/>
      <c r="BF526" s="3"/>
      <c r="BZ526" s="3"/>
      <c r="CA526" s="3"/>
      <c r="CB526" s="3"/>
    </row>
    <row r="527" ht="12.75" customHeight="1">
      <c r="N527" s="3"/>
      <c r="AZ527" s="3"/>
      <c r="BA527" s="3"/>
      <c r="BB527" s="3"/>
      <c r="BC527" s="3"/>
      <c r="BD527" s="3"/>
      <c r="BE527" s="3"/>
      <c r="BF527" s="3"/>
      <c r="BZ527" s="3"/>
      <c r="CA527" s="3"/>
      <c r="CB527" s="3"/>
    </row>
    <row r="528" ht="12.75" customHeight="1">
      <c r="N528" s="3"/>
      <c r="AZ528" s="3"/>
      <c r="BA528" s="3"/>
      <c r="BB528" s="3"/>
      <c r="BC528" s="3"/>
      <c r="BD528" s="3"/>
      <c r="BE528" s="3"/>
      <c r="BF528" s="3"/>
      <c r="BZ528" s="3"/>
      <c r="CA528" s="3"/>
      <c r="CB528" s="3"/>
    </row>
    <row r="529" ht="12.75" customHeight="1">
      <c r="N529" s="3"/>
      <c r="AZ529" s="3"/>
      <c r="BA529" s="3"/>
      <c r="BB529" s="3"/>
      <c r="BC529" s="3"/>
      <c r="BD529" s="3"/>
      <c r="BE529" s="3"/>
      <c r="BF529" s="3"/>
      <c r="BZ529" s="3"/>
      <c r="CA529" s="3"/>
      <c r="CB529" s="3"/>
    </row>
    <row r="530" ht="12.75" customHeight="1">
      <c r="N530" s="3"/>
      <c r="AZ530" s="3"/>
      <c r="BA530" s="3"/>
      <c r="BB530" s="3"/>
      <c r="BC530" s="3"/>
      <c r="BD530" s="3"/>
      <c r="BE530" s="3"/>
      <c r="BF530" s="3"/>
      <c r="BZ530" s="3"/>
      <c r="CA530" s="3"/>
      <c r="CB530" s="3"/>
    </row>
    <row r="531" ht="12.75" customHeight="1">
      <c r="N531" s="3"/>
      <c r="AZ531" s="3"/>
      <c r="BA531" s="3"/>
      <c r="BB531" s="3"/>
      <c r="BC531" s="3"/>
      <c r="BD531" s="3"/>
      <c r="BE531" s="3"/>
      <c r="BF531" s="3"/>
      <c r="BZ531" s="3"/>
      <c r="CA531" s="3"/>
      <c r="CB531" s="3"/>
    </row>
    <row r="532" ht="12.75" customHeight="1">
      <c r="N532" s="3"/>
      <c r="AZ532" s="3"/>
      <c r="BA532" s="3"/>
      <c r="BB532" s="3"/>
      <c r="BC532" s="3"/>
      <c r="BD532" s="3"/>
      <c r="BE532" s="3"/>
      <c r="BF532" s="3"/>
      <c r="BZ532" s="3"/>
      <c r="CA532" s="3"/>
      <c r="CB532" s="3"/>
    </row>
    <row r="533" ht="12.75" customHeight="1">
      <c r="N533" s="3"/>
      <c r="AZ533" s="3"/>
      <c r="BA533" s="3"/>
      <c r="BB533" s="3"/>
      <c r="BC533" s="3"/>
      <c r="BD533" s="3"/>
      <c r="BE533" s="3"/>
      <c r="BF533" s="3"/>
      <c r="BZ533" s="3"/>
      <c r="CA533" s="3"/>
      <c r="CB533" s="3"/>
    </row>
    <row r="534" ht="12.75" customHeight="1">
      <c r="N534" s="3"/>
      <c r="AZ534" s="3"/>
      <c r="BA534" s="3"/>
      <c r="BB534" s="3"/>
      <c r="BC534" s="3"/>
      <c r="BD534" s="3"/>
      <c r="BE534" s="3"/>
      <c r="BF534" s="3"/>
      <c r="BZ534" s="3"/>
      <c r="CA534" s="3"/>
      <c r="CB534" s="3"/>
    </row>
    <row r="535" ht="12.75" customHeight="1">
      <c r="N535" s="3"/>
      <c r="AZ535" s="3"/>
      <c r="BA535" s="3"/>
      <c r="BB535" s="3"/>
      <c r="BC535" s="3"/>
      <c r="BD535" s="3"/>
      <c r="BE535" s="3"/>
      <c r="BF535" s="3"/>
      <c r="BZ535" s="3"/>
      <c r="CA535" s="3"/>
      <c r="CB535" s="3"/>
    </row>
    <row r="536" ht="12.75" customHeight="1">
      <c r="N536" s="3"/>
      <c r="AZ536" s="3"/>
      <c r="BA536" s="3"/>
      <c r="BB536" s="3"/>
      <c r="BC536" s="3"/>
      <c r="BD536" s="3"/>
      <c r="BE536" s="3"/>
      <c r="BF536" s="3"/>
      <c r="BZ536" s="3"/>
      <c r="CA536" s="3"/>
      <c r="CB536" s="3"/>
    </row>
    <row r="537" ht="12.75" customHeight="1">
      <c r="N537" s="3"/>
      <c r="AZ537" s="3"/>
      <c r="BA537" s="3"/>
      <c r="BB537" s="3"/>
      <c r="BC537" s="3"/>
      <c r="BD537" s="3"/>
      <c r="BE537" s="3"/>
      <c r="BF537" s="3"/>
      <c r="BZ537" s="3"/>
      <c r="CA537" s="3"/>
      <c r="CB537" s="3"/>
    </row>
    <row r="538" ht="12.75" customHeight="1">
      <c r="N538" s="3"/>
      <c r="AZ538" s="3"/>
      <c r="BA538" s="3"/>
      <c r="BB538" s="3"/>
      <c r="BC538" s="3"/>
      <c r="BD538" s="3"/>
      <c r="BE538" s="3"/>
      <c r="BF538" s="3"/>
      <c r="BZ538" s="3"/>
      <c r="CA538" s="3"/>
      <c r="CB538" s="3"/>
    </row>
    <row r="539" ht="12.75" customHeight="1">
      <c r="N539" s="3"/>
      <c r="AZ539" s="3"/>
      <c r="BA539" s="3"/>
      <c r="BB539" s="3"/>
      <c r="BC539" s="3"/>
      <c r="BD539" s="3"/>
      <c r="BE539" s="3"/>
      <c r="BF539" s="3"/>
      <c r="BZ539" s="3"/>
      <c r="CA539" s="3"/>
      <c r="CB539" s="3"/>
    </row>
    <row r="540" ht="12.75" customHeight="1">
      <c r="N540" s="3"/>
      <c r="AZ540" s="3"/>
      <c r="BA540" s="3"/>
      <c r="BB540" s="3"/>
      <c r="BC540" s="3"/>
      <c r="BD540" s="3"/>
      <c r="BE540" s="3"/>
      <c r="BF540" s="3"/>
      <c r="BZ540" s="3"/>
      <c r="CA540" s="3"/>
      <c r="CB540" s="3"/>
    </row>
    <row r="541" ht="12.75" customHeight="1">
      <c r="N541" s="3"/>
      <c r="AZ541" s="3"/>
      <c r="BA541" s="3"/>
      <c r="BB541" s="3"/>
      <c r="BC541" s="3"/>
      <c r="BD541" s="3"/>
      <c r="BE541" s="3"/>
      <c r="BF541" s="3"/>
      <c r="BZ541" s="3"/>
      <c r="CA541" s="3"/>
      <c r="CB541" s="3"/>
    </row>
    <row r="542" ht="12.75" customHeight="1">
      <c r="N542" s="3"/>
      <c r="AZ542" s="3"/>
      <c r="BA542" s="3"/>
      <c r="BB542" s="3"/>
      <c r="BC542" s="3"/>
      <c r="BD542" s="3"/>
      <c r="BE542" s="3"/>
      <c r="BF542" s="3"/>
      <c r="BZ542" s="3"/>
      <c r="CA542" s="3"/>
      <c r="CB542" s="3"/>
    </row>
    <row r="543" ht="12.75" customHeight="1">
      <c r="N543" s="3"/>
      <c r="AZ543" s="3"/>
      <c r="BA543" s="3"/>
      <c r="BB543" s="3"/>
      <c r="BC543" s="3"/>
      <c r="BD543" s="3"/>
      <c r="BE543" s="3"/>
      <c r="BF543" s="3"/>
      <c r="BZ543" s="3"/>
      <c r="CA543" s="3"/>
      <c r="CB543" s="3"/>
    </row>
    <row r="544" ht="12.75" customHeight="1">
      <c r="N544" s="3"/>
      <c r="AZ544" s="3"/>
      <c r="BA544" s="3"/>
      <c r="BB544" s="3"/>
      <c r="BC544" s="3"/>
      <c r="BD544" s="3"/>
      <c r="BE544" s="3"/>
      <c r="BF544" s="3"/>
      <c r="BZ544" s="3"/>
      <c r="CA544" s="3"/>
      <c r="CB544" s="3"/>
    </row>
    <row r="545" ht="12.75" customHeight="1">
      <c r="N545" s="3"/>
      <c r="AZ545" s="3"/>
      <c r="BA545" s="3"/>
      <c r="BB545" s="3"/>
      <c r="BC545" s="3"/>
      <c r="BD545" s="3"/>
      <c r="BE545" s="3"/>
      <c r="BF545" s="3"/>
      <c r="BZ545" s="3"/>
      <c r="CA545" s="3"/>
      <c r="CB545" s="3"/>
    </row>
    <row r="546" ht="12.75" customHeight="1">
      <c r="N546" s="3"/>
      <c r="AZ546" s="3"/>
      <c r="BA546" s="3"/>
      <c r="BB546" s="3"/>
      <c r="BC546" s="3"/>
      <c r="BD546" s="3"/>
      <c r="BE546" s="3"/>
      <c r="BF546" s="3"/>
      <c r="BZ546" s="3"/>
      <c r="CA546" s="3"/>
      <c r="CB546" s="3"/>
    </row>
    <row r="547" ht="12.75" customHeight="1">
      <c r="N547" s="3"/>
      <c r="AZ547" s="3"/>
      <c r="BA547" s="3"/>
      <c r="BB547" s="3"/>
      <c r="BC547" s="3"/>
      <c r="BD547" s="3"/>
      <c r="BE547" s="3"/>
      <c r="BF547" s="3"/>
      <c r="BZ547" s="3"/>
      <c r="CA547" s="3"/>
      <c r="CB547" s="3"/>
    </row>
    <row r="548" ht="12.75" customHeight="1">
      <c r="N548" s="3"/>
      <c r="AZ548" s="3"/>
      <c r="BA548" s="3"/>
      <c r="BB548" s="3"/>
      <c r="BC548" s="3"/>
      <c r="BD548" s="3"/>
      <c r="BE548" s="3"/>
      <c r="BF548" s="3"/>
      <c r="BZ548" s="3"/>
      <c r="CA548" s="3"/>
      <c r="CB548" s="3"/>
    </row>
    <row r="549" ht="12.75" customHeight="1">
      <c r="N549" s="3"/>
      <c r="AZ549" s="3"/>
      <c r="BA549" s="3"/>
      <c r="BB549" s="3"/>
      <c r="BC549" s="3"/>
      <c r="BD549" s="3"/>
      <c r="BE549" s="3"/>
      <c r="BF549" s="3"/>
      <c r="BZ549" s="3"/>
      <c r="CA549" s="3"/>
      <c r="CB549" s="3"/>
    </row>
    <row r="550" ht="12.75" customHeight="1">
      <c r="N550" s="3"/>
      <c r="AZ550" s="3"/>
      <c r="BA550" s="3"/>
      <c r="BB550" s="3"/>
      <c r="BC550" s="3"/>
      <c r="BD550" s="3"/>
      <c r="BE550" s="3"/>
      <c r="BF550" s="3"/>
      <c r="BZ550" s="3"/>
      <c r="CA550" s="3"/>
      <c r="CB550" s="3"/>
    </row>
    <row r="551" ht="12.75" customHeight="1">
      <c r="N551" s="3"/>
      <c r="AZ551" s="3"/>
      <c r="BA551" s="3"/>
      <c r="BB551" s="3"/>
      <c r="BC551" s="3"/>
      <c r="BD551" s="3"/>
      <c r="BE551" s="3"/>
      <c r="BF551" s="3"/>
      <c r="BZ551" s="3"/>
      <c r="CA551" s="3"/>
      <c r="CB551" s="3"/>
    </row>
    <row r="552" ht="12.75" customHeight="1">
      <c r="N552" s="3"/>
      <c r="AZ552" s="3"/>
      <c r="BA552" s="3"/>
      <c r="BB552" s="3"/>
      <c r="BC552" s="3"/>
      <c r="BD552" s="3"/>
      <c r="BE552" s="3"/>
      <c r="BF552" s="3"/>
      <c r="BZ552" s="3"/>
      <c r="CA552" s="3"/>
      <c r="CB552" s="3"/>
    </row>
    <row r="553" ht="12.75" customHeight="1">
      <c r="N553" s="3"/>
      <c r="AZ553" s="3"/>
      <c r="BA553" s="3"/>
      <c r="BB553" s="3"/>
      <c r="BC553" s="3"/>
      <c r="BD553" s="3"/>
      <c r="BE553" s="3"/>
      <c r="BF553" s="3"/>
      <c r="BZ553" s="3"/>
      <c r="CA553" s="3"/>
      <c r="CB553" s="3"/>
    </row>
    <row r="554" ht="12.75" customHeight="1">
      <c r="N554" s="3"/>
      <c r="AZ554" s="3"/>
      <c r="BA554" s="3"/>
      <c r="BB554" s="3"/>
      <c r="BC554" s="3"/>
      <c r="BD554" s="3"/>
      <c r="BE554" s="3"/>
      <c r="BF554" s="3"/>
      <c r="BZ554" s="3"/>
      <c r="CA554" s="3"/>
      <c r="CB554" s="3"/>
    </row>
    <row r="555" ht="12.75" customHeight="1">
      <c r="N555" s="3"/>
      <c r="AZ555" s="3"/>
      <c r="BA555" s="3"/>
      <c r="BB555" s="3"/>
      <c r="BC555" s="3"/>
      <c r="BD555" s="3"/>
      <c r="BE555" s="3"/>
      <c r="BF555" s="3"/>
      <c r="BZ555" s="3"/>
      <c r="CA555" s="3"/>
      <c r="CB555" s="3"/>
    </row>
    <row r="556" ht="12.75" customHeight="1">
      <c r="N556" s="3"/>
      <c r="AZ556" s="3"/>
      <c r="BA556" s="3"/>
      <c r="BB556" s="3"/>
      <c r="BC556" s="3"/>
      <c r="BD556" s="3"/>
      <c r="BE556" s="3"/>
      <c r="BF556" s="3"/>
      <c r="BZ556" s="3"/>
      <c r="CA556" s="3"/>
      <c r="CB556" s="3"/>
    </row>
    <row r="557" ht="12.75" customHeight="1">
      <c r="N557" s="3"/>
      <c r="AZ557" s="3"/>
      <c r="BA557" s="3"/>
      <c r="BB557" s="3"/>
      <c r="BC557" s="3"/>
      <c r="BD557" s="3"/>
      <c r="BE557" s="3"/>
      <c r="BF557" s="3"/>
      <c r="BZ557" s="3"/>
      <c r="CA557" s="3"/>
      <c r="CB557" s="3"/>
    </row>
    <row r="558" ht="12.75" customHeight="1">
      <c r="N558" s="3"/>
      <c r="AZ558" s="3"/>
      <c r="BA558" s="3"/>
      <c r="BB558" s="3"/>
      <c r="BC558" s="3"/>
      <c r="BD558" s="3"/>
      <c r="BE558" s="3"/>
      <c r="BF558" s="3"/>
      <c r="BZ558" s="3"/>
      <c r="CA558" s="3"/>
      <c r="CB558" s="3"/>
    </row>
    <row r="559" ht="12.75" customHeight="1">
      <c r="N559" s="3"/>
      <c r="AZ559" s="3"/>
      <c r="BA559" s="3"/>
      <c r="BB559" s="3"/>
      <c r="BC559" s="3"/>
      <c r="BD559" s="3"/>
      <c r="BE559" s="3"/>
      <c r="BF559" s="3"/>
      <c r="BZ559" s="3"/>
      <c r="CA559" s="3"/>
      <c r="CB559" s="3"/>
    </row>
    <row r="560" ht="12.75" customHeight="1">
      <c r="N560" s="3"/>
      <c r="AZ560" s="3"/>
      <c r="BA560" s="3"/>
      <c r="BB560" s="3"/>
      <c r="BC560" s="3"/>
      <c r="BD560" s="3"/>
      <c r="BE560" s="3"/>
      <c r="BF560" s="3"/>
      <c r="BZ560" s="3"/>
      <c r="CA560" s="3"/>
      <c r="CB560" s="3"/>
    </row>
    <row r="561" ht="12.75" customHeight="1">
      <c r="N561" s="3"/>
      <c r="AZ561" s="3"/>
      <c r="BA561" s="3"/>
      <c r="BB561" s="3"/>
      <c r="BC561" s="3"/>
      <c r="BD561" s="3"/>
      <c r="BE561" s="3"/>
      <c r="BF561" s="3"/>
      <c r="BZ561" s="3"/>
      <c r="CA561" s="3"/>
      <c r="CB561" s="3"/>
    </row>
    <row r="562" ht="12.75" customHeight="1">
      <c r="N562" s="3"/>
      <c r="AZ562" s="3"/>
      <c r="BA562" s="3"/>
      <c r="BB562" s="3"/>
      <c r="BC562" s="3"/>
      <c r="BD562" s="3"/>
      <c r="BE562" s="3"/>
      <c r="BF562" s="3"/>
      <c r="BZ562" s="3"/>
      <c r="CA562" s="3"/>
      <c r="CB562" s="3"/>
    </row>
    <row r="563" ht="12.75" customHeight="1">
      <c r="N563" s="3"/>
      <c r="AZ563" s="3"/>
      <c r="BA563" s="3"/>
      <c r="BB563" s="3"/>
      <c r="BC563" s="3"/>
      <c r="BD563" s="3"/>
      <c r="BE563" s="3"/>
      <c r="BF563" s="3"/>
      <c r="BZ563" s="3"/>
      <c r="CA563" s="3"/>
      <c r="CB563" s="3"/>
    </row>
    <row r="564" ht="12.75" customHeight="1">
      <c r="N564" s="3"/>
      <c r="AZ564" s="3"/>
      <c r="BA564" s="3"/>
      <c r="BB564" s="3"/>
      <c r="BC564" s="3"/>
      <c r="BD564" s="3"/>
      <c r="BE564" s="3"/>
      <c r="BF564" s="3"/>
      <c r="BZ564" s="3"/>
      <c r="CA564" s="3"/>
      <c r="CB564" s="3"/>
    </row>
    <row r="565" ht="12.75" customHeight="1">
      <c r="N565" s="3"/>
      <c r="AZ565" s="3"/>
      <c r="BA565" s="3"/>
      <c r="BB565" s="3"/>
      <c r="BC565" s="3"/>
      <c r="BD565" s="3"/>
      <c r="BE565" s="3"/>
      <c r="BF565" s="3"/>
      <c r="BZ565" s="3"/>
      <c r="CA565" s="3"/>
      <c r="CB565" s="3"/>
    </row>
    <row r="566" ht="12.75" customHeight="1">
      <c r="N566" s="3"/>
      <c r="AZ566" s="3"/>
      <c r="BA566" s="3"/>
      <c r="BB566" s="3"/>
      <c r="BC566" s="3"/>
      <c r="BD566" s="3"/>
      <c r="BE566" s="3"/>
      <c r="BF566" s="3"/>
      <c r="BZ566" s="3"/>
      <c r="CA566" s="3"/>
      <c r="CB566" s="3"/>
    </row>
    <row r="567" ht="12.75" customHeight="1">
      <c r="N567" s="3"/>
      <c r="AZ567" s="3"/>
      <c r="BA567" s="3"/>
      <c r="BB567" s="3"/>
      <c r="BC567" s="3"/>
      <c r="BD567" s="3"/>
      <c r="BE567" s="3"/>
      <c r="BF567" s="3"/>
      <c r="BZ567" s="3"/>
      <c r="CA567" s="3"/>
      <c r="CB567" s="3"/>
    </row>
    <row r="568" ht="12.75" customHeight="1">
      <c r="N568" s="3"/>
      <c r="AZ568" s="3"/>
      <c r="BA568" s="3"/>
      <c r="BB568" s="3"/>
      <c r="BC568" s="3"/>
      <c r="BD568" s="3"/>
      <c r="BE568" s="3"/>
      <c r="BF568" s="3"/>
      <c r="BZ568" s="3"/>
      <c r="CA568" s="3"/>
      <c r="CB568" s="3"/>
    </row>
    <row r="569" ht="12.75" customHeight="1">
      <c r="N569" s="3"/>
      <c r="AZ569" s="3"/>
      <c r="BA569" s="3"/>
      <c r="BB569" s="3"/>
      <c r="BC569" s="3"/>
      <c r="BD569" s="3"/>
      <c r="BE569" s="3"/>
      <c r="BF569" s="3"/>
      <c r="BZ569" s="3"/>
      <c r="CA569" s="3"/>
      <c r="CB569" s="3"/>
    </row>
    <row r="570" ht="12.75" customHeight="1">
      <c r="N570" s="3"/>
      <c r="AZ570" s="3"/>
      <c r="BA570" s="3"/>
      <c r="BB570" s="3"/>
      <c r="BC570" s="3"/>
      <c r="BD570" s="3"/>
      <c r="BE570" s="3"/>
      <c r="BF570" s="3"/>
      <c r="BZ570" s="3"/>
      <c r="CA570" s="3"/>
      <c r="CB570" s="3"/>
    </row>
    <row r="571" ht="12.75" customHeight="1">
      <c r="N571" s="3"/>
      <c r="AZ571" s="3"/>
      <c r="BA571" s="3"/>
      <c r="BB571" s="3"/>
      <c r="BC571" s="3"/>
      <c r="BD571" s="3"/>
      <c r="BE571" s="3"/>
      <c r="BF571" s="3"/>
      <c r="BZ571" s="3"/>
      <c r="CA571" s="3"/>
      <c r="CB571" s="3"/>
    </row>
    <row r="572" ht="12.75" customHeight="1">
      <c r="N572" s="3"/>
      <c r="AZ572" s="3"/>
      <c r="BA572" s="3"/>
      <c r="BB572" s="3"/>
      <c r="BC572" s="3"/>
      <c r="BD572" s="3"/>
      <c r="BE572" s="3"/>
      <c r="BF572" s="3"/>
      <c r="BZ572" s="3"/>
      <c r="CA572" s="3"/>
      <c r="CB572" s="3"/>
    </row>
    <row r="573" ht="12.75" customHeight="1">
      <c r="N573" s="3"/>
      <c r="AZ573" s="3"/>
      <c r="BA573" s="3"/>
      <c r="BB573" s="3"/>
      <c r="BC573" s="3"/>
      <c r="BD573" s="3"/>
      <c r="BE573" s="3"/>
      <c r="BF573" s="3"/>
      <c r="BZ573" s="3"/>
      <c r="CA573" s="3"/>
      <c r="CB573" s="3"/>
    </row>
    <row r="574" ht="12.75" customHeight="1">
      <c r="N574" s="3"/>
      <c r="AZ574" s="3"/>
      <c r="BA574" s="3"/>
      <c r="BB574" s="3"/>
      <c r="BC574" s="3"/>
      <c r="BD574" s="3"/>
      <c r="BE574" s="3"/>
      <c r="BF574" s="3"/>
      <c r="BZ574" s="3"/>
      <c r="CA574" s="3"/>
      <c r="CB574" s="3"/>
    </row>
    <row r="575" ht="12.75" customHeight="1">
      <c r="N575" s="3"/>
      <c r="AZ575" s="3"/>
      <c r="BA575" s="3"/>
      <c r="BB575" s="3"/>
      <c r="BC575" s="3"/>
      <c r="BD575" s="3"/>
      <c r="BE575" s="3"/>
      <c r="BF575" s="3"/>
      <c r="BZ575" s="3"/>
      <c r="CA575" s="3"/>
      <c r="CB575" s="3"/>
    </row>
    <row r="576" ht="12.75" customHeight="1">
      <c r="N576" s="3"/>
      <c r="AZ576" s="3"/>
      <c r="BA576" s="3"/>
      <c r="BB576" s="3"/>
      <c r="BC576" s="3"/>
      <c r="BD576" s="3"/>
      <c r="BE576" s="3"/>
      <c r="BF576" s="3"/>
      <c r="BZ576" s="3"/>
      <c r="CA576" s="3"/>
      <c r="CB576" s="3"/>
    </row>
    <row r="577" ht="12.75" customHeight="1">
      <c r="N577" s="3"/>
      <c r="AZ577" s="3"/>
      <c r="BA577" s="3"/>
      <c r="BB577" s="3"/>
      <c r="BC577" s="3"/>
      <c r="BD577" s="3"/>
      <c r="BE577" s="3"/>
      <c r="BF577" s="3"/>
      <c r="BZ577" s="3"/>
      <c r="CA577" s="3"/>
      <c r="CB577" s="3"/>
    </row>
    <row r="578" ht="12.75" customHeight="1">
      <c r="N578" s="3"/>
      <c r="AZ578" s="3"/>
      <c r="BA578" s="3"/>
      <c r="BB578" s="3"/>
      <c r="BC578" s="3"/>
      <c r="BD578" s="3"/>
      <c r="BE578" s="3"/>
      <c r="BF578" s="3"/>
      <c r="BZ578" s="3"/>
      <c r="CA578" s="3"/>
      <c r="CB578" s="3"/>
    </row>
    <row r="579" ht="12.75" customHeight="1">
      <c r="N579" s="3"/>
      <c r="AZ579" s="3"/>
      <c r="BA579" s="3"/>
      <c r="BB579" s="3"/>
      <c r="BC579" s="3"/>
      <c r="BD579" s="3"/>
      <c r="BE579" s="3"/>
      <c r="BF579" s="3"/>
      <c r="BZ579" s="3"/>
      <c r="CA579" s="3"/>
      <c r="CB579" s="3"/>
    </row>
    <row r="580" ht="12.75" customHeight="1">
      <c r="N580" s="3"/>
      <c r="AZ580" s="3"/>
      <c r="BA580" s="3"/>
      <c r="BB580" s="3"/>
      <c r="BC580" s="3"/>
      <c r="BD580" s="3"/>
      <c r="BE580" s="3"/>
      <c r="BF580" s="3"/>
      <c r="BZ580" s="3"/>
      <c r="CA580" s="3"/>
      <c r="CB580" s="3"/>
    </row>
    <row r="581" ht="12.75" customHeight="1">
      <c r="N581" s="3"/>
      <c r="AZ581" s="3"/>
      <c r="BA581" s="3"/>
      <c r="BB581" s="3"/>
      <c r="BC581" s="3"/>
      <c r="BD581" s="3"/>
      <c r="BE581" s="3"/>
      <c r="BF581" s="3"/>
      <c r="BZ581" s="3"/>
      <c r="CA581" s="3"/>
      <c r="CB581" s="3"/>
    </row>
    <row r="582" ht="12.75" customHeight="1">
      <c r="N582" s="3"/>
      <c r="AZ582" s="3"/>
      <c r="BA582" s="3"/>
      <c r="BB582" s="3"/>
      <c r="BC582" s="3"/>
      <c r="BD582" s="3"/>
      <c r="BE582" s="3"/>
      <c r="BF582" s="3"/>
      <c r="BZ582" s="3"/>
      <c r="CA582" s="3"/>
      <c r="CB582" s="3"/>
    </row>
    <row r="583" ht="12.75" customHeight="1">
      <c r="N583" s="3"/>
      <c r="AZ583" s="3"/>
      <c r="BA583" s="3"/>
      <c r="BB583" s="3"/>
      <c r="BC583" s="3"/>
      <c r="BD583" s="3"/>
      <c r="BE583" s="3"/>
      <c r="BF583" s="3"/>
      <c r="BZ583" s="3"/>
      <c r="CA583" s="3"/>
      <c r="CB583" s="3"/>
    </row>
    <row r="584" ht="12.75" customHeight="1">
      <c r="N584" s="3"/>
      <c r="AZ584" s="3"/>
      <c r="BA584" s="3"/>
      <c r="BB584" s="3"/>
      <c r="BC584" s="3"/>
      <c r="BD584" s="3"/>
      <c r="BE584" s="3"/>
      <c r="BF584" s="3"/>
      <c r="BZ584" s="3"/>
      <c r="CA584" s="3"/>
      <c r="CB584" s="3"/>
    </row>
    <row r="585" ht="12.75" customHeight="1">
      <c r="N585" s="3"/>
      <c r="AZ585" s="3"/>
      <c r="BA585" s="3"/>
      <c r="BB585" s="3"/>
      <c r="BC585" s="3"/>
      <c r="BD585" s="3"/>
      <c r="BE585" s="3"/>
      <c r="BF585" s="3"/>
      <c r="BZ585" s="3"/>
      <c r="CA585" s="3"/>
      <c r="CB585" s="3"/>
    </row>
    <row r="586" ht="12.75" customHeight="1">
      <c r="N586" s="3"/>
      <c r="AZ586" s="3"/>
      <c r="BA586" s="3"/>
      <c r="BB586" s="3"/>
      <c r="BC586" s="3"/>
      <c r="BD586" s="3"/>
      <c r="BE586" s="3"/>
      <c r="BF586" s="3"/>
      <c r="BZ586" s="3"/>
      <c r="CA586" s="3"/>
      <c r="CB586" s="3"/>
    </row>
    <row r="587" ht="12.75" customHeight="1">
      <c r="N587" s="3"/>
      <c r="AZ587" s="3"/>
      <c r="BA587" s="3"/>
      <c r="BB587" s="3"/>
      <c r="BC587" s="3"/>
      <c r="BD587" s="3"/>
      <c r="BE587" s="3"/>
      <c r="BF587" s="3"/>
      <c r="BZ587" s="3"/>
      <c r="CA587" s="3"/>
      <c r="CB587" s="3"/>
    </row>
    <row r="588" ht="12.75" customHeight="1">
      <c r="N588" s="3"/>
      <c r="AZ588" s="3"/>
      <c r="BA588" s="3"/>
      <c r="BB588" s="3"/>
      <c r="BC588" s="3"/>
      <c r="BD588" s="3"/>
      <c r="BE588" s="3"/>
      <c r="BF588" s="3"/>
      <c r="BZ588" s="3"/>
      <c r="CA588" s="3"/>
      <c r="CB588" s="3"/>
    </row>
    <row r="589" ht="12.75" customHeight="1">
      <c r="N589" s="3"/>
      <c r="AZ589" s="3"/>
      <c r="BA589" s="3"/>
      <c r="BB589" s="3"/>
      <c r="BC589" s="3"/>
      <c r="BD589" s="3"/>
      <c r="BE589" s="3"/>
      <c r="BF589" s="3"/>
      <c r="BZ589" s="3"/>
      <c r="CA589" s="3"/>
      <c r="CB589" s="3"/>
    </row>
    <row r="590" ht="12.75" customHeight="1">
      <c r="N590" s="3"/>
      <c r="AZ590" s="3"/>
      <c r="BA590" s="3"/>
      <c r="BB590" s="3"/>
      <c r="BC590" s="3"/>
      <c r="BD590" s="3"/>
      <c r="BE590" s="3"/>
      <c r="BF590" s="3"/>
      <c r="BZ590" s="3"/>
      <c r="CA590" s="3"/>
      <c r="CB590" s="3"/>
    </row>
    <row r="591" ht="12.75" customHeight="1">
      <c r="N591" s="3"/>
      <c r="AZ591" s="3"/>
      <c r="BA591" s="3"/>
      <c r="BB591" s="3"/>
      <c r="BC591" s="3"/>
      <c r="BD591" s="3"/>
      <c r="BE591" s="3"/>
      <c r="BF591" s="3"/>
      <c r="BZ591" s="3"/>
      <c r="CA591" s="3"/>
      <c r="CB591" s="3"/>
    </row>
    <row r="592" ht="12.75" customHeight="1">
      <c r="N592" s="3"/>
      <c r="AZ592" s="3"/>
      <c r="BA592" s="3"/>
      <c r="BB592" s="3"/>
      <c r="BC592" s="3"/>
      <c r="BD592" s="3"/>
      <c r="BE592" s="3"/>
      <c r="BF592" s="3"/>
      <c r="BZ592" s="3"/>
      <c r="CA592" s="3"/>
      <c r="CB592" s="3"/>
    </row>
    <row r="593" ht="12.75" customHeight="1">
      <c r="N593" s="3"/>
      <c r="AZ593" s="3"/>
      <c r="BA593" s="3"/>
      <c r="BB593" s="3"/>
      <c r="BC593" s="3"/>
      <c r="BD593" s="3"/>
      <c r="BE593" s="3"/>
      <c r="BF593" s="3"/>
      <c r="BZ593" s="3"/>
      <c r="CA593" s="3"/>
      <c r="CB593" s="3"/>
    </row>
    <row r="594" ht="12.75" customHeight="1">
      <c r="N594" s="3"/>
      <c r="AZ594" s="3"/>
      <c r="BA594" s="3"/>
      <c r="BB594" s="3"/>
      <c r="BC594" s="3"/>
      <c r="BD594" s="3"/>
      <c r="BE594" s="3"/>
      <c r="BF594" s="3"/>
      <c r="BZ594" s="3"/>
      <c r="CA594" s="3"/>
      <c r="CB594" s="3"/>
    </row>
    <row r="595" ht="12.75" customHeight="1">
      <c r="N595" s="3"/>
      <c r="AZ595" s="3"/>
      <c r="BA595" s="3"/>
      <c r="BB595" s="3"/>
      <c r="BC595" s="3"/>
      <c r="BD595" s="3"/>
      <c r="BE595" s="3"/>
      <c r="BF595" s="3"/>
      <c r="BZ595" s="3"/>
      <c r="CA595" s="3"/>
      <c r="CB595" s="3"/>
    </row>
    <row r="596" ht="12.75" customHeight="1">
      <c r="N596" s="3"/>
      <c r="AZ596" s="3"/>
      <c r="BA596" s="3"/>
      <c r="BB596" s="3"/>
      <c r="BC596" s="3"/>
      <c r="BD596" s="3"/>
      <c r="BE596" s="3"/>
      <c r="BF596" s="3"/>
      <c r="BZ596" s="3"/>
      <c r="CA596" s="3"/>
      <c r="CB596" s="3"/>
    </row>
    <row r="597" ht="12.75" customHeight="1">
      <c r="N597" s="3"/>
      <c r="AZ597" s="3"/>
      <c r="BA597" s="3"/>
      <c r="BB597" s="3"/>
      <c r="BC597" s="3"/>
      <c r="BD597" s="3"/>
      <c r="BE597" s="3"/>
      <c r="BF597" s="3"/>
      <c r="BZ597" s="3"/>
      <c r="CA597" s="3"/>
      <c r="CB597" s="3"/>
    </row>
    <row r="598" ht="12.75" customHeight="1">
      <c r="N598" s="3"/>
      <c r="AZ598" s="3"/>
      <c r="BA598" s="3"/>
      <c r="BB598" s="3"/>
      <c r="BC598" s="3"/>
      <c r="BD598" s="3"/>
      <c r="BE598" s="3"/>
      <c r="BF598" s="3"/>
      <c r="BZ598" s="3"/>
      <c r="CA598" s="3"/>
      <c r="CB598" s="3"/>
    </row>
    <row r="599" ht="12.75" customHeight="1">
      <c r="N599" s="3"/>
      <c r="AZ599" s="3"/>
      <c r="BA599" s="3"/>
      <c r="BB599" s="3"/>
      <c r="BC599" s="3"/>
      <c r="BD599" s="3"/>
      <c r="BE599" s="3"/>
      <c r="BF599" s="3"/>
      <c r="BZ599" s="3"/>
      <c r="CA599" s="3"/>
      <c r="CB599" s="3"/>
    </row>
    <row r="600" ht="12.75" customHeight="1">
      <c r="N600" s="3"/>
      <c r="AZ600" s="3"/>
      <c r="BA600" s="3"/>
      <c r="BB600" s="3"/>
      <c r="BC600" s="3"/>
      <c r="BD600" s="3"/>
      <c r="BE600" s="3"/>
      <c r="BF600" s="3"/>
      <c r="BZ600" s="3"/>
      <c r="CA600" s="3"/>
      <c r="CB600" s="3"/>
    </row>
    <row r="601" ht="12.75" customHeight="1">
      <c r="N601" s="3"/>
      <c r="AZ601" s="3"/>
      <c r="BA601" s="3"/>
      <c r="BB601" s="3"/>
      <c r="BC601" s="3"/>
      <c r="BD601" s="3"/>
      <c r="BE601" s="3"/>
      <c r="BF601" s="3"/>
      <c r="BZ601" s="3"/>
      <c r="CA601" s="3"/>
      <c r="CB601" s="3"/>
    </row>
    <row r="602" ht="12.75" customHeight="1">
      <c r="N602" s="3"/>
      <c r="AZ602" s="3"/>
      <c r="BA602" s="3"/>
      <c r="BB602" s="3"/>
      <c r="BC602" s="3"/>
      <c r="BD602" s="3"/>
      <c r="BE602" s="3"/>
      <c r="BF602" s="3"/>
      <c r="BZ602" s="3"/>
      <c r="CA602" s="3"/>
      <c r="CB602" s="3"/>
    </row>
    <row r="603" ht="12.75" customHeight="1">
      <c r="N603" s="3"/>
      <c r="AZ603" s="3"/>
      <c r="BA603" s="3"/>
      <c r="BB603" s="3"/>
      <c r="BC603" s="3"/>
      <c r="BD603" s="3"/>
      <c r="BE603" s="3"/>
      <c r="BF603" s="3"/>
      <c r="BZ603" s="3"/>
      <c r="CA603" s="3"/>
      <c r="CB603" s="3"/>
    </row>
    <row r="604" ht="12.75" customHeight="1">
      <c r="N604" s="3"/>
      <c r="AZ604" s="3"/>
      <c r="BA604" s="3"/>
      <c r="BB604" s="3"/>
      <c r="BC604" s="3"/>
      <c r="BD604" s="3"/>
      <c r="BE604" s="3"/>
      <c r="BF604" s="3"/>
      <c r="BZ604" s="3"/>
      <c r="CA604" s="3"/>
      <c r="CB604" s="3"/>
    </row>
    <row r="605" ht="12.75" customHeight="1">
      <c r="N605" s="3"/>
      <c r="AZ605" s="3"/>
      <c r="BA605" s="3"/>
      <c r="BB605" s="3"/>
      <c r="BC605" s="3"/>
      <c r="BD605" s="3"/>
      <c r="BE605" s="3"/>
      <c r="BF605" s="3"/>
      <c r="BZ605" s="3"/>
      <c r="CA605" s="3"/>
      <c r="CB605" s="3"/>
    </row>
    <row r="606" ht="12.75" customHeight="1">
      <c r="N606" s="3"/>
      <c r="AZ606" s="3"/>
      <c r="BA606" s="3"/>
      <c r="BB606" s="3"/>
      <c r="BC606" s="3"/>
      <c r="BD606" s="3"/>
      <c r="BE606" s="3"/>
      <c r="BF606" s="3"/>
      <c r="BZ606" s="3"/>
      <c r="CA606" s="3"/>
      <c r="CB606" s="3"/>
    </row>
    <row r="607" ht="12.75" customHeight="1">
      <c r="N607" s="3"/>
      <c r="AZ607" s="3"/>
      <c r="BA607" s="3"/>
      <c r="BB607" s="3"/>
      <c r="BC607" s="3"/>
      <c r="BD607" s="3"/>
      <c r="BE607" s="3"/>
      <c r="BF607" s="3"/>
      <c r="BZ607" s="3"/>
      <c r="CA607" s="3"/>
      <c r="CB607" s="3"/>
    </row>
    <row r="608" ht="12.75" customHeight="1">
      <c r="N608" s="3"/>
      <c r="AZ608" s="3"/>
      <c r="BA608" s="3"/>
      <c r="BB608" s="3"/>
      <c r="BC608" s="3"/>
      <c r="BD608" s="3"/>
      <c r="BE608" s="3"/>
      <c r="BF608" s="3"/>
      <c r="BZ608" s="3"/>
      <c r="CA608" s="3"/>
      <c r="CB608" s="3"/>
    </row>
    <row r="609" ht="12.75" customHeight="1">
      <c r="N609" s="3"/>
      <c r="AZ609" s="3"/>
      <c r="BA609" s="3"/>
      <c r="BB609" s="3"/>
      <c r="BC609" s="3"/>
      <c r="BD609" s="3"/>
      <c r="BE609" s="3"/>
      <c r="BF609" s="3"/>
      <c r="BZ609" s="3"/>
      <c r="CA609" s="3"/>
      <c r="CB609" s="3"/>
    </row>
    <row r="610" ht="12.75" customHeight="1">
      <c r="N610" s="3"/>
      <c r="AZ610" s="3"/>
      <c r="BA610" s="3"/>
      <c r="BB610" s="3"/>
      <c r="BC610" s="3"/>
      <c r="BD610" s="3"/>
      <c r="BE610" s="3"/>
      <c r="BF610" s="3"/>
      <c r="BZ610" s="3"/>
      <c r="CA610" s="3"/>
      <c r="CB610" s="3"/>
    </row>
    <row r="611" ht="12.75" customHeight="1">
      <c r="N611" s="3"/>
      <c r="AZ611" s="3"/>
      <c r="BA611" s="3"/>
      <c r="BB611" s="3"/>
      <c r="BC611" s="3"/>
      <c r="BD611" s="3"/>
      <c r="BE611" s="3"/>
      <c r="BF611" s="3"/>
      <c r="BZ611" s="3"/>
      <c r="CA611" s="3"/>
      <c r="CB611" s="3"/>
    </row>
    <row r="612" ht="12.75" customHeight="1">
      <c r="N612" s="3"/>
      <c r="AZ612" s="3"/>
      <c r="BA612" s="3"/>
      <c r="BB612" s="3"/>
      <c r="BC612" s="3"/>
      <c r="BD612" s="3"/>
      <c r="BE612" s="3"/>
      <c r="BF612" s="3"/>
      <c r="BZ612" s="3"/>
      <c r="CA612" s="3"/>
      <c r="CB612" s="3"/>
    </row>
    <row r="613" ht="12.75" customHeight="1">
      <c r="N613" s="3"/>
      <c r="AZ613" s="3"/>
      <c r="BA613" s="3"/>
      <c r="BB613" s="3"/>
      <c r="BC613" s="3"/>
      <c r="BD613" s="3"/>
      <c r="BE613" s="3"/>
      <c r="BF613" s="3"/>
      <c r="BZ613" s="3"/>
      <c r="CA613" s="3"/>
      <c r="CB613" s="3"/>
    </row>
    <row r="614" ht="12.75" customHeight="1">
      <c r="N614" s="3"/>
      <c r="AZ614" s="3"/>
      <c r="BA614" s="3"/>
      <c r="BB614" s="3"/>
      <c r="BC614" s="3"/>
      <c r="BD614" s="3"/>
      <c r="BE614" s="3"/>
      <c r="BF614" s="3"/>
      <c r="BZ614" s="3"/>
      <c r="CA614" s="3"/>
      <c r="CB614" s="3"/>
    </row>
    <row r="615" ht="12.75" customHeight="1">
      <c r="N615" s="3"/>
      <c r="AZ615" s="3"/>
      <c r="BA615" s="3"/>
      <c r="BB615" s="3"/>
      <c r="BC615" s="3"/>
      <c r="BD615" s="3"/>
      <c r="BE615" s="3"/>
      <c r="BF615" s="3"/>
      <c r="BZ615" s="3"/>
      <c r="CA615" s="3"/>
      <c r="CB615" s="3"/>
    </row>
    <row r="616" ht="12.75" customHeight="1">
      <c r="N616" s="3"/>
      <c r="AZ616" s="3"/>
      <c r="BA616" s="3"/>
      <c r="BB616" s="3"/>
      <c r="BC616" s="3"/>
      <c r="BD616" s="3"/>
      <c r="BE616" s="3"/>
      <c r="BF616" s="3"/>
      <c r="BZ616" s="3"/>
      <c r="CA616" s="3"/>
      <c r="CB616" s="3"/>
    </row>
    <row r="617" ht="12.75" customHeight="1">
      <c r="N617" s="3"/>
      <c r="AZ617" s="3"/>
      <c r="BA617" s="3"/>
      <c r="BB617" s="3"/>
      <c r="BC617" s="3"/>
      <c r="BD617" s="3"/>
      <c r="BE617" s="3"/>
      <c r="BF617" s="3"/>
      <c r="BZ617" s="3"/>
      <c r="CA617" s="3"/>
      <c r="CB617" s="3"/>
    </row>
    <row r="618" ht="12.75" customHeight="1">
      <c r="N618" s="3"/>
      <c r="AZ618" s="3"/>
      <c r="BA618" s="3"/>
      <c r="BB618" s="3"/>
      <c r="BC618" s="3"/>
      <c r="BD618" s="3"/>
      <c r="BE618" s="3"/>
      <c r="BF618" s="3"/>
      <c r="BZ618" s="3"/>
      <c r="CA618" s="3"/>
      <c r="CB618" s="3"/>
    </row>
    <row r="619" ht="12.75" customHeight="1">
      <c r="N619" s="3"/>
      <c r="AZ619" s="3"/>
      <c r="BA619" s="3"/>
      <c r="BB619" s="3"/>
      <c r="BC619" s="3"/>
      <c r="BD619" s="3"/>
      <c r="BE619" s="3"/>
      <c r="BF619" s="3"/>
      <c r="BZ619" s="3"/>
      <c r="CA619" s="3"/>
      <c r="CB619" s="3"/>
    </row>
    <row r="620" ht="12.75" customHeight="1">
      <c r="N620" s="3"/>
      <c r="AZ620" s="3"/>
      <c r="BA620" s="3"/>
      <c r="BB620" s="3"/>
      <c r="BC620" s="3"/>
      <c r="BD620" s="3"/>
      <c r="BE620" s="3"/>
      <c r="BF620" s="3"/>
      <c r="BZ620" s="3"/>
      <c r="CA620" s="3"/>
      <c r="CB620" s="3"/>
    </row>
    <row r="621" ht="12.75" customHeight="1">
      <c r="N621" s="3"/>
      <c r="AZ621" s="3"/>
      <c r="BA621" s="3"/>
      <c r="BB621" s="3"/>
      <c r="BC621" s="3"/>
      <c r="BD621" s="3"/>
      <c r="BE621" s="3"/>
      <c r="BF621" s="3"/>
      <c r="BZ621" s="3"/>
      <c r="CA621" s="3"/>
      <c r="CB621" s="3"/>
    </row>
    <row r="622" ht="12.75" customHeight="1">
      <c r="N622" s="3"/>
      <c r="AZ622" s="3"/>
      <c r="BA622" s="3"/>
      <c r="BB622" s="3"/>
      <c r="BC622" s="3"/>
      <c r="BD622" s="3"/>
      <c r="BE622" s="3"/>
      <c r="BF622" s="3"/>
      <c r="BZ622" s="3"/>
      <c r="CA622" s="3"/>
      <c r="CB622" s="3"/>
    </row>
    <row r="623" ht="12.75" customHeight="1">
      <c r="N623" s="3"/>
      <c r="AZ623" s="3"/>
      <c r="BA623" s="3"/>
      <c r="BB623" s="3"/>
      <c r="BC623" s="3"/>
      <c r="BD623" s="3"/>
      <c r="BE623" s="3"/>
      <c r="BF623" s="3"/>
      <c r="BZ623" s="3"/>
      <c r="CA623" s="3"/>
      <c r="CB623" s="3"/>
    </row>
    <row r="624" ht="12.75" customHeight="1">
      <c r="N624" s="3"/>
      <c r="AZ624" s="3"/>
      <c r="BA624" s="3"/>
      <c r="BB624" s="3"/>
      <c r="BC624" s="3"/>
      <c r="BD624" s="3"/>
      <c r="BE624" s="3"/>
      <c r="BF624" s="3"/>
      <c r="BZ624" s="3"/>
      <c r="CA624" s="3"/>
      <c r="CB624" s="3"/>
    </row>
    <row r="625" ht="12.75" customHeight="1">
      <c r="N625" s="3"/>
      <c r="AZ625" s="3"/>
      <c r="BA625" s="3"/>
      <c r="BB625" s="3"/>
      <c r="BC625" s="3"/>
      <c r="BD625" s="3"/>
      <c r="BE625" s="3"/>
      <c r="BF625" s="3"/>
      <c r="BZ625" s="3"/>
      <c r="CA625" s="3"/>
      <c r="CB625" s="3"/>
    </row>
    <row r="626" ht="12.75" customHeight="1">
      <c r="N626" s="3"/>
      <c r="AZ626" s="3"/>
      <c r="BA626" s="3"/>
      <c r="BB626" s="3"/>
      <c r="BC626" s="3"/>
      <c r="BD626" s="3"/>
      <c r="BE626" s="3"/>
      <c r="BF626" s="3"/>
      <c r="BZ626" s="3"/>
      <c r="CA626" s="3"/>
      <c r="CB626" s="3"/>
    </row>
    <row r="627" ht="12.75" customHeight="1">
      <c r="N627" s="3"/>
      <c r="AZ627" s="3"/>
      <c r="BA627" s="3"/>
      <c r="BB627" s="3"/>
      <c r="BC627" s="3"/>
      <c r="BD627" s="3"/>
      <c r="BE627" s="3"/>
      <c r="BF627" s="3"/>
      <c r="BZ627" s="3"/>
      <c r="CA627" s="3"/>
      <c r="CB627" s="3"/>
    </row>
    <row r="628" ht="12.75" customHeight="1">
      <c r="N628" s="3"/>
      <c r="AZ628" s="3"/>
      <c r="BA628" s="3"/>
      <c r="BB628" s="3"/>
      <c r="BC628" s="3"/>
      <c r="BD628" s="3"/>
      <c r="BE628" s="3"/>
      <c r="BF628" s="3"/>
      <c r="BZ628" s="3"/>
      <c r="CA628" s="3"/>
      <c r="CB628" s="3"/>
    </row>
    <row r="629" ht="12.75" customHeight="1">
      <c r="N629" s="3"/>
      <c r="AZ629" s="3"/>
      <c r="BA629" s="3"/>
      <c r="BB629" s="3"/>
      <c r="BC629" s="3"/>
      <c r="BD629" s="3"/>
      <c r="BE629" s="3"/>
      <c r="BF629" s="3"/>
      <c r="BZ629" s="3"/>
      <c r="CA629" s="3"/>
      <c r="CB629" s="3"/>
    </row>
    <row r="630" ht="12.75" customHeight="1">
      <c r="N630" s="3"/>
      <c r="AZ630" s="3"/>
      <c r="BA630" s="3"/>
      <c r="BB630" s="3"/>
      <c r="BC630" s="3"/>
      <c r="BD630" s="3"/>
      <c r="BE630" s="3"/>
      <c r="BF630" s="3"/>
      <c r="BZ630" s="3"/>
      <c r="CA630" s="3"/>
      <c r="CB630" s="3"/>
    </row>
    <row r="631" ht="12.75" customHeight="1">
      <c r="N631" s="3"/>
      <c r="AZ631" s="3"/>
      <c r="BA631" s="3"/>
      <c r="BB631" s="3"/>
      <c r="BC631" s="3"/>
      <c r="BD631" s="3"/>
      <c r="BE631" s="3"/>
      <c r="BF631" s="3"/>
      <c r="BZ631" s="3"/>
      <c r="CA631" s="3"/>
      <c r="CB631" s="3"/>
    </row>
    <row r="632" ht="12.75" customHeight="1">
      <c r="N632" s="3"/>
      <c r="AZ632" s="3"/>
      <c r="BA632" s="3"/>
      <c r="BB632" s="3"/>
      <c r="BC632" s="3"/>
      <c r="BD632" s="3"/>
      <c r="BE632" s="3"/>
      <c r="BF632" s="3"/>
      <c r="BZ632" s="3"/>
      <c r="CA632" s="3"/>
      <c r="CB632" s="3"/>
    </row>
    <row r="633" ht="12.75" customHeight="1">
      <c r="N633" s="3"/>
      <c r="AZ633" s="3"/>
      <c r="BA633" s="3"/>
      <c r="BB633" s="3"/>
      <c r="BC633" s="3"/>
      <c r="BD633" s="3"/>
      <c r="BE633" s="3"/>
      <c r="BF633" s="3"/>
      <c r="BZ633" s="3"/>
      <c r="CA633" s="3"/>
      <c r="CB633" s="3"/>
    </row>
    <row r="634" ht="12.75" customHeight="1">
      <c r="N634" s="3"/>
      <c r="AZ634" s="3"/>
      <c r="BA634" s="3"/>
      <c r="BB634" s="3"/>
      <c r="BC634" s="3"/>
      <c r="BD634" s="3"/>
      <c r="BE634" s="3"/>
      <c r="BF634" s="3"/>
      <c r="BZ634" s="3"/>
      <c r="CA634" s="3"/>
      <c r="CB634" s="3"/>
    </row>
    <row r="635" ht="12.75" customHeight="1">
      <c r="N635" s="3"/>
      <c r="AZ635" s="3"/>
      <c r="BA635" s="3"/>
      <c r="BB635" s="3"/>
      <c r="BC635" s="3"/>
      <c r="BD635" s="3"/>
      <c r="BE635" s="3"/>
      <c r="BF635" s="3"/>
      <c r="BZ635" s="3"/>
      <c r="CA635" s="3"/>
      <c r="CB635" s="3"/>
    </row>
    <row r="636" ht="12.75" customHeight="1">
      <c r="N636" s="3"/>
      <c r="AZ636" s="3"/>
      <c r="BA636" s="3"/>
      <c r="BB636" s="3"/>
      <c r="BC636" s="3"/>
      <c r="BD636" s="3"/>
      <c r="BE636" s="3"/>
      <c r="BF636" s="3"/>
      <c r="BZ636" s="3"/>
      <c r="CA636" s="3"/>
      <c r="CB636" s="3"/>
    </row>
    <row r="637" ht="12.75" customHeight="1">
      <c r="N637" s="3"/>
      <c r="AZ637" s="3"/>
      <c r="BA637" s="3"/>
      <c r="BB637" s="3"/>
      <c r="BC637" s="3"/>
      <c r="BD637" s="3"/>
      <c r="BE637" s="3"/>
      <c r="BF637" s="3"/>
      <c r="BZ637" s="3"/>
      <c r="CA637" s="3"/>
      <c r="CB637" s="3"/>
    </row>
    <row r="638" ht="12.75" customHeight="1">
      <c r="N638" s="3"/>
      <c r="AZ638" s="3"/>
      <c r="BA638" s="3"/>
      <c r="BB638" s="3"/>
      <c r="BC638" s="3"/>
      <c r="BD638" s="3"/>
      <c r="BE638" s="3"/>
      <c r="BF638" s="3"/>
      <c r="BZ638" s="3"/>
      <c r="CA638" s="3"/>
      <c r="CB638" s="3"/>
    </row>
    <row r="639" ht="12.75" customHeight="1">
      <c r="N639" s="3"/>
      <c r="AZ639" s="3"/>
      <c r="BA639" s="3"/>
      <c r="BB639" s="3"/>
      <c r="BC639" s="3"/>
      <c r="BD639" s="3"/>
      <c r="BE639" s="3"/>
      <c r="BF639" s="3"/>
      <c r="BZ639" s="3"/>
      <c r="CA639" s="3"/>
      <c r="CB639" s="3"/>
    </row>
    <row r="640" ht="12.75" customHeight="1">
      <c r="N640" s="3"/>
      <c r="AZ640" s="3"/>
      <c r="BA640" s="3"/>
      <c r="BB640" s="3"/>
      <c r="BC640" s="3"/>
      <c r="BD640" s="3"/>
      <c r="BE640" s="3"/>
      <c r="BF640" s="3"/>
      <c r="BZ640" s="3"/>
      <c r="CA640" s="3"/>
      <c r="CB640" s="3"/>
    </row>
    <row r="641" ht="12.75" customHeight="1">
      <c r="N641" s="3"/>
      <c r="AZ641" s="3"/>
      <c r="BA641" s="3"/>
      <c r="BB641" s="3"/>
      <c r="BC641" s="3"/>
      <c r="BD641" s="3"/>
      <c r="BE641" s="3"/>
      <c r="BF641" s="3"/>
      <c r="BZ641" s="3"/>
      <c r="CA641" s="3"/>
      <c r="CB641" s="3"/>
    </row>
    <row r="642" ht="12.75" customHeight="1">
      <c r="N642" s="3"/>
      <c r="AZ642" s="3"/>
      <c r="BA642" s="3"/>
      <c r="BB642" s="3"/>
      <c r="BC642" s="3"/>
      <c r="BD642" s="3"/>
      <c r="BE642" s="3"/>
      <c r="BF642" s="3"/>
      <c r="BZ642" s="3"/>
      <c r="CA642" s="3"/>
      <c r="CB642" s="3"/>
    </row>
    <row r="643" ht="12.75" customHeight="1">
      <c r="N643" s="3"/>
      <c r="AZ643" s="3"/>
      <c r="BA643" s="3"/>
      <c r="BB643" s="3"/>
      <c r="BC643" s="3"/>
      <c r="BD643" s="3"/>
      <c r="BE643" s="3"/>
      <c r="BF643" s="3"/>
      <c r="BZ643" s="3"/>
      <c r="CA643" s="3"/>
      <c r="CB643" s="3"/>
    </row>
    <row r="644" ht="12.75" customHeight="1">
      <c r="N644" s="3"/>
      <c r="AZ644" s="3"/>
      <c r="BA644" s="3"/>
      <c r="BB644" s="3"/>
      <c r="BC644" s="3"/>
      <c r="BD644" s="3"/>
      <c r="BE644" s="3"/>
      <c r="BF644" s="3"/>
      <c r="BZ644" s="3"/>
      <c r="CA644" s="3"/>
      <c r="CB644" s="3"/>
    </row>
    <row r="645" ht="12.75" customHeight="1">
      <c r="N645" s="3"/>
      <c r="AZ645" s="3"/>
      <c r="BA645" s="3"/>
      <c r="BB645" s="3"/>
      <c r="BC645" s="3"/>
      <c r="BD645" s="3"/>
      <c r="BE645" s="3"/>
      <c r="BF645" s="3"/>
      <c r="BZ645" s="3"/>
      <c r="CA645" s="3"/>
      <c r="CB645" s="3"/>
    </row>
    <row r="646" ht="12.75" customHeight="1">
      <c r="N646" s="3"/>
      <c r="AZ646" s="3"/>
      <c r="BA646" s="3"/>
      <c r="BB646" s="3"/>
      <c r="BC646" s="3"/>
      <c r="BD646" s="3"/>
      <c r="BE646" s="3"/>
      <c r="BF646" s="3"/>
      <c r="BZ646" s="3"/>
      <c r="CA646" s="3"/>
      <c r="CB646" s="3"/>
    </row>
    <row r="647" ht="12.75" customHeight="1">
      <c r="N647" s="3"/>
      <c r="AZ647" s="3"/>
      <c r="BA647" s="3"/>
      <c r="BB647" s="3"/>
      <c r="BC647" s="3"/>
      <c r="BD647" s="3"/>
      <c r="BE647" s="3"/>
      <c r="BF647" s="3"/>
      <c r="BZ647" s="3"/>
      <c r="CA647" s="3"/>
      <c r="CB647" s="3"/>
    </row>
    <row r="648" ht="12.75" customHeight="1">
      <c r="N648" s="3"/>
      <c r="AZ648" s="3"/>
      <c r="BA648" s="3"/>
      <c r="BB648" s="3"/>
      <c r="BC648" s="3"/>
      <c r="BD648" s="3"/>
      <c r="BE648" s="3"/>
      <c r="BF648" s="3"/>
      <c r="BZ648" s="3"/>
      <c r="CA648" s="3"/>
      <c r="CB648" s="3"/>
    </row>
    <row r="649" ht="12.75" customHeight="1">
      <c r="N649" s="3"/>
      <c r="AZ649" s="3"/>
      <c r="BA649" s="3"/>
      <c r="BB649" s="3"/>
      <c r="BC649" s="3"/>
      <c r="BD649" s="3"/>
      <c r="BE649" s="3"/>
      <c r="BF649" s="3"/>
      <c r="BZ649" s="3"/>
      <c r="CA649" s="3"/>
      <c r="CB649" s="3"/>
    </row>
    <row r="650" ht="12.75" customHeight="1">
      <c r="N650" s="3"/>
      <c r="AZ650" s="3"/>
      <c r="BA650" s="3"/>
      <c r="BB650" s="3"/>
      <c r="BC650" s="3"/>
      <c r="BD650" s="3"/>
      <c r="BE650" s="3"/>
      <c r="BF650" s="3"/>
      <c r="BZ650" s="3"/>
      <c r="CA650" s="3"/>
      <c r="CB650" s="3"/>
    </row>
    <row r="651" ht="12.75" customHeight="1">
      <c r="N651" s="3"/>
      <c r="AZ651" s="3"/>
      <c r="BA651" s="3"/>
      <c r="BB651" s="3"/>
      <c r="BC651" s="3"/>
      <c r="BD651" s="3"/>
      <c r="BE651" s="3"/>
      <c r="BF651" s="3"/>
      <c r="BZ651" s="3"/>
      <c r="CA651" s="3"/>
      <c r="CB651" s="3"/>
    </row>
    <row r="652" ht="12.75" customHeight="1">
      <c r="N652" s="3"/>
      <c r="AZ652" s="3"/>
      <c r="BA652" s="3"/>
      <c r="BB652" s="3"/>
      <c r="BC652" s="3"/>
      <c r="BD652" s="3"/>
      <c r="BE652" s="3"/>
      <c r="BF652" s="3"/>
      <c r="BZ652" s="3"/>
      <c r="CA652" s="3"/>
      <c r="CB652" s="3"/>
    </row>
    <row r="653" ht="12.75" customHeight="1">
      <c r="N653" s="3"/>
      <c r="AZ653" s="3"/>
      <c r="BA653" s="3"/>
      <c r="BB653" s="3"/>
      <c r="BC653" s="3"/>
      <c r="BD653" s="3"/>
      <c r="BE653" s="3"/>
      <c r="BF653" s="3"/>
      <c r="BZ653" s="3"/>
      <c r="CA653" s="3"/>
      <c r="CB653" s="3"/>
    </row>
    <row r="654" ht="12.75" customHeight="1">
      <c r="N654" s="3"/>
      <c r="AZ654" s="3"/>
      <c r="BA654" s="3"/>
      <c r="BB654" s="3"/>
      <c r="BC654" s="3"/>
      <c r="BD654" s="3"/>
      <c r="BE654" s="3"/>
      <c r="BF654" s="3"/>
      <c r="BZ654" s="3"/>
      <c r="CA654" s="3"/>
      <c r="CB654" s="3"/>
    </row>
    <row r="655" ht="12.75" customHeight="1">
      <c r="N655" s="3"/>
      <c r="AZ655" s="3"/>
      <c r="BA655" s="3"/>
      <c r="BB655" s="3"/>
      <c r="BC655" s="3"/>
      <c r="BD655" s="3"/>
      <c r="BE655" s="3"/>
      <c r="BF655" s="3"/>
      <c r="BZ655" s="3"/>
      <c r="CA655" s="3"/>
      <c r="CB655" s="3"/>
    </row>
    <row r="656" ht="12.75" customHeight="1">
      <c r="N656" s="3"/>
      <c r="AZ656" s="3"/>
      <c r="BA656" s="3"/>
      <c r="BB656" s="3"/>
      <c r="BC656" s="3"/>
      <c r="BD656" s="3"/>
      <c r="BE656" s="3"/>
      <c r="BF656" s="3"/>
      <c r="BZ656" s="3"/>
      <c r="CA656" s="3"/>
      <c r="CB656" s="3"/>
    </row>
    <row r="657" ht="12.75" customHeight="1">
      <c r="N657" s="3"/>
      <c r="AZ657" s="3"/>
      <c r="BA657" s="3"/>
      <c r="BB657" s="3"/>
      <c r="BC657" s="3"/>
      <c r="BD657" s="3"/>
      <c r="BE657" s="3"/>
      <c r="BF657" s="3"/>
      <c r="BZ657" s="3"/>
      <c r="CA657" s="3"/>
      <c r="CB657" s="3"/>
    </row>
    <row r="658" ht="12.75" customHeight="1">
      <c r="N658" s="3"/>
      <c r="AZ658" s="3"/>
      <c r="BA658" s="3"/>
      <c r="BB658" s="3"/>
      <c r="BC658" s="3"/>
      <c r="BD658" s="3"/>
      <c r="BE658" s="3"/>
      <c r="BF658" s="3"/>
      <c r="BZ658" s="3"/>
      <c r="CA658" s="3"/>
      <c r="CB658" s="3"/>
    </row>
    <row r="659" ht="12.75" customHeight="1">
      <c r="N659" s="3"/>
      <c r="AZ659" s="3"/>
      <c r="BA659" s="3"/>
      <c r="BB659" s="3"/>
      <c r="BC659" s="3"/>
      <c r="BD659" s="3"/>
      <c r="BE659" s="3"/>
      <c r="BF659" s="3"/>
      <c r="BZ659" s="3"/>
      <c r="CA659" s="3"/>
      <c r="CB659" s="3"/>
    </row>
    <row r="660" ht="12.75" customHeight="1">
      <c r="N660" s="3"/>
      <c r="AZ660" s="3"/>
      <c r="BA660" s="3"/>
      <c r="BB660" s="3"/>
      <c r="BC660" s="3"/>
      <c r="BD660" s="3"/>
      <c r="BE660" s="3"/>
      <c r="BF660" s="3"/>
      <c r="BZ660" s="3"/>
      <c r="CA660" s="3"/>
      <c r="CB660" s="3"/>
    </row>
    <row r="661" ht="12.75" customHeight="1">
      <c r="N661" s="3"/>
      <c r="AZ661" s="3"/>
      <c r="BA661" s="3"/>
      <c r="BB661" s="3"/>
      <c r="BC661" s="3"/>
      <c r="BD661" s="3"/>
      <c r="BE661" s="3"/>
      <c r="BF661" s="3"/>
      <c r="BZ661" s="3"/>
      <c r="CA661" s="3"/>
      <c r="CB661" s="3"/>
    </row>
    <row r="662" ht="12.75" customHeight="1">
      <c r="N662" s="3"/>
      <c r="AZ662" s="3"/>
      <c r="BA662" s="3"/>
      <c r="BB662" s="3"/>
      <c r="BC662" s="3"/>
      <c r="BD662" s="3"/>
      <c r="BE662" s="3"/>
      <c r="BF662" s="3"/>
      <c r="BZ662" s="3"/>
      <c r="CA662" s="3"/>
      <c r="CB662" s="3"/>
    </row>
    <row r="663" ht="12.75" customHeight="1">
      <c r="N663" s="3"/>
      <c r="AZ663" s="3"/>
      <c r="BA663" s="3"/>
      <c r="BB663" s="3"/>
      <c r="BC663" s="3"/>
      <c r="BD663" s="3"/>
      <c r="BE663" s="3"/>
      <c r="BF663" s="3"/>
      <c r="BZ663" s="3"/>
      <c r="CA663" s="3"/>
      <c r="CB663" s="3"/>
    </row>
    <row r="664" ht="12.75" customHeight="1">
      <c r="N664" s="3"/>
      <c r="AZ664" s="3"/>
      <c r="BA664" s="3"/>
      <c r="BB664" s="3"/>
      <c r="BC664" s="3"/>
      <c r="BD664" s="3"/>
      <c r="BE664" s="3"/>
      <c r="BF664" s="3"/>
      <c r="BZ664" s="3"/>
      <c r="CA664" s="3"/>
      <c r="CB664" s="3"/>
    </row>
    <row r="665" ht="12.75" customHeight="1">
      <c r="N665" s="3"/>
      <c r="AZ665" s="3"/>
      <c r="BA665" s="3"/>
      <c r="BB665" s="3"/>
      <c r="BC665" s="3"/>
      <c r="BD665" s="3"/>
      <c r="BE665" s="3"/>
      <c r="BF665" s="3"/>
      <c r="BZ665" s="3"/>
      <c r="CA665" s="3"/>
      <c r="CB665" s="3"/>
    </row>
    <row r="666" ht="12.75" customHeight="1">
      <c r="N666" s="3"/>
      <c r="AZ666" s="3"/>
      <c r="BA666" s="3"/>
      <c r="BB666" s="3"/>
      <c r="BC666" s="3"/>
      <c r="BD666" s="3"/>
      <c r="BE666" s="3"/>
      <c r="BF666" s="3"/>
      <c r="BZ666" s="3"/>
      <c r="CA666" s="3"/>
      <c r="CB666" s="3"/>
    </row>
    <row r="667" ht="12.75" customHeight="1">
      <c r="N667" s="3"/>
      <c r="AZ667" s="3"/>
      <c r="BA667" s="3"/>
      <c r="BB667" s="3"/>
      <c r="BC667" s="3"/>
      <c r="BD667" s="3"/>
      <c r="BE667" s="3"/>
      <c r="BF667" s="3"/>
      <c r="BZ667" s="3"/>
      <c r="CA667" s="3"/>
      <c r="CB667" s="3"/>
    </row>
    <row r="668" ht="12.75" customHeight="1">
      <c r="N668" s="3"/>
      <c r="AZ668" s="3"/>
      <c r="BA668" s="3"/>
      <c r="BB668" s="3"/>
      <c r="BC668" s="3"/>
      <c r="BD668" s="3"/>
      <c r="BE668" s="3"/>
      <c r="BF668" s="3"/>
      <c r="BZ668" s="3"/>
      <c r="CA668" s="3"/>
      <c r="CB668" s="3"/>
    </row>
    <row r="669" ht="12.75" customHeight="1">
      <c r="N669" s="3"/>
      <c r="AZ669" s="3"/>
      <c r="BA669" s="3"/>
      <c r="BB669" s="3"/>
      <c r="BC669" s="3"/>
      <c r="BD669" s="3"/>
      <c r="BE669" s="3"/>
      <c r="BF669" s="3"/>
      <c r="BZ669" s="3"/>
      <c r="CA669" s="3"/>
      <c r="CB669" s="3"/>
    </row>
    <row r="670" ht="12.75" customHeight="1">
      <c r="N670" s="3"/>
      <c r="AZ670" s="3"/>
      <c r="BA670" s="3"/>
      <c r="BB670" s="3"/>
      <c r="BC670" s="3"/>
      <c r="BD670" s="3"/>
      <c r="BE670" s="3"/>
      <c r="BF670" s="3"/>
      <c r="BZ670" s="3"/>
      <c r="CA670" s="3"/>
      <c r="CB670" s="3"/>
    </row>
    <row r="671" ht="12.75" customHeight="1">
      <c r="N671" s="3"/>
      <c r="AZ671" s="3"/>
      <c r="BA671" s="3"/>
      <c r="BB671" s="3"/>
      <c r="BC671" s="3"/>
      <c r="BD671" s="3"/>
      <c r="BE671" s="3"/>
      <c r="BF671" s="3"/>
      <c r="BZ671" s="3"/>
      <c r="CA671" s="3"/>
      <c r="CB671" s="3"/>
    </row>
    <row r="672" ht="12.75" customHeight="1">
      <c r="N672" s="3"/>
      <c r="AZ672" s="3"/>
      <c r="BA672" s="3"/>
      <c r="BB672" s="3"/>
      <c r="BC672" s="3"/>
      <c r="BD672" s="3"/>
      <c r="BE672" s="3"/>
      <c r="BF672" s="3"/>
      <c r="BZ672" s="3"/>
      <c r="CA672" s="3"/>
      <c r="CB672" s="3"/>
    </row>
    <row r="673" ht="12.75" customHeight="1">
      <c r="N673" s="3"/>
      <c r="AZ673" s="3"/>
      <c r="BA673" s="3"/>
      <c r="BB673" s="3"/>
      <c r="BC673" s="3"/>
      <c r="BD673" s="3"/>
      <c r="BE673" s="3"/>
      <c r="BF673" s="3"/>
      <c r="BZ673" s="3"/>
      <c r="CA673" s="3"/>
      <c r="CB673" s="3"/>
    </row>
    <row r="674" ht="12.75" customHeight="1">
      <c r="N674" s="3"/>
      <c r="AZ674" s="3"/>
      <c r="BA674" s="3"/>
      <c r="BB674" s="3"/>
      <c r="BC674" s="3"/>
      <c r="BD674" s="3"/>
      <c r="BE674" s="3"/>
      <c r="BF674" s="3"/>
      <c r="BZ674" s="3"/>
      <c r="CA674" s="3"/>
      <c r="CB674" s="3"/>
    </row>
    <row r="675" ht="12.75" customHeight="1">
      <c r="N675" s="3"/>
      <c r="AZ675" s="3"/>
      <c r="BA675" s="3"/>
      <c r="BB675" s="3"/>
      <c r="BC675" s="3"/>
      <c r="BD675" s="3"/>
      <c r="BE675" s="3"/>
      <c r="BF675" s="3"/>
      <c r="BZ675" s="3"/>
      <c r="CA675" s="3"/>
      <c r="CB675" s="3"/>
    </row>
    <row r="676" ht="12.75" customHeight="1">
      <c r="N676" s="3"/>
      <c r="AZ676" s="3"/>
      <c r="BA676" s="3"/>
      <c r="BB676" s="3"/>
      <c r="BC676" s="3"/>
      <c r="BD676" s="3"/>
      <c r="BE676" s="3"/>
      <c r="BF676" s="3"/>
      <c r="BZ676" s="3"/>
      <c r="CA676" s="3"/>
      <c r="CB676" s="3"/>
    </row>
    <row r="677" ht="12.75" customHeight="1">
      <c r="N677" s="3"/>
      <c r="AZ677" s="3"/>
      <c r="BA677" s="3"/>
      <c r="BB677" s="3"/>
      <c r="BC677" s="3"/>
      <c r="BD677" s="3"/>
      <c r="BE677" s="3"/>
      <c r="BF677" s="3"/>
      <c r="BZ677" s="3"/>
      <c r="CA677" s="3"/>
      <c r="CB677" s="3"/>
    </row>
    <row r="678" ht="12.75" customHeight="1">
      <c r="N678" s="3"/>
      <c r="AZ678" s="3"/>
      <c r="BA678" s="3"/>
      <c r="BB678" s="3"/>
      <c r="BC678" s="3"/>
      <c r="BD678" s="3"/>
      <c r="BE678" s="3"/>
      <c r="BF678" s="3"/>
      <c r="BZ678" s="3"/>
      <c r="CA678" s="3"/>
      <c r="CB678" s="3"/>
    </row>
    <row r="679" ht="12.75" customHeight="1">
      <c r="N679" s="3"/>
      <c r="AZ679" s="3"/>
      <c r="BA679" s="3"/>
      <c r="BB679" s="3"/>
      <c r="BC679" s="3"/>
      <c r="BD679" s="3"/>
      <c r="BE679" s="3"/>
      <c r="BF679" s="3"/>
      <c r="BZ679" s="3"/>
      <c r="CA679" s="3"/>
      <c r="CB679" s="3"/>
    </row>
    <row r="680" ht="12.75" customHeight="1">
      <c r="N680" s="3"/>
      <c r="AZ680" s="3"/>
      <c r="BA680" s="3"/>
      <c r="BB680" s="3"/>
      <c r="BC680" s="3"/>
      <c r="BD680" s="3"/>
      <c r="BE680" s="3"/>
      <c r="BF680" s="3"/>
      <c r="BZ680" s="3"/>
      <c r="CA680" s="3"/>
      <c r="CB680" s="3"/>
    </row>
    <row r="681" ht="12.75" customHeight="1">
      <c r="N681" s="3"/>
      <c r="AZ681" s="3"/>
      <c r="BA681" s="3"/>
      <c r="BB681" s="3"/>
      <c r="BC681" s="3"/>
      <c r="BD681" s="3"/>
      <c r="BE681" s="3"/>
      <c r="BF681" s="3"/>
      <c r="BZ681" s="3"/>
      <c r="CA681" s="3"/>
      <c r="CB681" s="3"/>
    </row>
    <row r="682" ht="12.75" customHeight="1">
      <c r="N682" s="3"/>
      <c r="AZ682" s="3"/>
      <c r="BA682" s="3"/>
      <c r="BB682" s="3"/>
      <c r="BC682" s="3"/>
      <c r="BD682" s="3"/>
      <c r="BE682" s="3"/>
      <c r="BF682" s="3"/>
      <c r="BZ682" s="3"/>
      <c r="CA682" s="3"/>
      <c r="CB682" s="3"/>
    </row>
    <row r="683" ht="12.75" customHeight="1">
      <c r="N683" s="3"/>
      <c r="AZ683" s="3"/>
      <c r="BA683" s="3"/>
      <c r="BB683" s="3"/>
      <c r="BC683" s="3"/>
      <c r="BD683" s="3"/>
      <c r="BE683" s="3"/>
      <c r="BF683" s="3"/>
      <c r="BZ683" s="3"/>
      <c r="CA683" s="3"/>
      <c r="CB683" s="3"/>
    </row>
    <row r="684" ht="12.75" customHeight="1">
      <c r="N684" s="3"/>
      <c r="AZ684" s="3"/>
      <c r="BA684" s="3"/>
      <c r="BB684" s="3"/>
      <c r="BC684" s="3"/>
      <c r="BD684" s="3"/>
      <c r="BE684" s="3"/>
      <c r="BF684" s="3"/>
      <c r="BZ684" s="3"/>
      <c r="CA684" s="3"/>
      <c r="CB684" s="3"/>
    </row>
    <row r="685" ht="12.75" customHeight="1">
      <c r="N685" s="3"/>
      <c r="AZ685" s="3"/>
      <c r="BA685" s="3"/>
      <c r="BB685" s="3"/>
      <c r="BC685" s="3"/>
      <c r="BD685" s="3"/>
      <c r="BE685" s="3"/>
      <c r="BF685" s="3"/>
      <c r="BZ685" s="3"/>
      <c r="CA685" s="3"/>
      <c r="CB685" s="3"/>
    </row>
    <row r="686" ht="12.75" customHeight="1">
      <c r="N686" s="3"/>
      <c r="AZ686" s="3"/>
      <c r="BA686" s="3"/>
      <c r="BB686" s="3"/>
      <c r="BC686" s="3"/>
      <c r="BD686" s="3"/>
      <c r="BE686" s="3"/>
      <c r="BF686" s="3"/>
      <c r="BZ686" s="3"/>
      <c r="CA686" s="3"/>
      <c r="CB686" s="3"/>
    </row>
    <row r="687" ht="12.75" customHeight="1">
      <c r="N687" s="3"/>
      <c r="AZ687" s="3"/>
      <c r="BA687" s="3"/>
      <c r="BB687" s="3"/>
      <c r="BC687" s="3"/>
      <c r="BD687" s="3"/>
      <c r="BE687" s="3"/>
      <c r="BF687" s="3"/>
      <c r="BZ687" s="3"/>
      <c r="CA687" s="3"/>
      <c r="CB687" s="3"/>
    </row>
    <row r="688" ht="12.75" customHeight="1">
      <c r="N688" s="3"/>
      <c r="AZ688" s="3"/>
      <c r="BA688" s="3"/>
      <c r="BB688" s="3"/>
      <c r="BC688" s="3"/>
      <c r="BD688" s="3"/>
      <c r="BE688" s="3"/>
      <c r="BF688" s="3"/>
      <c r="BZ688" s="3"/>
      <c r="CA688" s="3"/>
      <c r="CB688" s="3"/>
    </row>
    <row r="689" ht="12.75" customHeight="1">
      <c r="N689" s="3"/>
      <c r="AZ689" s="3"/>
      <c r="BA689" s="3"/>
      <c r="BB689" s="3"/>
      <c r="BC689" s="3"/>
      <c r="BD689" s="3"/>
      <c r="BE689" s="3"/>
      <c r="BF689" s="3"/>
      <c r="BZ689" s="3"/>
      <c r="CA689" s="3"/>
      <c r="CB689" s="3"/>
    </row>
    <row r="690" ht="12.75" customHeight="1">
      <c r="N690" s="3"/>
      <c r="AZ690" s="3"/>
      <c r="BA690" s="3"/>
      <c r="BB690" s="3"/>
      <c r="BC690" s="3"/>
      <c r="BD690" s="3"/>
      <c r="BE690" s="3"/>
      <c r="BF690" s="3"/>
      <c r="BZ690" s="3"/>
      <c r="CA690" s="3"/>
      <c r="CB690" s="3"/>
    </row>
    <row r="691" ht="12.75" customHeight="1">
      <c r="N691" s="3"/>
      <c r="AZ691" s="3"/>
      <c r="BA691" s="3"/>
      <c r="BB691" s="3"/>
      <c r="BC691" s="3"/>
      <c r="BD691" s="3"/>
      <c r="BE691" s="3"/>
      <c r="BF691" s="3"/>
      <c r="BZ691" s="3"/>
      <c r="CA691" s="3"/>
      <c r="CB691" s="3"/>
    </row>
    <row r="692" ht="12.75" customHeight="1">
      <c r="N692" s="3"/>
      <c r="AZ692" s="3"/>
      <c r="BA692" s="3"/>
      <c r="BB692" s="3"/>
      <c r="BC692" s="3"/>
      <c r="BD692" s="3"/>
      <c r="BE692" s="3"/>
      <c r="BF692" s="3"/>
      <c r="BZ692" s="3"/>
      <c r="CA692" s="3"/>
      <c r="CB692" s="3"/>
    </row>
    <row r="693" ht="12.75" customHeight="1">
      <c r="N693" s="3"/>
      <c r="AZ693" s="3"/>
      <c r="BA693" s="3"/>
      <c r="BB693" s="3"/>
      <c r="BC693" s="3"/>
      <c r="BD693" s="3"/>
      <c r="BE693" s="3"/>
      <c r="BF693" s="3"/>
      <c r="BZ693" s="3"/>
      <c r="CA693" s="3"/>
      <c r="CB693" s="3"/>
    </row>
    <row r="694" ht="12.75" customHeight="1">
      <c r="N694" s="3"/>
      <c r="AZ694" s="3"/>
      <c r="BA694" s="3"/>
      <c r="BB694" s="3"/>
      <c r="BC694" s="3"/>
      <c r="BD694" s="3"/>
      <c r="BE694" s="3"/>
      <c r="BF694" s="3"/>
      <c r="BZ694" s="3"/>
      <c r="CA694" s="3"/>
      <c r="CB694" s="3"/>
    </row>
    <row r="695" ht="12.75" customHeight="1">
      <c r="N695" s="3"/>
      <c r="AZ695" s="3"/>
      <c r="BA695" s="3"/>
      <c r="BB695" s="3"/>
      <c r="BC695" s="3"/>
      <c r="BD695" s="3"/>
      <c r="BE695" s="3"/>
      <c r="BF695" s="3"/>
      <c r="BZ695" s="3"/>
      <c r="CA695" s="3"/>
      <c r="CB695" s="3"/>
    </row>
    <row r="696" ht="12.75" customHeight="1">
      <c r="N696" s="3"/>
      <c r="AZ696" s="3"/>
      <c r="BA696" s="3"/>
      <c r="BB696" s="3"/>
      <c r="BC696" s="3"/>
      <c r="BD696" s="3"/>
      <c r="BE696" s="3"/>
      <c r="BF696" s="3"/>
      <c r="BZ696" s="3"/>
      <c r="CA696" s="3"/>
      <c r="CB696" s="3"/>
    </row>
    <row r="697" ht="12.75" customHeight="1">
      <c r="N697" s="3"/>
      <c r="AZ697" s="3"/>
      <c r="BA697" s="3"/>
      <c r="BB697" s="3"/>
      <c r="BC697" s="3"/>
      <c r="BD697" s="3"/>
      <c r="BE697" s="3"/>
      <c r="BF697" s="3"/>
      <c r="BZ697" s="3"/>
      <c r="CA697" s="3"/>
      <c r="CB697" s="3"/>
    </row>
    <row r="698" ht="12.75" customHeight="1">
      <c r="N698" s="3"/>
      <c r="AZ698" s="3"/>
      <c r="BA698" s="3"/>
      <c r="BB698" s="3"/>
      <c r="BC698" s="3"/>
      <c r="BD698" s="3"/>
      <c r="BE698" s="3"/>
      <c r="BF698" s="3"/>
      <c r="BZ698" s="3"/>
      <c r="CA698" s="3"/>
      <c r="CB698" s="3"/>
    </row>
    <row r="699" ht="12.75" customHeight="1">
      <c r="N699" s="3"/>
      <c r="AZ699" s="3"/>
      <c r="BA699" s="3"/>
      <c r="BB699" s="3"/>
      <c r="BC699" s="3"/>
      <c r="BD699" s="3"/>
      <c r="BE699" s="3"/>
      <c r="BF699" s="3"/>
      <c r="BZ699" s="3"/>
      <c r="CA699" s="3"/>
      <c r="CB699" s="3"/>
    </row>
    <row r="700" ht="12.75" customHeight="1">
      <c r="N700" s="3"/>
      <c r="AZ700" s="3"/>
      <c r="BA700" s="3"/>
      <c r="BB700" s="3"/>
      <c r="BC700" s="3"/>
      <c r="BD700" s="3"/>
      <c r="BE700" s="3"/>
      <c r="BF700" s="3"/>
      <c r="BZ700" s="3"/>
      <c r="CA700" s="3"/>
      <c r="CB700" s="3"/>
    </row>
    <row r="701" ht="12.75" customHeight="1">
      <c r="N701" s="3"/>
      <c r="AZ701" s="3"/>
      <c r="BA701" s="3"/>
      <c r="BB701" s="3"/>
      <c r="BC701" s="3"/>
      <c r="BD701" s="3"/>
      <c r="BE701" s="3"/>
      <c r="BF701" s="3"/>
      <c r="BZ701" s="3"/>
      <c r="CA701" s="3"/>
      <c r="CB701" s="3"/>
    </row>
    <row r="702" ht="12.75" customHeight="1">
      <c r="N702" s="3"/>
      <c r="AZ702" s="3"/>
      <c r="BA702" s="3"/>
      <c r="BB702" s="3"/>
      <c r="BC702" s="3"/>
      <c r="BD702" s="3"/>
      <c r="BE702" s="3"/>
      <c r="BF702" s="3"/>
      <c r="BZ702" s="3"/>
      <c r="CA702" s="3"/>
      <c r="CB702" s="3"/>
    </row>
    <row r="703" ht="12.75" customHeight="1">
      <c r="N703" s="3"/>
      <c r="AZ703" s="3"/>
      <c r="BA703" s="3"/>
      <c r="BB703" s="3"/>
      <c r="BC703" s="3"/>
      <c r="BD703" s="3"/>
      <c r="BE703" s="3"/>
      <c r="BF703" s="3"/>
      <c r="BZ703" s="3"/>
      <c r="CA703" s="3"/>
      <c r="CB703" s="3"/>
    </row>
    <row r="704" ht="12.75" customHeight="1">
      <c r="N704" s="3"/>
      <c r="AZ704" s="3"/>
      <c r="BA704" s="3"/>
      <c r="BB704" s="3"/>
      <c r="BC704" s="3"/>
      <c r="BD704" s="3"/>
      <c r="BE704" s="3"/>
      <c r="BF704" s="3"/>
      <c r="BZ704" s="3"/>
      <c r="CA704" s="3"/>
      <c r="CB704" s="3"/>
    </row>
    <row r="705" ht="12.75" customHeight="1">
      <c r="N705" s="3"/>
      <c r="AZ705" s="3"/>
      <c r="BA705" s="3"/>
      <c r="BB705" s="3"/>
      <c r="BC705" s="3"/>
      <c r="BD705" s="3"/>
      <c r="BE705" s="3"/>
      <c r="BF705" s="3"/>
      <c r="BZ705" s="3"/>
      <c r="CA705" s="3"/>
      <c r="CB705" s="3"/>
    </row>
    <row r="706" ht="12.75" customHeight="1">
      <c r="N706" s="3"/>
      <c r="AZ706" s="3"/>
      <c r="BA706" s="3"/>
      <c r="BB706" s="3"/>
      <c r="BC706" s="3"/>
      <c r="BD706" s="3"/>
      <c r="BE706" s="3"/>
      <c r="BF706" s="3"/>
      <c r="BZ706" s="3"/>
      <c r="CA706" s="3"/>
      <c r="CB706" s="3"/>
    </row>
    <row r="707" ht="12.75" customHeight="1">
      <c r="N707" s="3"/>
      <c r="AZ707" s="3"/>
      <c r="BA707" s="3"/>
      <c r="BB707" s="3"/>
      <c r="BC707" s="3"/>
      <c r="BD707" s="3"/>
      <c r="BE707" s="3"/>
      <c r="BF707" s="3"/>
      <c r="BZ707" s="3"/>
      <c r="CA707" s="3"/>
      <c r="CB707" s="3"/>
    </row>
    <row r="708" ht="12.75" customHeight="1">
      <c r="N708" s="3"/>
      <c r="AZ708" s="3"/>
      <c r="BA708" s="3"/>
      <c r="BB708" s="3"/>
      <c r="BC708" s="3"/>
      <c r="BD708" s="3"/>
      <c r="BE708" s="3"/>
      <c r="BF708" s="3"/>
      <c r="BZ708" s="3"/>
      <c r="CA708" s="3"/>
      <c r="CB708" s="3"/>
    </row>
    <row r="709" ht="12.75" customHeight="1">
      <c r="N709" s="3"/>
      <c r="AZ709" s="3"/>
      <c r="BA709" s="3"/>
      <c r="BB709" s="3"/>
      <c r="BC709" s="3"/>
      <c r="BD709" s="3"/>
      <c r="BE709" s="3"/>
      <c r="BF709" s="3"/>
      <c r="BZ709" s="3"/>
      <c r="CA709" s="3"/>
      <c r="CB709" s="3"/>
    </row>
    <row r="710" ht="12.75" customHeight="1">
      <c r="N710" s="3"/>
      <c r="AZ710" s="3"/>
      <c r="BA710" s="3"/>
      <c r="BB710" s="3"/>
      <c r="BC710" s="3"/>
      <c r="BD710" s="3"/>
      <c r="BE710" s="3"/>
      <c r="BF710" s="3"/>
      <c r="BZ710" s="3"/>
      <c r="CA710" s="3"/>
      <c r="CB710" s="3"/>
    </row>
    <row r="711" ht="12.75" customHeight="1">
      <c r="N711" s="3"/>
      <c r="AZ711" s="3"/>
      <c r="BA711" s="3"/>
      <c r="BB711" s="3"/>
      <c r="BC711" s="3"/>
      <c r="BD711" s="3"/>
      <c r="BE711" s="3"/>
      <c r="BF711" s="3"/>
      <c r="BZ711" s="3"/>
      <c r="CA711" s="3"/>
      <c r="CB711" s="3"/>
    </row>
    <row r="712" ht="12.75" customHeight="1">
      <c r="N712" s="3"/>
      <c r="AZ712" s="3"/>
      <c r="BA712" s="3"/>
      <c r="BB712" s="3"/>
      <c r="BC712" s="3"/>
      <c r="BD712" s="3"/>
      <c r="BE712" s="3"/>
      <c r="BF712" s="3"/>
      <c r="BZ712" s="3"/>
      <c r="CA712" s="3"/>
      <c r="CB712" s="3"/>
    </row>
    <row r="713" ht="12.75" customHeight="1">
      <c r="N713" s="3"/>
      <c r="AZ713" s="3"/>
      <c r="BA713" s="3"/>
      <c r="BB713" s="3"/>
      <c r="BC713" s="3"/>
      <c r="BD713" s="3"/>
      <c r="BE713" s="3"/>
      <c r="BF713" s="3"/>
      <c r="BZ713" s="3"/>
      <c r="CA713" s="3"/>
      <c r="CB713" s="3"/>
    </row>
    <row r="714" ht="12.75" customHeight="1">
      <c r="N714" s="3"/>
      <c r="AZ714" s="3"/>
      <c r="BA714" s="3"/>
      <c r="BB714" s="3"/>
      <c r="BC714" s="3"/>
      <c r="BD714" s="3"/>
      <c r="BE714" s="3"/>
      <c r="BF714" s="3"/>
      <c r="BZ714" s="3"/>
      <c r="CA714" s="3"/>
      <c r="CB714" s="3"/>
    </row>
    <row r="715" ht="12.75" customHeight="1">
      <c r="N715" s="3"/>
      <c r="AZ715" s="3"/>
      <c r="BA715" s="3"/>
      <c r="BB715" s="3"/>
      <c r="BC715" s="3"/>
      <c r="BD715" s="3"/>
      <c r="BE715" s="3"/>
      <c r="BF715" s="3"/>
      <c r="BZ715" s="3"/>
      <c r="CA715" s="3"/>
      <c r="CB715" s="3"/>
    </row>
    <row r="716" ht="12.75" customHeight="1">
      <c r="N716" s="3"/>
      <c r="AZ716" s="3"/>
      <c r="BA716" s="3"/>
      <c r="BB716" s="3"/>
      <c r="BC716" s="3"/>
      <c r="BD716" s="3"/>
      <c r="BE716" s="3"/>
      <c r="BF716" s="3"/>
      <c r="BZ716" s="3"/>
      <c r="CA716" s="3"/>
      <c r="CB716" s="3"/>
    </row>
    <row r="717" ht="12.75" customHeight="1">
      <c r="N717" s="3"/>
      <c r="AZ717" s="3"/>
      <c r="BA717" s="3"/>
      <c r="BB717" s="3"/>
      <c r="BC717" s="3"/>
      <c r="BD717" s="3"/>
      <c r="BE717" s="3"/>
      <c r="BF717" s="3"/>
      <c r="BZ717" s="3"/>
      <c r="CA717" s="3"/>
      <c r="CB717" s="3"/>
    </row>
    <row r="718" ht="12.75" customHeight="1">
      <c r="N718" s="3"/>
      <c r="AZ718" s="3"/>
      <c r="BA718" s="3"/>
      <c r="BB718" s="3"/>
      <c r="BC718" s="3"/>
      <c r="BD718" s="3"/>
      <c r="BE718" s="3"/>
      <c r="BF718" s="3"/>
      <c r="BZ718" s="3"/>
      <c r="CA718" s="3"/>
      <c r="CB718" s="3"/>
    </row>
    <row r="719" ht="12.75" customHeight="1">
      <c r="N719" s="3"/>
      <c r="AZ719" s="3"/>
      <c r="BA719" s="3"/>
      <c r="BB719" s="3"/>
      <c r="BC719" s="3"/>
      <c r="BD719" s="3"/>
      <c r="BE719" s="3"/>
      <c r="BF719" s="3"/>
      <c r="BZ719" s="3"/>
      <c r="CA719" s="3"/>
      <c r="CB719" s="3"/>
    </row>
    <row r="720" ht="12.75" customHeight="1">
      <c r="N720" s="3"/>
      <c r="AZ720" s="3"/>
      <c r="BA720" s="3"/>
      <c r="BB720" s="3"/>
      <c r="BC720" s="3"/>
      <c r="BD720" s="3"/>
      <c r="BE720" s="3"/>
      <c r="BF720" s="3"/>
      <c r="BZ720" s="3"/>
      <c r="CA720" s="3"/>
      <c r="CB720" s="3"/>
    </row>
    <row r="721" ht="12.75" customHeight="1">
      <c r="N721" s="3"/>
      <c r="AZ721" s="3"/>
      <c r="BA721" s="3"/>
      <c r="BB721" s="3"/>
      <c r="BC721" s="3"/>
      <c r="BD721" s="3"/>
      <c r="BE721" s="3"/>
      <c r="BF721" s="3"/>
      <c r="BZ721" s="3"/>
      <c r="CA721" s="3"/>
      <c r="CB721" s="3"/>
    </row>
    <row r="722" ht="12.75" customHeight="1">
      <c r="N722" s="3"/>
      <c r="AZ722" s="3"/>
      <c r="BA722" s="3"/>
      <c r="BB722" s="3"/>
      <c r="BC722" s="3"/>
      <c r="BD722" s="3"/>
      <c r="BE722" s="3"/>
      <c r="BF722" s="3"/>
      <c r="BZ722" s="3"/>
      <c r="CA722" s="3"/>
      <c r="CB722" s="3"/>
    </row>
    <row r="723" ht="12.75" customHeight="1">
      <c r="N723" s="3"/>
      <c r="AZ723" s="3"/>
      <c r="BA723" s="3"/>
      <c r="BB723" s="3"/>
      <c r="BC723" s="3"/>
      <c r="BD723" s="3"/>
      <c r="BE723" s="3"/>
      <c r="BF723" s="3"/>
      <c r="BZ723" s="3"/>
      <c r="CA723" s="3"/>
      <c r="CB723" s="3"/>
    </row>
    <row r="724" ht="12.75" customHeight="1">
      <c r="N724" s="3"/>
      <c r="AZ724" s="3"/>
      <c r="BA724" s="3"/>
      <c r="BB724" s="3"/>
      <c r="BC724" s="3"/>
      <c r="BD724" s="3"/>
      <c r="BE724" s="3"/>
      <c r="BF724" s="3"/>
      <c r="BZ724" s="3"/>
      <c r="CA724" s="3"/>
      <c r="CB724" s="3"/>
    </row>
    <row r="725" ht="12.75" customHeight="1">
      <c r="N725" s="3"/>
      <c r="AZ725" s="3"/>
      <c r="BA725" s="3"/>
      <c r="BB725" s="3"/>
      <c r="BC725" s="3"/>
      <c r="BD725" s="3"/>
      <c r="BE725" s="3"/>
      <c r="BF725" s="3"/>
      <c r="BZ725" s="3"/>
      <c r="CA725" s="3"/>
      <c r="CB725" s="3"/>
    </row>
    <row r="726" ht="12.75" customHeight="1">
      <c r="N726" s="3"/>
      <c r="AZ726" s="3"/>
      <c r="BA726" s="3"/>
      <c r="BB726" s="3"/>
      <c r="BC726" s="3"/>
      <c r="BD726" s="3"/>
      <c r="BE726" s="3"/>
      <c r="BF726" s="3"/>
      <c r="BZ726" s="3"/>
      <c r="CA726" s="3"/>
      <c r="CB726" s="3"/>
    </row>
    <row r="727" ht="12.75" customHeight="1">
      <c r="N727" s="3"/>
      <c r="AZ727" s="3"/>
      <c r="BA727" s="3"/>
      <c r="BB727" s="3"/>
      <c r="BC727" s="3"/>
      <c r="BD727" s="3"/>
      <c r="BE727" s="3"/>
      <c r="BF727" s="3"/>
      <c r="BZ727" s="3"/>
      <c r="CA727" s="3"/>
      <c r="CB727" s="3"/>
    </row>
    <row r="728" ht="12.75" customHeight="1">
      <c r="N728" s="3"/>
      <c r="AZ728" s="3"/>
      <c r="BA728" s="3"/>
      <c r="BB728" s="3"/>
      <c r="BC728" s="3"/>
      <c r="BD728" s="3"/>
      <c r="BE728" s="3"/>
      <c r="BF728" s="3"/>
      <c r="BZ728" s="3"/>
      <c r="CA728" s="3"/>
      <c r="CB728" s="3"/>
    </row>
    <row r="729" ht="12.75" customHeight="1">
      <c r="N729" s="3"/>
      <c r="AZ729" s="3"/>
      <c r="BA729" s="3"/>
      <c r="BB729" s="3"/>
      <c r="BC729" s="3"/>
      <c r="BD729" s="3"/>
      <c r="BE729" s="3"/>
      <c r="BF729" s="3"/>
      <c r="BZ729" s="3"/>
      <c r="CA729" s="3"/>
      <c r="CB729" s="3"/>
    </row>
    <row r="730" ht="12.75" customHeight="1">
      <c r="N730" s="3"/>
      <c r="AZ730" s="3"/>
      <c r="BA730" s="3"/>
      <c r="BB730" s="3"/>
      <c r="BC730" s="3"/>
      <c r="BD730" s="3"/>
      <c r="BE730" s="3"/>
      <c r="BF730" s="3"/>
      <c r="BZ730" s="3"/>
      <c r="CA730" s="3"/>
      <c r="CB730" s="3"/>
    </row>
    <row r="731" ht="12.75" customHeight="1">
      <c r="N731" s="3"/>
      <c r="AZ731" s="3"/>
      <c r="BA731" s="3"/>
      <c r="BB731" s="3"/>
      <c r="BC731" s="3"/>
      <c r="BD731" s="3"/>
      <c r="BE731" s="3"/>
      <c r="BF731" s="3"/>
      <c r="BZ731" s="3"/>
      <c r="CA731" s="3"/>
      <c r="CB731" s="3"/>
    </row>
    <row r="732" ht="12.75" customHeight="1">
      <c r="N732" s="3"/>
      <c r="AZ732" s="3"/>
      <c r="BA732" s="3"/>
      <c r="BB732" s="3"/>
      <c r="BC732" s="3"/>
      <c r="BD732" s="3"/>
      <c r="BE732" s="3"/>
      <c r="BF732" s="3"/>
      <c r="BZ732" s="3"/>
      <c r="CA732" s="3"/>
      <c r="CB732" s="3"/>
    </row>
    <row r="733" ht="12.75" customHeight="1">
      <c r="N733" s="3"/>
      <c r="AZ733" s="3"/>
      <c r="BA733" s="3"/>
      <c r="BB733" s="3"/>
      <c r="BC733" s="3"/>
      <c r="BD733" s="3"/>
      <c r="BE733" s="3"/>
      <c r="BF733" s="3"/>
      <c r="BZ733" s="3"/>
      <c r="CA733" s="3"/>
      <c r="CB733" s="3"/>
    </row>
    <row r="734" ht="12.75" customHeight="1">
      <c r="N734" s="3"/>
      <c r="AZ734" s="3"/>
      <c r="BA734" s="3"/>
      <c r="BB734" s="3"/>
      <c r="BC734" s="3"/>
      <c r="BD734" s="3"/>
      <c r="BE734" s="3"/>
      <c r="BF734" s="3"/>
      <c r="BZ734" s="3"/>
      <c r="CA734" s="3"/>
      <c r="CB734" s="3"/>
    </row>
    <row r="735" ht="12.75" customHeight="1">
      <c r="N735" s="3"/>
      <c r="AZ735" s="3"/>
      <c r="BA735" s="3"/>
      <c r="BB735" s="3"/>
      <c r="BC735" s="3"/>
      <c r="BD735" s="3"/>
      <c r="BE735" s="3"/>
      <c r="BF735" s="3"/>
      <c r="BZ735" s="3"/>
      <c r="CA735" s="3"/>
      <c r="CB735" s="3"/>
    </row>
    <row r="736" ht="12.75" customHeight="1">
      <c r="N736" s="3"/>
      <c r="AZ736" s="3"/>
      <c r="BA736" s="3"/>
      <c r="BB736" s="3"/>
      <c r="BC736" s="3"/>
      <c r="BD736" s="3"/>
      <c r="BE736" s="3"/>
      <c r="BF736" s="3"/>
      <c r="BZ736" s="3"/>
      <c r="CA736" s="3"/>
      <c r="CB736" s="3"/>
    </row>
    <row r="737" ht="12.75" customHeight="1">
      <c r="N737" s="3"/>
      <c r="AZ737" s="3"/>
      <c r="BA737" s="3"/>
      <c r="BB737" s="3"/>
      <c r="BC737" s="3"/>
      <c r="BD737" s="3"/>
      <c r="BE737" s="3"/>
      <c r="BF737" s="3"/>
      <c r="BZ737" s="3"/>
      <c r="CA737" s="3"/>
      <c r="CB737" s="3"/>
    </row>
    <row r="738" ht="12.75" customHeight="1">
      <c r="N738" s="3"/>
      <c r="AZ738" s="3"/>
      <c r="BA738" s="3"/>
      <c r="BB738" s="3"/>
      <c r="BC738" s="3"/>
      <c r="BD738" s="3"/>
      <c r="BE738" s="3"/>
      <c r="BF738" s="3"/>
      <c r="BZ738" s="3"/>
      <c r="CA738" s="3"/>
      <c r="CB738" s="3"/>
    </row>
    <row r="739" ht="12.75" customHeight="1">
      <c r="N739" s="3"/>
      <c r="AZ739" s="3"/>
      <c r="BA739" s="3"/>
      <c r="BB739" s="3"/>
      <c r="BC739" s="3"/>
      <c r="BD739" s="3"/>
      <c r="BE739" s="3"/>
      <c r="BF739" s="3"/>
      <c r="BZ739" s="3"/>
      <c r="CA739" s="3"/>
      <c r="CB739" s="3"/>
    </row>
    <row r="740" ht="12.75" customHeight="1">
      <c r="N740" s="3"/>
      <c r="AZ740" s="3"/>
      <c r="BA740" s="3"/>
      <c r="BB740" s="3"/>
      <c r="BC740" s="3"/>
      <c r="BD740" s="3"/>
      <c r="BE740" s="3"/>
      <c r="BF740" s="3"/>
      <c r="BZ740" s="3"/>
      <c r="CA740" s="3"/>
      <c r="CB740" s="3"/>
    </row>
    <row r="741" ht="12.75" customHeight="1">
      <c r="N741" s="3"/>
      <c r="AZ741" s="3"/>
      <c r="BA741" s="3"/>
      <c r="BB741" s="3"/>
      <c r="BC741" s="3"/>
      <c r="BD741" s="3"/>
      <c r="BE741" s="3"/>
      <c r="BF741" s="3"/>
      <c r="BZ741" s="3"/>
      <c r="CA741" s="3"/>
      <c r="CB741" s="3"/>
    </row>
    <row r="742" ht="12.75" customHeight="1">
      <c r="N742" s="3"/>
      <c r="AZ742" s="3"/>
      <c r="BA742" s="3"/>
      <c r="BB742" s="3"/>
      <c r="BC742" s="3"/>
      <c r="BD742" s="3"/>
      <c r="BE742" s="3"/>
      <c r="BF742" s="3"/>
      <c r="BZ742" s="3"/>
      <c r="CA742" s="3"/>
      <c r="CB742" s="3"/>
    </row>
    <row r="743" ht="12.75" customHeight="1">
      <c r="N743" s="3"/>
      <c r="AZ743" s="3"/>
      <c r="BA743" s="3"/>
      <c r="BB743" s="3"/>
      <c r="BC743" s="3"/>
      <c r="BD743" s="3"/>
      <c r="BE743" s="3"/>
      <c r="BF743" s="3"/>
      <c r="BZ743" s="3"/>
      <c r="CA743" s="3"/>
      <c r="CB743" s="3"/>
    </row>
    <row r="744" ht="12.75" customHeight="1">
      <c r="N744" s="3"/>
      <c r="AZ744" s="3"/>
      <c r="BA744" s="3"/>
      <c r="BB744" s="3"/>
      <c r="BC744" s="3"/>
      <c r="BD744" s="3"/>
      <c r="BE744" s="3"/>
      <c r="BF744" s="3"/>
      <c r="BZ744" s="3"/>
      <c r="CA744" s="3"/>
      <c r="CB744" s="3"/>
    </row>
    <row r="745" ht="12.75" customHeight="1">
      <c r="N745" s="3"/>
      <c r="AZ745" s="3"/>
      <c r="BA745" s="3"/>
      <c r="BB745" s="3"/>
      <c r="BC745" s="3"/>
      <c r="BD745" s="3"/>
      <c r="BE745" s="3"/>
      <c r="BF745" s="3"/>
      <c r="BZ745" s="3"/>
      <c r="CA745" s="3"/>
      <c r="CB745" s="3"/>
    </row>
    <row r="746" ht="12.75" customHeight="1">
      <c r="N746" s="3"/>
      <c r="AZ746" s="3"/>
      <c r="BA746" s="3"/>
      <c r="BB746" s="3"/>
      <c r="BC746" s="3"/>
      <c r="BD746" s="3"/>
      <c r="BE746" s="3"/>
      <c r="BF746" s="3"/>
      <c r="BZ746" s="3"/>
      <c r="CA746" s="3"/>
      <c r="CB746" s="3"/>
    </row>
    <row r="747" ht="12.75" customHeight="1">
      <c r="N747" s="3"/>
      <c r="AZ747" s="3"/>
      <c r="BA747" s="3"/>
      <c r="BB747" s="3"/>
      <c r="BC747" s="3"/>
      <c r="BD747" s="3"/>
      <c r="BE747" s="3"/>
      <c r="BF747" s="3"/>
      <c r="BZ747" s="3"/>
      <c r="CA747" s="3"/>
      <c r="CB747" s="3"/>
    </row>
    <row r="748" ht="12.75" customHeight="1">
      <c r="N748" s="3"/>
      <c r="AZ748" s="3"/>
      <c r="BA748" s="3"/>
      <c r="BB748" s="3"/>
      <c r="BC748" s="3"/>
      <c r="BD748" s="3"/>
      <c r="BE748" s="3"/>
      <c r="BF748" s="3"/>
      <c r="BZ748" s="3"/>
      <c r="CA748" s="3"/>
      <c r="CB748" s="3"/>
    </row>
    <row r="749" ht="12.75" customHeight="1">
      <c r="N749" s="3"/>
      <c r="AZ749" s="3"/>
      <c r="BA749" s="3"/>
      <c r="BB749" s="3"/>
      <c r="BC749" s="3"/>
      <c r="BD749" s="3"/>
      <c r="BE749" s="3"/>
      <c r="BF749" s="3"/>
      <c r="BZ749" s="3"/>
      <c r="CA749" s="3"/>
      <c r="CB749" s="3"/>
    </row>
    <row r="750" ht="12.75" customHeight="1">
      <c r="N750" s="3"/>
      <c r="AZ750" s="3"/>
      <c r="BA750" s="3"/>
      <c r="BB750" s="3"/>
      <c r="BC750" s="3"/>
      <c r="BD750" s="3"/>
      <c r="BE750" s="3"/>
      <c r="BF750" s="3"/>
      <c r="BZ750" s="3"/>
      <c r="CA750" s="3"/>
      <c r="CB750" s="3"/>
    </row>
    <row r="751" ht="12.75" customHeight="1">
      <c r="N751" s="3"/>
      <c r="AZ751" s="3"/>
      <c r="BA751" s="3"/>
      <c r="BB751" s="3"/>
      <c r="BC751" s="3"/>
      <c r="BD751" s="3"/>
      <c r="BE751" s="3"/>
      <c r="BF751" s="3"/>
      <c r="BZ751" s="3"/>
      <c r="CA751" s="3"/>
      <c r="CB751" s="3"/>
    </row>
    <row r="752" ht="12.75" customHeight="1">
      <c r="N752" s="3"/>
      <c r="AZ752" s="3"/>
      <c r="BA752" s="3"/>
      <c r="BB752" s="3"/>
      <c r="BC752" s="3"/>
      <c r="BD752" s="3"/>
      <c r="BE752" s="3"/>
      <c r="BF752" s="3"/>
      <c r="BZ752" s="3"/>
      <c r="CA752" s="3"/>
      <c r="CB752" s="3"/>
    </row>
    <row r="753" ht="12.75" customHeight="1">
      <c r="N753" s="3"/>
      <c r="AZ753" s="3"/>
      <c r="BA753" s="3"/>
      <c r="BB753" s="3"/>
      <c r="BC753" s="3"/>
      <c r="BD753" s="3"/>
      <c r="BE753" s="3"/>
      <c r="BF753" s="3"/>
      <c r="BZ753" s="3"/>
      <c r="CA753" s="3"/>
      <c r="CB753" s="3"/>
    </row>
    <row r="754" ht="12.75" customHeight="1">
      <c r="N754" s="3"/>
      <c r="AZ754" s="3"/>
      <c r="BA754" s="3"/>
      <c r="BB754" s="3"/>
      <c r="BC754" s="3"/>
      <c r="BD754" s="3"/>
      <c r="BE754" s="3"/>
      <c r="BF754" s="3"/>
      <c r="BZ754" s="3"/>
      <c r="CA754" s="3"/>
      <c r="CB754" s="3"/>
    </row>
    <row r="755" ht="12.75" customHeight="1">
      <c r="N755" s="3"/>
      <c r="AZ755" s="3"/>
      <c r="BA755" s="3"/>
      <c r="BB755" s="3"/>
      <c r="BC755" s="3"/>
      <c r="BD755" s="3"/>
      <c r="BE755" s="3"/>
      <c r="BF755" s="3"/>
      <c r="BZ755" s="3"/>
      <c r="CA755" s="3"/>
      <c r="CB755" s="3"/>
    </row>
    <row r="756" ht="12.75" customHeight="1">
      <c r="N756" s="3"/>
      <c r="AZ756" s="3"/>
      <c r="BA756" s="3"/>
      <c r="BB756" s="3"/>
      <c r="BC756" s="3"/>
      <c r="BD756" s="3"/>
      <c r="BE756" s="3"/>
      <c r="BF756" s="3"/>
      <c r="BZ756" s="3"/>
      <c r="CA756" s="3"/>
      <c r="CB756" s="3"/>
    </row>
    <row r="757" ht="12.75" customHeight="1">
      <c r="N757" s="3"/>
      <c r="AZ757" s="3"/>
      <c r="BA757" s="3"/>
      <c r="BB757" s="3"/>
      <c r="BC757" s="3"/>
      <c r="BD757" s="3"/>
      <c r="BE757" s="3"/>
      <c r="BF757" s="3"/>
      <c r="BZ757" s="3"/>
      <c r="CA757" s="3"/>
      <c r="CB757" s="3"/>
    </row>
    <row r="758" ht="12.75" customHeight="1">
      <c r="N758" s="3"/>
      <c r="AZ758" s="3"/>
      <c r="BA758" s="3"/>
      <c r="BB758" s="3"/>
      <c r="BC758" s="3"/>
      <c r="BD758" s="3"/>
      <c r="BE758" s="3"/>
      <c r="BF758" s="3"/>
      <c r="BZ758" s="3"/>
      <c r="CA758" s="3"/>
      <c r="CB758" s="3"/>
    </row>
    <row r="759" ht="12.75" customHeight="1">
      <c r="N759" s="3"/>
      <c r="AZ759" s="3"/>
      <c r="BA759" s="3"/>
      <c r="BB759" s="3"/>
      <c r="BC759" s="3"/>
      <c r="BD759" s="3"/>
      <c r="BE759" s="3"/>
      <c r="BF759" s="3"/>
      <c r="BZ759" s="3"/>
      <c r="CA759" s="3"/>
      <c r="CB759" s="3"/>
    </row>
    <row r="760" ht="12.75" customHeight="1">
      <c r="N760" s="3"/>
      <c r="AZ760" s="3"/>
      <c r="BA760" s="3"/>
      <c r="BB760" s="3"/>
      <c r="BC760" s="3"/>
      <c r="BD760" s="3"/>
      <c r="BE760" s="3"/>
      <c r="BF760" s="3"/>
      <c r="BZ760" s="3"/>
      <c r="CA760" s="3"/>
      <c r="CB760" s="3"/>
    </row>
    <row r="761" ht="12.75" customHeight="1">
      <c r="N761" s="3"/>
      <c r="AZ761" s="3"/>
      <c r="BA761" s="3"/>
      <c r="BB761" s="3"/>
      <c r="BC761" s="3"/>
      <c r="BD761" s="3"/>
      <c r="BE761" s="3"/>
      <c r="BF761" s="3"/>
      <c r="BZ761" s="3"/>
      <c r="CA761" s="3"/>
      <c r="CB761" s="3"/>
    </row>
    <row r="762" ht="12.75" customHeight="1">
      <c r="N762" s="3"/>
      <c r="AZ762" s="3"/>
      <c r="BA762" s="3"/>
      <c r="BB762" s="3"/>
      <c r="BC762" s="3"/>
      <c r="BD762" s="3"/>
      <c r="BE762" s="3"/>
      <c r="BF762" s="3"/>
      <c r="BZ762" s="3"/>
      <c r="CA762" s="3"/>
      <c r="CB762" s="3"/>
    </row>
    <row r="763" ht="12.75" customHeight="1">
      <c r="N763" s="3"/>
      <c r="AZ763" s="3"/>
      <c r="BA763" s="3"/>
      <c r="BB763" s="3"/>
      <c r="BC763" s="3"/>
      <c r="BD763" s="3"/>
      <c r="BE763" s="3"/>
      <c r="BF763" s="3"/>
      <c r="BZ763" s="3"/>
      <c r="CA763" s="3"/>
      <c r="CB763" s="3"/>
    </row>
    <row r="764" ht="12.75" customHeight="1">
      <c r="N764" s="3"/>
      <c r="AZ764" s="3"/>
      <c r="BA764" s="3"/>
      <c r="BB764" s="3"/>
      <c r="BC764" s="3"/>
      <c r="BD764" s="3"/>
      <c r="BE764" s="3"/>
      <c r="BF764" s="3"/>
      <c r="BZ764" s="3"/>
      <c r="CA764" s="3"/>
      <c r="CB764" s="3"/>
    </row>
    <row r="765" ht="12.75" customHeight="1">
      <c r="N765" s="3"/>
      <c r="AZ765" s="3"/>
      <c r="BA765" s="3"/>
      <c r="BB765" s="3"/>
      <c r="BC765" s="3"/>
      <c r="BD765" s="3"/>
      <c r="BE765" s="3"/>
      <c r="BF765" s="3"/>
      <c r="BZ765" s="3"/>
      <c r="CA765" s="3"/>
      <c r="CB765" s="3"/>
    </row>
    <row r="766" ht="12.75" customHeight="1">
      <c r="N766" s="3"/>
      <c r="AZ766" s="3"/>
      <c r="BA766" s="3"/>
      <c r="BB766" s="3"/>
      <c r="BC766" s="3"/>
      <c r="BD766" s="3"/>
      <c r="BE766" s="3"/>
      <c r="BF766" s="3"/>
      <c r="BZ766" s="3"/>
      <c r="CA766" s="3"/>
      <c r="CB766" s="3"/>
    </row>
    <row r="767" ht="12.75" customHeight="1">
      <c r="N767" s="3"/>
      <c r="AZ767" s="3"/>
      <c r="BA767" s="3"/>
      <c r="BB767" s="3"/>
      <c r="BC767" s="3"/>
      <c r="BD767" s="3"/>
      <c r="BE767" s="3"/>
      <c r="BF767" s="3"/>
      <c r="BZ767" s="3"/>
      <c r="CA767" s="3"/>
      <c r="CB767" s="3"/>
    </row>
    <row r="768" ht="12.75" customHeight="1">
      <c r="N768" s="3"/>
      <c r="AZ768" s="3"/>
      <c r="BA768" s="3"/>
      <c r="BB768" s="3"/>
      <c r="BC768" s="3"/>
      <c r="BD768" s="3"/>
      <c r="BE768" s="3"/>
      <c r="BF768" s="3"/>
      <c r="BZ768" s="3"/>
      <c r="CA768" s="3"/>
      <c r="CB768" s="3"/>
    </row>
    <row r="769" ht="12.75" customHeight="1">
      <c r="N769" s="3"/>
      <c r="AZ769" s="3"/>
      <c r="BA769" s="3"/>
      <c r="BB769" s="3"/>
      <c r="BC769" s="3"/>
      <c r="BD769" s="3"/>
      <c r="BE769" s="3"/>
      <c r="BF769" s="3"/>
      <c r="BZ769" s="3"/>
      <c r="CA769" s="3"/>
      <c r="CB769" s="3"/>
    </row>
    <row r="770" ht="12.75" customHeight="1">
      <c r="N770" s="3"/>
      <c r="AZ770" s="3"/>
      <c r="BA770" s="3"/>
      <c r="BB770" s="3"/>
      <c r="BC770" s="3"/>
      <c r="BD770" s="3"/>
      <c r="BE770" s="3"/>
      <c r="BF770" s="3"/>
      <c r="BZ770" s="3"/>
      <c r="CA770" s="3"/>
      <c r="CB770" s="3"/>
    </row>
    <row r="771" ht="12.75" customHeight="1">
      <c r="N771" s="3"/>
      <c r="AZ771" s="3"/>
      <c r="BA771" s="3"/>
      <c r="BB771" s="3"/>
      <c r="BC771" s="3"/>
      <c r="BD771" s="3"/>
      <c r="BE771" s="3"/>
      <c r="BF771" s="3"/>
      <c r="BZ771" s="3"/>
      <c r="CA771" s="3"/>
      <c r="CB771" s="3"/>
    </row>
    <row r="772" ht="12.75" customHeight="1">
      <c r="N772" s="3"/>
      <c r="AZ772" s="3"/>
      <c r="BA772" s="3"/>
      <c r="BB772" s="3"/>
      <c r="BC772" s="3"/>
      <c r="BD772" s="3"/>
      <c r="BE772" s="3"/>
      <c r="BF772" s="3"/>
      <c r="BZ772" s="3"/>
      <c r="CA772" s="3"/>
      <c r="CB772" s="3"/>
    </row>
    <row r="773" ht="12.75" customHeight="1">
      <c r="N773" s="3"/>
      <c r="AZ773" s="3"/>
      <c r="BA773" s="3"/>
      <c r="BB773" s="3"/>
      <c r="BC773" s="3"/>
      <c r="BD773" s="3"/>
      <c r="BE773" s="3"/>
      <c r="BF773" s="3"/>
      <c r="BZ773" s="3"/>
      <c r="CA773" s="3"/>
      <c r="CB773" s="3"/>
    </row>
    <row r="774" ht="12.75" customHeight="1">
      <c r="N774" s="3"/>
      <c r="AZ774" s="3"/>
      <c r="BA774" s="3"/>
      <c r="BB774" s="3"/>
      <c r="BC774" s="3"/>
      <c r="BD774" s="3"/>
      <c r="BE774" s="3"/>
      <c r="BF774" s="3"/>
      <c r="BZ774" s="3"/>
      <c r="CA774" s="3"/>
      <c r="CB774" s="3"/>
    </row>
    <row r="775" ht="12.75" customHeight="1">
      <c r="N775" s="3"/>
      <c r="AZ775" s="3"/>
      <c r="BA775" s="3"/>
      <c r="BB775" s="3"/>
      <c r="BC775" s="3"/>
      <c r="BD775" s="3"/>
      <c r="BE775" s="3"/>
      <c r="BF775" s="3"/>
      <c r="BZ775" s="3"/>
      <c r="CA775" s="3"/>
      <c r="CB775" s="3"/>
    </row>
    <row r="776" ht="12.75" customHeight="1">
      <c r="N776" s="3"/>
      <c r="AZ776" s="3"/>
      <c r="BA776" s="3"/>
      <c r="BB776" s="3"/>
      <c r="BC776" s="3"/>
      <c r="BD776" s="3"/>
      <c r="BE776" s="3"/>
      <c r="BF776" s="3"/>
      <c r="BZ776" s="3"/>
      <c r="CA776" s="3"/>
      <c r="CB776" s="3"/>
    </row>
    <row r="777" ht="12.75" customHeight="1">
      <c r="N777" s="3"/>
      <c r="AZ777" s="3"/>
      <c r="BA777" s="3"/>
      <c r="BB777" s="3"/>
      <c r="BC777" s="3"/>
      <c r="BD777" s="3"/>
      <c r="BE777" s="3"/>
      <c r="BF777" s="3"/>
      <c r="BZ777" s="3"/>
      <c r="CA777" s="3"/>
      <c r="CB777" s="3"/>
    </row>
    <row r="778" ht="12.75" customHeight="1">
      <c r="N778" s="3"/>
      <c r="AZ778" s="3"/>
      <c r="BA778" s="3"/>
      <c r="BB778" s="3"/>
      <c r="BC778" s="3"/>
      <c r="BD778" s="3"/>
      <c r="BE778" s="3"/>
      <c r="BF778" s="3"/>
      <c r="BZ778" s="3"/>
      <c r="CA778" s="3"/>
      <c r="CB778" s="3"/>
    </row>
    <row r="779" ht="12.75" customHeight="1">
      <c r="N779" s="3"/>
      <c r="AZ779" s="3"/>
      <c r="BA779" s="3"/>
      <c r="BB779" s="3"/>
      <c r="BC779" s="3"/>
      <c r="BD779" s="3"/>
      <c r="BE779" s="3"/>
      <c r="BF779" s="3"/>
      <c r="BZ779" s="3"/>
      <c r="CA779" s="3"/>
      <c r="CB779" s="3"/>
    </row>
    <row r="780" ht="12.75" customHeight="1">
      <c r="N780" s="3"/>
      <c r="AZ780" s="3"/>
      <c r="BA780" s="3"/>
      <c r="BB780" s="3"/>
      <c r="BC780" s="3"/>
      <c r="BD780" s="3"/>
      <c r="BE780" s="3"/>
      <c r="BF780" s="3"/>
      <c r="BZ780" s="3"/>
      <c r="CA780" s="3"/>
      <c r="CB780" s="3"/>
    </row>
    <row r="781" ht="12.75" customHeight="1">
      <c r="N781" s="3"/>
      <c r="AZ781" s="3"/>
      <c r="BA781" s="3"/>
      <c r="BB781" s="3"/>
      <c r="BC781" s="3"/>
      <c r="BD781" s="3"/>
      <c r="BE781" s="3"/>
      <c r="BF781" s="3"/>
      <c r="BZ781" s="3"/>
      <c r="CA781" s="3"/>
      <c r="CB781" s="3"/>
    </row>
    <row r="782" ht="12.75" customHeight="1">
      <c r="N782" s="3"/>
      <c r="AZ782" s="3"/>
      <c r="BA782" s="3"/>
      <c r="BB782" s="3"/>
      <c r="BC782" s="3"/>
      <c r="BD782" s="3"/>
      <c r="BE782" s="3"/>
      <c r="BF782" s="3"/>
      <c r="BZ782" s="3"/>
      <c r="CA782" s="3"/>
      <c r="CB782" s="3"/>
    </row>
    <row r="783" ht="12.75" customHeight="1">
      <c r="N783" s="3"/>
      <c r="AZ783" s="3"/>
      <c r="BA783" s="3"/>
      <c r="BB783" s="3"/>
      <c r="BC783" s="3"/>
      <c r="BD783" s="3"/>
      <c r="BE783" s="3"/>
      <c r="BF783" s="3"/>
      <c r="BZ783" s="3"/>
      <c r="CA783" s="3"/>
      <c r="CB783" s="3"/>
    </row>
    <row r="784" ht="12.75" customHeight="1">
      <c r="N784" s="3"/>
      <c r="AZ784" s="3"/>
      <c r="BA784" s="3"/>
      <c r="BB784" s="3"/>
      <c r="BC784" s="3"/>
      <c r="BD784" s="3"/>
      <c r="BE784" s="3"/>
      <c r="BF784" s="3"/>
      <c r="BZ784" s="3"/>
      <c r="CA784" s="3"/>
      <c r="CB784" s="3"/>
    </row>
    <row r="785" ht="12.75" customHeight="1">
      <c r="N785" s="3"/>
      <c r="AZ785" s="3"/>
      <c r="BA785" s="3"/>
      <c r="BB785" s="3"/>
      <c r="BC785" s="3"/>
      <c r="BD785" s="3"/>
      <c r="BE785" s="3"/>
      <c r="BF785" s="3"/>
      <c r="BZ785" s="3"/>
      <c r="CA785" s="3"/>
      <c r="CB785" s="3"/>
    </row>
    <row r="786" ht="12.75" customHeight="1">
      <c r="N786" s="3"/>
      <c r="AZ786" s="3"/>
      <c r="BA786" s="3"/>
      <c r="BB786" s="3"/>
      <c r="BC786" s="3"/>
      <c r="BD786" s="3"/>
      <c r="BE786" s="3"/>
      <c r="BF786" s="3"/>
      <c r="BZ786" s="3"/>
      <c r="CA786" s="3"/>
      <c r="CB786" s="3"/>
    </row>
    <row r="787" ht="12.75" customHeight="1">
      <c r="N787" s="3"/>
      <c r="AZ787" s="3"/>
      <c r="BA787" s="3"/>
      <c r="BB787" s="3"/>
      <c r="BC787" s="3"/>
      <c r="BD787" s="3"/>
      <c r="BE787" s="3"/>
      <c r="BF787" s="3"/>
      <c r="BZ787" s="3"/>
      <c r="CA787" s="3"/>
      <c r="CB787" s="3"/>
    </row>
    <row r="788" ht="12.75" customHeight="1">
      <c r="N788" s="3"/>
      <c r="AZ788" s="3"/>
      <c r="BA788" s="3"/>
      <c r="BB788" s="3"/>
      <c r="BC788" s="3"/>
      <c r="BD788" s="3"/>
      <c r="BE788" s="3"/>
      <c r="BF788" s="3"/>
      <c r="BZ788" s="3"/>
      <c r="CA788" s="3"/>
      <c r="CB788" s="3"/>
    </row>
    <row r="789" ht="12.75" customHeight="1">
      <c r="N789" s="3"/>
      <c r="AZ789" s="3"/>
      <c r="BA789" s="3"/>
      <c r="BB789" s="3"/>
      <c r="BC789" s="3"/>
      <c r="BD789" s="3"/>
      <c r="BE789" s="3"/>
      <c r="BF789" s="3"/>
      <c r="BZ789" s="3"/>
      <c r="CA789" s="3"/>
      <c r="CB789" s="3"/>
    </row>
    <row r="790" ht="12.75" customHeight="1">
      <c r="N790" s="3"/>
      <c r="AZ790" s="3"/>
      <c r="BA790" s="3"/>
      <c r="BB790" s="3"/>
      <c r="BC790" s="3"/>
      <c r="BD790" s="3"/>
      <c r="BE790" s="3"/>
      <c r="BF790" s="3"/>
      <c r="BZ790" s="3"/>
      <c r="CA790" s="3"/>
      <c r="CB790" s="3"/>
    </row>
    <row r="791" ht="12.75" customHeight="1">
      <c r="N791" s="3"/>
      <c r="AZ791" s="3"/>
      <c r="BA791" s="3"/>
      <c r="BB791" s="3"/>
      <c r="BC791" s="3"/>
      <c r="BD791" s="3"/>
      <c r="BE791" s="3"/>
      <c r="BF791" s="3"/>
      <c r="BZ791" s="3"/>
      <c r="CA791" s="3"/>
      <c r="CB791" s="3"/>
    </row>
    <row r="792" ht="12.75" customHeight="1">
      <c r="N792" s="3"/>
      <c r="AZ792" s="3"/>
      <c r="BA792" s="3"/>
      <c r="BB792" s="3"/>
      <c r="BC792" s="3"/>
      <c r="BD792" s="3"/>
      <c r="BE792" s="3"/>
      <c r="BF792" s="3"/>
      <c r="BZ792" s="3"/>
      <c r="CA792" s="3"/>
      <c r="CB792" s="3"/>
    </row>
    <row r="793" ht="12.75" customHeight="1">
      <c r="N793" s="3"/>
      <c r="AZ793" s="3"/>
      <c r="BA793" s="3"/>
      <c r="BB793" s="3"/>
      <c r="BC793" s="3"/>
      <c r="BD793" s="3"/>
      <c r="BE793" s="3"/>
      <c r="BF793" s="3"/>
      <c r="BZ793" s="3"/>
      <c r="CA793" s="3"/>
      <c r="CB793" s="3"/>
    </row>
    <row r="794" ht="12.75" customHeight="1">
      <c r="N794" s="3"/>
      <c r="AZ794" s="3"/>
      <c r="BA794" s="3"/>
      <c r="BB794" s="3"/>
      <c r="BC794" s="3"/>
      <c r="BD794" s="3"/>
      <c r="BE794" s="3"/>
      <c r="BF794" s="3"/>
      <c r="BZ794" s="3"/>
      <c r="CA794" s="3"/>
      <c r="CB794" s="3"/>
    </row>
    <row r="795" ht="12.75" customHeight="1">
      <c r="N795" s="3"/>
      <c r="AZ795" s="3"/>
      <c r="BA795" s="3"/>
      <c r="BB795" s="3"/>
      <c r="BC795" s="3"/>
      <c r="BD795" s="3"/>
      <c r="BE795" s="3"/>
      <c r="BF795" s="3"/>
      <c r="BZ795" s="3"/>
      <c r="CA795" s="3"/>
      <c r="CB795" s="3"/>
    </row>
    <row r="796" ht="12.75" customHeight="1">
      <c r="N796" s="3"/>
      <c r="AZ796" s="3"/>
      <c r="BA796" s="3"/>
      <c r="BB796" s="3"/>
      <c r="BC796" s="3"/>
      <c r="BD796" s="3"/>
      <c r="BE796" s="3"/>
      <c r="BF796" s="3"/>
      <c r="BZ796" s="3"/>
      <c r="CA796" s="3"/>
      <c r="CB796" s="3"/>
    </row>
    <row r="797" ht="12.75" customHeight="1">
      <c r="N797" s="3"/>
      <c r="AZ797" s="3"/>
      <c r="BA797" s="3"/>
      <c r="BB797" s="3"/>
      <c r="BC797" s="3"/>
      <c r="BD797" s="3"/>
      <c r="BE797" s="3"/>
      <c r="BF797" s="3"/>
      <c r="BZ797" s="3"/>
      <c r="CA797" s="3"/>
      <c r="CB797" s="3"/>
    </row>
    <row r="798" ht="12.75" customHeight="1">
      <c r="N798" s="3"/>
      <c r="AZ798" s="3"/>
      <c r="BA798" s="3"/>
      <c r="BB798" s="3"/>
      <c r="BC798" s="3"/>
      <c r="BD798" s="3"/>
      <c r="BE798" s="3"/>
      <c r="BF798" s="3"/>
      <c r="BZ798" s="3"/>
      <c r="CA798" s="3"/>
      <c r="CB798" s="3"/>
    </row>
    <row r="799" ht="12.75" customHeight="1">
      <c r="N799" s="3"/>
      <c r="AZ799" s="3"/>
      <c r="BA799" s="3"/>
      <c r="BB799" s="3"/>
      <c r="BC799" s="3"/>
      <c r="BD799" s="3"/>
      <c r="BE799" s="3"/>
      <c r="BF799" s="3"/>
      <c r="BZ799" s="3"/>
      <c r="CA799" s="3"/>
      <c r="CB799" s="3"/>
    </row>
    <row r="800" ht="12.75" customHeight="1">
      <c r="N800" s="3"/>
      <c r="AZ800" s="3"/>
      <c r="BA800" s="3"/>
      <c r="BB800" s="3"/>
      <c r="BC800" s="3"/>
      <c r="BD800" s="3"/>
      <c r="BE800" s="3"/>
      <c r="BF800" s="3"/>
      <c r="BZ800" s="3"/>
      <c r="CA800" s="3"/>
      <c r="CB800" s="3"/>
    </row>
    <row r="801" ht="12.75" customHeight="1">
      <c r="N801" s="3"/>
      <c r="AZ801" s="3"/>
      <c r="BA801" s="3"/>
      <c r="BB801" s="3"/>
      <c r="BC801" s="3"/>
      <c r="BD801" s="3"/>
      <c r="BE801" s="3"/>
      <c r="BF801" s="3"/>
      <c r="BZ801" s="3"/>
      <c r="CA801" s="3"/>
      <c r="CB801" s="3"/>
    </row>
    <row r="802" ht="12.75" customHeight="1">
      <c r="N802" s="3"/>
      <c r="AZ802" s="3"/>
      <c r="BA802" s="3"/>
      <c r="BB802" s="3"/>
      <c r="BC802" s="3"/>
      <c r="BD802" s="3"/>
      <c r="BE802" s="3"/>
      <c r="BF802" s="3"/>
      <c r="BZ802" s="3"/>
      <c r="CA802" s="3"/>
      <c r="CB802" s="3"/>
    </row>
    <row r="803" ht="12.75" customHeight="1">
      <c r="N803" s="3"/>
      <c r="AZ803" s="3"/>
      <c r="BA803" s="3"/>
      <c r="BB803" s="3"/>
      <c r="BC803" s="3"/>
      <c r="BD803" s="3"/>
      <c r="BE803" s="3"/>
      <c r="BF803" s="3"/>
      <c r="BZ803" s="3"/>
      <c r="CA803" s="3"/>
      <c r="CB803" s="3"/>
    </row>
    <row r="804" ht="12.75" customHeight="1">
      <c r="N804" s="3"/>
      <c r="AZ804" s="3"/>
      <c r="BA804" s="3"/>
      <c r="BB804" s="3"/>
      <c r="BC804" s="3"/>
      <c r="BD804" s="3"/>
      <c r="BE804" s="3"/>
      <c r="BF804" s="3"/>
      <c r="BZ804" s="3"/>
      <c r="CA804" s="3"/>
      <c r="CB804" s="3"/>
    </row>
    <row r="805" ht="12.75" customHeight="1">
      <c r="N805" s="3"/>
      <c r="AZ805" s="3"/>
      <c r="BA805" s="3"/>
      <c r="BB805" s="3"/>
      <c r="BC805" s="3"/>
      <c r="BD805" s="3"/>
      <c r="BE805" s="3"/>
      <c r="BF805" s="3"/>
      <c r="BZ805" s="3"/>
      <c r="CA805" s="3"/>
      <c r="CB805" s="3"/>
    </row>
    <row r="806" ht="12.75" customHeight="1">
      <c r="N806" s="3"/>
      <c r="AZ806" s="3"/>
      <c r="BA806" s="3"/>
      <c r="BB806" s="3"/>
      <c r="BC806" s="3"/>
      <c r="BD806" s="3"/>
      <c r="BE806" s="3"/>
      <c r="BF806" s="3"/>
      <c r="BZ806" s="3"/>
      <c r="CA806" s="3"/>
      <c r="CB806" s="3"/>
    </row>
    <row r="807" ht="12.75" customHeight="1">
      <c r="N807" s="3"/>
      <c r="AZ807" s="3"/>
      <c r="BA807" s="3"/>
      <c r="BB807" s="3"/>
      <c r="BC807" s="3"/>
      <c r="BD807" s="3"/>
      <c r="BE807" s="3"/>
      <c r="BF807" s="3"/>
      <c r="BZ807" s="3"/>
      <c r="CA807" s="3"/>
      <c r="CB807" s="3"/>
    </row>
    <row r="808" ht="12.75" customHeight="1">
      <c r="N808" s="3"/>
      <c r="AZ808" s="3"/>
      <c r="BA808" s="3"/>
      <c r="BB808" s="3"/>
      <c r="BC808" s="3"/>
      <c r="BD808" s="3"/>
      <c r="BE808" s="3"/>
      <c r="BF808" s="3"/>
      <c r="BZ808" s="3"/>
      <c r="CA808" s="3"/>
      <c r="CB808" s="3"/>
    </row>
    <row r="809" ht="12.75" customHeight="1">
      <c r="N809" s="3"/>
      <c r="AZ809" s="3"/>
      <c r="BA809" s="3"/>
      <c r="BB809" s="3"/>
      <c r="BC809" s="3"/>
      <c r="BD809" s="3"/>
      <c r="BE809" s="3"/>
      <c r="BF809" s="3"/>
      <c r="BZ809" s="3"/>
      <c r="CA809" s="3"/>
      <c r="CB809" s="3"/>
    </row>
    <row r="810" ht="12.75" customHeight="1">
      <c r="N810" s="3"/>
      <c r="AZ810" s="3"/>
      <c r="BA810" s="3"/>
      <c r="BB810" s="3"/>
      <c r="BC810" s="3"/>
      <c r="BD810" s="3"/>
      <c r="BE810" s="3"/>
      <c r="BF810" s="3"/>
      <c r="BZ810" s="3"/>
      <c r="CA810" s="3"/>
      <c r="CB810" s="3"/>
    </row>
    <row r="811" ht="12.75" customHeight="1">
      <c r="N811" s="3"/>
      <c r="AZ811" s="3"/>
      <c r="BA811" s="3"/>
      <c r="BB811" s="3"/>
      <c r="BC811" s="3"/>
      <c r="BD811" s="3"/>
      <c r="BE811" s="3"/>
      <c r="BF811" s="3"/>
      <c r="BZ811" s="3"/>
      <c r="CA811" s="3"/>
      <c r="CB811" s="3"/>
    </row>
    <row r="812" ht="12.75" customHeight="1">
      <c r="N812" s="3"/>
      <c r="AZ812" s="3"/>
      <c r="BA812" s="3"/>
      <c r="BB812" s="3"/>
      <c r="BC812" s="3"/>
      <c r="BD812" s="3"/>
      <c r="BE812" s="3"/>
      <c r="BF812" s="3"/>
      <c r="BZ812" s="3"/>
      <c r="CA812" s="3"/>
      <c r="CB812" s="3"/>
    </row>
    <row r="813" ht="12.75" customHeight="1">
      <c r="N813" s="3"/>
      <c r="AZ813" s="3"/>
      <c r="BA813" s="3"/>
      <c r="BB813" s="3"/>
      <c r="BC813" s="3"/>
      <c r="BD813" s="3"/>
      <c r="BE813" s="3"/>
      <c r="BF813" s="3"/>
      <c r="BZ813" s="3"/>
      <c r="CA813" s="3"/>
      <c r="CB813" s="3"/>
    </row>
    <row r="814" ht="12.75" customHeight="1">
      <c r="N814" s="3"/>
      <c r="AZ814" s="3"/>
      <c r="BA814" s="3"/>
      <c r="BB814" s="3"/>
      <c r="BC814" s="3"/>
      <c r="BD814" s="3"/>
      <c r="BE814" s="3"/>
      <c r="BF814" s="3"/>
      <c r="BZ814" s="3"/>
      <c r="CA814" s="3"/>
      <c r="CB814" s="3"/>
    </row>
    <row r="815" ht="12.75" customHeight="1">
      <c r="N815" s="3"/>
      <c r="AZ815" s="3"/>
      <c r="BA815" s="3"/>
      <c r="BB815" s="3"/>
      <c r="BC815" s="3"/>
      <c r="BD815" s="3"/>
      <c r="BE815" s="3"/>
      <c r="BF815" s="3"/>
      <c r="BZ815" s="3"/>
      <c r="CA815" s="3"/>
      <c r="CB815" s="3"/>
    </row>
    <row r="816" ht="12.75" customHeight="1">
      <c r="N816" s="3"/>
      <c r="AZ816" s="3"/>
      <c r="BA816" s="3"/>
      <c r="BB816" s="3"/>
      <c r="BC816" s="3"/>
      <c r="BD816" s="3"/>
      <c r="BE816" s="3"/>
      <c r="BF816" s="3"/>
      <c r="BZ816" s="3"/>
      <c r="CA816" s="3"/>
      <c r="CB816" s="3"/>
    </row>
    <row r="817" ht="12.75" customHeight="1">
      <c r="N817" s="3"/>
      <c r="AZ817" s="3"/>
      <c r="BA817" s="3"/>
      <c r="BB817" s="3"/>
      <c r="BC817" s="3"/>
      <c r="BD817" s="3"/>
      <c r="BE817" s="3"/>
      <c r="BF817" s="3"/>
      <c r="BZ817" s="3"/>
      <c r="CA817" s="3"/>
      <c r="CB817" s="3"/>
    </row>
    <row r="818" ht="12.75" customHeight="1">
      <c r="N818" s="3"/>
      <c r="AZ818" s="3"/>
      <c r="BA818" s="3"/>
      <c r="BB818" s="3"/>
      <c r="BC818" s="3"/>
      <c r="BD818" s="3"/>
      <c r="BE818" s="3"/>
      <c r="BF818" s="3"/>
      <c r="BZ818" s="3"/>
      <c r="CA818" s="3"/>
      <c r="CB818" s="3"/>
    </row>
    <row r="819" ht="12.75" customHeight="1">
      <c r="N819" s="3"/>
      <c r="AZ819" s="3"/>
      <c r="BA819" s="3"/>
      <c r="BB819" s="3"/>
      <c r="BC819" s="3"/>
      <c r="BD819" s="3"/>
      <c r="BE819" s="3"/>
      <c r="BF819" s="3"/>
      <c r="BZ819" s="3"/>
      <c r="CA819" s="3"/>
      <c r="CB819" s="3"/>
    </row>
    <row r="820" ht="12.75" customHeight="1">
      <c r="N820" s="3"/>
      <c r="AZ820" s="3"/>
      <c r="BA820" s="3"/>
      <c r="BB820" s="3"/>
      <c r="BC820" s="3"/>
      <c r="BD820" s="3"/>
      <c r="BE820" s="3"/>
      <c r="BF820" s="3"/>
      <c r="BZ820" s="3"/>
      <c r="CA820" s="3"/>
      <c r="CB820" s="3"/>
    </row>
    <row r="821" ht="12.75" customHeight="1">
      <c r="N821" s="3"/>
      <c r="AZ821" s="3"/>
      <c r="BA821" s="3"/>
      <c r="BB821" s="3"/>
      <c r="BC821" s="3"/>
      <c r="BD821" s="3"/>
      <c r="BE821" s="3"/>
      <c r="BF821" s="3"/>
      <c r="BZ821" s="3"/>
      <c r="CA821" s="3"/>
      <c r="CB821" s="3"/>
    </row>
    <row r="822" ht="12.75" customHeight="1">
      <c r="N822" s="3"/>
      <c r="AZ822" s="3"/>
      <c r="BA822" s="3"/>
      <c r="BB822" s="3"/>
      <c r="BC822" s="3"/>
      <c r="BD822" s="3"/>
      <c r="BE822" s="3"/>
      <c r="BF822" s="3"/>
      <c r="BZ822" s="3"/>
      <c r="CA822" s="3"/>
      <c r="CB822" s="3"/>
    </row>
    <row r="823" ht="12.75" customHeight="1">
      <c r="N823" s="3"/>
      <c r="AZ823" s="3"/>
      <c r="BA823" s="3"/>
      <c r="BB823" s="3"/>
      <c r="BC823" s="3"/>
      <c r="BD823" s="3"/>
      <c r="BE823" s="3"/>
      <c r="BF823" s="3"/>
      <c r="BZ823" s="3"/>
      <c r="CA823" s="3"/>
      <c r="CB823" s="3"/>
    </row>
    <row r="824" ht="12.75" customHeight="1">
      <c r="N824" s="3"/>
      <c r="AZ824" s="3"/>
      <c r="BA824" s="3"/>
      <c r="BB824" s="3"/>
      <c r="BC824" s="3"/>
      <c r="BD824" s="3"/>
      <c r="BE824" s="3"/>
      <c r="BF824" s="3"/>
      <c r="BZ824" s="3"/>
      <c r="CA824" s="3"/>
      <c r="CB824" s="3"/>
    </row>
    <row r="825" ht="12.75" customHeight="1">
      <c r="N825" s="3"/>
      <c r="AZ825" s="3"/>
      <c r="BA825" s="3"/>
      <c r="BB825" s="3"/>
      <c r="BC825" s="3"/>
      <c r="BD825" s="3"/>
      <c r="BE825" s="3"/>
      <c r="BF825" s="3"/>
      <c r="BZ825" s="3"/>
      <c r="CA825" s="3"/>
      <c r="CB825" s="3"/>
    </row>
    <row r="826" ht="12.75" customHeight="1">
      <c r="N826" s="3"/>
      <c r="AZ826" s="3"/>
      <c r="BA826" s="3"/>
      <c r="BB826" s="3"/>
      <c r="BC826" s="3"/>
      <c r="BD826" s="3"/>
      <c r="BE826" s="3"/>
      <c r="BF826" s="3"/>
      <c r="BZ826" s="3"/>
      <c r="CA826" s="3"/>
      <c r="CB826" s="3"/>
    </row>
    <row r="827" ht="12.75" customHeight="1">
      <c r="N827" s="3"/>
      <c r="AZ827" s="3"/>
      <c r="BA827" s="3"/>
      <c r="BB827" s="3"/>
      <c r="BC827" s="3"/>
      <c r="BD827" s="3"/>
      <c r="BE827" s="3"/>
      <c r="BF827" s="3"/>
      <c r="BZ827" s="3"/>
      <c r="CA827" s="3"/>
      <c r="CB827" s="3"/>
    </row>
    <row r="828" ht="12.75" customHeight="1">
      <c r="N828" s="3"/>
      <c r="AZ828" s="3"/>
      <c r="BA828" s="3"/>
      <c r="BB828" s="3"/>
      <c r="BC828" s="3"/>
      <c r="BD828" s="3"/>
      <c r="BE828" s="3"/>
      <c r="BF828" s="3"/>
      <c r="BZ828" s="3"/>
      <c r="CA828" s="3"/>
      <c r="CB828" s="3"/>
    </row>
    <row r="829" ht="12.75" customHeight="1">
      <c r="N829" s="3"/>
      <c r="AZ829" s="3"/>
      <c r="BA829" s="3"/>
      <c r="BB829" s="3"/>
      <c r="BC829" s="3"/>
      <c r="BD829" s="3"/>
      <c r="BE829" s="3"/>
      <c r="BF829" s="3"/>
      <c r="BZ829" s="3"/>
      <c r="CA829" s="3"/>
      <c r="CB829" s="3"/>
    </row>
    <row r="830" ht="12.75" customHeight="1">
      <c r="N830" s="3"/>
      <c r="AZ830" s="3"/>
      <c r="BA830" s="3"/>
      <c r="BB830" s="3"/>
      <c r="BC830" s="3"/>
      <c r="BD830" s="3"/>
      <c r="BE830" s="3"/>
      <c r="BF830" s="3"/>
      <c r="BZ830" s="3"/>
      <c r="CA830" s="3"/>
      <c r="CB830" s="3"/>
    </row>
    <row r="831" ht="12.75" customHeight="1">
      <c r="N831" s="3"/>
      <c r="AZ831" s="3"/>
      <c r="BA831" s="3"/>
      <c r="BB831" s="3"/>
      <c r="BC831" s="3"/>
      <c r="BD831" s="3"/>
      <c r="BE831" s="3"/>
      <c r="BF831" s="3"/>
      <c r="BZ831" s="3"/>
      <c r="CA831" s="3"/>
      <c r="CB831" s="3"/>
    </row>
    <row r="832" ht="12.75" customHeight="1">
      <c r="N832" s="3"/>
      <c r="AZ832" s="3"/>
      <c r="BA832" s="3"/>
      <c r="BB832" s="3"/>
      <c r="BC832" s="3"/>
      <c r="BD832" s="3"/>
      <c r="BE832" s="3"/>
      <c r="BF832" s="3"/>
      <c r="BZ832" s="3"/>
      <c r="CA832" s="3"/>
      <c r="CB832" s="3"/>
    </row>
    <row r="833" ht="12.75" customHeight="1">
      <c r="N833" s="3"/>
      <c r="AZ833" s="3"/>
      <c r="BA833" s="3"/>
      <c r="BB833" s="3"/>
      <c r="BC833" s="3"/>
      <c r="BD833" s="3"/>
      <c r="BE833" s="3"/>
      <c r="BF833" s="3"/>
      <c r="BZ833" s="3"/>
      <c r="CA833" s="3"/>
      <c r="CB833" s="3"/>
    </row>
    <row r="834" ht="12.75" customHeight="1">
      <c r="N834" s="3"/>
      <c r="AZ834" s="3"/>
      <c r="BA834" s="3"/>
      <c r="BB834" s="3"/>
      <c r="BC834" s="3"/>
      <c r="BD834" s="3"/>
      <c r="BE834" s="3"/>
      <c r="BF834" s="3"/>
      <c r="BZ834" s="3"/>
      <c r="CA834" s="3"/>
      <c r="CB834" s="3"/>
    </row>
    <row r="835" ht="12.75" customHeight="1">
      <c r="N835" s="3"/>
      <c r="AZ835" s="3"/>
      <c r="BA835" s="3"/>
      <c r="BB835" s="3"/>
      <c r="BC835" s="3"/>
      <c r="BD835" s="3"/>
      <c r="BE835" s="3"/>
      <c r="BF835" s="3"/>
      <c r="BZ835" s="3"/>
      <c r="CA835" s="3"/>
      <c r="CB835" s="3"/>
    </row>
    <row r="836" ht="12.75" customHeight="1">
      <c r="N836" s="3"/>
      <c r="AZ836" s="3"/>
      <c r="BA836" s="3"/>
      <c r="BB836" s="3"/>
      <c r="BC836" s="3"/>
      <c r="BD836" s="3"/>
      <c r="BE836" s="3"/>
      <c r="BF836" s="3"/>
      <c r="BZ836" s="3"/>
      <c r="CA836" s="3"/>
      <c r="CB836" s="3"/>
    </row>
    <row r="837" ht="12.75" customHeight="1">
      <c r="N837" s="3"/>
      <c r="AZ837" s="3"/>
      <c r="BA837" s="3"/>
      <c r="BB837" s="3"/>
      <c r="BC837" s="3"/>
      <c r="BD837" s="3"/>
      <c r="BE837" s="3"/>
      <c r="BF837" s="3"/>
      <c r="BZ837" s="3"/>
      <c r="CA837" s="3"/>
      <c r="CB837" s="3"/>
    </row>
    <row r="838" ht="12.75" customHeight="1">
      <c r="N838" s="3"/>
      <c r="AZ838" s="3"/>
      <c r="BA838" s="3"/>
      <c r="BB838" s="3"/>
      <c r="BC838" s="3"/>
      <c r="BD838" s="3"/>
      <c r="BE838" s="3"/>
      <c r="BF838" s="3"/>
      <c r="BZ838" s="3"/>
      <c r="CA838" s="3"/>
      <c r="CB838" s="3"/>
    </row>
    <row r="839" ht="12.75" customHeight="1">
      <c r="N839" s="3"/>
      <c r="AZ839" s="3"/>
      <c r="BA839" s="3"/>
      <c r="BB839" s="3"/>
      <c r="BC839" s="3"/>
      <c r="BD839" s="3"/>
      <c r="BE839" s="3"/>
      <c r="BF839" s="3"/>
      <c r="BZ839" s="3"/>
      <c r="CA839" s="3"/>
      <c r="CB839" s="3"/>
    </row>
    <row r="840" ht="12.75" customHeight="1">
      <c r="N840" s="3"/>
      <c r="AZ840" s="3"/>
      <c r="BA840" s="3"/>
      <c r="BB840" s="3"/>
      <c r="BC840" s="3"/>
      <c r="BD840" s="3"/>
      <c r="BE840" s="3"/>
      <c r="BF840" s="3"/>
      <c r="BZ840" s="3"/>
      <c r="CA840" s="3"/>
      <c r="CB840" s="3"/>
    </row>
    <row r="841" ht="12.75" customHeight="1">
      <c r="N841" s="3"/>
      <c r="AZ841" s="3"/>
      <c r="BA841" s="3"/>
      <c r="BB841" s="3"/>
      <c r="BC841" s="3"/>
      <c r="BD841" s="3"/>
      <c r="BE841" s="3"/>
      <c r="BF841" s="3"/>
      <c r="BZ841" s="3"/>
      <c r="CA841" s="3"/>
      <c r="CB841" s="3"/>
    </row>
    <row r="842" ht="12.75" customHeight="1">
      <c r="N842" s="3"/>
      <c r="AZ842" s="3"/>
      <c r="BA842" s="3"/>
      <c r="BB842" s="3"/>
      <c r="BC842" s="3"/>
      <c r="BD842" s="3"/>
      <c r="BE842" s="3"/>
      <c r="BF842" s="3"/>
      <c r="BZ842" s="3"/>
      <c r="CA842" s="3"/>
      <c r="CB842" s="3"/>
    </row>
    <row r="843" ht="12.75" customHeight="1">
      <c r="N843" s="3"/>
      <c r="AZ843" s="3"/>
      <c r="BA843" s="3"/>
      <c r="BB843" s="3"/>
      <c r="BC843" s="3"/>
      <c r="BD843" s="3"/>
      <c r="BE843" s="3"/>
      <c r="BF843" s="3"/>
      <c r="BZ843" s="3"/>
      <c r="CA843" s="3"/>
      <c r="CB843" s="3"/>
    </row>
    <row r="844" ht="12.75" customHeight="1">
      <c r="N844" s="3"/>
      <c r="AZ844" s="3"/>
      <c r="BA844" s="3"/>
      <c r="BB844" s="3"/>
      <c r="BC844" s="3"/>
      <c r="BD844" s="3"/>
      <c r="BE844" s="3"/>
      <c r="BF844" s="3"/>
      <c r="BZ844" s="3"/>
      <c r="CA844" s="3"/>
      <c r="CB844" s="3"/>
    </row>
    <row r="845" ht="12.75" customHeight="1">
      <c r="N845" s="3"/>
      <c r="AZ845" s="3"/>
      <c r="BA845" s="3"/>
      <c r="BB845" s="3"/>
      <c r="BC845" s="3"/>
      <c r="BD845" s="3"/>
      <c r="BE845" s="3"/>
      <c r="BF845" s="3"/>
      <c r="BZ845" s="3"/>
      <c r="CA845" s="3"/>
      <c r="CB845" s="3"/>
    </row>
    <row r="846" ht="12.75" customHeight="1">
      <c r="N846" s="3"/>
      <c r="AZ846" s="3"/>
      <c r="BA846" s="3"/>
      <c r="BB846" s="3"/>
      <c r="BC846" s="3"/>
      <c r="BD846" s="3"/>
      <c r="BE846" s="3"/>
      <c r="BF846" s="3"/>
      <c r="BZ846" s="3"/>
      <c r="CA846" s="3"/>
      <c r="CB846" s="3"/>
    </row>
    <row r="847" ht="12.75" customHeight="1">
      <c r="N847" s="3"/>
      <c r="AZ847" s="3"/>
      <c r="BA847" s="3"/>
      <c r="BB847" s="3"/>
      <c r="BC847" s="3"/>
      <c r="BD847" s="3"/>
      <c r="BE847" s="3"/>
      <c r="BF847" s="3"/>
      <c r="BZ847" s="3"/>
      <c r="CA847" s="3"/>
      <c r="CB847" s="3"/>
    </row>
    <row r="848" ht="12.75" customHeight="1">
      <c r="N848" s="3"/>
      <c r="AZ848" s="3"/>
      <c r="BA848" s="3"/>
      <c r="BB848" s="3"/>
      <c r="BC848" s="3"/>
      <c r="BD848" s="3"/>
      <c r="BE848" s="3"/>
      <c r="BF848" s="3"/>
      <c r="BZ848" s="3"/>
      <c r="CA848" s="3"/>
      <c r="CB848" s="3"/>
    </row>
    <row r="849" ht="12.75" customHeight="1">
      <c r="N849" s="3"/>
      <c r="AZ849" s="3"/>
      <c r="BA849" s="3"/>
      <c r="BB849" s="3"/>
      <c r="BC849" s="3"/>
      <c r="BD849" s="3"/>
      <c r="BE849" s="3"/>
      <c r="BF849" s="3"/>
      <c r="BZ849" s="3"/>
      <c r="CA849" s="3"/>
      <c r="CB849" s="3"/>
    </row>
    <row r="850" ht="12.75" customHeight="1">
      <c r="N850" s="3"/>
      <c r="AZ850" s="3"/>
      <c r="BA850" s="3"/>
      <c r="BB850" s="3"/>
      <c r="BC850" s="3"/>
      <c r="BD850" s="3"/>
      <c r="BE850" s="3"/>
      <c r="BF850" s="3"/>
      <c r="BZ850" s="3"/>
      <c r="CA850" s="3"/>
      <c r="CB850" s="3"/>
    </row>
    <row r="851" ht="12.75" customHeight="1">
      <c r="N851" s="3"/>
      <c r="AZ851" s="3"/>
      <c r="BA851" s="3"/>
      <c r="BB851" s="3"/>
      <c r="BC851" s="3"/>
      <c r="BD851" s="3"/>
      <c r="BE851" s="3"/>
      <c r="BF851" s="3"/>
      <c r="BZ851" s="3"/>
      <c r="CA851" s="3"/>
      <c r="CB851" s="3"/>
    </row>
    <row r="852" ht="12.75" customHeight="1">
      <c r="N852" s="3"/>
      <c r="AZ852" s="3"/>
      <c r="BA852" s="3"/>
      <c r="BB852" s="3"/>
      <c r="BC852" s="3"/>
      <c r="BD852" s="3"/>
      <c r="BE852" s="3"/>
      <c r="BF852" s="3"/>
      <c r="BZ852" s="3"/>
      <c r="CA852" s="3"/>
      <c r="CB852" s="3"/>
    </row>
    <row r="853" ht="12.75" customHeight="1">
      <c r="N853" s="3"/>
      <c r="AZ853" s="3"/>
      <c r="BA853" s="3"/>
      <c r="BB853" s="3"/>
      <c r="BC853" s="3"/>
      <c r="BD853" s="3"/>
      <c r="BE853" s="3"/>
      <c r="BF853" s="3"/>
      <c r="BZ853" s="3"/>
      <c r="CA853" s="3"/>
      <c r="CB853" s="3"/>
    </row>
    <row r="854" ht="12.75" customHeight="1">
      <c r="N854" s="3"/>
      <c r="AZ854" s="3"/>
      <c r="BA854" s="3"/>
      <c r="BB854" s="3"/>
      <c r="BC854" s="3"/>
      <c r="BD854" s="3"/>
      <c r="BE854" s="3"/>
      <c r="BF854" s="3"/>
      <c r="BZ854" s="3"/>
      <c r="CA854" s="3"/>
      <c r="CB854" s="3"/>
    </row>
    <row r="855" ht="12.75" customHeight="1">
      <c r="N855" s="3"/>
      <c r="AZ855" s="3"/>
      <c r="BA855" s="3"/>
      <c r="BB855" s="3"/>
      <c r="BC855" s="3"/>
      <c r="BD855" s="3"/>
      <c r="BE855" s="3"/>
      <c r="BF855" s="3"/>
      <c r="BZ855" s="3"/>
      <c r="CA855" s="3"/>
      <c r="CB855" s="3"/>
    </row>
    <row r="856" ht="12.75" customHeight="1">
      <c r="N856" s="3"/>
      <c r="AZ856" s="3"/>
      <c r="BA856" s="3"/>
      <c r="BB856" s="3"/>
      <c r="BC856" s="3"/>
      <c r="BD856" s="3"/>
      <c r="BE856" s="3"/>
      <c r="BF856" s="3"/>
      <c r="BZ856" s="3"/>
      <c r="CA856" s="3"/>
      <c r="CB856" s="3"/>
    </row>
    <row r="857" ht="12.75" customHeight="1">
      <c r="N857" s="3"/>
      <c r="AZ857" s="3"/>
      <c r="BA857" s="3"/>
      <c r="BB857" s="3"/>
      <c r="BC857" s="3"/>
      <c r="BD857" s="3"/>
      <c r="BE857" s="3"/>
      <c r="BF857" s="3"/>
      <c r="BZ857" s="3"/>
      <c r="CA857" s="3"/>
      <c r="CB857" s="3"/>
    </row>
    <row r="858" ht="12.75" customHeight="1">
      <c r="N858" s="3"/>
      <c r="AZ858" s="3"/>
      <c r="BA858" s="3"/>
      <c r="BB858" s="3"/>
      <c r="BC858" s="3"/>
      <c r="BD858" s="3"/>
      <c r="BE858" s="3"/>
      <c r="BF858" s="3"/>
      <c r="BZ858" s="3"/>
      <c r="CA858" s="3"/>
      <c r="CB858" s="3"/>
    </row>
    <row r="859" ht="12.75" customHeight="1">
      <c r="N859" s="3"/>
      <c r="AZ859" s="3"/>
      <c r="BA859" s="3"/>
      <c r="BB859" s="3"/>
      <c r="BC859" s="3"/>
      <c r="BD859" s="3"/>
      <c r="BE859" s="3"/>
      <c r="BF859" s="3"/>
      <c r="BZ859" s="3"/>
      <c r="CA859" s="3"/>
      <c r="CB859" s="3"/>
    </row>
    <row r="860" ht="12.75" customHeight="1">
      <c r="N860" s="3"/>
      <c r="AZ860" s="3"/>
      <c r="BA860" s="3"/>
      <c r="BB860" s="3"/>
      <c r="BC860" s="3"/>
      <c r="BD860" s="3"/>
      <c r="BE860" s="3"/>
      <c r="BF860" s="3"/>
      <c r="BZ860" s="3"/>
      <c r="CA860" s="3"/>
      <c r="CB860" s="3"/>
    </row>
    <row r="861" ht="12.75" customHeight="1">
      <c r="N861" s="3"/>
      <c r="AZ861" s="3"/>
      <c r="BA861" s="3"/>
      <c r="BB861" s="3"/>
      <c r="BC861" s="3"/>
      <c r="BD861" s="3"/>
      <c r="BE861" s="3"/>
      <c r="BF861" s="3"/>
      <c r="BZ861" s="3"/>
      <c r="CA861" s="3"/>
      <c r="CB861" s="3"/>
    </row>
    <row r="862" ht="12.75" customHeight="1">
      <c r="N862" s="3"/>
      <c r="AZ862" s="3"/>
      <c r="BA862" s="3"/>
      <c r="BB862" s="3"/>
      <c r="BC862" s="3"/>
      <c r="BD862" s="3"/>
      <c r="BE862" s="3"/>
      <c r="BF862" s="3"/>
      <c r="BZ862" s="3"/>
      <c r="CA862" s="3"/>
      <c r="CB862" s="3"/>
    </row>
    <row r="863" ht="12.75" customHeight="1">
      <c r="N863" s="3"/>
      <c r="AZ863" s="3"/>
      <c r="BA863" s="3"/>
      <c r="BB863" s="3"/>
      <c r="BC863" s="3"/>
      <c r="BD863" s="3"/>
      <c r="BE863" s="3"/>
      <c r="BF863" s="3"/>
      <c r="BZ863" s="3"/>
      <c r="CA863" s="3"/>
      <c r="CB863" s="3"/>
    </row>
    <row r="864" ht="12.75" customHeight="1">
      <c r="N864" s="3"/>
      <c r="AZ864" s="3"/>
      <c r="BA864" s="3"/>
      <c r="BB864" s="3"/>
      <c r="BC864" s="3"/>
      <c r="BD864" s="3"/>
      <c r="BE864" s="3"/>
      <c r="BF864" s="3"/>
      <c r="BZ864" s="3"/>
      <c r="CA864" s="3"/>
      <c r="CB864" s="3"/>
    </row>
    <row r="865" ht="12.75" customHeight="1">
      <c r="N865" s="3"/>
      <c r="AZ865" s="3"/>
      <c r="BA865" s="3"/>
      <c r="BB865" s="3"/>
      <c r="BC865" s="3"/>
      <c r="BD865" s="3"/>
      <c r="BE865" s="3"/>
      <c r="BF865" s="3"/>
      <c r="BZ865" s="3"/>
      <c r="CA865" s="3"/>
      <c r="CB865" s="3"/>
    </row>
    <row r="866" ht="12.75" customHeight="1">
      <c r="N866" s="3"/>
      <c r="AZ866" s="3"/>
      <c r="BA866" s="3"/>
      <c r="BB866" s="3"/>
      <c r="BC866" s="3"/>
      <c r="BD866" s="3"/>
      <c r="BE866" s="3"/>
      <c r="BF866" s="3"/>
      <c r="BZ866" s="3"/>
      <c r="CA866" s="3"/>
      <c r="CB866" s="3"/>
    </row>
    <row r="867" ht="12.75" customHeight="1">
      <c r="N867" s="3"/>
      <c r="AZ867" s="3"/>
      <c r="BA867" s="3"/>
      <c r="BB867" s="3"/>
      <c r="BC867" s="3"/>
      <c r="BD867" s="3"/>
      <c r="BE867" s="3"/>
      <c r="BF867" s="3"/>
      <c r="BZ867" s="3"/>
      <c r="CA867" s="3"/>
      <c r="CB867" s="3"/>
    </row>
    <row r="868" ht="12.75" customHeight="1">
      <c r="N868" s="3"/>
      <c r="AZ868" s="3"/>
      <c r="BA868" s="3"/>
      <c r="BB868" s="3"/>
      <c r="BC868" s="3"/>
      <c r="BD868" s="3"/>
      <c r="BE868" s="3"/>
      <c r="BF868" s="3"/>
      <c r="BZ868" s="3"/>
      <c r="CA868" s="3"/>
      <c r="CB868" s="3"/>
    </row>
    <row r="869" ht="12.75" customHeight="1">
      <c r="N869" s="3"/>
      <c r="AZ869" s="3"/>
      <c r="BA869" s="3"/>
      <c r="BB869" s="3"/>
      <c r="BC869" s="3"/>
      <c r="BD869" s="3"/>
      <c r="BE869" s="3"/>
      <c r="BF869" s="3"/>
      <c r="BZ869" s="3"/>
      <c r="CA869" s="3"/>
      <c r="CB869" s="3"/>
    </row>
    <row r="870" ht="12.75" customHeight="1">
      <c r="N870" s="3"/>
      <c r="AZ870" s="3"/>
      <c r="BA870" s="3"/>
      <c r="BB870" s="3"/>
      <c r="BC870" s="3"/>
      <c r="BD870" s="3"/>
      <c r="BE870" s="3"/>
      <c r="BF870" s="3"/>
      <c r="BZ870" s="3"/>
      <c r="CA870" s="3"/>
      <c r="CB870" s="3"/>
    </row>
    <row r="871" ht="12.75" customHeight="1">
      <c r="N871" s="3"/>
      <c r="AZ871" s="3"/>
      <c r="BA871" s="3"/>
      <c r="BB871" s="3"/>
      <c r="BC871" s="3"/>
      <c r="BD871" s="3"/>
      <c r="BE871" s="3"/>
      <c r="BF871" s="3"/>
      <c r="BZ871" s="3"/>
      <c r="CA871" s="3"/>
      <c r="CB871" s="3"/>
    </row>
    <row r="872" ht="12.75" customHeight="1">
      <c r="N872" s="3"/>
      <c r="AZ872" s="3"/>
      <c r="BA872" s="3"/>
      <c r="BB872" s="3"/>
      <c r="BC872" s="3"/>
      <c r="BD872" s="3"/>
      <c r="BE872" s="3"/>
      <c r="BF872" s="3"/>
      <c r="BZ872" s="3"/>
      <c r="CA872" s="3"/>
      <c r="CB872" s="3"/>
    </row>
    <row r="873" ht="12.75" customHeight="1">
      <c r="N873" s="3"/>
      <c r="AZ873" s="3"/>
      <c r="BA873" s="3"/>
      <c r="BB873" s="3"/>
      <c r="BC873" s="3"/>
      <c r="BD873" s="3"/>
      <c r="BE873" s="3"/>
      <c r="BF873" s="3"/>
      <c r="BZ873" s="3"/>
      <c r="CA873" s="3"/>
      <c r="CB873" s="3"/>
    </row>
    <row r="874" ht="12.75" customHeight="1">
      <c r="N874" s="3"/>
      <c r="AZ874" s="3"/>
      <c r="BA874" s="3"/>
      <c r="BB874" s="3"/>
      <c r="BC874" s="3"/>
      <c r="BD874" s="3"/>
      <c r="BE874" s="3"/>
      <c r="BF874" s="3"/>
      <c r="BZ874" s="3"/>
      <c r="CA874" s="3"/>
      <c r="CB874" s="3"/>
    </row>
    <row r="875" ht="12.75" customHeight="1">
      <c r="N875" s="3"/>
      <c r="AZ875" s="3"/>
      <c r="BA875" s="3"/>
      <c r="BB875" s="3"/>
      <c r="BC875" s="3"/>
      <c r="BD875" s="3"/>
      <c r="BE875" s="3"/>
      <c r="BF875" s="3"/>
      <c r="BZ875" s="3"/>
      <c r="CA875" s="3"/>
      <c r="CB875" s="3"/>
    </row>
    <row r="876" ht="12.75" customHeight="1">
      <c r="N876" s="3"/>
      <c r="AZ876" s="3"/>
      <c r="BA876" s="3"/>
      <c r="BB876" s="3"/>
      <c r="BC876" s="3"/>
      <c r="BD876" s="3"/>
      <c r="BE876" s="3"/>
      <c r="BF876" s="3"/>
      <c r="BZ876" s="3"/>
      <c r="CA876" s="3"/>
      <c r="CB876" s="3"/>
    </row>
    <row r="877" ht="12.75" customHeight="1">
      <c r="N877" s="3"/>
      <c r="AZ877" s="3"/>
      <c r="BA877" s="3"/>
      <c r="BB877" s="3"/>
      <c r="BC877" s="3"/>
      <c r="BD877" s="3"/>
      <c r="BE877" s="3"/>
      <c r="BF877" s="3"/>
      <c r="BZ877" s="3"/>
      <c r="CA877" s="3"/>
      <c r="CB877" s="3"/>
    </row>
    <row r="878" ht="12.75" customHeight="1">
      <c r="N878" s="3"/>
      <c r="AZ878" s="3"/>
      <c r="BA878" s="3"/>
      <c r="BB878" s="3"/>
      <c r="BC878" s="3"/>
      <c r="BD878" s="3"/>
      <c r="BE878" s="3"/>
      <c r="BF878" s="3"/>
      <c r="BZ878" s="3"/>
      <c r="CA878" s="3"/>
      <c r="CB878" s="3"/>
    </row>
    <row r="879" ht="12.75" customHeight="1">
      <c r="N879" s="3"/>
      <c r="AZ879" s="3"/>
      <c r="BA879" s="3"/>
      <c r="BB879" s="3"/>
      <c r="BC879" s="3"/>
      <c r="BD879" s="3"/>
      <c r="BE879" s="3"/>
      <c r="BF879" s="3"/>
      <c r="BZ879" s="3"/>
      <c r="CA879" s="3"/>
      <c r="CB879" s="3"/>
    </row>
    <row r="880" ht="12.75" customHeight="1">
      <c r="N880" s="3"/>
      <c r="AZ880" s="3"/>
      <c r="BA880" s="3"/>
      <c r="BB880" s="3"/>
      <c r="BC880" s="3"/>
      <c r="BD880" s="3"/>
      <c r="BE880" s="3"/>
      <c r="BF880" s="3"/>
      <c r="BZ880" s="3"/>
      <c r="CA880" s="3"/>
      <c r="CB880" s="3"/>
    </row>
    <row r="881" ht="12.75" customHeight="1">
      <c r="N881" s="3"/>
      <c r="AZ881" s="3"/>
      <c r="BA881" s="3"/>
      <c r="BB881" s="3"/>
      <c r="BC881" s="3"/>
      <c r="BD881" s="3"/>
      <c r="BE881" s="3"/>
      <c r="BF881" s="3"/>
      <c r="BZ881" s="3"/>
      <c r="CA881" s="3"/>
      <c r="CB881" s="3"/>
    </row>
    <row r="882" ht="12.75" customHeight="1">
      <c r="N882" s="3"/>
      <c r="AZ882" s="3"/>
      <c r="BA882" s="3"/>
      <c r="BB882" s="3"/>
      <c r="BC882" s="3"/>
      <c r="BD882" s="3"/>
      <c r="BE882" s="3"/>
      <c r="BF882" s="3"/>
      <c r="BZ882" s="3"/>
      <c r="CA882" s="3"/>
      <c r="CB882" s="3"/>
    </row>
    <row r="883" ht="12.75" customHeight="1">
      <c r="N883" s="3"/>
      <c r="AZ883" s="3"/>
      <c r="BA883" s="3"/>
      <c r="BB883" s="3"/>
      <c r="BC883" s="3"/>
      <c r="BD883" s="3"/>
      <c r="BE883" s="3"/>
      <c r="BF883" s="3"/>
      <c r="BZ883" s="3"/>
      <c r="CA883" s="3"/>
      <c r="CB883" s="3"/>
    </row>
    <row r="884" ht="12.75" customHeight="1">
      <c r="N884" s="3"/>
      <c r="AZ884" s="3"/>
      <c r="BA884" s="3"/>
      <c r="BB884" s="3"/>
      <c r="BC884" s="3"/>
      <c r="BD884" s="3"/>
      <c r="BE884" s="3"/>
      <c r="BF884" s="3"/>
      <c r="BZ884" s="3"/>
      <c r="CA884" s="3"/>
      <c r="CB884" s="3"/>
    </row>
    <row r="885" ht="12.75" customHeight="1">
      <c r="N885" s="3"/>
      <c r="AZ885" s="3"/>
      <c r="BA885" s="3"/>
      <c r="BB885" s="3"/>
      <c r="BC885" s="3"/>
      <c r="BD885" s="3"/>
      <c r="BE885" s="3"/>
      <c r="BF885" s="3"/>
      <c r="BZ885" s="3"/>
      <c r="CA885" s="3"/>
      <c r="CB885" s="3"/>
    </row>
    <row r="886" ht="12.75" customHeight="1">
      <c r="N886" s="3"/>
      <c r="AZ886" s="3"/>
      <c r="BA886" s="3"/>
      <c r="BB886" s="3"/>
      <c r="BC886" s="3"/>
      <c r="BD886" s="3"/>
      <c r="BE886" s="3"/>
      <c r="BF886" s="3"/>
      <c r="BZ886" s="3"/>
      <c r="CA886" s="3"/>
      <c r="CB886" s="3"/>
    </row>
    <row r="887" ht="12.75" customHeight="1">
      <c r="N887" s="3"/>
      <c r="AZ887" s="3"/>
      <c r="BA887" s="3"/>
      <c r="BB887" s="3"/>
      <c r="BC887" s="3"/>
      <c r="BD887" s="3"/>
      <c r="BE887" s="3"/>
      <c r="BF887" s="3"/>
      <c r="BZ887" s="3"/>
      <c r="CA887" s="3"/>
      <c r="CB887" s="3"/>
    </row>
    <row r="888" ht="12.75" customHeight="1">
      <c r="N888" s="3"/>
      <c r="AZ888" s="3"/>
      <c r="BA888" s="3"/>
      <c r="BB888" s="3"/>
      <c r="BC888" s="3"/>
      <c r="BD888" s="3"/>
      <c r="BE888" s="3"/>
      <c r="BF888" s="3"/>
      <c r="BZ888" s="3"/>
      <c r="CA888" s="3"/>
      <c r="CB888" s="3"/>
    </row>
    <row r="889" ht="12.75" customHeight="1">
      <c r="N889" s="3"/>
      <c r="AZ889" s="3"/>
      <c r="BA889" s="3"/>
      <c r="BB889" s="3"/>
      <c r="BC889" s="3"/>
      <c r="BD889" s="3"/>
      <c r="BE889" s="3"/>
      <c r="BF889" s="3"/>
      <c r="BZ889" s="3"/>
      <c r="CA889" s="3"/>
      <c r="CB889" s="3"/>
    </row>
    <row r="890" ht="12.75" customHeight="1">
      <c r="N890" s="3"/>
      <c r="AZ890" s="3"/>
      <c r="BA890" s="3"/>
      <c r="BB890" s="3"/>
      <c r="BC890" s="3"/>
      <c r="BD890" s="3"/>
      <c r="BE890" s="3"/>
      <c r="BF890" s="3"/>
      <c r="BZ890" s="3"/>
      <c r="CA890" s="3"/>
      <c r="CB890" s="3"/>
    </row>
    <row r="891" ht="12.75" customHeight="1">
      <c r="N891" s="3"/>
      <c r="AZ891" s="3"/>
      <c r="BA891" s="3"/>
      <c r="BB891" s="3"/>
      <c r="BC891" s="3"/>
      <c r="BD891" s="3"/>
      <c r="BE891" s="3"/>
      <c r="BF891" s="3"/>
      <c r="BZ891" s="3"/>
      <c r="CA891" s="3"/>
      <c r="CB891" s="3"/>
    </row>
    <row r="892" ht="12.75" customHeight="1">
      <c r="N892" s="3"/>
      <c r="AZ892" s="3"/>
      <c r="BA892" s="3"/>
      <c r="BB892" s="3"/>
      <c r="BC892" s="3"/>
      <c r="BD892" s="3"/>
      <c r="BE892" s="3"/>
      <c r="BF892" s="3"/>
      <c r="BZ892" s="3"/>
      <c r="CA892" s="3"/>
      <c r="CB892" s="3"/>
    </row>
    <row r="893" ht="12.75" customHeight="1">
      <c r="N893" s="3"/>
      <c r="AZ893" s="3"/>
      <c r="BA893" s="3"/>
      <c r="BB893" s="3"/>
      <c r="BC893" s="3"/>
      <c r="BD893" s="3"/>
      <c r="BE893" s="3"/>
      <c r="BF893" s="3"/>
      <c r="BZ893" s="3"/>
      <c r="CA893" s="3"/>
      <c r="CB893" s="3"/>
    </row>
    <row r="894" ht="12.75" customHeight="1">
      <c r="N894" s="3"/>
      <c r="AZ894" s="3"/>
      <c r="BA894" s="3"/>
      <c r="BB894" s="3"/>
      <c r="BC894" s="3"/>
      <c r="BD894" s="3"/>
      <c r="BE894" s="3"/>
      <c r="BF894" s="3"/>
      <c r="BZ894" s="3"/>
      <c r="CA894" s="3"/>
      <c r="CB894" s="3"/>
    </row>
    <row r="895" ht="12.75" customHeight="1">
      <c r="N895" s="3"/>
      <c r="AZ895" s="3"/>
      <c r="BA895" s="3"/>
      <c r="BB895" s="3"/>
      <c r="BC895" s="3"/>
      <c r="BD895" s="3"/>
      <c r="BE895" s="3"/>
      <c r="BF895" s="3"/>
      <c r="BZ895" s="3"/>
      <c r="CA895" s="3"/>
      <c r="CB895" s="3"/>
    </row>
    <row r="896" ht="12.75" customHeight="1">
      <c r="N896" s="3"/>
      <c r="AZ896" s="3"/>
      <c r="BA896" s="3"/>
      <c r="BB896" s="3"/>
      <c r="BC896" s="3"/>
      <c r="BD896" s="3"/>
      <c r="BE896" s="3"/>
      <c r="BF896" s="3"/>
      <c r="BZ896" s="3"/>
      <c r="CA896" s="3"/>
      <c r="CB896" s="3"/>
    </row>
    <row r="897" ht="12.75" customHeight="1">
      <c r="N897" s="3"/>
      <c r="AZ897" s="3"/>
      <c r="BA897" s="3"/>
      <c r="BB897" s="3"/>
      <c r="BC897" s="3"/>
      <c r="BD897" s="3"/>
      <c r="BE897" s="3"/>
      <c r="BF897" s="3"/>
      <c r="BZ897" s="3"/>
      <c r="CA897" s="3"/>
      <c r="CB897" s="3"/>
    </row>
    <row r="898" ht="12.75" customHeight="1">
      <c r="N898" s="3"/>
      <c r="AZ898" s="3"/>
      <c r="BA898" s="3"/>
      <c r="BB898" s="3"/>
      <c r="BC898" s="3"/>
      <c r="BD898" s="3"/>
      <c r="BE898" s="3"/>
      <c r="BF898" s="3"/>
      <c r="BZ898" s="3"/>
      <c r="CA898" s="3"/>
      <c r="CB898" s="3"/>
    </row>
    <row r="899" ht="12.75" customHeight="1">
      <c r="N899" s="3"/>
      <c r="AZ899" s="3"/>
      <c r="BA899" s="3"/>
      <c r="BB899" s="3"/>
      <c r="BC899" s="3"/>
      <c r="BD899" s="3"/>
      <c r="BE899" s="3"/>
      <c r="BF899" s="3"/>
      <c r="BZ899" s="3"/>
      <c r="CA899" s="3"/>
      <c r="CB899" s="3"/>
    </row>
    <row r="900" ht="12.75" customHeight="1">
      <c r="N900" s="3"/>
      <c r="AZ900" s="3"/>
      <c r="BA900" s="3"/>
      <c r="BB900" s="3"/>
      <c r="BC900" s="3"/>
      <c r="BD900" s="3"/>
      <c r="BE900" s="3"/>
      <c r="BF900" s="3"/>
      <c r="BZ900" s="3"/>
      <c r="CA900" s="3"/>
      <c r="CB900" s="3"/>
    </row>
    <row r="901" ht="12.75" customHeight="1">
      <c r="N901" s="3"/>
      <c r="AZ901" s="3"/>
      <c r="BA901" s="3"/>
      <c r="BB901" s="3"/>
      <c r="BC901" s="3"/>
      <c r="BD901" s="3"/>
      <c r="BE901" s="3"/>
      <c r="BF901" s="3"/>
      <c r="BZ901" s="3"/>
      <c r="CA901" s="3"/>
      <c r="CB901" s="3"/>
    </row>
    <row r="902" ht="12.75" customHeight="1">
      <c r="N902" s="3"/>
      <c r="AZ902" s="3"/>
      <c r="BA902" s="3"/>
      <c r="BB902" s="3"/>
      <c r="BC902" s="3"/>
      <c r="BD902" s="3"/>
      <c r="BE902" s="3"/>
      <c r="BF902" s="3"/>
      <c r="BZ902" s="3"/>
      <c r="CA902" s="3"/>
      <c r="CB902" s="3"/>
    </row>
    <row r="903" ht="12.75" customHeight="1">
      <c r="N903" s="3"/>
      <c r="AZ903" s="3"/>
      <c r="BA903" s="3"/>
      <c r="BB903" s="3"/>
      <c r="BC903" s="3"/>
      <c r="BD903" s="3"/>
      <c r="BE903" s="3"/>
      <c r="BF903" s="3"/>
      <c r="BZ903" s="3"/>
      <c r="CA903" s="3"/>
      <c r="CB903" s="3"/>
    </row>
    <row r="904" ht="12.75" customHeight="1">
      <c r="N904" s="3"/>
      <c r="AZ904" s="3"/>
      <c r="BA904" s="3"/>
      <c r="BB904" s="3"/>
      <c r="BC904" s="3"/>
      <c r="BD904" s="3"/>
      <c r="BE904" s="3"/>
      <c r="BF904" s="3"/>
      <c r="BZ904" s="3"/>
      <c r="CA904" s="3"/>
      <c r="CB904" s="3"/>
    </row>
    <row r="905" ht="12.75" customHeight="1">
      <c r="N905" s="3"/>
      <c r="AZ905" s="3"/>
      <c r="BA905" s="3"/>
      <c r="BB905" s="3"/>
      <c r="BC905" s="3"/>
      <c r="BD905" s="3"/>
      <c r="BE905" s="3"/>
      <c r="BF905" s="3"/>
      <c r="BZ905" s="3"/>
      <c r="CA905" s="3"/>
      <c r="CB905" s="3"/>
    </row>
    <row r="906" ht="12.75" customHeight="1">
      <c r="N906" s="3"/>
      <c r="AZ906" s="3"/>
      <c r="BA906" s="3"/>
      <c r="BB906" s="3"/>
      <c r="BC906" s="3"/>
      <c r="BD906" s="3"/>
      <c r="BE906" s="3"/>
      <c r="BF906" s="3"/>
      <c r="BZ906" s="3"/>
      <c r="CA906" s="3"/>
      <c r="CB906" s="3"/>
    </row>
    <row r="907" ht="12.75" customHeight="1">
      <c r="N907" s="3"/>
      <c r="AZ907" s="3"/>
      <c r="BA907" s="3"/>
      <c r="BB907" s="3"/>
      <c r="BC907" s="3"/>
      <c r="BD907" s="3"/>
      <c r="BE907" s="3"/>
      <c r="BF907" s="3"/>
      <c r="BZ907" s="3"/>
      <c r="CA907" s="3"/>
      <c r="CB907" s="3"/>
    </row>
    <row r="908" ht="12.75" customHeight="1">
      <c r="N908" s="3"/>
      <c r="AZ908" s="3"/>
      <c r="BA908" s="3"/>
      <c r="BB908" s="3"/>
      <c r="BC908" s="3"/>
      <c r="BD908" s="3"/>
      <c r="BE908" s="3"/>
      <c r="BF908" s="3"/>
      <c r="BZ908" s="3"/>
      <c r="CA908" s="3"/>
      <c r="CB908" s="3"/>
    </row>
    <row r="909" ht="12.75" customHeight="1">
      <c r="N909" s="3"/>
      <c r="AZ909" s="3"/>
      <c r="BA909" s="3"/>
      <c r="BB909" s="3"/>
      <c r="BC909" s="3"/>
      <c r="BD909" s="3"/>
      <c r="BE909" s="3"/>
      <c r="BF909" s="3"/>
      <c r="BZ909" s="3"/>
      <c r="CA909" s="3"/>
      <c r="CB909" s="3"/>
    </row>
    <row r="910" ht="12.75" customHeight="1">
      <c r="N910" s="3"/>
      <c r="AZ910" s="3"/>
      <c r="BA910" s="3"/>
      <c r="BB910" s="3"/>
      <c r="BC910" s="3"/>
      <c r="BD910" s="3"/>
      <c r="BE910" s="3"/>
      <c r="BF910" s="3"/>
      <c r="BZ910" s="3"/>
      <c r="CA910" s="3"/>
      <c r="CB910" s="3"/>
    </row>
    <row r="911" ht="12.75" customHeight="1">
      <c r="N911" s="3"/>
      <c r="AZ911" s="3"/>
      <c r="BA911" s="3"/>
      <c r="BB911" s="3"/>
      <c r="BC911" s="3"/>
      <c r="BD911" s="3"/>
      <c r="BE911" s="3"/>
      <c r="BF911" s="3"/>
      <c r="BZ911" s="3"/>
      <c r="CA911" s="3"/>
      <c r="CB911" s="3"/>
    </row>
    <row r="912" ht="12.75" customHeight="1">
      <c r="N912" s="3"/>
      <c r="AZ912" s="3"/>
      <c r="BA912" s="3"/>
      <c r="BB912" s="3"/>
      <c r="BC912" s="3"/>
      <c r="BD912" s="3"/>
      <c r="BE912" s="3"/>
      <c r="BF912" s="3"/>
      <c r="BZ912" s="3"/>
      <c r="CA912" s="3"/>
      <c r="CB912" s="3"/>
    </row>
    <row r="913" ht="12.75" customHeight="1">
      <c r="N913" s="3"/>
      <c r="AZ913" s="3"/>
      <c r="BA913" s="3"/>
      <c r="BB913" s="3"/>
      <c r="BC913" s="3"/>
      <c r="BD913" s="3"/>
      <c r="BE913" s="3"/>
      <c r="BF913" s="3"/>
      <c r="BZ913" s="3"/>
      <c r="CA913" s="3"/>
      <c r="CB913" s="3"/>
    </row>
    <row r="914" ht="12.75" customHeight="1">
      <c r="N914" s="3"/>
      <c r="AZ914" s="3"/>
      <c r="BA914" s="3"/>
      <c r="BB914" s="3"/>
      <c r="BC914" s="3"/>
      <c r="BD914" s="3"/>
      <c r="BE914" s="3"/>
      <c r="BF914" s="3"/>
      <c r="BZ914" s="3"/>
      <c r="CA914" s="3"/>
      <c r="CB914" s="3"/>
    </row>
    <row r="915" ht="12.75" customHeight="1">
      <c r="N915" s="3"/>
      <c r="AZ915" s="3"/>
      <c r="BA915" s="3"/>
      <c r="BB915" s="3"/>
      <c r="BC915" s="3"/>
      <c r="BD915" s="3"/>
      <c r="BE915" s="3"/>
      <c r="BF915" s="3"/>
      <c r="BZ915" s="3"/>
      <c r="CA915" s="3"/>
      <c r="CB915" s="3"/>
    </row>
    <row r="916" ht="12.75" customHeight="1">
      <c r="N916" s="3"/>
      <c r="AZ916" s="3"/>
      <c r="BA916" s="3"/>
      <c r="BB916" s="3"/>
      <c r="BC916" s="3"/>
      <c r="BD916" s="3"/>
      <c r="BE916" s="3"/>
      <c r="BF916" s="3"/>
      <c r="BZ916" s="3"/>
      <c r="CA916" s="3"/>
      <c r="CB916" s="3"/>
    </row>
    <row r="917" ht="12.75" customHeight="1">
      <c r="N917" s="3"/>
      <c r="AZ917" s="3"/>
      <c r="BA917" s="3"/>
      <c r="BB917" s="3"/>
      <c r="BC917" s="3"/>
      <c r="BD917" s="3"/>
      <c r="BE917" s="3"/>
      <c r="BF917" s="3"/>
      <c r="BZ917" s="3"/>
      <c r="CA917" s="3"/>
      <c r="CB917" s="3"/>
    </row>
    <row r="918" ht="12.75" customHeight="1">
      <c r="N918" s="3"/>
      <c r="AZ918" s="3"/>
      <c r="BA918" s="3"/>
      <c r="BB918" s="3"/>
      <c r="BC918" s="3"/>
      <c r="BD918" s="3"/>
      <c r="BE918" s="3"/>
      <c r="BF918" s="3"/>
      <c r="BZ918" s="3"/>
      <c r="CA918" s="3"/>
      <c r="CB918" s="3"/>
    </row>
    <row r="919" ht="12.75" customHeight="1">
      <c r="N919" s="3"/>
      <c r="AZ919" s="3"/>
      <c r="BA919" s="3"/>
      <c r="BB919" s="3"/>
      <c r="BC919" s="3"/>
      <c r="BD919" s="3"/>
      <c r="BE919" s="3"/>
      <c r="BF919" s="3"/>
      <c r="BZ919" s="3"/>
      <c r="CA919" s="3"/>
      <c r="CB919" s="3"/>
    </row>
    <row r="920" ht="12.75" customHeight="1">
      <c r="N920" s="3"/>
      <c r="AZ920" s="3"/>
      <c r="BA920" s="3"/>
      <c r="BB920" s="3"/>
      <c r="BC920" s="3"/>
      <c r="BD920" s="3"/>
      <c r="BE920" s="3"/>
      <c r="BF920" s="3"/>
      <c r="BZ920" s="3"/>
      <c r="CA920" s="3"/>
      <c r="CB920" s="3"/>
    </row>
    <row r="921" ht="12.75" customHeight="1">
      <c r="N921" s="3"/>
      <c r="AZ921" s="3"/>
      <c r="BA921" s="3"/>
      <c r="BB921" s="3"/>
      <c r="BC921" s="3"/>
      <c r="BD921" s="3"/>
      <c r="BE921" s="3"/>
      <c r="BF921" s="3"/>
      <c r="BZ921" s="3"/>
      <c r="CA921" s="3"/>
      <c r="CB921" s="3"/>
    </row>
    <row r="922" ht="12.75" customHeight="1">
      <c r="N922" s="3"/>
      <c r="AZ922" s="3"/>
      <c r="BA922" s="3"/>
      <c r="BB922" s="3"/>
      <c r="BC922" s="3"/>
      <c r="BD922" s="3"/>
      <c r="BE922" s="3"/>
      <c r="BF922" s="3"/>
      <c r="BZ922" s="3"/>
      <c r="CA922" s="3"/>
      <c r="CB922" s="3"/>
    </row>
    <row r="923" ht="12.75" customHeight="1">
      <c r="N923" s="3"/>
      <c r="AZ923" s="3"/>
      <c r="BA923" s="3"/>
      <c r="BB923" s="3"/>
      <c r="BC923" s="3"/>
      <c r="BD923" s="3"/>
      <c r="BE923" s="3"/>
      <c r="BF923" s="3"/>
      <c r="BZ923" s="3"/>
      <c r="CA923" s="3"/>
      <c r="CB923" s="3"/>
    </row>
    <row r="924" ht="12.75" customHeight="1">
      <c r="N924" s="3"/>
      <c r="AZ924" s="3"/>
      <c r="BA924" s="3"/>
      <c r="BB924" s="3"/>
      <c r="BC924" s="3"/>
      <c r="BD924" s="3"/>
      <c r="BE924" s="3"/>
      <c r="BF924" s="3"/>
      <c r="BZ924" s="3"/>
      <c r="CA924" s="3"/>
      <c r="CB924" s="3"/>
    </row>
    <row r="925" ht="12.75" customHeight="1">
      <c r="N925" s="3"/>
      <c r="AZ925" s="3"/>
      <c r="BA925" s="3"/>
      <c r="BB925" s="3"/>
      <c r="BC925" s="3"/>
      <c r="BD925" s="3"/>
      <c r="BE925" s="3"/>
      <c r="BF925" s="3"/>
      <c r="BZ925" s="3"/>
      <c r="CA925" s="3"/>
      <c r="CB925" s="3"/>
    </row>
    <row r="926" ht="12.75" customHeight="1">
      <c r="N926" s="3"/>
      <c r="AZ926" s="3"/>
      <c r="BA926" s="3"/>
      <c r="BB926" s="3"/>
      <c r="BC926" s="3"/>
      <c r="BD926" s="3"/>
      <c r="BE926" s="3"/>
      <c r="BF926" s="3"/>
      <c r="BZ926" s="3"/>
      <c r="CA926" s="3"/>
      <c r="CB926" s="3"/>
    </row>
    <row r="927" ht="12.75" customHeight="1">
      <c r="N927" s="3"/>
      <c r="AZ927" s="3"/>
      <c r="BA927" s="3"/>
      <c r="BB927" s="3"/>
      <c r="BC927" s="3"/>
      <c r="BD927" s="3"/>
      <c r="BE927" s="3"/>
      <c r="BF927" s="3"/>
      <c r="BZ927" s="3"/>
      <c r="CA927" s="3"/>
      <c r="CB927" s="3"/>
    </row>
    <row r="928" ht="12.75" customHeight="1">
      <c r="N928" s="3"/>
      <c r="AZ928" s="3"/>
      <c r="BA928" s="3"/>
      <c r="BB928" s="3"/>
      <c r="BC928" s="3"/>
      <c r="BD928" s="3"/>
      <c r="BE928" s="3"/>
      <c r="BF928" s="3"/>
      <c r="BZ928" s="3"/>
      <c r="CA928" s="3"/>
      <c r="CB928" s="3"/>
    </row>
    <row r="929" ht="12.75" customHeight="1">
      <c r="N929" s="3"/>
      <c r="AZ929" s="3"/>
      <c r="BA929" s="3"/>
      <c r="BB929" s="3"/>
      <c r="BC929" s="3"/>
      <c r="BD929" s="3"/>
      <c r="BE929" s="3"/>
      <c r="BF929" s="3"/>
      <c r="BZ929" s="3"/>
      <c r="CA929" s="3"/>
      <c r="CB929" s="3"/>
    </row>
    <row r="930" ht="12.75" customHeight="1">
      <c r="N930" s="3"/>
      <c r="AZ930" s="3"/>
      <c r="BA930" s="3"/>
      <c r="BB930" s="3"/>
      <c r="BC930" s="3"/>
      <c r="BD930" s="3"/>
      <c r="BE930" s="3"/>
      <c r="BF930" s="3"/>
      <c r="BZ930" s="3"/>
      <c r="CA930" s="3"/>
      <c r="CB930" s="3"/>
    </row>
    <row r="931" ht="12.75" customHeight="1">
      <c r="N931" s="3"/>
      <c r="AZ931" s="3"/>
      <c r="BA931" s="3"/>
      <c r="BB931" s="3"/>
      <c r="BC931" s="3"/>
      <c r="BD931" s="3"/>
      <c r="BE931" s="3"/>
      <c r="BF931" s="3"/>
      <c r="BZ931" s="3"/>
      <c r="CA931" s="3"/>
      <c r="CB931" s="3"/>
    </row>
    <row r="932" ht="12.75" customHeight="1">
      <c r="N932" s="3"/>
      <c r="AZ932" s="3"/>
      <c r="BA932" s="3"/>
      <c r="BB932" s="3"/>
      <c r="BC932" s="3"/>
      <c r="BD932" s="3"/>
      <c r="BE932" s="3"/>
      <c r="BF932" s="3"/>
      <c r="BZ932" s="3"/>
      <c r="CA932" s="3"/>
      <c r="CB932" s="3"/>
    </row>
    <row r="933" ht="12.75" customHeight="1">
      <c r="N933" s="3"/>
      <c r="AZ933" s="3"/>
      <c r="BA933" s="3"/>
      <c r="BB933" s="3"/>
      <c r="BC933" s="3"/>
      <c r="BD933" s="3"/>
      <c r="BE933" s="3"/>
      <c r="BF933" s="3"/>
      <c r="BZ933" s="3"/>
      <c r="CA933" s="3"/>
      <c r="CB933" s="3"/>
    </row>
    <row r="934" ht="12.75" customHeight="1">
      <c r="N934" s="3"/>
      <c r="AZ934" s="3"/>
      <c r="BA934" s="3"/>
      <c r="BB934" s="3"/>
      <c r="BC934" s="3"/>
      <c r="BD934" s="3"/>
      <c r="BE934" s="3"/>
      <c r="BF934" s="3"/>
      <c r="BZ934" s="3"/>
      <c r="CA934" s="3"/>
      <c r="CB934" s="3"/>
    </row>
    <row r="935" ht="12.75" customHeight="1">
      <c r="N935" s="3"/>
      <c r="AZ935" s="3"/>
      <c r="BA935" s="3"/>
      <c r="BB935" s="3"/>
      <c r="BC935" s="3"/>
      <c r="BD935" s="3"/>
      <c r="BE935" s="3"/>
      <c r="BF935" s="3"/>
      <c r="BZ935" s="3"/>
      <c r="CA935" s="3"/>
      <c r="CB935" s="3"/>
    </row>
    <row r="936" ht="12.75" customHeight="1">
      <c r="N936" s="3"/>
      <c r="AZ936" s="3"/>
      <c r="BA936" s="3"/>
      <c r="BB936" s="3"/>
      <c r="BC936" s="3"/>
      <c r="BD936" s="3"/>
      <c r="BE936" s="3"/>
      <c r="BF936" s="3"/>
      <c r="BZ936" s="3"/>
      <c r="CA936" s="3"/>
      <c r="CB936" s="3"/>
    </row>
    <row r="937" ht="12.75" customHeight="1">
      <c r="N937" s="3"/>
      <c r="AZ937" s="3"/>
      <c r="BA937" s="3"/>
      <c r="BB937" s="3"/>
      <c r="BC937" s="3"/>
      <c r="BD937" s="3"/>
      <c r="BE937" s="3"/>
      <c r="BF937" s="3"/>
      <c r="BZ937" s="3"/>
      <c r="CA937" s="3"/>
      <c r="CB937" s="3"/>
    </row>
    <row r="938" ht="12.75" customHeight="1">
      <c r="N938" s="3"/>
      <c r="AZ938" s="3"/>
      <c r="BA938" s="3"/>
      <c r="BB938" s="3"/>
      <c r="BC938" s="3"/>
      <c r="BD938" s="3"/>
      <c r="BE938" s="3"/>
      <c r="BF938" s="3"/>
      <c r="BZ938" s="3"/>
      <c r="CA938" s="3"/>
      <c r="CB938" s="3"/>
    </row>
    <row r="939" ht="12.75" customHeight="1">
      <c r="N939" s="3"/>
      <c r="AZ939" s="3"/>
      <c r="BA939" s="3"/>
      <c r="BB939" s="3"/>
      <c r="BC939" s="3"/>
      <c r="BD939" s="3"/>
      <c r="BE939" s="3"/>
      <c r="BF939" s="3"/>
      <c r="BZ939" s="3"/>
      <c r="CA939" s="3"/>
      <c r="CB939" s="3"/>
    </row>
    <row r="940" ht="12.75" customHeight="1">
      <c r="N940" s="3"/>
      <c r="AZ940" s="3"/>
      <c r="BA940" s="3"/>
      <c r="BB940" s="3"/>
      <c r="BC940" s="3"/>
      <c r="BD940" s="3"/>
      <c r="BE940" s="3"/>
      <c r="BF940" s="3"/>
      <c r="BZ940" s="3"/>
      <c r="CA940" s="3"/>
      <c r="CB940" s="3"/>
    </row>
    <row r="941" ht="12.75" customHeight="1">
      <c r="N941" s="3"/>
      <c r="AZ941" s="3"/>
      <c r="BA941" s="3"/>
      <c r="BB941" s="3"/>
      <c r="BC941" s="3"/>
      <c r="BD941" s="3"/>
      <c r="BE941" s="3"/>
      <c r="BF941" s="3"/>
      <c r="BZ941" s="3"/>
      <c r="CA941" s="3"/>
      <c r="CB941" s="3"/>
    </row>
    <row r="942" ht="12.75" customHeight="1">
      <c r="N942" s="3"/>
      <c r="AZ942" s="3"/>
      <c r="BA942" s="3"/>
      <c r="BB942" s="3"/>
      <c r="BC942" s="3"/>
      <c r="BD942" s="3"/>
      <c r="BE942" s="3"/>
      <c r="BF942" s="3"/>
      <c r="BZ942" s="3"/>
      <c r="CA942" s="3"/>
      <c r="CB942" s="3"/>
    </row>
    <row r="943" ht="12.75" customHeight="1">
      <c r="N943" s="3"/>
      <c r="AZ943" s="3"/>
      <c r="BA943" s="3"/>
      <c r="BB943" s="3"/>
      <c r="BC943" s="3"/>
      <c r="BD943" s="3"/>
      <c r="BE943" s="3"/>
      <c r="BF943" s="3"/>
      <c r="BZ943" s="3"/>
      <c r="CA943" s="3"/>
      <c r="CB943" s="3"/>
    </row>
    <row r="944" ht="12.75" customHeight="1">
      <c r="N944" s="3"/>
      <c r="AZ944" s="3"/>
      <c r="BA944" s="3"/>
      <c r="BB944" s="3"/>
      <c r="BC944" s="3"/>
      <c r="BD944" s="3"/>
      <c r="BE944" s="3"/>
      <c r="BF944" s="3"/>
      <c r="BZ944" s="3"/>
      <c r="CA944" s="3"/>
      <c r="CB944" s="3"/>
    </row>
    <row r="945" ht="12.75" customHeight="1">
      <c r="N945" s="3"/>
      <c r="AZ945" s="3"/>
      <c r="BA945" s="3"/>
      <c r="BB945" s="3"/>
      <c r="BC945" s="3"/>
      <c r="BD945" s="3"/>
      <c r="BE945" s="3"/>
      <c r="BF945" s="3"/>
      <c r="BZ945" s="3"/>
      <c r="CA945" s="3"/>
      <c r="CB945" s="3"/>
    </row>
    <row r="946" ht="12.75" customHeight="1">
      <c r="N946" s="3"/>
      <c r="AZ946" s="3"/>
      <c r="BA946" s="3"/>
      <c r="BB946" s="3"/>
      <c r="BC946" s="3"/>
      <c r="BD946" s="3"/>
      <c r="BE946" s="3"/>
      <c r="BF946" s="3"/>
      <c r="BZ946" s="3"/>
      <c r="CA946" s="3"/>
      <c r="CB946" s="3"/>
    </row>
    <row r="947" ht="12.75" customHeight="1">
      <c r="N947" s="3"/>
      <c r="AZ947" s="3"/>
      <c r="BA947" s="3"/>
      <c r="BB947" s="3"/>
      <c r="BC947" s="3"/>
      <c r="BD947" s="3"/>
      <c r="BE947" s="3"/>
      <c r="BF947" s="3"/>
      <c r="BZ947" s="3"/>
      <c r="CA947" s="3"/>
      <c r="CB947" s="3"/>
    </row>
    <row r="948" ht="12.75" customHeight="1">
      <c r="N948" s="3"/>
      <c r="AZ948" s="3"/>
      <c r="BA948" s="3"/>
      <c r="BB948" s="3"/>
      <c r="BC948" s="3"/>
      <c r="BD948" s="3"/>
      <c r="BE948" s="3"/>
      <c r="BF948" s="3"/>
      <c r="BZ948" s="3"/>
      <c r="CA948" s="3"/>
      <c r="CB948" s="3"/>
    </row>
    <row r="949" ht="12.75" customHeight="1">
      <c r="N949" s="3"/>
      <c r="AZ949" s="3"/>
      <c r="BA949" s="3"/>
      <c r="BB949" s="3"/>
      <c r="BC949" s="3"/>
      <c r="BD949" s="3"/>
      <c r="BE949" s="3"/>
      <c r="BF949" s="3"/>
      <c r="BZ949" s="3"/>
      <c r="CA949" s="3"/>
      <c r="CB949" s="3"/>
    </row>
    <row r="950" ht="12.75" customHeight="1">
      <c r="N950" s="3"/>
      <c r="AZ950" s="3"/>
      <c r="BA950" s="3"/>
      <c r="BB950" s="3"/>
      <c r="BC950" s="3"/>
      <c r="BD950" s="3"/>
      <c r="BE950" s="3"/>
      <c r="BF950" s="3"/>
      <c r="BZ950" s="3"/>
      <c r="CA950" s="3"/>
      <c r="CB950" s="3"/>
    </row>
    <row r="951" ht="12.75" customHeight="1">
      <c r="N951" s="3"/>
      <c r="AZ951" s="3"/>
      <c r="BA951" s="3"/>
      <c r="BB951" s="3"/>
      <c r="BC951" s="3"/>
      <c r="BD951" s="3"/>
      <c r="BE951" s="3"/>
      <c r="BF951" s="3"/>
      <c r="BZ951" s="3"/>
      <c r="CA951" s="3"/>
      <c r="CB951" s="3"/>
    </row>
    <row r="952" ht="12.75" customHeight="1">
      <c r="N952" s="3"/>
      <c r="AZ952" s="3"/>
      <c r="BA952" s="3"/>
      <c r="BB952" s="3"/>
      <c r="BC952" s="3"/>
      <c r="BD952" s="3"/>
      <c r="BE952" s="3"/>
      <c r="BF952" s="3"/>
      <c r="BZ952" s="3"/>
      <c r="CA952" s="3"/>
      <c r="CB952" s="3"/>
    </row>
    <row r="953" ht="12.75" customHeight="1">
      <c r="N953" s="3"/>
      <c r="AZ953" s="3"/>
      <c r="BA953" s="3"/>
      <c r="BB953" s="3"/>
      <c r="BC953" s="3"/>
      <c r="BD953" s="3"/>
      <c r="BE953" s="3"/>
      <c r="BF953" s="3"/>
      <c r="BZ953" s="3"/>
      <c r="CA953" s="3"/>
      <c r="CB953" s="3"/>
    </row>
    <row r="954" ht="12.75" customHeight="1">
      <c r="N954" s="3"/>
      <c r="AZ954" s="3"/>
      <c r="BA954" s="3"/>
      <c r="BB954" s="3"/>
      <c r="BC954" s="3"/>
      <c r="BD954" s="3"/>
      <c r="BE954" s="3"/>
      <c r="BF954" s="3"/>
      <c r="BZ954" s="3"/>
      <c r="CA954" s="3"/>
      <c r="CB954" s="3"/>
    </row>
    <row r="955" ht="12.75" customHeight="1">
      <c r="N955" s="3"/>
      <c r="AZ955" s="3"/>
      <c r="BA955" s="3"/>
      <c r="BB955" s="3"/>
      <c r="BC955" s="3"/>
      <c r="BD955" s="3"/>
      <c r="BE955" s="3"/>
      <c r="BF955" s="3"/>
      <c r="BZ955" s="3"/>
      <c r="CA955" s="3"/>
      <c r="CB955" s="3"/>
    </row>
    <row r="956" ht="12.75" customHeight="1">
      <c r="N956" s="3"/>
      <c r="AZ956" s="3"/>
      <c r="BA956" s="3"/>
      <c r="BB956" s="3"/>
      <c r="BC956" s="3"/>
      <c r="BD956" s="3"/>
      <c r="BE956" s="3"/>
      <c r="BF956" s="3"/>
      <c r="BZ956" s="3"/>
      <c r="CA956" s="3"/>
      <c r="CB956" s="3"/>
    </row>
    <row r="957" ht="12.75" customHeight="1">
      <c r="N957" s="3"/>
      <c r="AZ957" s="3"/>
      <c r="BA957" s="3"/>
      <c r="BB957" s="3"/>
      <c r="BC957" s="3"/>
      <c r="BD957" s="3"/>
      <c r="BE957" s="3"/>
      <c r="BF957" s="3"/>
      <c r="BZ957" s="3"/>
      <c r="CA957" s="3"/>
      <c r="CB957" s="3"/>
    </row>
    <row r="958" ht="12.75" customHeight="1">
      <c r="N958" s="3"/>
      <c r="AZ958" s="3"/>
      <c r="BA958" s="3"/>
      <c r="BB958" s="3"/>
      <c r="BC958" s="3"/>
      <c r="BD958" s="3"/>
      <c r="BE958" s="3"/>
      <c r="BF958" s="3"/>
      <c r="BZ958" s="3"/>
      <c r="CA958" s="3"/>
      <c r="CB958" s="3"/>
    </row>
    <row r="959" ht="12.75" customHeight="1">
      <c r="N959" s="3"/>
      <c r="AZ959" s="3"/>
      <c r="BA959" s="3"/>
      <c r="BB959" s="3"/>
      <c r="BC959" s="3"/>
      <c r="BD959" s="3"/>
      <c r="BE959" s="3"/>
      <c r="BF959" s="3"/>
      <c r="BZ959" s="3"/>
      <c r="CA959" s="3"/>
      <c r="CB959" s="3"/>
    </row>
    <row r="960" ht="12.75" customHeight="1">
      <c r="N960" s="3"/>
      <c r="AZ960" s="3"/>
      <c r="BA960" s="3"/>
      <c r="BB960" s="3"/>
      <c r="BC960" s="3"/>
      <c r="BD960" s="3"/>
      <c r="BE960" s="3"/>
      <c r="BF960" s="3"/>
      <c r="BZ960" s="3"/>
      <c r="CA960" s="3"/>
      <c r="CB960" s="3"/>
    </row>
    <row r="961" ht="12.75" customHeight="1">
      <c r="N961" s="3"/>
      <c r="AZ961" s="3"/>
      <c r="BA961" s="3"/>
      <c r="BB961" s="3"/>
      <c r="BC961" s="3"/>
      <c r="BD961" s="3"/>
      <c r="BE961" s="3"/>
      <c r="BF961" s="3"/>
      <c r="BZ961" s="3"/>
      <c r="CA961" s="3"/>
      <c r="CB961" s="3"/>
    </row>
    <row r="962" ht="12.75" customHeight="1">
      <c r="N962" s="3"/>
      <c r="AZ962" s="3"/>
      <c r="BA962" s="3"/>
      <c r="BB962" s="3"/>
      <c r="BC962" s="3"/>
      <c r="BD962" s="3"/>
      <c r="BE962" s="3"/>
      <c r="BF962" s="3"/>
      <c r="BZ962" s="3"/>
      <c r="CA962" s="3"/>
      <c r="CB962" s="3"/>
    </row>
    <row r="963" ht="12.75" customHeight="1">
      <c r="N963" s="3"/>
      <c r="AZ963" s="3"/>
      <c r="BA963" s="3"/>
      <c r="BB963" s="3"/>
      <c r="BC963" s="3"/>
      <c r="BD963" s="3"/>
      <c r="BE963" s="3"/>
      <c r="BF963" s="3"/>
      <c r="BZ963" s="3"/>
      <c r="CA963" s="3"/>
      <c r="CB963" s="3"/>
    </row>
    <row r="964" ht="12.75" customHeight="1">
      <c r="N964" s="3"/>
      <c r="AZ964" s="3"/>
      <c r="BA964" s="3"/>
      <c r="BB964" s="3"/>
      <c r="BC964" s="3"/>
      <c r="BD964" s="3"/>
      <c r="BE964" s="3"/>
      <c r="BF964" s="3"/>
      <c r="BZ964" s="3"/>
      <c r="CA964" s="3"/>
      <c r="CB964" s="3"/>
    </row>
    <row r="965" ht="12.75" customHeight="1">
      <c r="N965" s="3"/>
      <c r="AZ965" s="3"/>
      <c r="BA965" s="3"/>
      <c r="BB965" s="3"/>
      <c r="BC965" s="3"/>
      <c r="BD965" s="3"/>
      <c r="BE965" s="3"/>
      <c r="BF965" s="3"/>
      <c r="BZ965" s="3"/>
      <c r="CA965" s="3"/>
      <c r="CB965" s="3"/>
    </row>
    <row r="966" ht="12.75" customHeight="1">
      <c r="N966" s="3"/>
      <c r="AZ966" s="3"/>
      <c r="BA966" s="3"/>
      <c r="BB966" s="3"/>
      <c r="BC966" s="3"/>
      <c r="BD966" s="3"/>
      <c r="BE966" s="3"/>
      <c r="BF966" s="3"/>
      <c r="BZ966" s="3"/>
      <c r="CA966" s="3"/>
      <c r="CB966" s="3"/>
    </row>
    <row r="967" ht="12.75" customHeight="1">
      <c r="N967" s="3"/>
      <c r="AZ967" s="3"/>
      <c r="BA967" s="3"/>
      <c r="BB967" s="3"/>
      <c r="BC967" s="3"/>
      <c r="BD967" s="3"/>
      <c r="BE967" s="3"/>
      <c r="BF967" s="3"/>
      <c r="BZ967" s="3"/>
      <c r="CA967" s="3"/>
      <c r="CB967" s="3"/>
    </row>
    <row r="968" ht="12.75" customHeight="1">
      <c r="N968" s="3"/>
      <c r="AZ968" s="3"/>
      <c r="BA968" s="3"/>
      <c r="BB968" s="3"/>
      <c r="BC968" s="3"/>
      <c r="BD968" s="3"/>
      <c r="BE968" s="3"/>
      <c r="BF968" s="3"/>
      <c r="BZ968" s="3"/>
      <c r="CA968" s="3"/>
      <c r="CB968" s="3"/>
    </row>
    <row r="969" ht="12.75" customHeight="1">
      <c r="N969" s="3"/>
      <c r="AZ969" s="3"/>
      <c r="BA969" s="3"/>
      <c r="BB969" s="3"/>
      <c r="BC969" s="3"/>
      <c r="BD969" s="3"/>
      <c r="BE969" s="3"/>
      <c r="BF969" s="3"/>
      <c r="BZ969" s="3"/>
      <c r="CA969" s="3"/>
      <c r="CB969" s="3"/>
    </row>
    <row r="970" ht="12.75" customHeight="1">
      <c r="N970" s="3"/>
      <c r="AZ970" s="3"/>
      <c r="BA970" s="3"/>
      <c r="BB970" s="3"/>
      <c r="BC970" s="3"/>
      <c r="BD970" s="3"/>
      <c r="BE970" s="3"/>
      <c r="BF970" s="3"/>
      <c r="BZ970" s="3"/>
      <c r="CA970" s="3"/>
      <c r="CB970" s="3"/>
    </row>
    <row r="971" ht="12.75" customHeight="1">
      <c r="N971" s="3"/>
      <c r="AZ971" s="3"/>
      <c r="BA971" s="3"/>
      <c r="BB971" s="3"/>
      <c r="BC971" s="3"/>
      <c r="BD971" s="3"/>
      <c r="BE971" s="3"/>
      <c r="BF971" s="3"/>
      <c r="BZ971" s="3"/>
      <c r="CA971" s="3"/>
      <c r="CB971" s="3"/>
    </row>
    <row r="972" ht="12.75" customHeight="1">
      <c r="N972" s="3"/>
      <c r="AZ972" s="3"/>
      <c r="BA972" s="3"/>
      <c r="BB972" s="3"/>
      <c r="BC972" s="3"/>
      <c r="BD972" s="3"/>
      <c r="BE972" s="3"/>
      <c r="BF972" s="3"/>
      <c r="BZ972" s="3"/>
      <c r="CA972" s="3"/>
      <c r="CB972" s="3"/>
    </row>
    <row r="973" ht="12.75" customHeight="1">
      <c r="N973" s="3"/>
      <c r="AZ973" s="3"/>
      <c r="BA973" s="3"/>
      <c r="BB973" s="3"/>
      <c r="BC973" s="3"/>
      <c r="BD973" s="3"/>
      <c r="BE973" s="3"/>
      <c r="BF973" s="3"/>
      <c r="BZ973" s="3"/>
      <c r="CA973" s="3"/>
      <c r="CB973" s="3"/>
    </row>
    <row r="974" ht="12.75" customHeight="1">
      <c r="N974" s="3"/>
      <c r="AZ974" s="3"/>
      <c r="BA974" s="3"/>
      <c r="BB974" s="3"/>
      <c r="BC974" s="3"/>
      <c r="BD974" s="3"/>
      <c r="BE974" s="3"/>
      <c r="BF974" s="3"/>
      <c r="BZ974" s="3"/>
      <c r="CA974" s="3"/>
      <c r="CB974" s="3"/>
    </row>
    <row r="975" ht="12.75" customHeight="1">
      <c r="N975" s="3"/>
      <c r="AZ975" s="3"/>
      <c r="BA975" s="3"/>
      <c r="BB975" s="3"/>
      <c r="BC975" s="3"/>
      <c r="BD975" s="3"/>
      <c r="BE975" s="3"/>
      <c r="BF975" s="3"/>
      <c r="BZ975" s="3"/>
      <c r="CA975" s="3"/>
      <c r="CB975" s="3"/>
    </row>
    <row r="976" ht="12.75" customHeight="1">
      <c r="N976" s="3"/>
      <c r="AZ976" s="3"/>
      <c r="BA976" s="3"/>
      <c r="BB976" s="3"/>
      <c r="BC976" s="3"/>
      <c r="BD976" s="3"/>
      <c r="BE976" s="3"/>
      <c r="BF976" s="3"/>
      <c r="BZ976" s="3"/>
      <c r="CA976" s="3"/>
      <c r="CB976" s="3"/>
    </row>
    <row r="977" ht="12.75" customHeight="1">
      <c r="N977" s="3"/>
      <c r="AZ977" s="3"/>
      <c r="BA977" s="3"/>
      <c r="BB977" s="3"/>
      <c r="BC977" s="3"/>
      <c r="BD977" s="3"/>
      <c r="BE977" s="3"/>
      <c r="BF977" s="3"/>
      <c r="BZ977" s="3"/>
      <c r="CA977" s="3"/>
      <c r="CB977" s="3"/>
    </row>
    <row r="978" ht="12.75" customHeight="1">
      <c r="N978" s="3"/>
      <c r="AZ978" s="3"/>
      <c r="BA978" s="3"/>
      <c r="BB978" s="3"/>
      <c r="BC978" s="3"/>
      <c r="BD978" s="3"/>
      <c r="BE978" s="3"/>
      <c r="BF978" s="3"/>
      <c r="BZ978" s="3"/>
      <c r="CA978" s="3"/>
      <c r="CB978" s="3"/>
    </row>
    <row r="979" ht="12.75" customHeight="1">
      <c r="N979" s="3"/>
      <c r="AZ979" s="3"/>
      <c r="BA979" s="3"/>
      <c r="BB979" s="3"/>
      <c r="BC979" s="3"/>
      <c r="BD979" s="3"/>
      <c r="BE979" s="3"/>
      <c r="BF979" s="3"/>
      <c r="BZ979" s="3"/>
      <c r="CA979" s="3"/>
      <c r="CB979" s="3"/>
    </row>
    <row r="980" ht="12.75" customHeight="1">
      <c r="N980" s="3"/>
      <c r="AZ980" s="3"/>
      <c r="BA980" s="3"/>
      <c r="BB980" s="3"/>
      <c r="BC980" s="3"/>
      <c r="BD980" s="3"/>
      <c r="BE980" s="3"/>
      <c r="BF980" s="3"/>
      <c r="BZ980" s="3"/>
      <c r="CA980" s="3"/>
      <c r="CB980" s="3"/>
    </row>
    <row r="981" ht="12.75" customHeight="1">
      <c r="N981" s="3"/>
      <c r="AZ981" s="3"/>
      <c r="BA981" s="3"/>
      <c r="BB981" s="3"/>
      <c r="BC981" s="3"/>
      <c r="BD981" s="3"/>
      <c r="BE981" s="3"/>
      <c r="BF981" s="3"/>
      <c r="BZ981" s="3"/>
      <c r="CA981" s="3"/>
      <c r="CB981" s="3"/>
    </row>
    <row r="982" ht="12.75" customHeight="1">
      <c r="N982" s="3"/>
      <c r="AZ982" s="3"/>
      <c r="BA982" s="3"/>
      <c r="BB982" s="3"/>
      <c r="BC982" s="3"/>
      <c r="BD982" s="3"/>
      <c r="BE982" s="3"/>
      <c r="BF982" s="3"/>
      <c r="BZ982" s="3"/>
      <c r="CA982" s="3"/>
      <c r="CB982" s="3"/>
    </row>
    <row r="983" ht="12.75" customHeight="1">
      <c r="N983" s="3"/>
      <c r="AZ983" s="3"/>
      <c r="BA983" s="3"/>
      <c r="BB983" s="3"/>
      <c r="BC983" s="3"/>
      <c r="BD983" s="3"/>
      <c r="BE983" s="3"/>
      <c r="BF983" s="3"/>
      <c r="BZ983" s="3"/>
      <c r="CA983" s="3"/>
      <c r="CB983" s="3"/>
    </row>
    <row r="984" ht="12.75" customHeight="1">
      <c r="N984" s="3"/>
      <c r="AZ984" s="3"/>
      <c r="BA984" s="3"/>
      <c r="BB984" s="3"/>
      <c r="BC984" s="3"/>
      <c r="BD984" s="3"/>
      <c r="BE984" s="3"/>
      <c r="BF984" s="3"/>
      <c r="BZ984" s="3"/>
      <c r="CA984" s="3"/>
      <c r="CB984" s="3"/>
    </row>
    <row r="985" ht="12.75" customHeight="1">
      <c r="N985" s="3"/>
      <c r="AZ985" s="3"/>
      <c r="BA985" s="3"/>
      <c r="BB985" s="3"/>
      <c r="BC985" s="3"/>
      <c r="BD985" s="3"/>
      <c r="BE985" s="3"/>
      <c r="BF985" s="3"/>
      <c r="BZ985" s="3"/>
      <c r="CA985" s="3"/>
      <c r="CB985" s="3"/>
    </row>
    <row r="986" ht="12.75" customHeight="1">
      <c r="N986" s="3"/>
      <c r="AZ986" s="3"/>
      <c r="BA986" s="3"/>
      <c r="BB986" s="3"/>
      <c r="BC986" s="3"/>
      <c r="BD986" s="3"/>
      <c r="BE986" s="3"/>
      <c r="BF986" s="3"/>
      <c r="BZ986" s="3"/>
      <c r="CA986" s="3"/>
      <c r="CB986" s="3"/>
    </row>
    <row r="987" ht="12.75" customHeight="1">
      <c r="N987" s="3"/>
      <c r="AZ987" s="3"/>
      <c r="BA987" s="3"/>
      <c r="BB987" s="3"/>
      <c r="BC987" s="3"/>
      <c r="BD987" s="3"/>
      <c r="BE987" s="3"/>
      <c r="BF987" s="3"/>
      <c r="BZ987" s="3"/>
      <c r="CA987" s="3"/>
      <c r="CB987" s="3"/>
    </row>
    <row r="988" ht="12.75" customHeight="1">
      <c r="N988" s="3"/>
      <c r="AZ988" s="3"/>
      <c r="BA988" s="3"/>
      <c r="BB988" s="3"/>
      <c r="BC988" s="3"/>
      <c r="BD988" s="3"/>
      <c r="BE988" s="3"/>
      <c r="BF988" s="3"/>
      <c r="BZ988" s="3"/>
      <c r="CA988" s="3"/>
      <c r="CB988" s="3"/>
    </row>
    <row r="989" ht="12.75" customHeight="1">
      <c r="N989" s="3"/>
      <c r="AZ989" s="3"/>
      <c r="BA989" s="3"/>
      <c r="BB989" s="3"/>
      <c r="BC989" s="3"/>
      <c r="BD989" s="3"/>
      <c r="BE989" s="3"/>
      <c r="BF989" s="3"/>
      <c r="BZ989" s="3"/>
      <c r="CA989" s="3"/>
      <c r="CB989" s="3"/>
    </row>
    <row r="990" ht="12.75" customHeight="1">
      <c r="N990" s="3"/>
      <c r="AZ990" s="3"/>
      <c r="BA990" s="3"/>
      <c r="BB990" s="3"/>
      <c r="BC990" s="3"/>
      <c r="BD990" s="3"/>
      <c r="BE990" s="3"/>
      <c r="BF990" s="3"/>
      <c r="BZ990" s="3"/>
      <c r="CA990" s="3"/>
      <c r="CB990" s="3"/>
    </row>
    <row r="991" ht="12.75" customHeight="1">
      <c r="N991" s="3"/>
      <c r="AZ991" s="3"/>
      <c r="BA991" s="3"/>
      <c r="BB991" s="3"/>
      <c r="BC991" s="3"/>
      <c r="BD991" s="3"/>
      <c r="BE991" s="3"/>
      <c r="BF991" s="3"/>
      <c r="BZ991" s="3"/>
      <c r="CA991" s="3"/>
      <c r="CB991" s="3"/>
    </row>
    <row r="992" ht="12.75" customHeight="1">
      <c r="N992" s="3"/>
      <c r="AZ992" s="3"/>
      <c r="BA992" s="3"/>
      <c r="BB992" s="3"/>
      <c r="BC992" s="3"/>
      <c r="BD992" s="3"/>
      <c r="BE992" s="3"/>
      <c r="BF992" s="3"/>
      <c r="BZ992" s="3"/>
      <c r="CA992" s="3"/>
      <c r="CB992" s="3"/>
    </row>
    <row r="993" ht="12.75" customHeight="1">
      <c r="N993" s="3"/>
      <c r="AZ993" s="3"/>
      <c r="BA993" s="3"/>
      <c r="BB993" s="3"/>
      <c r="BC993" s="3"/>
      <c r="BD993" s="3"/>
      <c r="BE993" s="3"/>
      <c r="BF993" s="3"/>
      <c r="BZ993" s="3"/>
      <c r="CA993" s="3"/>
      <c r="CB993" s="3"/>
    </row>
    <row r="994" ht="12.75" customHeight="1">
      <c r="N994" s="3"/>
      <c r="AZ994" s="3"/>
      <c r="BA994" s="3"/>
      <c r="BB994" s="3"/>
      <c r="BC994" s="3"/>
      <c r="BD994" s="3"/>
      <c r="BE994" s="3"/>
      <c r="BF994" s="3"/>
      <c r="BZ994" s="3"/>
      <c r="CA994" s="3"/>
      <c r="CB994" s="3"/>
    </row>
    <row r="995" ht="12.75" customHeight="1">
      <c r="N995" s="3"/>
      <c r="AZ995" s="3"/>
      <c r="BA995" s="3"/>
      <c r="BB995" s="3"/>
      <c r="BC995" s="3"/>
      <c r="BD995" s="3"/>
      <c r="BE995" s="3"/>
      <c r="BF995" s="3"/>
      <c r="BZ995" s="3"/>
      <c r="CA995" s="3"/>
      <c r="CB995" s="3"/>
    </row>
    <row r="996" ht="12.75" customHeight="1">
      <c r="N996" s="3"/>
      <c r="AZ996" s="3"/>
      <c r="BA996" s="3"/>
      <c r="BB996" s="3"/>
      <c r="BC996" s="3"/>
      <c r="BD996" s="3"/>
      <c r="BE996" s="3"/>
      <c r="BF996" s="3"/>
      <c r="BZ996" s="3"/>
      <c r="CA996" s="3"/>
      <c r="CB996" s="3"/>
    </row>
    <row r="997" ht="12.75" customHeight="1">
      <c r="N997" s="3"/>
      <c r="AZ997" s="3"/>
      <c r="BA997" s="3"/>
      <c r="BB997" s="3"/>
      <c r="BC997" s="3"/>
      <c r="BD997" s="3"/>
      <c r="BE997" s="3"/>
      <c r="BF997" s="3"/>
      <c r="BZ997" s="3"/>
      <c r="CA997" s="3"/>
      <c r="CB997" s="3"/>
    </row>
    <row r="998" ht="12.75" customHeight="1">
      <c r="N998" s="3"/>
      <c r="AZ998" s="3"/>
      <c r="BA998" s="3"/>
      <c r="BB998" s="3"/>
      <c r="BC998" s="3"/>
      <c r="BD998" s="3"/>
      <c r="BE998" s="3"/>
      <c r="BF998" s="3"/>
      <c r="BZ998" s="3"/>
      <c r="CA998" s="3"/>
      <c r="CB998" s="3"/>
    </row>
    <row r="999" ht="12.75" customHeight="1">
      <c r="N999" s="3"/>
      <c r="AZ999" s="3"/>
      <c r="BA999" s="3"/>
      <c r="BB999" s="3"/>
      <c r="BC999" s="3"/>
      <c r="BD999" s="3"/>
      <c r="BE999" s="3"/>
      <c r="BF999" s="3"/>
      <c r="BZ999" s="3"/>
      <c r="CA999" s="3"/>
      <c r="CB999" s="3"/>
    </row>
    <row r="1000" ht="12.75" customHeight="1">
      <c r="N1000" s="3"/>
      <c r="AZ1000" s="3"/>
      <c r="BA1000" s="3"/>
      <c r="BB1000" s="3"/>
      <c r="BC1000" s="3"/>
      <c r="BD1000" s="3"/>
      <c r="BE1000" s="3"/>
      <c r="BF1000" s="3"/>
      <c r="BZ1000" s="3"/>
      <c r="CA1000" s="3"/>
      <c r="CB1000" s="3"/>
    </row>
  </sheetData>
  <mergeCells count="12">
    <mergeCell ref="B4:C4"/>
    <mergeCell ref="B5:C5"/>
    <mergeCell ref="D5:E5"/>
    <mergeCell ref="F5:G5"/>
    <mergeCell ref="H5:I5"/>
    <mergeCell ref="J5:K5"/>
    <mergeCell ref="B3:K3"/>
    <mergeCell ref="N3:Q3"/>
    <mergeCell ref="D4:E4"/>
    <mergeCell ref="F4:G4"/>
    <mergeCell ref="H4:I4"/>
    <mergeCell ref="J4:K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3" width="8.71"/>
    <col customWidth="1" min="14" max="14" width="13.29"/>
    <col customWidth="1" min="15" max="51" width="8.71"/>
    <col customWidth="1" min="52" max="52" width="8.14"/>
    <col customWidth="1" min="53" max="53" width="15.0"/>
    <col customWidth="1" min="54" max="54" width="12.14"/>
    <col customWidth="1" min="55" max="55" width="45.43"/>
    <col customWidth="1" min="56" max="56" width="27.71"/>
    <col customWidth="1" min="57" max="57" width="6.43"/>
    <col customWidth="1" min="58" max="58" width="22.43"/>
    <col customWidth="1" min="59" max="77" width="8.71"/>
    <col customWidth="1" min="78" max="80" width="12.0"/>
  </cols>
  <sheetData>
    <row r="1" ht="18.75" customHeight="1">
      <c r="B1" s="11" t="s">
        <v>274</v>
      </c>
      <c r="N1" s="3" t="s">
        <v>177</v>
      </c>
      <c r="AZ1" s="3"/>
      <c r="BA1" s="3"/>
      <c r="BB1" s="3"/>
      <c r="BC1" s="3"/>
      <c r="BD1" s="3"/>
      <c r="BE1" s="3"/>
      <c r="BF1" s="3"/>
      <c r="BZ1" s="16" t="s">
        <v>259</v>
      </c>
      <c r="CA1" s="16" t="s">
        <v>260</v>
      </c>
      <c r="CB1" s="16" t="s">
        <v>261</v>
      </c>
    </row>
    <row r="2" ht="12.75" customHeight="1">
      <c r="N2" s="3"/>
      <c r="AZ2" s="3"/>
      <c r="BA2" s="3"/>
      <c r="BB2" s="3"/>
      <c r="BC2" s="3"/>
      <c r="BD2" s="3"/>
      <c r="BE2" s="3"/>
      <c r="BF2" s="3"/>
      <c r="BZ2" s="3">
        <v>0.0</v>
      </c>
      <c r="CA2" s="3">
        <v>0.0</v>
      </c>
      <c r="CB2" s="3">
        <v>0.0</v>
      </c>
    </row>
    <row r="3" ht="15.75" customHeight="1">
      <c r="B3" s="12" t="s">
        <v>156</v>
      </c>
      <c r="C3" s="13"/>
      <c r="D3" s="13"/>
      <c r="E3" s="13"/>
      <c r="F3" s="13"/>
      <c r="G3" s="13"/>
      <c r="H3" s="13"/>
      <c r="I3" s="13"/>
      <c r="J3" s="13"/>
      <c r="K3" s="14"/>
      <c r="N3" s="12" t="s">
        <v>157</v>
      </c>
      <c r="O3" s="13"/>
      <c r="P3" s="13"/>
      <c r="Q3" s="14"/>
      <c r="AZ3" s="16" t="s">
        <v>262</v>
      </c>
      <c r="BA3" s="16" t="s">
        <v>263</v>
      </c>
      <c r="BB3" s="16" t="s">
        <v>264</v>
      </c>
      <c r="BC3" s="16" t="s">
        <v>265</v>
      </c>
      <c r="BD3" s="16" t="s">
        <v>266</v>
      </c>
      <c r="BE3" s="16" t="s">
        <v>267</v>
      </c>
      <c r="BF3" s="16" t="s">
        <v>268</v>
      </c>
      <c r="BZ3" s="3">
        <v>0.0</v>
      </c>
      <c r="CA3" s="3">
        <v>0.16666666666666666</v>
      </c>
      <c r="CB3" s="3">
        <v>0.0</v>
      </c>
    </row>
    <row r="4" ht="12.75" customHeight="1">
      <c r="B4" s="15" t="s">
        <v>178</v>
      </c>
      <c r="C4" s="14"/>
      <c r="D4" s="15" t="s">
        <v>179</v>
      </c>
      <c r="E4" s="14"/>
      <c r="F4" s="15" t="s">
        <v>180</v>
      </c>
      <c r="G4" s="14"/>
      <c r="H4" s="15" t="s">
        <v>181</v>
      </c>
      <c r="I4" s="14"/>
      <c r="J4" s="15" t="s">
        <v>182</v>
      </c>
      <c r="K4" s="14"/>
      <c r="N4" s="16" t="s">
        <v>183</v>
      </c>
      <c r="O4" s="16" t="s">
        <v>184</v>
      </c>
      <c r="P4" s="16" t="s">
        <v>162</v>
      </c>
      <c r="Q4" s="16" t="s">
        <v>163</v>
      </c>
      <c r="AZ4" s="33">
        <v>1.0</v>
      </c>
      <c r="BA4" s="33">
        <v>0.8944034585531542</v>
      </c>
      <c r="BB4" s="33">
        <v>1.0</v>
      </c>
      <c r="BC4" s="33">
        <v>1.0</v>
      </c>
      <c r="BD4" s="33">
        <v>0.15</v>
      </c>
      <c r="BE4" s="3">
        <v>1.0</v>
      </c>
      <c r="BF4" s="3">
        <v>3.3333333333333335</v>
      </c>
      <c r="BZ4" s="3">
        <v>0.058823529411764705</v>
      </c>
      <c r="CA4" s="3">
        <v>0.16666666666666666</v>
      </c>
      <c r="CB4" s="3">
        <v>0.058823529411764705</v>
      </c>
    </row>
    <row r="5" ht="12.75" customHeight="1">
      <c r="B5" s="15" t="s">
        <v>185</v>
      </c>
      <c r="C5" s="14"/>
      <c r="D5" s="15" t="s">
        <v>186</v>
      </c>
      <c r="E5" s="14"/>
      <c r="F5" s="15" t="s">
        <v>187</v>
      </c>
      <c r="G5" s="14"/>
      <c r="H5" s="19"/>
      <c r="I5" s="14"/>
      <c r="J5" s="19"/>
      <c r="K5" s="14"/>
      <c r="N5" s="17">
        <v>1.0</v>
      </c>
      <c r="O5" s="17">
        <v>7.0</v>
      </c>
      <c r="P5" s="17">
        <v>34.0</v>
      </c>
      <c r="Q5" s="17">
        <v>42.0</v>
      </c>
      <c r="AZ5" s="33">
        <v>2.0</v>
      </c>
      <c r="BA5" s="33">
        <v>0.7632225029277402</v>
      </c>
      <c r="BB5" s="33">
        <v>0.0</v>
      </c>
      <c r="BC5" s="33">
        <v>1.0</v>
      </c>
      <c r="BD5" s="33">
        <v>0.3</v>
      </c>
      <c r="BE5" s="3">
        <v>2.0</v>
      </c>
      <c r="BF5" s="3">
        <v>3.3333333333333335</v>
      </c>
      <c r="BZ5" s="3">
        <v>0.058823529411764705</v>
      </c>
      <c r="CA5" s="3">
        <v>0.3333333333333333</v>
      </c>
      <c r="CB5" s="3">
        <v>0.058823529411764705</v>
      </c>
    </row>
    <row r="6" ht="12.75" customHeight="1">
      <c r="N6" s="3"/>
      <c r="AZ6" s="33">
        <v>3.0</v>
      </c>
      <c r="BA6" s="33">
        <v>0.7632225029277402</v>
      </c>
      <c r="BB6" s="33">
        <v>0.0</v>
      </c>
      <c r="BC6" s="33">
        <v>1.0</v>
      </c>
      <c r="BD6" s="33">
        <v>0.44999999999999996</v>
      </c>
      <c r="BE6" s="3">
        <v>3.0</v>
      </c>
      <c r="BF6" s="3">
        <v>0.0</v>
      </c>
      <c r="BZ6" s="3">
        <v>0.058823529411764705</v>
      </c>
      <c r="CA6" s="3">
        <v>0.5</v>
      </c>
      <c r="CB6" s="3">
        <v>0.058823529411764705</v>
      </c>
    </row>
    <row r="7" ht="12.75" customHeight="1">
      <c r="N7" s="3"/>
      <c r="AZ7" s="33">
        <v>4.0</v>
      </c>
      <c r="BA7" s="33">
        <v>0.6005167564574141</v>
      </c>
      <c r="BB7" s="33">
        <v>1.0</v>
      </c>
      <c r="BC7" s="33">
        <v>2.0</v>
      </c>
      <c r="BD7" s="33">
        <v>0.6</v>
      </c>
      <c r="BE7" s="3">
        <v>4.0</v>
      </c>
      <c r="BF7" s="3">
        <v>0.0</v>
      </c>
      <c r="BZ7" s="3">
        <v>0.08823529411764706</v>
      </c>
      <c r="CA7" s="3">
        <v>0.5</v>
      </c>
      <c r="CB7" s="3">
        <v>0.08823529411764706</v>
      </c>
    </row>
    <row r="8" ht="12.75" customHeight="1">
      <c r="N8" s="3"/>
      <c r="AZ8" s="34">
        <v>5.0</v>
      </c>
      <c r="BA8" s="34">
        <v>0.3463889914803786</v>
      </c>
      <c r="BB8" s="34">
        <v>1.0</v>
      </c>
      <c r="BC8" s="34">
        <v>3.0</v>
      </c>
      <c r="BD8" s="34">
        <v>0.75</v>
      </c>
      <c r="BE8" s="3">
        <v>5.0</v>
      </c>
      <c r="BF8" s="3">
        <v>0.0</v>
      </c>
      <c r="BZ8" s="3">
        <v>0.11764705882352941</v>
      </c>
      <c r="CA8" s="3">
        <v>0.5</v>
      </c>
      <c r="CB8" s="3">
        <v>0.11764705882352941</v>
      </c>
    </row>
    <row r="9" ht="12.75" customHeight="1">
      <c r="N9" s="3"/>
      <c r="AZ9" s="34">
        <v>6.0</v>
      </c>
      <c r="BA9" s="34">
        <v>0.30190504314012606</v>
      </c>
      <c r="BB9" s="34">
        <v>0.0</v>
      </c>
      <c r="BC9" s="34">
        <v>3.0</v>
      </c>
      <c r="BD9" s="34">
        <v>0.8999999999999999</v>
      </c>
      <c r="BE9" s="3">
        <v>6.0</v>
      </c>
      <c r="BF9" s="3">
        <v>0.0</v>
      </c>
      <c r="BZ9" s="3">
        <v>0.11764705882352941</v>
      </c>
      <c r="CA9" s="3">
        <v>0.6666666666666666</v>
      </c>
      <c r="CB9" s="3">
        <v>0.11764705882352941</v>
      </c>
    </row>
    <row r="10" ht="12.75" customHeight="1">
      <c r="N10" s="3"/>
      <c r="AZ10" s="34">
        <v>7.0</v>
      </c>
      <c r="BA10" s="34">
        <v>0.2608538851946257</v>
      </c>
      <c r="BB10" s="34">
        <v>0.0</v>
      </c>
      <c r="BC10" s="34">
        <v>3.0</v>
      </c>
      <c r="BD10" s="34">
        <v>1.05</v>
      </c>
      <c r="BE10" s="3">
        <v>7.0</v>
      </c>
      <c r="BF10" s="3">
        <v>1.6666666666666667</v>
      </c>
      <c r="BZ10" s="3">
        <v>0.14705882352941177</v>
      </c>
      <c r="CA10" s="3">
        <v>0.6666666666666666</v>
      </c>
      <c r="CB10" s="3">
        <v>0.14705882352941177</v>
      </c>
    </row>
    <row r="11" ht="12.75" customHeight="1">
      <c r="N11" s="3"/>
      <c r="AZ11" s="34">
        <v>8.0</v>
      </c>
      <c r="BA11" s="34">
        <v>0.21060310263472934</v>
      </c>
      <c r="BB11" s="34">
        <v>1.0</v>
      </c>
      <c r="BC11" s="34">
        <v>4.0</v>
      </c>
      <c r="BD11" s="34">
        <v>1.2</v>
      </c>
      <c r="BE11" s="3">
        <v>8.0</v>
      </c>
      <c r="BF11" s="3">
        <v>1.6666666666666667</v>
      </c>
      <c r="BZ11" s="3">
        <v>0.20588235294117646</v>
      </c>
      <c r="CA11" s="3">
        <v>0.6666666666666666</v>
      </c>
      <c r="CB11" s="3">
        <v>0.20588235294117646</v>
      </c>
    </row>
    <row r="12" ht="12.75" customHeight="1">
      <c r="N12" s="3"/>
      <c r="AZ12" s="33">
        <v>9.0</v>
      </c>
      <c r="BA12" s="33">
        <v>0.19817180610473076</v>
      </c>
      <c r="BB12" s="33">
        <v>0.0</v>
      </c>
      <c r="BC12" s="33">
        <v>4.0</v>
      </c>
      <c r="BD12" s="33">
        <v>1.3499999999999999</v>
      </c>
      <c r="BE12" s="3">
        <v>9.0</v>
      </c>
      <c r="BF12" s="3">
        <v>0.0</v>
      </c>
      <c r="BZ12" s="3">
        <v>0.23529411764705882</v>
      </c>
      <c r="CA12" s="3">
        <v>0.6666666666666666</v>
      </c>
      <c r="CB12" s="3">
        <v>0.23529411764705882</v>
      </c>
    </row>
    <row r="13" ht="12.75" customHeight="1">
      <c r="N13" s="3"/>
      <c r="AZ13" s="33">
        <v>10.0</v>
      </c>
      <c r="BA13" s="33">
        <v>0.14132294827706599</v>
      </c>
      <c r="BB13" s="33">
        <v>0.0</v>
      </c>
      <c r="BC13" s="33">
        <v>4.0</v>
      </c>
      <c r="BD13" s="33">
        <v>1.5</v>
      </c>
      <c r="BE13" s="3">
        <v>10.0</v>
      </c>
      <c r="BF13" s="3">
        <v>0.0</v>
      </c>
      <c r="BZ13" s="3">
        <v>0.29411764705882354</v>
      </c>
      <c r="CA13" s="3">
        <v>0.6666666666666666</v>
      </c>
      <c r="CB13" s="3">
        <v>0.29411764705882354</v>
      </c>
    </row>
    <row r="14" ht="12.75" customHeight="1">
      <c r="N14" s="3"/>
      <c r="AZ14" s="33">
        <v>11.0</v>
      </c>
      <c r="BA14" s="33">
        <v>0.14132294827706599</v>
      </c>
      <c r="BB14" s="33">
        <v>0.0</v>
      </c>
      <c r="BC14" s="33">
        <v>4.0</v>
      </c>
      <c r="BD14" s="33">
        <v>1.65</v>
      </c>
      <c r="BE14" s="3"/>
      <c r="BF14" s="3"/>
      <c r="BZ14" s="3">
        <v>0.3235294117647059</v>
      </c>
      <c r="CA14" s="3">
        <v>0.6666666666666666</v>
      </c>
      <c r="CB14" s="3">
        <v>0.3235294117647059</v>
      </c>
    </row>
    <row r="15" ht="12.75" customHeight="1">
      <c r="N15" s="3"/>
      <c r="AZ15" s="33">
        <v>12.0</v>
      </c>
      <c r="BA15" s="33">
        <v>0.09217216911532099</v>
      </c>
      <c r="BB15" s="33">
        <v>0.0</v>
      </c>
      <c r="BC15" s="33">
        <v>4.0</v>
      </c>
      <c r="BD15" s="33">
        <v>1.7999999999999998</v>
      </c>
      <c r="BE15" s="3"/>
      <c r="BF15" s="3"/>
      <c r="BZ15" s="3">
        <v>0.35294117647058826</v>
      </c>
      <c r="CA15" s="3">
        <v>0.6666666666666666</v>
      </c>
      <c r="CB15" s="3">
        <v>0.35294117647058826</v>
      </c>
    </row>
    <row r="16" ht="12.75" customHeight="1">
      <c r="N16" s="3"/>
      <c r="AZ16" s="34">
        <v>13.0</v>
      </c>
      <c r="BA16" s="34">
        <v>0.07128240252427415</v>
      </c>
      <c r="BB16" s="34">
        <v>0.0</v>
      </c>
      <c r="BC16" s="34">
        <v>4.0</v>
      </c>
      <c r="BD16" s="34">
        <v>1.95</v>
      </c>
      <c r="BE16" s="3"/>
      <c r="BF16" s="3"/>
      <c r="BZ16" s="3">
        <v>0.38235294117647056</v>
      </c>
      <c r="CA16" s="3">
        <v>0.6666666666666666</v>
      </c>
      <c r="CB16" s="3">
        <v>0.38235294117647056</v>
      </c>
    </row>
    <row r="17" ht="12.75" customHeight="1">
      <c r="N17" s="3"/>
      <c r="AZ17" s="34">
        <v>14.0</v>
      </c>
      <c r="BA17" s="34">
        <v>0.07128240252427415</v>
      </c>
      <c r="BB17" s="34">
        <v>0.0</v>
      </c>
      <c r="BC17" s="34">
        <v>4.0</v>
      </c>
      <c r="BD17" s="34">
        <v>2.1</v>
      </c>
      <c r="BE17" s="3"/>
      <c r="BF17" s="3"/>
      <c r="BZ17" s="3">
        <v>0.4411764705882353</v>
      </c>
      <c r="CA17" s="3">
        <v>0.6666666666666666</v>
      </c>
      <c r="CB17" s="3">
        <v>0.4411764705882353</v>
      </c>
    </row>
    <row r="18" ht="12.75" customHeight="1">
      <c r="N18" s="3"/>
      <c r="AZ18" s="34">
        <v>15.0</v>
      </c>
      <c r="BA18" s="34">
        <v>0.05894216872957559</v>
      </c>
      <c r="BB18" s="34">
        <v>0.0</v>
      </c>
      <c r="BC18" s="34">
        <v>4.0</v>
      </c>
      <c r="BD18" s="34">
        <v>2.25</v>
      </c>
      <c r="BE18" s="3"/>
      <c r="BF18" s="3"/>
      <c r="BZ18" s="3">
        <v>0.5</v>
      </c>
      <c r="CA18" s="3">
        <v>0.6666666666666666</v>
      </c>
      <c r="CB18" s="3">
        <v>0.5</v>
      </c>
    </row>
    <row r="19" ht="12.75" customHeight="1">
      <c r="N19" s="3"/>
      <c r="AZ19" s="34">
        <v>16.0</v>
      </c>
      <c r="BA19" s="34">
        <v>0.05484105988131305</v>
      </c>
      <c r="BB19" s="34">
        <v>0.0</v>
      </c>
      <c r="BC19" s="34">
        <v>4.0</v>
      </c>
      <c r="BD19" s="34">
        <v>2.4</v>
      </c>
      <c r="BE19" s="3"/>
      <c r="BF19" s="3"/>
      <c r="BZ19" s="3">
        <v>0.6176470588235294</v>
      </c>
      <c r="CA19" s="3">
        <v>0.8333333333333334</v>
      </c>
      <c r="CB19" s="3">
        <v>0.6176470588235294</v>
      </c>
    </row>
    <row r="20" ht="12.75" customHeight="1">
      <c r="N20" s="3"/>
      <c r="AZ20" s="33">
        <v>17.0</v>
      </c>
      <c r="BA20" s="33">
        <v>0.04520855798870559</v>
      </c>
      <c r="BB20" s="33">
        <v>0.0</v>
      </c>
      <c r="BC20" s="33">
        <v>4.0</v>
      </c>
      <c r="BD20" s="33">
        <v>2.55</v>
      </c>
      <c r="BE20" s="3"/>
      <c r="BF20" s="3"/>
      <c r="BZ20" s="3">
        <v>0.6470588235294118</v>
      </c>
      <c r="CA20" s="3">
        <v>0.8333333333333334</v>
      </c>
      <c r="CB20" s="3">
        <v>0.6470588235294118</v>
      </c>
    </row>
    <row r="21" ht="12.75" customHeight="1">
      <c r="N21" s="3"/>
      <c r="AZ21" s="33">
        <v>18.0</v>
      </c>
      <c r="BA21" s="33">
        <v>0.02838061426171901</v>
      </c>
      <c r="BB21" s="33">
        <v>0.0</v>
      </c>
      <c r="BC21" s="33">
        <v>4.0</v>
      </c>
      <c r="BD21" s="33">
        <v>2.6999999999999997</v>
      </c>
      <c r="BE21" s="3"/>
      <c r="BF21" s="3"/>
      <c r="BZ21" s="3">
        <v>0.7058823529411765</v>
      </c>
      <c r="CA21" s="3">
        <v>0.8333333333333334</v>
      </c>
      <c r="CB21" s="3">
        <v>0.7058823529411765</v>
      </c>
    </row>
    <row r="22" ht="12.75" customHeight="1">
      <c r="N22" s="3"/>
      <c r="AZ22" s="33">
        <v>19.0</v>
      </c>
      <c r="BA22" s="33">
        <v>0.02838061426171901</v>
      </c>
      <c r="BB22" s="33">
        <v>0.0</v>
      </c>
      <c r="BC22" s="33">
        <v>4.0</v>
      </c>
      <c r="BD22" s="33">
        <v>2.85</v>
      </c>
      <c r="BE22" s="3"/>
      <c r="BF22" s="3"/>
      <c r="BZ22" s="3">
        <v>0.7352941176470589</v>
      </c>
      <c r="CA22" s="3">
        <v>1.0</v>
      </c>
      <c r="CB22" s="3">
        <v>0.7352941176470589</v>
      </c>
    </row>
    <row r="23" ht="12.75" customHeight="1">
      <c r="N23" s="3"/>
      <c r="AZ23" s="33">
        <v>20.0</v>
      </c>
      <c r="BA23" s="33">
        <v>0.021604411675304226</v>
      </c>
      <c r="BB23" s="33">
        <v>0.0</v>
      </c>
      <c r="BC23" s="33">
        <v>4.0</v>
      </c>
      <c r="BD23" s="33">
        <v>3.0</v>
      </c>
      <c r="BE23" s="3"/>
      <c r="BF23" s="3"/>
      <c r="BZ23" s="3">
        <v>0.7941176470588235</v>
      </c>
      <c r="CA23" s="3">
        <v>1.0</v>
      </c>
      <c r="CB23" s="3">
        <v>0.7941176470588235</v>
      </c>
    </row>
    <row r="24" ht="12.75" customHeight="1">
      <c r="N24" s="3"/>
      <c r="AZ24" s="34">
        <v>21.0</v>
      </c>
      <c r="BA24" s="34">
        <v>0.021604411675304226</v>
      </c>
      <c r="BB24" s="34">
        <v>0.0</v>
      </c>
      <c r="BC24" s="34">
        <v>4.0</v>
      </c>
      <c r="BD24" s="34">
        <v>3.15</v>
      </c>
      <c r="BE24" s="3"/>
      <c r="BF24" s="3"/>
      <c r="BZ24" s="3">
        <v>0.8235294117647058</v>
      </c>
      <c r="CA24" s="3">
        <v>1.0</v>
      </c>
      <c r="CB24" s="3">
        <v>0.8235294117647058</v>
      </c>
    </row>
    <row r="25" ht="12.75" customHeight="1">
      <c r="N25" s="3"/>
      <c r="AZ25" s="34">
        <v>22.0</v>
      </c>
      <c r="BA25" s="34">
        <v>0.017700399554008293</v>
      </c>
      <c r="BB25" s="34">
        <v>0.0</v>
      </c>
      <c r="BC25" s="34">
        <v>4.0</v>
      </c>
      <c r="BD25" s="34">
        <v>3.3</v>
      </c>
      <c r="BE25" s="3"/>
      <c r="BF25" s="3"/>
      <c r="BZ25" s="3">
        <v>0.8529411764705882</v>
      </c>
      <c r="CA25" s="3">
        <v>1.0</v>
      </c>
      <c r="CB25" s="3">
        <v>0.8529411764705882</v>
      </c>
    </row>
    <row r="26" ht="12.75" customHeight="1">
      <c r="N26" s="3"/>
      <c r="AZ26" s="34">
        <v>23.0</v>
      </c>
      <c r="BA26" s="34">
        <v>0.017700399554008293</v>
      </c>
      <c r="BB26" s="34">
        <v>0.0</v>
      </c>
      <c r="BC26" s="34">
        <v>4.0</v>
      </c>
      <c r="BD26" s="34">
        <v>3.4499999999999997</v>
      </c>
      <c r="BE26" s="3"/>
      <c r="BF26" s="3"/>
      <c r="BZ26" s="3">
        <v>0.8823529411764706</v>
      </c>
      <c r="CA26" s="3">
        <v>1.0</v>
      </c>
      <c r="CB26" s="3">
        <v>0.8823529411764706</v>
      </c>
    </row>
    <row r="27" ht="12.75" customHeight="1">
      <c r="N27" s="3"/>
      <c r="AZ27" s="34">
        <v>24.0</v>
      </c>
      <c r="BA27" s="34">
        <v>0.017700399554008293</v>
      </c>
      <c r="BB27" s="34">
        <v>0.0</v>
      </c>
      <c r="BC27" s="34">
        <v>4.0</v>
      </c>
      <c r="BD27" s="34">
        <v>3.5999999999999996</v>
      </c>
      <c r="BE27" s="3"/>
      <c r="BF27" s="3"/>
      <c r="BZ27" s="3">
        <v>0.9117647058823529</v>
      </c>
      <c r="CA27" s="3">
        <v>1.0</v>
      </c>
      <c r="CB27" s="3">
        <v>0.9117647058823529</v>
      </c>
    </row>
    <row r="28" ht="12.75" customHeight="1">
      <c r="N28" s="3"/>
      <c r="AZ28" s="33">
        <v>25.0</v>
      </c>
      <c r="BA28" s="33">
        <v>0.017700399554008293</v>
      </c>
      <c r="BB28" s="33">
        <v>1.0</v>
      </c>
      <c r="BC28" s="33">
        <v>5.0</v>
      </c>
      <c r="BD28" s="33">
        <v>3.75</v>
      </c>
      <c r="BE28" s="3"/>
      <c r="BF28" s="3"/>
      <c r="BZ28" s="3">
        <v>0.9411764705882353</v>
      </c>
      <c r="CA28" s="3">
        <v>1.0</v>
      </c>
      <c r="CB28" s="3">
        <v>0.9411764705882353</v>
      </c>
    </row>
    <row r="29" ht="12.75" customHeight="1">
      <c r="N29" s="3"/>
      <c r="AZ29" s="33">
        <v>26.0</v>
      </c>
      <c r="BA29" s="33">
        <v>0.017700399554008293</v>
      </c>
      <c r="BB29" s="33">
        <v>0.0</v>
      </c>
      <c r="BC29" s="33">
        <v>5.0</v>
      </c>
      <c r="BD29" s="33">
        <v>3.9</v>
      </c>
      <c r="BE29" s="3"/>
      <c r="BF29" s="3"/>
      <c r="BZ29" s="3">
        <v>1.0</v>
      </c>
      <c r="CA29" s="3">
        <v>1.0</v>
      </c>
      <c r="CB29" s="3">
        <v>1.0</v>
      </c>
    </row>
    <row r="30" ht="12.75" customHeight="1">
      <c r="N30" s="3"/>
      <c r="AZ30" s="33">
        <v>27.0</v>
      </c>
      <c r="BA30" s="33">
        <v>0.013438952087404279</v>
      </c>
      <c r="BB30" s="33">
        <v>0.0</v>
      </c>
      <c r="BC30" s="33">
        <v>5.0</v>
      </c>
      <c r="BD30" s="33">
        <v>4.05</v>
      </c>
      <c r="BE30" s="3"/>
      <c r="BF30" s="3"/>
      <c r="BZ30" s="3"/>
      <c r="CA30" s="3"/>
      <c r="CB30" s="3"/>
    </row>
    <row r="31" ht="12.75" customHeight="1">
      <c r="N31" s="3"/>
      <c r="AZ31" s="33">
        <v>28.0</v>
      </c>
      <c r="BA31" s="33">
        <v>0.010993894321078383</v>
      </c>
      <c r="BB31" s="33">
        <v>0.0</v>
      </c>
      <c r="BC31" s="33">
        <v>5.0</v>
      </c>
      <c r="BD31" s="33">
        <v>4.2</v>
      </c>
      <c r="BE31" s="3"/>
      <c r="BF31" s="3"/>
      <c r="BZ31" s="3"/>
      <c r="CA31" s="3"/>
      <c r="CB31" s="3"/>
    </row>
    <row r="32" ht="12.75" customHeight="1">
      <c r="N32" s="3"/>
      <c r="AZ32" s="34">
        <v>29.0</v>
      </c>
      <c r="BA32" s="34">
        <v>0.010993894321078383</v>
      </c>
      <c r="BB32" s="34">
        <v>0.0</v>
      </c>
      <c r="BC32" s="34">
        <v>5.0</v>
      </c>
      <c r="BD32" s="34">
        <v>4.35</v>
      </c>
      <c r="BE32" s="3"/>
      <c r="BF32" s="3"/>
      <c r="BZ32" s="3"/>
      <c r="CA32" s="3"/>
      <c r="CB32" s="3"/>
    </row>
    <row r="33" ht="12.75" customHeight="1">
      <c r="N33" s="3"/>
      <c r="AZ33" s="34">
        <v>30.0</v>
      </c>
      <c r="BA33" s="34">
        <v>0.008333369209478065</v>
      </c>
      <c r="BB33" s="34">
        <v>1.0</v>
      </c>
      <c r="BC33" s="34">
        <v>6.0</v>
      </c>
      <c r="BD33" s="34">
        <v>4.5</v>
      </c>
      <c r="BE33" s="3"/>
      <c r="BF33" s="3"/>
      <c r="BZ33" s="3"/>
      <c r="CA33" s="3"/>
      <c r="CB33" s="3"/>
    </row>
    <row r="34" ht="12.75" customHeight="1">
      <c r="N34" s="3"/>
      <c r="AZ34" s="34">
        <v>31.0</v>
      </c>
      <c r="BA34" s="34">
        <v>0.008333369209478065</v>
      </c>
      <c r="BB34" s="34">
        <v>0.0</v>
      </c>
      <c r="BC34" s="34">
        <v>6.0</v>
      </c>
      <c r="BD34" s="34">
        <v>4.6499999999999995</v>
      </c>
      <c r="BE34" s="3"/>
      <c r="BF34" s="3"/>
      <c r="BZ34" s="3"/>
      <c r="CA34" s="3"/>
      <c r="CB34" s="3"/>
    </row>
    <row r="35" ht="12.75" customHeight="1">
      <c r="N35" s="3"/>
      <c r="AZ35" s="34">
        <v>32.0</v>
      </c>
      <c r="BA35" s="34">
        <v>0.005157305071092608</v>
      </c>
      <c r="BB35" s="34">
        <v>0.0</v>
      </c>
      <c r="BC35" s="34">
        <v>6.0</v>
      </c>
      <c r="BD35" s="34">
        <v>4.8</v>
      </c>
      <c r="BE35" s="3"/>
      <c r="BF35" s="3"/>
      <c r="BZ35" s="3"/>
      <c r="CA35" s="3"/>
      <c r="CB35" s="3"/>
    </row>
    <row r="36" ht="12.75" customHeight="1">
      <c r="N36" s="3"/>
      <c r="AZ36" s="33">
        <v>33.0</v>
      </c>
      <c r="BA36" s="33">
        <v>0.005157305071092608</v>
      </c>
      <c r="BB36" s="33">
        <v>0.0</v>
      </c>
      <c r="BC36" s="33">
        <v>6.0</v>
      </c>
      <c r="BD36" s="33">
        <v>4.95</v>
      </c>
      <c r="BE36" s="3"/>
      <c r="BF36" s="3"/>
      <c r="BZ36" s="3"/>
      <c r="CA36" s="3"/>
      <c r="CB36" s="3"/>
    </row>
    <row r="37" ht="12.75" customHeight="1">
      <c r="N37" s="3"/>
      <c r="AZ37" s="33">
        <v>34.0</v>
      </c>
      <c r="BA37" s="33">
        <v>0.004212560920592142</v>
      </c>
      <c r="BB37" s="33">
        <v>0.0</v>
      </c>
      <c r="BC37" s="33">
        <v>6.0</v>
      </c>
      <c r="BD37" s="33">
        <v>5.1</v>
      </c>
      <c r="BE37" s="3"/>
      <c r="BF37" s="3"/>
      <c r="BZ37" s="3"/>
      <c r="CA37" s="3"/>
      <c r="CB37" s="3"/>
    </row>
    <row r="38" ht="12.75" customHeight="1">
      <c r="I38" s="16" t="s">
        <v>269</v>
      </c>
      <c r="J38" s="16" t="s">
        <v>270</v>
      </c>
      <c r="K38" s="16" t="s">
        <v>271</v>
      </c>
      <c r="L38" s="16" t="s">
        <v>272</v>
      </c>
      <c r="M38" s="16" t="s">
        <v>273</v>
      </c>
      <c r="N38" s="3"/>
      <c r="AZ38" s="33">
        <v>35.0</v>
      </c>
      <c r="BA38" s="33">
        <v>0.0031878304960592753</v>
      </c>
      <c r="BB38" s="33">
        <v>0.0</v>
      </c>
      <c r="BC38" s="33">
        <v>6.0</v>
      </c>
      <c r="BD38" s="33">
        <v>5.25</v>
      </c>
      <c r="BE38" s="3"/>
      <c r="BF38" s="3"/>
      <c r="BZ38" s="3"/>
      <c r="CA38" s="3"/>
      <c r="CB38" s="3"/>
    </row>
    <row r="39" ht="12.75" customHeight="1">
      <c r="I39" s="22">
        <v>1.0</v>
      </c>
      <c r="J39" s="17">
        <v>0.5</v>
      </c>
      <c r="K39" s="17">
        <v>0.5773502691896257</v>
      </c>
      <c r="L39" s="17">
        <v>0.0</v>
      </c>
      <c r="M39" s="17">
        <v>1.0</v>
      </c>
      <c r="N39" s="3"/>
      <c r="AZ39" s="33">
        <v>36.0</v>
      </c>
      <c r="BA39" s="33">
        <v>0.0019689714364082424</v>
      </c>
      <c r="BB39" s="33">
        <v>0.0</v>
      </c>
      <c r="BC39" s="33">
        <v>6.0</v>
      </c>
      <c r="BD39" s="33">
        <v>5.3999999999999995</v>
      </c>
      <c r="BE39" s="3"/>
      <c r="BF39" s="3"/>
      <c r="BZ39" s="3"/>
      <c r="CA39" s="3"/>
      <c r="CB39" s="3"/>
    </row>
    <row r="40" ht="12.75" customHeight="1">
      <c r="I40" s="22">
        <v>2.0</v>
      </c>
      <c r="J40" s="17">
        <v>0.5</v>
      </c>
      <c r="K40" s="17">
        <v>0.5773502691896257</v>
      </c>
      <c r="L40" s="17">
        <v>0.0</v>
      </c>
      <c r="M40" s="17">
        <v>1.0</v>
      </c>
      <c r="N40" s="3"/>
      <c r="AZ40" s="34">
        <v>37.0</v>
      </c>
      <c r="BA40" s="34">
        <v>4.4245245624488086E-6</v>
      </c>
      <c r="BB40" s="34">
        <v>0.0</v>
      </c>
      <c r="BC40" s="34">
        <v>6.0</v>
      </c>
      <c r="BD40" s="34">
        <v>5.55</v>
      </c>
      <c r="BE40" s="3"/>
      <c r="BF40" s="3"/>
      <c r="BZ40" s="3"/>
      <c r="CA40" s="3"/>
      <c r="CB40" s="3"/>
    </row>
    <row r="41" ht="12.75" customHeight="1">
      <c r="I41" s="22">
        <v>3.0</v>
      </c>
      <c r="J41" s="17">
        <v>0.0</v>
      </c>
      <c r="K41" s="17">
        <v>0.0</v>
      </c>
      <c r="L41" s="17">
        <v>0.0</v>
      </c>
      <c r="M41" s="17">
        <v>0.0</v>
      </c>
      <c r="N41" s="3"/>
      <c r="AZ41" s="34">
        <v>38.0</v>
      </c>
      <c r="BA41" s="34">
        <v>4.844228176407102E-7</v>
      </c>
      <c r="BB41" s="34">
        <v>0.0</v>
      </c>
      <c r="BC41" s="34">
        <v>6.0</v>
      </c>
      <c r="BD41" s="34">
        <v>5.7</v>
      </c>
      <c r="BE41" s="3"/>
      <c r="BF41" s="3"/>
      <c r="BZ41" s="3"/>
      <c r="CA41" s="3"/>
      <c r="CB41" s="3"/>
    </row>
    <row r="42" ht="12.75" customHeight="1">
      <c r="I42" s="22">
        <v>4.0</v>
      </c>
      <c r="J42" s="17">
        <v>0.0</v>
      </c>
      <c r="K42" s="17">
        <v>0.0</v>
      </c>
      <c r="L42" s="17">
        <v>0.0</v>
      </c>
      <c r="M42" s="17">
        <v>0.0</v>
      </c>
      <c r="N42" s="3"/>
      <c r="AZ42" s="34">
        <v>39.0</v>
      </c>
      <c r="BA42" s="34">
        <v>3.662072866880743E-7</v>
      </c>
      <c r="BB42" s="34">
        <v>0.0</v>
      </c>
      <c r="BC42" s="34">
        <v>6.0</v>
      </c>
      <c r="BD42" s="34">
        <v>5.85</v>
      </c>
      <c r="BE42" s="3"/>
      <c r="BF42" s="3"/>
      <c r="BZ42" s="3"/>
      <c r="CA42" s="3"/>
      <c r="CB42" s="3"/>
    </row>
    <row r="43" ht="12.75" customHeight="1">
      <c r="I43" s="22">
        <v>5.0</v>
      </c>
      <c r="J43" s="17">
        <v>0.0</v>
      </c>
      <c r="K43" s="17">
        <v>0.0</v>
      </c>
      <c r="L43" s="17">
        <v>0.0</v>
      </c>
      <c r="M43" s="17">
        <v>0.0</v>
      </c>
      <c r="N43" s="3"/>
      <c r="AZ43" s="34">
        <v>40.0</v>
      </c>
      <c r="BA43" s="34">
        <v>3.662072866880743E-7</v>
      </c>
      <c r="BB43" s="34">
        <v>0.0</v>
      </c>
      <c r="BC43" s="34">
        <v>6.0</v>
      </c>
      <c r="BD43" s="34">
        <v>6.0</v>
      </c>
      <c r="BE43" s="3"/>
      <c r="BF43" s="3"/>
      <c r="BZ43" s="3"/>
      <c r="CA43" s="3"/>
      <c r="CB43" s="3"/>
    </row>
    <row r="44" ht="12.75" customHeight="1">
      <c r="I44" s="22">
        <v>6.0</v>
      </c>
      <c r="J44" s="17">
        <v>0.0</v>
      </c>
      <c r="K44" s="17">
        <v>0.0</v>
      </c>
      <c r="L44" s="17">
        <v>0.0</v>
      </c>
      <c r="M44" s="17">
        <v>0.0</v>
      </c>
      <c r="N44" s="3"/>
      <c r="AZ44" s="3"/>
      <c r="BA44" s="3"/>
      <c r="BB44" s="3"/>
      <c r="BC44" s="3"/>
      <c r="BD44" s="3"/>
      <c r="BE44" s="3"/>
      <c r="BF44" s="3"/>
      <c r="BZ44" s="3"/>
      <c r="CA44" s="3"/>
      <c r="CB44" s="3"/>
    </row>
    <row r="45" ht="12.75" customHeight="1">
      <c r="I45" s="22">
        <v>7.0</v>
      </c>
      <c r="J45" s="17">
        <v>0.25</v>
      </c>
      <c r="K45" s="17">
        <v>0.5</v>
      </c>
      <c r="L45" s="17">
        <v>0.0</v>
      </c>
      <c r="M45" s="17">
        <v>1.0</v>
      </c>
      <c r="N45" s="3"/>
      <c r="AZ45" s="3"/>
      <c r="BA45" s="3"/>
      <c r="BB45" s="3"/>
      <c r="BC45" s="3"/>
      <c r="BD45" s="3"/>
      <c r="BE45" s="3"/>
      <c r="BF45" s="3"/>
      <c r="BZ45" s="3"/>
      <c r="CA45" s="3"/>
      <c r="CB45" s="3"/>
    </row>
    <row r="46" ht="12.75" customHeight="1">
      <c r="I46" s="22">
        <v>8.0</v>
      </c>
      <c r="J46" s="17">
        <v>0.25</v>
      </c>
      <c r="K46" s="17">
        <v>0.5</v>
      </c>
      <c r="L46" s="17">
        <v>0.0</v>
      </c>
      <c r="M46" s="17">
        <v>1.0</v>
      </c>
      <c r="N46" s="3"/>
      <c r="AZ46" s="3"/>
      <c r="BA46" s="3"/>
      <c r="BB46" s="3"/>
      <c r="BC46" s="3"/>
      <c r="BD46" s="3"/>
      <c r="BE46" s="3"/>
      <c r="BF46" s="3"/>
      <c r="BZ46" s="3"/>
      <c r="CA46" s="3"/>
      <c r="CB46" s="3"/>
    </row>
    <row r="47" ht="12.75" customHeight="1">
      <c r="I47" s="22">
        <v>9.0</v>
      </c>
      <c r="J47" s="17">
        <v>0.0</v>
      </c>
      <c r="K47" s="17">
        <v>0.0</v>
      </c>
      <c r="L47" s="17">
        <v>0.0</v>
      </c>
      <c r="M47" s="17">
        <v>0.0</v>
      </c>
      <c r="N47" s="3"/>
      <c r="AZ47" s="3"/>
      <c r="BA47" s="3"/>
      <c r="BB47" s="3"/>
      <c r="BC47" s="3"/>
      <c r="BD47" s="3"/>
      <c r="BE47" s="3"/>
      <c r="BF47" s="3"/>
      <c r="BZ47" s="3"/>
      <c r="CA47" s="3"/>
      <c r="CB47" s="3"/>
    </row>
    <row r="48" ht="12.75" customHeight="1">
      <c r="I48" s="22">
        <v>10.0</v>
      </c>
      <c r="J48" s="17">
        <v>0.0</v>
      </c>
      <c r="K48" s="17">
        <v>0.0</v>
      </c>
      <c r="L48" s="17">
        <v>0.0</v>
      </c>
      <c r="M48" s="17">
        <v>0.0</v>
      </c>
      <c r="N48" s="3"/>
      <c r="AZ48" s="3"/>
      <c r="BA48" s="3"/>
      <c r="BB48" s="3"/>
      <c r="BC48" s="3"/>
      <c r="BD48" s="3"/>
      <c r="BE48" s="3"/>
      <c r="BF48" s="3"/>
      <c r="BZ48" s="3"/>
      <c r="CA48" s="3"/>
      <c r="CB48" s="3"/>
    </row>
    <row r="49" ht="12.75" customHeight="1">
      <c r="N49" s="3"/>
      <c r="AZ49" s="3"/>
      <c r="BA49" s="3"/>
      <c r="BB49" s="3"/>
      <c r="BC49" s="3"/>
      <c r="BD49" s="3"/>
      <c r="BE49" s="3"/>
      <c r="BF49" s="3"/>
      <c r="BZ49" s="3"/>
      <c r="CA49" s="3"/>
      <c r="CB49" s="3"/>
    </row>
    <row r="50" ht="12.75" customHeight="1">
      <c r="N50" s="3"/>
      <c r="AZ50" s="3"/>
      <c r="BA50" s="3"/>
      <c r="BB50" s="3"/>
      <c r="BC50" s="3"/>
      <c r="BD50" s="3"/>
      <c r="BE50" s="3"/>
      <c r="BF50" s="3"/>
      <c r="BZ50" s="3"/>
      <c r="CA50" s="3"/>
      <c r="CB50" s="3"/>
    </row>
    <row r="51" ht="12.75" customHeight="1">
      <c r="N51" s="3"/>
      <c r="AZ51" s="3"/>
      <c r="BA51" s="3"/>
      <c r="BB51" s="3"/>
      <c r="BC51" s="3"/>
      <c r="BD51" s="3"/>
      <c r="BE51" s="3"/>
      <c r="BF51" s="3"/>
      <c r="BZ51" s="3"/>
      <c r="CA51" s="3"/>
      <c r="CB51" s="3"/>
    </row>
    <row r="52" ht="12.75" customHeight="1">
      <c r="N52" s="3"/>
      <c r="AZ52" s="3"/>
      <c r="BA52" s="3"/>
      <c r="BB52" s="3"/>
      <c r="BC52" s="3"/>
      <c r="BD52" s="3"/>
      <c r="BE52" s="3"/>
      <c r="BF52" s="3"/>
      <c r="BZ52" s="3"/>
      <c r="CA52" s="3"/>
      <c r="CB52" s="3"/>
    </row>
    <row r="53" ht="12.75" customHeight="1">
      <c r="N53" s="3"/>
      <c r="AZ53" s="3"/>
      <c r="BA53" s="3"/>
      <c r="BB53" s="3"/>
      <c r="BC53" s="3"/>
      <c r="BD53" s="3"/>
      <c r="BE53" s="3"/>
      <c r="BF53" s="3"/>
      <c r="BZ53" s="3"/>
      <c r="CA53" s="3"/>
      <c r="CB53" s="3"/>
    </row>
    <row r="54" ht="12.75" customHeight="1">
      <c r="N54" s="3"/>
      <c r="AZ54" s="3"/>
      <c r="BA54" s="3"/>
      <c r="BB54" s="3"/>
      <c r="BC54" s="3"/>
      <c r="BD54" s="3"/>
      <c r="BE54" s="3"/>
      <c r="BF54" s="3"/>
      <c r="BZ54" s="3"/>
      <c r="CA54" s="3"/>
      <c r="CB54" s="3"/>
    </row>
    <row r="55" ht="12.75" customHeight="1">
      <c r="N55" s="3"/>
      <c r="AZ55" s="3"/>
      <c r="BA55" s="3"/>
      <c r="BB55" s="3"/>
      <c r="BC55" s="3"/>
      <c r="BD55" s="3"/>
      <c r="BE55" s="3"/>
      <c r="BF55" s="3"/>
      <c r="BZ55" s="3"/>
      <c r="CA55" s="3"/>
      <c r="CB55" s="3"/>
    </row>
    <row r="56" ht="12.75" customHeight="1">
      <c r="N56" s="3"/>
      <c r="AZ56" s="3"/>
      <c r="BA56" s="3"/>
      <c r="BB56" s="3"/>
      <c r="BC56" s="3"/>
      <c r="BD56" s="3"/>
      <c r="BE56" s="3"/>
      <c r="BF56" s="3"/>
      <c r="BZ56" s="3"/>
      <c r="CA56" s="3"/>
      <c r="CB56" s="3"/>
    </row>
    <row r="57" ht="12.75" customHeight="1">
      <c r="N57" s="3"/>
      <c r="AZ57" s="3"/>
      <c r="BA57" s="3"/>
      <c r="BB57" s="3"/>
      <c r="BC57" s="3"/>
      <c r="BD57" s="3"/>
      <c r="BE57" s="3"/>
      <c r="BF57" s="3"/>
      <c r="BZ57" s="3"/>
      <c r="CA57" s="3"/>
      <c r="CB57" s="3"/>
    </row>
    <row r="58" ht="12.75" customHeight="1">
      <c r="N58" s="3"/>
      <c r="AZ58" s="3"/>
      <c r="BA58" s="3"/>
      <c r="BB58" s="3"/>
      <c r="BC58" s="3"/>
      <c r="BD58" s="3"/>
      <c r="BE58" s="3"/>
      <c r="BF58" s="3"/>
      <c r="BZ58" s="3"/>
      <c r="CA58" s="3"/>
      <c r="CB58" s="3"/>
    </row>
    <row r="59" ht="12.75" customHeight="1">
      <c r="N59" s="3"/>
      <c r="AZ59" s="3"/>
      <c r="BA59" s="3"/>
      <c r="BB59" s="3"/>
      <c r="BC59" s="3"/>
      <c r="BD59" s="3"/>
      <c r="BE59" s="3"/>
      <c r="BF59" s="3"/>
      <c r="BZ59" s="3"/>
      <c r="CA59" s="3"/>
      <c r="CB59" s="3"/>
    </row>
    <row r="60" ht="12.75" customHeight="1">
      <c r="N60" s="3"/>
      <c r="AZ60" s="3"/>
      <c r="BA60" s="3"/>
      <c r="BB60" s="3"/>
      <c r="BC60" s="3"/>
      <c r="BD60" s="3"/>
      <c r="BE60" s="3"/>
      <c r="BF60" s="3"/>
      <c r="BZ60" s="3"/>
      <c r="CA60" s="3"/>
      <c r="CB60" s="3"/>
    </row>
    <row r="61" ht="12.75" customHeight="1">
      <c r="N61" s="3"/>
      <c r="AZ61" s="3"/>
      <c r="BA61" s="3"/>
      <c r="BB61" s="3"/>
      <c r="BC61" s="3"/>
      <c r="BD61" s="3"/>
      <c r="BE61" s="3"/>
      <c r="BF61" s="3"/>
      <c r="BZ61" s="3"/>
      <c r="CA61" s="3"/>
      <c r="CB61" s="3"/>
    </row>
    <row r="62" ht="12.75" customHeight="1">
      <c r="N62" s="3"/>
      <c r="AZ62" s="3"/>
      <c r="BA62" s="3"/>
      <c r="BB62" s="3"/>
      <c r="BC62" s="3"/>
      <c r="BD62" s="3"/>
      <c r="BE62" s="3"/>
      <c r="BF62" s="3"/>
      <c r="BZ62" s="3"/>
      <c r="CA62" s="3"/>
      <c r="CB62" s="3"/>
    </row>
    <row r="63" ht="12.75" customHeight="1">
      <c r="N63" s="3"/>
      <c r="AZ63" s="3"/>
      <c r="BA63" s="3"/>
      <c r="BB63" s="3"/>
      <c r="BC63" s="3"/>
      <c r="BD63" s="3"/>
      <c r="BE63" s="3"/>
      <c r="BF63" s="3"/>
      <c r="BZ63" s="3"/>
      <c r="CA63" s="3"/>
      <c r="CB63" s="3"/>
    </row>
    <row r="64" ht="12.75" customHeight="1">
      <c r="N64" s="3"/>
      <c r="AZ64" s="3"/>
      <c r="BA64" s="3"/>
      <c r="BB64" s="3"/>
      <c r="BC64" s="3"/>
      <c r="BD64" s="3"/>
      <c r="BE64" s="3"/>
      <c r="BF64" s="3"/>
      <c r="BZ64" s="3"/>
      <c r="CA64" s="3"/>
      <c r="CB64" s="3"/>
    </row>
    <row r="65" ht="12.75" customHeight="1">
      <c r="N65" s="3"/>
      <c r="AZ65" s="3"/>
      <c r="BA65" s="3"/>
      <c r="BB65" s="3"/>
      <c r="BC65" s="3"/>
      <c r="BD65" s="3"/>
      <c r="BE65" s="3"/>
      <c r="BF65" s="3"/>
      <c r="BZ65" s="3"/>
      <c r="CA65" s="3"/>
      <c r="CB65" s="3"/>
    </row>
    <row r="66" ht="12.75" customHeight="1">
      <c r="N66" s="3"/>
      <c r="AZ66" s="3"/>
      <c r="BA66" s="3"/>
      <c r="BB66" s="3"/>
      <c r="BC66" s="3"/>
      <c r="BD66" s="3"/>
      <c r="BE66" s="3"/>
      <c r="BF66" s="3"/>
      <c r="BZ66" s="3"/>
      <c r="CA66" s="3"/>
      <c r="CB66" s="3"/>
    </row>
    <row r="67" ht="12.75" customHeight="1">
      <c r="N67" s="3"/>
      <c r="AZ67" s="3"/>
      <c r="BA67" s="3"/>
      <c r="BB67" s="3"/>
      <c r="BC67" s="3"/>
      <c r="BD67" s="3"/>
      <c r="BE67" s="3"/>
      <c r="BF67" s="3"/>
      <c r="BZ67" s="3"/>
      <c r="CA67" s="3"/>
      <c r="CB67" s="3"/>
    </row>
    <row r="68" ht="12.75" customHeight="1">
      <c r="N68" s="3"/>
      <c r="AZ68" s="3"/>
      <c r="BA68" s="3"/>
      <c r="BB68" s="3"/>
      <c r="BC68" s="3"/>
      <c r="BD68" s="3"/>
      <c r="BE68" s="3"/>
      <c r="BF68" s="3"/>
      <c r="BZ68" s="3"/>
      <c r="CA68" s="3"/>
      <c r="CB68" s="3"/>
    </row>
    <row r="69" ht="12.75" customHeight="1">
      <c r="N69" s="3"/>
      <c r="AZ69" s="3"/>
      <c r="BA69" s="3"/>
      <c r="BB69" s="3"/>
      <c r="BC69" s="3"/>
      <c r="BD69" s="3"/>
      <c r="BE69" s="3"/>
      <c r="BF69" s="3"/>
      <c r="BZ69" s="3"/>
      <c r="CA69" s="3"/>
      <c r="CB69" s="3"/>
    </row>
    <row r="70" ht="12.75" customHeight="1">
      <c r="N70" s="3"/>
      <c r="AZ70" s="3"/>
      <c r="BA70" s="3"/>
      <c r="BB70" s="3"/>
      <c r="BC70" s="3"/>
      <c r="BD70" s="3"/>
      <c r="BE70" s="3"/>
      <c r="BF70" s="3"/>
      <c r="BZ70" s="3"/>
      <c r="CA70" s="3"/>
      <c r="CB70" s="3"/>
    </row>
    <row r="71" ht="12.75" customHeight="1">
      <c r="N71" s="3"/>
      <c r="AZ71" s="3"/>
      <c r="BA71" s="3"/>
      <c r="BB71" s="3"/>
      <c r="BC71" s="3"/>
      <c r="BD71" s="3"/>
      <c r="BE71" s="3"/>
      <c r="BF71" s="3"/>
      <c r="BZ71" s="3"/>
      <c r="CA71" s="3"/>
      <c r="CB71" s="3"/>
    </row>
    <row r="72" ht="12.75" customHeight="1">
      <c r="N72" s="3"/>
      <c r="AZ72" s="3"/>
      <c r="BA72" s="3"/>
      <c r="BB72" s="3"/>
      <c r="BC72" s="3"/>
      <c r="BD72" s="3"/>
      <c r="BE72" s="3"/>
      <c r="BF72" s="3"/>
      <c r="BZ72" s="3"/>
      <c r="CA72" s="3"/>
      <c r="CB72" s="3"/>
    </row>
    <row r="73" ht="12.75" customHeight="1">
      <c r="N73" s="3"/>
      <c r="AZ73" s="3"/>
      <c r="BA73" s="3"/>
      <c r="BB73" s="3"/>
      <c r="BC73" s="3"/>
      <c r="BD73" s="3"/>
      <c r="BE73" s="3"/>
      <c r="BF73" s="3"/>
      <c r="BZ73" s="3"/>
      <c r="CA73" s="3"/>
      <c r="CB73" s="3"/>
    </row>
    <row r="74" ht="12.75" customHeight="1">
      <c r="N74" s="3"/>
      <c r="AZ74" s="3"/>
      <c r="BA74" s="3"/>
      <c r="BB74" s="3"/>
      <c r="BC74" s="3"/>
      <c r="BD74" s="3"/>
      <c r="BE74" s="3"/>
      <c r="BF74" s="3"/>
      <c r="BZ74" s="3"/>
      <c r="CA74" s="3"/>
      <c r="CB74" s="3"/>
    </row>
    <row r="75" ht="12.75" customHeight="1">
      <c r="N75" s="3"/>
      <c r="AZ75" s="3"/>
      <c r="BA75" s="3"/>
      <c r="BB75" s="3"/>
      <c r="BC75" s="3"/>
      <c r="BD75" s="3"/>
      <c r="BE75" s="3"/>
      <c r="BF75" s="3"/>
      <c r="BZ75" s="3"/>
      <c r="CA75" s="3"/>
      <c r="CB75" s="3"/>
    </row>
    <row r="76" ht="12.75" customHeight="1">
      <c r="N76" s="3"/>
      <c r="AZ76" s="3"/>
      <c r="BA76" s="3"/>
      <c r="BB76" s="3"/>
      <c r="BC76" s="3"/>
      <c r="BD76" s="3"/>
      <c r="BE76" s="3"/>
      <c r="BF76" s="3"/>
      <c r="BZ76" s="3"/>
      <c r="CA76" s="3"/>
      <c r="CB76" s="3"/>
    </row>
    <row r="77" ht="12.75" customHeight="1">
      <c r="N77" s="3"/>
      <c r="AZ77" s="3"/>
      <c r="BA77" s="3"/>
      <c r="BB77" s="3"/>
      <c r="BC77" s="3"/>
      <c r="BD77" s="3"/>
      <c r="BE77" s="3"/>
      <c r="BF77" s="3"/>
      <c r="BZ77" s="3"/>
      <c r="CA77" s="3"/>
      <c r="CB77" s="3"/>
    </row>
    <row r="78" ht="12.75" customHeight="1">
      <c r="N78" s="3"/>
      <c r="AZ78" s="3"/>
      <c r="BA78" s="3"/>
      <c r="BB78" s="3"/>
      <c r="BC78" s="3"/>
      <c r="BD78" s="3"/>
      <c r="BE78" s="3"/>
      <c r="BF78" s="3"/>
      <c r="BZ78" s="3"/>
      <c r="CA78" s="3"/>
      <c r="CB78" s="3"/>
    </row>
    <row r="79" ht="12.75" customHeight="1">
      <c r="N79" s="3"/>
      <c r="AZ79" s="3"/>
      <c r="BA79" s="3"/>
      <c r="BB79" s="3"/>
      <c r="BC79" s="3"/>
      <c r="BD79" s="3"/>
      <c r="BE79" s="3"/>
      <c r="BF79" s="3"/>
      <c r="BZ79" s="3"/>
      <c r="CA79" s="3"/>
      <c r="CB79" s="3"/>
    </row>
    <row r="80" ht="12.75" customHeight="1">
      <c r="N80" s="3"/>
      <c r="AZ80" s="3"/>
      <c r="BA80" s="3"/>
      <c r="BB80" s="3"/>
      <c r="BC80" s="3"/>
      <c r="BD80" s="3"/>
      <c r="BE80" s="3"/>
      <c r="BF80" s="3"/>
      <c r="BZ80" s="3"/>
      <c r="CA80" s="3"/>
      <c r="CB80" s="3"/>
    </row>
    <row r="81" ht="12.75" customHeight="1">
      <c r="N81" s="3"/>
      <c r="AZ81" s="3"/>
      <c r="BA81" s="3"/>
      <c r="BB81" s="3"/>
      <c r="BC81" s="3"/>
      <c r="BD81" s="3"/>
      <c r="BE81" s="3"/>
      <c r="BF81" s="3"/>
      <c r="BZ81" s="3"/>
      <c r="CA81" s="3"/>
      <c r="CB81" s="3"/>
    </row>
    <row r="82" ht="12.75" customHeight="1">
      <c r="N82" s="3"/>
      <c r="AZ82" s="3"/>
      <c r="BA82" s="3"/>
      <c r="BB82" s="3"/>
      <c r="BC82" s="3"/>
      <c r="BD82" s="3"/>
      <c r="BE82" s="3"/>
      <c r="BF82" s="3"/>
      <c r="BZ82" s="3"/>
      <c r="CA82" s="3"/>
      <c r="CB82" s="3"/>
    </row>
    <row r="83" ht="12.75" customHeight="1">
      <c r="N83" s="3"/>
      <c r="AZ83" s="3"/>
      <c r="BA83" s="3"/>
      <c r="BB83" s="3"/>
      <c r="BC83" s="3"/>
      <c r="BD83" s="3"/>
      <c r="BE83" s="3"/>
      <c r="BF83" s="3"/>
      <c r="BZ83" s="3"/>
      <c r="CA83" s="3"/>
      <c r="CB83" s="3"/>
    </row>
    <row r="84" ht="12.75" customHeight="1">
      <c r="N84" s="3"/>
      <c r="AZ84" s="3"/>
      <c r="BA84" s="3"/>
      <c r="BB84" s="3"/>
      <c r="BC84" s="3"/>
      <c r="BD84" s="3"/>
      <c r="BE84" s="3"/>
      <c r="BF84" s="3"/>
      <c r="BZ84" s="3"/>
      <c r="CA84" s="3"/>
      <c r="CB84" s="3"/>
    </row>
    <row r="85" ht="12.75" customHeight="1">
      <c r="N85" s="3"/>
      <c r="AZ85" s="3"/>
      <c r="BA85" s="3"/>
      <c r="BB85" s="3"/>
      <c r="BC85" s="3"/>
      <c r="BD85" s="3"/>
      <c r="BE85" s="3"/>
      <c r="BF85" s="3"/>
      <c r="BZ85" s="3"/>
      <c r="CA85" s="3"/>
      <c r="CB85" s="3"/>
    </row>
    <row r="86" ht="12.75" customHeight="1">
      <c r="N86" s="3"/>
      <c r="AZ86" s="3"/>
      <c r="BA86" s="3"/>
      <c r="BB86" s="3"/>
      <c r="BC86" s="3"/>
      <c r="BD86" s="3"/>
      <c r="BE86" s="3"/>
      <c r="BF86" s="3"/>
      <c r="BZ86" s="3"/>
      <c r="CA86" s="3"/>
      <c r="CB86" s="3"/>
    </row>
    <row r="87" ht="12.75" customHeight="1">
      <c r="N87" s="3"/>
      <c r="AZ87" s="3"/>
      <c r="BA87" s="3"/>
      <c r="BB87" s="3"/>
      <c r="BC87" s="3"/>
      <c r="BD87" s="3"/>
      <c r="BE87" s="3"/>
      <c r="BF87" s="3"/>
      <c r="BZ87" s="3"/>
      <c r="CA87" s="3"/>
      <c r="CB87" s="3"/>
    </row>
    <row r="88" ht="12.75" customHeight="1">
      <c r="N88" s="3"/>
      <c r="AZ88" s="3"/>
      <c r="BA88" s="3"/>
      <c r="BB88" s="3"/>
      <c r="BC88" s="3"/>
      <c r="BD88" s="3"/>
      <c r="BE88" s="3"/>
      <c r="BF88" s="3"/>
      <c r="BZ88" s="3"/>
      <c r="CA88" s="3"/>
      <c r="CB88" s="3"/>
    </row>
    <row r="89" ht="12.75" customHeight="1">
      <c r="N89" s="3"/>
      <c r="AZ89" s="3"/>
      <c r="BA89" s="3"/>
      <c r="BB89" s="3"/>
      <c r="BC89" s="3"/>
      <c r="BD89" s="3"/>
      <c r="BE89" s="3"/>
      <c r="BF89" s="3"/>
      <c r="BZ89" s="3"/>
      <c r="CA89" s="3"/>
      <c r="CB89" s="3"/>
    </row>
    <row r="90" ht="12.75" customHeight="1">
      <c r="N90" s="3"/>
      <c r="AZ90" s="3"/>
      <c r="BA90" s="3"/>
      <c r="BB90" s="3"/>
      <c r="BC90" s="3"/>
      <c r="BD90" s="3"/>
      <c r="BE90" s="3"/>
      <c r="BF90" s="3"/>
      <c r="BZ90" s="3"/>
      <c r="CA90" s="3"/>
      <c r="CB90" s="3"/>
    </row>
    <row r="91" ht="12.75" customHeight="1">
      <c r="N91" s="3"/>
      <c r="AZ91" s="3"/>
      <c r="BA91" s="3"/>
      <c r="BB91" s="3"/>
      <c r="BC91" s="3"/>
      <c r="BD91" s="3"/>
      <c r="BE91" s="3"/>
      <c r="BF91" s="3"/>
      <c r="BZ91" s="3"/>
      <c r="CA91" s="3"/>
      <c r="CB91" s="3"/>
    </row>
    <row r="92" ht="12.75" customHeight="1">
      <c r="N92" s="3"/>
      <c r="AZ92" s="3"/>
      <c r="BA92" s="3"/>
      <c r="BB92" s="3"/>
      <c r="BC92" s="3"/>
      <c r="BD92" s="3"/>
      <c r="BE92" s="3"/>
      <c r="BF92" s="3"/>
      <c r="BZ92" s="3"/>
      <c r="CA92" s="3"/>
      <c r="CB92" s="3"/>
    </row>
    <row r="93" ht="12.75" customHeight="1">
      <c r="N93" s="3"/>
      <c r="AZ93" s="3"/>
      <c r="BA93" s="3"/>
      <c r="BB93" s="3"/>
      <c r="BC93" s="3"/>
      <c r="BD93" s="3"/>
      <c r="BE93" s="3"/>
      <c r="BF93" s="3"/>
      <c r="BZ93" s="3"/>
      <c r="CA93" s="3"/>
      <c r="CB93" s="3"/>
    </row>
    <row r="94" ht="12.75" customHeight="1">
      <c r="N94" s="3"/>
      <c r="AZ94" s="3"/>
      <c r="BA94" s="3"/>
      <c r="BB94" s="3"/>
      <c r="BC94" s="3"/>
      <c r="BD94" s="3"/>
      <c r="BE94" s="3"/>
      <c r="BF94" s="3"/>
      <c r="BZ94" s="3"/>
      <c r="CA94" s="3"/>
      <c r="CB94" s="3"/>
    </row>
    <row r="95" ht="12.75" customHeight="1">
      <c r="N95" s="3"/>
      <c r="AZ95" s="3"/>
      <c r="BA95" s="3"/>
      <c r="BB95" s="3"/>
      <c r="BC95" s="3"/>
      <c r="BD95" s="3"/>
      <c r="BE95" s="3"/>
      <c r="BF95" s="3"/>
      <c r="BZ95" s="3"/>
      <c r="CA95" s="3"/>
      <c r="CB95" s="3"/>
    </row>
    <row r="96" ht="12.75" customHeight="1">
      <c r="N96" s="3"/>
      <c r="AZ96" s="3"/>
      <c r="BA96" s="3"/>
      <c r="BB96" s="3"/>
      <c r="BC96" s="3"/>
      <c r="BD96" s="3"/>
      <c r="BE96" s="3"/>
      <c r="BF96" s="3"/>
      <c r="BZ96" s="3"/>
      <c r="CA96" s="3"/>
      <c r="CB96" s="3"/>
    </row>
    <row r="97" ht="12.75" customHeight="1">
      <c r="N97" s="3"/>
      <c r="AZ97" s="3"/>
      <c r="BA97" s="3"/>
      <c r="BB97" s="3"/>
      <c r="BC97" s="3"/>
      <c r="BD97" s="3"/>
      <c r="BE97" s="3"/>
      <c r="BF97" s="3"/>
      <c r="BZ97" s="3"/>
      <c r="CA97" s="3"/>
      <c r="CB97" s="3"/>
    </row>
    <row r="98" ht="12.75" customHeight="1">
      <c r="N98" s="3"/>
      <c r="AZ98" s="3"/>
      <c r="BA98" s="3"/>
      <c r="BB98" s="3"/>
      <c r="BC98" s="3"/>
      <c r="BD98" s="3"/>
      <c r="BE98" s="3"/>
      <c r="BF98" s="3"/>
      <c r="BZ98" s="3"/>
      <c r="CA98" s="3"/>
      <c r="CB98" s="3"/>
    </row>
    <row r="99" ht="12.75" customHeight="1">
      <c r="N99" s="3"/>
      <c r="AZ99" s="3"/>
      <c r="BA99" s="3"/>
      <c r="BB99" s="3"/>
      <c r="BC99" s="3"/>
      <c r="BD99" s="3"/>
      <c r="BE99" s="3"/>
      <c r="BF99" s="3"/>
      <c r="BZ99" s="3"/>
      <c r="CA99" s="3"/>
      <c r="CB99" s="3"/>
    </row>
    <row r="100" ht="12.75" customHeight="1">
      <c r="N100" s="3"/>
      <c r="AZ100" s="3"/>
      <c r="BA100" s="3"/>
      <c r="BB100" s="3"/>
      <c r="BC100" s="3"/>
      <c r="BD100" s="3"/>
      <c r="BE100" s="3"/>
      <c r="BF100" s="3"/>
      <c r="BZ100" s="3"/>
      <c r="CA100" s="3"/>
      <c r="CB100" s="3"/>
    </row>
    <row r="101" ht="12.75" customHeight="1">
      <c r="N101" s="3"/>
      <c r="AZ101" s="3"/>
      <c r="BA101" s="3"/>
      <c r="BB101" s="3"/>
      <c r="BC101" s="3"/>
      <c r="BD101" s="3"/>
      <c r="BE101" s="3"/>
      <c r="BF101" s="3"/>
      <c r="BZ101" s="3"/>
      <c r="CA101" s="3"/>
      <c r="CB101" s="3"/>
    </row>
    <row r="102" ht="12.75" customHeight="1">
      <c r="N102" s="3"/>
      <c r="AZ102" s="3"/>
      <c r="BA102" s="3"/>
      <c r="BB102" s="3"/>
      <c r="BC102" s="3"/>
      <c r="BD102" s="3"/>
      <c r="BE102" s="3"/>
      <c r="BF102" s="3"/>
      <c r="BZ102" s="3"/>
      <c r="CA102" s="3"/>
      <c r="CB102" s="3"/>
    </row>
    <row r="103" ht="12.75" customHeight="1">
      <c r="N103" s="3"/>
      <c r="AZ103" s="3"/>
      <c r="BA103" s="3"/>
      <c r="BB103" s="3"/>
      <c r="BC103" s="3"/>
      <c r="BD103" s="3"/>
      <c r="BE103" s="3"/>
      <c r="BF103" s="3"/>
      <c r="BZ103" s="3"/>
      <c r="CA103" s="3"/>
      <c r="CB103" s="3"/>
    </row>
    <row r="104" ht="12.75" customHeight="1">
      <c r="N104" s="3"/>
      <c r="AZ104" s="3"/>
      <c r="BA104" s="3"/>
      <c r="BB104" s="3"/>
      <c r="BC104" s="3"/>
      <c r="BD104" s="3"/>
      <c r="BE104" s="3"/>
      <c r="BF104" s="3"/>
      <c r="BZ104" s="3"/>
      <c r="CA104" s="3"/>
      <c r="CB104" s="3"/>
    </row>
    <row r="105" ht="12.75" customHeight="1">
      <c r="N105" s="3"/>
      <c r="AZ105" s="3"/>
      <c r="BA105" s="3"/>
      <c r="BB105" s="3"/>
      <c r="BC105" s="3"/>
      <c r="BD105" s="3"/>
      <c r="BE105" s="3"/>
      <c r="BF105" s="3"/>
      <c r="BZ105" s="3"/>
      <c r="CA105" s="3"/>
      <c r="CB105" s="3"/>
    </row>
    <row r="106" ht="12.75" customHeight="1">
      <c r="N106" s="3"/>
      <c r="AZ106" s="3"/>
      <c r="BA106" s="3"/>
      <c r="BB106" s="3"/>
      <c r="BC106" s="3"/>
      <c r="BD106" s="3"/>
      <c r="BE106" s="3"/>
      <c r="BF106" s="3"/>
      <c r="BZ106" s="3"/>
      <c r="CA106" s="3"/>
      <c r="CB106" s="3"/>
    </row>
    <row r="107" ht="12.75" customHeight="1">
      <c r="N107" s="3"/>
      <c r="AZ107" s="3"/>
      <c r="BA107" s="3"/>
      <c r="BB107" s="3"/>
      <c r="BC107" s="3"/>
      <c r="BD107" s="3"/>
      <c r="BE107" s="3"/>
      <c r="BF107" s="3"/>
      <c r="BZ107" s="3"/>
      <c r="CA107" s="3"/>
      <c r="CB107" s="3"/>
    </row>
    <row r="108" ht="12.75" customHeight="1">
      <c r="N108" s="3"/>
      <c r="AZ108" s="3"/>
      <c r="BA108" s="3"/>
      <c r="BB108" s="3"/>
      <c r="BC108" s="3"/>
      <c r="BD108" s="3"/>
      <c r="BE108" s="3"/>
      <c r="BF108" s="3"/>
      <c r="BZ108" s="3"/>
      <c r="CA108" s="3"/>
      <c r="CB108" s="3"/>
    </row>
    <row r="109" ht="12.75" customHeight="1">
      <c r="N109" s="3"/>
      <c r="AZ109" s="3"/>
      <c r="BA109" s="3"/>
      <c r="BB109" s="3"/>
      <c r="BC109" s="3"/>
      <c r="BD109" s="3"/>
      <c r="BE109" s="3"/>
      <c r="BF109" s="3"/>
      <c r="BZ109" s="3"/>
      <c r="CA109" s="3"/>
      <c r="CB109" s="3"/>
    </row>
    <row r="110" ht="12.75" customHeight="1">
      <c r="N110" s="3"/>
      <c r="AZ110" s="3"/>
      <c r="BA110" s="3"/>
      <c r="BB110" s="3"/>
      <c r="BC110" s="3"/>
      <c r="BD110" s="3"/>
      <c r="BE110" s="3"/>
      <c r="BF110" s="3"/>
      <c r="BZ110" s="3"/>
      <c r="CA110" s="3"/>
      <c r="CB110" s="3"/>
    </row>
    <row r="111" ht="12.75" customHeight="1">
      <c r="N111" s="3"/>
      <c r="AZ111" s="3"/>
      <c r="BA111" s="3"/>
      <c r="BB111" s="3"/>
      <c r="BC111" s="3"/>
      <c r="BD111" s="3"/>
      <c r="BE111" s="3"/>
      <c r="BF111" s="3"/>
      <c r="BZ111" s="3"/>
      <c r="CA111" s="3"/>
      <c r="CB111" s="3"/>
    </row>
    <row r="112" ht="12.75" customHeight="1">
      <c r="N112" s="3"/>
      <c r="AZ112" s="3"/>
      <c r="BA112" s="3"/>
      <c r="BB112" s="3"/>
      <c r="BC112" s="3"/>
      <c r="BD112" s="3"/>
      <c r="BE112" s="3"/>
      <c r="BF112" s="3"/>
      <c r="BZ112" s="3"/>
      <c r="CA112" s="3"/>
      <c r="CB112" s="3"/>
    </row>
    <row r="113" ht="12.75" customHeight="1">
      <c r="N113" s="3"/>
      <c r="AZ113" s="3"/>
      <c r="BA113" s="3"/>
      <c r="BB113" s="3"/>
      <c r="BC113" s="3"/>
      <c r="BD113" s="3"/>
      <c r="BE113" s="3"/>
      <c r="BF113" s="3"/>
      <c r="BZ113" s="3"/>
      <c r="CA113" s="3"/>
      <c r="CB113" s="3"/>
    </row>
    <row r="114" ht="12.75" customHeight="1">
      <c r="N114" s="3"/>
      <c r="AZ114" s="3"/>
      <c r="BA114" s="3"/>
      <c r="BB114" s="3"/>
      <c r="BC114" s="3"/>
      <c r="BD114" s="3"/>
      <c r="BE114" s="3"/>
      <c r="BF114" s="3"/>
      <c r="BZ114" s="3"/>
      <c r="CA114" s="3"/>
      <c r="CB114" s="3"/>
    </row>
    <row r="115" ht="12.75" customHeight="1">
      <c r="N115" s="3"/>
      <c r="AZ115" s="3"/>
      <c r="BA115" s="3"/>
      <c r="BB115" s="3"/>
      <c r="BC115" s="3"/>
      <c r="BD115" s="3"/>
      <c r="BE115" s="3"/>
      <c r="BF115" s="3"/>
      <c r="BZ115" s="3"/>
      <c r="CA115" s="3"/>
      <c r="CB115" s="3"/>
    </row>
    <row r="116" ht="12.75" customHeight="1">
      <c r="N116" s="3"/>
      <c r="AZ116" s="3"/>
      <c r="BA116" s="3"/>
      <c r="BB116" s="3"/>
      <c r="BC116" s="3"/>
      <c r="BD116" s="3"/>
      <c r="BE116" s="3"/>
      <c r="BF116" s="3"/>
      <c r="BZ116" s="3"/>
      <c r="CA116" s="3"/>
      <c r="CB116" s="3"/>
    </row>
    <row r="117" ht="12.75" customHeight="1">
      <c r="N117" s="3"/>
      <c r="AZ117" s="3"/>
      <c r="BA117" s="3"/>
      <c r="BB117" s="3"/>
      <c r="BC117" s="3"/>
      <c r="BD117" s="3"/>
      <c r="BE117" s="3"/>
      <c r="BF117" s="3"/>
      <c r="BZ117" s="3"/>
      <c r="CA117" s="3"/>
      <c r="CB117" s="3"/>
    </row>
    <row r="118" ht="12.75" customHeight="1">
      <c r="N118" s="3"/>
      <c r="AZ118" s="3"/>
      <c r="BA118" s="3"/>
      <c r="BB118" s="3"/>
      <c r="BC118" s="3"/>
      <c r="BD118" s="3"/>
      <c r="BE118" s="3"/>
      <c r="BF118" s="3"/>
      <c r="BZ118" s="3"/>
      <c r="CA118" s="3"/>
      <c r="CB118" s="3"/>
    </row>
    <row r="119" ht="12.75" customHeight="1">
      <c r="N119" s="3"/>
      <c r="AZ119" s="3"/>
      <c r="BA119" s="3"/>
      <c r="BB119" s="3"/>
      <c r="BC119" s="3"/>
      <c r="BD119" s="3"/>
      <c r="BE119" s="3"/>
      <c r="BF119" s="3"/>
      <c r="BZ119" s="3"/>
      <c r="CA119" s="3"/>
      <c r="CB119" s="3"/>
    </row>
    <row r="120" ht="12.75" customHeight="1">
      <c r="N120" s="3"/>
      <c r="AZ120" s="3"/>
      <c r="BA120" s="3"/>
      <c r="BB120" s="3"/>
      <c r="BC120" s="3"/>
      <c r="BD120" s="3"/>
      <c r="BE120" s="3"/>
      <c r="BF120" s="3"/>
      <c r="BZ120" s="3"/>
      <c r="CA120" s="3"/>
      <c r="CB120" s="3"/>
    </row>
    <row r="121" ht="12.75" customHeight="1">
      <c r="N121" s="3"/>
      <c r="AZ121" s="3"/>
      <c r="BA121" s="3"/>
      <c r="BB121" s="3"/>
      <c r="BC121" s="3"/>
      <c r="BD121" s="3"/>
      <c r="BE121" s="3"/>
      <c r="BF121" s="3"/>
      <c r="BZ121" s="3"/>
      <c r="CA121" s="3"/>
      <c r="CB121" s="3"/>
    </row>
    <row r="122" ht="12.75" customHeight="1">
      <c r="N122" s="3"/>
      <c r="AZ122" s="3"/>
      <c r="BA122" s="3"/>
      <c r="BB122" s="3"/>
      <c r="BC122" s="3"/>
      <c r="BD122" s="3"/>
      <c r="BE122" s="3"/>
      <c r="BF122" s="3"/>
      <c r="BZ122" s="3"/>
      <c r="CA122" s="3"/>
      <c r="CB122" s="3"/>
    </row>
    <row r="123" ht="12.75" customHeight="1">
      <c r="N123" s="3"/>
      <c r="AZ123" s="3"/>
      <c r="BA123" s="3"/>
      <c r="BB123" s="3"/>
      <c r="BC123" s="3"/>
      <c r="BD123" s="3"/>
      <c r="BE123" s="3"/>
      <c r="BF123" s="3"/>
      <c r="BZ123" s="3"/>
      <c r="CA123" s="3"/>
      <c r="CB123" s="3"/>
    </row>
    <row r="124" ht="12.75" customHeight="1">
      <c r="N124" s="3"/>
      <c r="AZ124" s="3"/>
      <c r="BA124" s="3"/>
      <c r="BB124" s="3"/>
      <c r="BC124" s="3"/>
      <c r="BD124" s="3"/>
      <c r="BE124" s="3"/>
      <c r="BF124" s="3"/>
      <c r="BZ124" s="3"/>
      <c r="CA124" s="3"/>
      <c r="CB124" s="3"/>
    </row>
    <row r="125" ht="12.75" customHeight="1">
      <c r="N125" s="3"/>
      <c r="AZ125" s="3"/>
      <c r="BA125" s="3"/>
      <c r="BB125" s="3"/>
      <c r="BC125" s="3"/>
      <c r="BD125" s="3"/>
      <c r="BE125" s="3"/>
      <c r="BF125" s="3"/>
      <c r="BZ125" s="3"/>
      <c r="CA125" s="3"/>
      <c r="CB125" s="3"/>
    </row>
    <row r="126" ht="12.75" customHeight="1">
      <c r="N126" s="3"/>
      <c r="AZ126" s="3"/>
      <c r="BA126" s="3"/>
      <c r="BB126" s="3"/>
      <c r="BC126" s="3"/>
      <c r="BD126" s="3"/>
      <c r="BE126" s="3"/>
      <c r="BF126" s="3"/>
      <c r="BZ126" s="3"/>
      <c r="CA126" s="3"/>
      <c r="CB126" s="3"/>
    </row>
    <row r="127" ht="12.75" customHeight="1">
      <c r="N127" s="3"/>
      <c r="AZ127" s="3"/>
      <c r="BA127" s="3"/>
      <c r="BB127" s="3"/>
      <c r="BC127" s="3"/>
      <c r="BD127" s="3"/>
      <c r="BE127" s="3"/>
      <c r="BF127" s="3"/>
      <c r="BZ127" s="3"/>
      <c r="CA127" s="3"/>
      <c r="CB127" s="3"/>
    </row>
    <row r="128" ht="12.75" customHeight="1">
      <c r="N128" s="3"/>
      <c r="AZ128" s="3"/>
      <c r="BA128" s="3"/>
      <c r="BB128" s="3"/>
      <c r="BC128" s="3"/>
      <c r="BD128" s="3"/>
      <c r="BE128" s="3"/>
      <c r="BF128" s="3"/>
      <c r="BZ128" s="3"/>
      <c r="CA128" s="3"/>
      <c r="CB128" s="3"/>
    </row>
    <row r="129" ht="12.75" customHeight="1">
      <c r="N129" s="3"/>
      <c r="AZ129" s="3"/>
      <c r="BA129" s="3"/>
      <c r="BB129" s="3"/>
      <c r="BC129" s="3"/>
      <c r="BD129" s="3"/>
      <c r="BE129" s="3"/>
      <c r="BF129" s="3"/>
      <c r="BZ129" s="3"/>
      <c r="CA129" s="3"/>
      <c r="CB129" s="3"/>
    </row>
    <row r="130" ht="12.75" customHeight="1">
      <c r="N130" s="3"/>
      <c r="AZ130" s="3"/>
      <c r="BA130" s="3"/>
      <c r="BB130" s="3"/>
      <c r="BC130" s="3"/>
      <c r="BD130" s="3"/>
      <c r="BE130" s="3"/>
      <c r="BF130" s="3"/>
      <c r="BZ130" s="3"/>
      <c r="CA130" s="3"/>
      <c r="CB130" s="3"/>
    </row>
    <row r="131" ht="12.75" customHeight="1">
      <c r="N131" s="3"/>
      <c r="AZ131" s="3"/>
      <c r="BA131" s="3"/>
      <c r="BB131" s="3"/>
      <c r="BC131" s="3"/>
      <c r="BD131" s="3"/>
      <c r="BE131" s="3"/>
      <c r="BF131" s="3"/>
      <c r="BZ131" s="3"/>
      <c r="CA131" s="3"/>
      <c r="CB131" s="3"/>
    </row>
    <row r="132" ht="12.75" customHeight="1">
      <c r="N132" s="3"/>
      <c r="AZ132" s="3"/>
      <c r="BA132" s="3"/>
      <c r="BB132" s="3"/>
      <c r="BC132" s="3"/>
      <c r="BD132" s="3"/>
      <c r="BE132" s="3"/>
      <c r="BF132" s="3"/>
      <c r="BZ132" s="3"/>
      <c r="CA132" s="3"/>
      <c r="CB132" s="3"/>
    </row>
    <row r="133" ht="12.75" customHeight="1">
      <c r="N133" s="3"/>
      <c r="AZ133" s="3"/>
      <c r="BA133" s="3"/>
      <c r="BB133" s="3"/>
      <c r="BC133" s="3"/>
      <c r="BD133" s="3"/>
      <c r="BE133" s="3"/>
      <c r="BF133" s="3"/>
      <c r="BZ133" s="3"/>
      <c r="CA133" s="3"/>
      <c r="CB133" s="3"/>
    </row>
    <row r="134" ht="12.75" customHeight="1">
      <c r="N134" s="3"/>
      <c r="AZ134" s="3"/>
      <c r="BA134" s="3"/>
      <c r="BB134" s="3"/>
      <c r="BC134" s="3"/>
      <c r="BD134" s="3"/>
      <c r="BE134" s="3"/>
      <c r="BF134" s="3"/>
      <c r="BZ134" s="3"/>
      <c r="CA134" s="3"/>
      <c r="CB134" s="3"/>
    </row>
    <row r="135" ht="12.75" customHeight="1">
      <c r="N135" s="3"/>
      <c r="AZ135" s="3"/>
      <c r="BA135" s="3"/>
      <c r="BB135" s="3"/>
      <c r="BC135" s="3"/>
      <c r="BD135" s="3"/>
      <c r="BE135" s="3"/>
      <c r="BF135" s="3"/>
      <c r="BZ135" s="3"/>
      <c r="CA135" s="3"/>
      <c r="CB135" s="3"/>
    </row>
    <row r="136" ht="12.75" customHeight="1">
      <c r="N136" s="3"/>
      <c r="AZ136" s="3"/>
      <c r="BA136" s="3"/>
      <c r="BB136" s="3"/>
      <c r="BC136" s="3"/>
      <c r="BD136" s="3"/>
      <c r="BE136" s="3"/>
      <c r="BF136" s="3"/>
      <c r="BZ136" s="3"/>
      <c r="CA136" s="3"/>
      <c r="CB136" s="3"/>
    </row>
    <row r="137" ht="12.75" customHeight="1">
      <c r="N137" s="3"/>
      <c r="AZ137" s="3"/>
      <c r="BA137" s="3"/>
      <c r="BB137" s="3"/>
      <c r="BC137" s="3"/>
      <c r="BD137" s="3"/>
      <c r="BE137" s="3"/>
      <c r="BF137" s="3"/>
      <c r="BZ137" s="3"/>
      <c r="CA137" s="3"/>
      <c r="CB137" s="3"/>
    </row>
    <row r="138" ht="12.75" customHeight="1">
      <c r="N138" s="3"/>
      <c r="AZ138" s="3"/>
      <c r="BA138" s="3"/>
      <c r="BB138" s="3"/>
      <c r="BC138" s="3"/>
      <c r="BD138" s="3"/>
      <c r="BE138" s="3"/>
      <c r="BF138" s="3"/>
      <c r="BZ138" s="3"/>
      <c r="CA138" s="3"/>
      <c r="CB138" s="3"/>
    </row>
    <row r="139" ht="12.75" customHeight="1">
      <c r="N139" s="3"/>
      <c r="AZ139" s="3"/>
      <c r="BA139" s="3"/>
      <c r="BB139" s="3"/>
      <c r="BC139" s="3"/>
      <c r="BD139" s="3"/>
      <c r="BE139" s="3"/>
      <c r="BF139" s="3"/>
      <c r="BZ139" s="3"/>
      <c r="CA139" s="3"/>
      <c r="CB139" s="3"/>
    </row>
    <row r="140" ht="12.75" customHeight="1">
      <c r="N140" s="3"/>
      <c r="AZ140" s="3"/>
      <c r="BA140" s="3"/>
      <c r="BB140" s="3"/>
      <c r="BC140" s="3"/>
      <c r="BD140" s="3"/>
      <c r="BE140" s="3"/>
      <c r="BF140" s="3"/>
      <c r="BZ140" s="3"/>
      <c r="CA140" s="3"/>
      <c r="CB140" s="3"/>
    </row>
    <row r="141" ht="12.75" customHeight="1">
      <c r="N141" s="3"/>
      <c r="AZ141" s="3"/>
      <c r="BA141" s="3"/>
      <c r="BB141" s="3"/>
      <c r="BC141" s="3"/>
      <c r="BD141" s="3"/>
      <c r="BE141" s="3"/>
      <c r="BF141" s="3"/>
      <c r="BZ141" s="3"/>
      <c r="CA141" s="3"/>
      <c r="CB141" s="3"/>
    </row>
    <row r="142" ht="12.75" customHeight="1">
      <c r="N142" s="3"/>
      <c r="AZ142" s="3"/>
      <c r="BA142" s="3"/>
      <c r="BB142" s="3"/>
      <c r="BC142" s="3"/>
      <c r="BD142" s="3"/>
      <c r="BE142" s="3"/>
      <c r="BF142" s="3"/>
      <c r="BZ142" s="3"/>
      <c r="CA142" s="3"/>
      <c r="CB142" s="3"/>
    </row>
    <row r="143" ht="12.75" customHeight="1">
      <c r="N143" s="3"/>
      <c r="AZ143" s="3"/>
      <c r="BA143" s="3"/>
      <c r="BB143" s="3"/>
      <c r="BC143" s="3"/>
      <c r="BD143" s="3"/>
      <c r="BE143" s="3"/>
      <c r="BF143" s="3"/>
      <c r="BZ143" s="3"/>
      <c r="CA143" s="3"/>
      <c r="CB143" s="3"/>
    </row>
    <row r="144" ht="12.75" customHeight="1">
      <c r="N144" s="3"/>
      <c r="AZ144" s="3"/>
      <c r="BA144" s="3"/>
      <c r="BB144" s="3"/>
      <c r="BC144" s="3"/>
      <c r="BD144" s="3"/>
      <c r="BE144" s="3"/>
      <c r="BF144" s="3"/>
      <c r="BZ144" s="3"/>
      <c r="CA144" s="3"/>
      <c r="CB144" s="3"/>
    </row>
    <row r="145" ht="12.75" customHeight="1">
      <c r="N145" s="3"/>
      <c r="AZ145" s="3"/>
      <c r="BA145" s="3"/>
      <c r="BB145" s="3"/>
      <c r="BC145" s="3"/>
      <c r="BD145" s="3"/>
      <c r="BE145" s="3"/>
      <c r="BF145" s="3"/>
      <c r="BZ145" s="3"/>
      <c r="CA145" s="3"/>
      <c r="CB145" s="3"/>
    </row>
    <row r="146" ht="12.75" customHeight="1">
      <c r="N146" s="3"/>
      <c r="AZ146" s="3"/>
      <c r="BA146" s="3"/>
      <c r="BB146" s="3"/>
      <c r="BC146" s="3"/>
      <c r="BD146" s="3"/>
      <c r="BE146" s="3"/>
      <c r="BF146" s="3"/>
      <c r="BZ146" s="3"/>
      <c r="CA146" s="3"/>
      <c r="CB146" s="3"/>
    </row>
    <row r="147" ht="12.75" customHeight="1">
      <c r="N147" s="3"/>
      <c r="AZ147" s="3"/>
      <c r="BA147" s="3"/>
      <c r="BB147" s="3"/>
      <c r="BC147" s="3"/>
      <c r="BD147" s="3"/>
      <c r="BE147" s="3"/>
      <c r="BF147" s="3"/>
      <c r="BZ147" s="3"/>
      <c r="CA147" s="3"/>
      <c r="CB147" s="3"/>
    </row>
    <row r="148" ht="12.75" customHeight="1">
      <c r="N148" s="3"/>
      <c r="AZ148" s="3"/>
      <c r="BA148" s="3"/>
      <c r="BB148" s="3"/>
      <c r="BC148" s="3"/>
      <c r="BD148" s="3"/>
      <c r="BE148" s="3"/>
      <c r="BF148" s="3"/>
      <c r="BZ148" s="3"/>
      <c r="CA148" s="3"/>
      <c r="CB148" s="3"/>
    </row>
    <row r="149" ht="12.75" customHeight="1">
      <c r="N149" s="3"/>
      <c r="AZ149" s="3"/>
      <c r="BA149" s="3"/>
      <c r="BB149" s="3"/>
      <c r="BC149" s="3"/>
      <c r="BD149" s="3"/>
      <c r="BE149" s="3"/>
      <c r="BF149" s="3"/>
      <c r="BZ149" s="3"/>
      <c r="CA149" s="3"/>
      <c r="CB149" s="3"/>
    </row>
    <row r="150" ht="12.75" customHeight="1">
      <c r="N150" s="3"/>
      <c r="AZ150" s="3"/>
      <c r="BA150" s="3"/>
      <c r="BB150" s="3"/>
      <c r="BC150" s="3"/>
      <c r="BD150" s="3"/>
      <c r="BE150" s="3"/>
      <c r="BF150" s="3"/>
      <c r="BZ150" s="3"/>
      <c r="CA150" s="3"/>
      <c r="CB150" s="3"/>
    </row>
    <row r="151" ht="12.75" customHeight="1">
      <c r="N151" s="3"/>
      <c r="AZ151" s="3"/>
      <c r="BA151" s="3"/>
      <c r="BB151" s="3"/>
      <c r="BC151" s="3"/>
      <c r="BD151" s="3"/>
      <c r="BE151" s="3"/>
      <c r="BF151" s="3"/>
      <c r="BZ151" s="3"/>
      <c r="CA151" s="3"/>
      <c r="CB151" s="3"/>
    </row>
    <row r="152" ht="12.75" customHeight="1">
      <c r="N152" s="3"/>
      <c r="AZ152" s="3"/>
      <c r="BA152" s="3"/>
      <c r="BB152" s="3"/>
      <c r="BC152" s="3"/>
      <c r="BD152" s="3"/>
      <c r="BE152" s="3"/>
      <c r="BF152" s="3"/>
      <c r="BZ152" s="3"/>
      <c r="CA152" s="3"/>
      <c r="CB152" s="3"/>
    </row>
    <row r="153" ht="12.75" customHeight="1">
      <c r="N153" s="3"/>
      <c r="AZ153" s="3"/>
      <c r="BA153" s="3"/>
      <c r="BB153" s="3"/>
      <c r="BC153" s="3"/>
      <c r="BD153" s="3"/>
      <c r="BE153" s="3"/>
      <c r="BF153" s="3"/>
      <c r="BZ153" s="3"/>
      <c r="CA153" s="3"/>
      <c r="CB153" s="3"/>
    </row>
    <row r="154" ht="12.75" customHeight="1">
      <c r="N154" s="3"/>
      <c r="AZ154" s="3"/>
      <c r="BA154" s="3"/>
      <c r="BB154" s="3"/>
      <c r="BC154" s="3"/>
      <c r="BD154" s="3"/>
      <c r="BE154" s="3"/>
      <c r="BF154" s="3"/>
      <c r="BZ154" s="3"/>
      <c r="CA154" s="3"/>
      <c r="CB154" s="3"/>
    </row>
    <row r="155" ht="12.75" customHeight="1">
      <c r="N155" s="3"/>
      <c r="AZ155" s="3"/>
      <c r="BA155" s="3"/>
      <c r="BB155" s="3"/>
      <c r="BC155" s="3"/>
      <c r="BD155" s="3"/>
      <c r="BE155" s="3"/>
      <c r="BF155" s="3"/>
      <c r="BZ155" s="3"/>
      <c r="CA155" s="3"/>
      <c r="CB155" s="3"/>
    </row>
    <row r="156" ht="12.75" customHeight="1">
      <c r="N156" s="3"/>
      <c r="AZ156" s="3"/>
      <c r="BA156" s="3"/>
      <c r="BB156" s="3"/>
      <c r="BC156" s="3"/>
      <c r="BD156" s="3"/>
      <c r="BE156" s="3"/>
      <c r="BF156" s="3"/>
      <c r="BZ156" s="3"/>
      <c r="CA156" s="3"/>
      <c r="CB156" s="3"/>
    </row>
    <row r="157" ht="12.75" customHeight="1">
      <c r="N157" s="3"/>
      <c r="AZ157" s="3"/>
      <c r="BA157" s="3"/>
      <c r="BB157" s="3"/>
      <c r="BC157" s="3"/>
      <c r="BD157" s="3"/>
      <c r="BE157" s="3"/>
      <c r="BF157" s="3"/>
      <c r="BZ157" s="3"/>
      <c r="CA157" s="3"/>
      <c r="CB157" s="3"/>
    </row>
    <row r="158" ht="12.75" customHeight="1">
      <c r="N158" s="3"/>
      <c r="AZ158" s="3"/>
      <c r="BA158" s="3"/>
      <c r="BB158" s="3"/>
      <c r="BC158" s="3"/>
      <c r="BD158" s="3"/>
      <c r="BE158" s="3"/>
      <c r="BF158" s="3"/>
      <c r="BZ158" s="3"/>
      <c r="CA158" s="3"/>
      <c r="CB158" s="3"/>
    </row>
    <row r="159" ht="12.75" customHeight="1">
      <c r="N159" s="3"/>
      <c r="AZ159" s="3"/>
      <c r="BA159" s="3"/>
      <c r="BB159" s="3"/>
      <c r="BC159" s="3"/>
      <c r="BD159" s="3"/>
      <c r="BE159" s="3"/>
      <c r="BF159" s="3"/>
      <c r="BZ159" s="3"/>
      <c r="CA159" s="3"/>
      <c r="CB159" s="3"/>
    </row>
    <row r="160" ht="12.75" customHeight="1">
      <c r="N160" s="3"/>
      <c r="AZ160" s="3"/>
      <c r="BA160" s="3"/>
      <c r="BB160" s="3"/>
      <c r="BC160" s="3"/>
      <c r="BD160" s="3"/>
      <c r="BE160" s="3"/>
      <c r="BF160" s="3"/>
      <c r="BZ160" s="3"/>
      <c r="CA160" s="3"/>
      <c r="CB160" s="3"/>
    </row>
    <row r="161" ht="12.75" customHeight="1">
      <c r="N161" s="3"/>
      <c r="AZ161" s="3"/>
      <c r="BA161" s="3"/>
      <c r="BB161" s="3"/>
      <c r="BC161" s="3"/>
      <c r="BD161" s="3"/>
      <c r="BE161" s="3"/>
      <c r="BF161" s="3"/>
      <c r="BZ161" s="3"/>
      <c r="CA161" s="3"/>
      <c r="CB161" s="3"/>
    </row>
    <row r="162" ht="12.75" customHeight="1">
      <c r="N162" s="3"/>
      <c r="AZ162" s="3"/>
      <c r="BA162" s="3"/>
      <c r="BB162" s="3"/>
      <c r="BC162" s="3"/>
      <c r="BD162" s="3"/>
      <c r="BE162" s="3"/>
      <c r="BF162" s="3"/>
      <c r="BZ162" s="3"/>
      <c r="CA162" s="3"/>
      <c r="CB162" s="3"/>
    </row>
    <row r="163" ht="12.75" customHeight="1">
      <c r="N163" s="3"/>
      <c r="AZ163" s="3"/>
      <c r="BA163" s="3"/>
      <c r="BB163" s="3"/>
      <c r="BC163" s="3"/>
      <c r="BD163" s="3"/>
      <c r="BE163" s="3"/>
      <c r="BF163" s="3"/>
      <c r="BZ163" s="3"/>
      <c r="CA163" s="3"/>
      <c r="CB163" s="3"/>
    </row>
    <row r="164" ht="12.75" customHeight="1">
      <c r="N164" s="3"/>
      <c r="AZ164" s="3"/>
      <c r="BA164" s="3"/>
      <c r="BB164" s="3"/>
      <c r="BC164" s="3"/>
      <c r="BD164" s="3"/>
      <c r="BE164" s="3"/>
      <c r="BF164" s="3"/>
      <c r="BZ164" s="3"/>
      <c r="CA164" s="3"/>
      <c r="CB164" s="3"/>
    </row>
    <row r="165" ht="12.75" customHeight="1">
      <c r="N165" s="3"/>
      <c r="AZ165" s="3"/>
      <c r="BA165" s="3"/>
      <c r="BB165" s="3"/>
      <c r="BC165" s="3"/>
      <c r="BD165" s="3"/>
      <c r="BE165" s="3"/>
      <c r="BF165" s="3"/>
      <c r="BZ165" s="3"/>
      <c r="CA165" s="3"/>
      <c r="CB165" s="3"/>
    </row>
    <row r="166" ht="12.75" customHeight="1">
      <c r="N166" s="3"/>
      <c r="AZ166" s="3"/>
      <c r="BA166" s="3"/>
      <c r="BB166" s="3"/>
      <c r="BC166" s="3"/>
      <c r="BD166" s="3"/>
      <c r="BE166" s="3"/>
      <c r="BF166" s="3"/>
      <c r="BZ166" s="3"/>
      <c r="CA166" s="3"/>
      <c r="CB166" s="3"/>
    </row>
    <row r="167" ht="12.75" customHeight="1">
      <c r="N167" s="3"/>
      <c r="AZ167" s="3"/>
      <c r="BA167" s="3"/>
      <c r="BB167" s="3"/>
      <c r="BC167" s="3"/>
      <c r="BD167" s="3"/>
      <c r="BE167" s="3"/>
      <c r="BF167" s="3"/>
      <c r="BZ167" s="3"/>
      <c r="CA167" s="3"/>
      <c r="CB167" s="3"/>
    </row>
    <row r="168" ht="12.75" customHeight="1">
      <c r="N168" s="3"/>
      <c r="AZ168" s="3"/>
      <c r="BA168" s="3"/>
      <c r="BB168" s="3"/>
      <c r="BC168" s="3"/>
      <c r="BD168" s="3"/>
      <c r="BE168" s="3"/>
      <c r="BF168" s="3"/>
      <c r="BZ168" s="3"/>
      <c r="CA168" s="3"/>
      <c r="CB168" s="3"/>
    </row>
    <row r="169" ht="12.75" customHeight="1">
      <c r="N169" s="3"/>
      <c r="AZ169" s="3"/>
      <c r="BA169" s="3"/>
      <c r="BB169" s="3"/>
      <c r="BC169" s="3"/>
      <c r="BD169" s="3"/>
      <c r="BE169" s="3"/>
      <c r="BF169" s="3"/>
      <c r="BZ169" s="3"/>
      <c r="CA169" s="3"/>
      <c r="CB169" s="3"/>
    </row>
    <row r="170" ht="12.75" customHeight="1">
      <c r="N170" s="3"/>
      <c r="AZ170" s="3"/>
      <c r="BA170" s="3"/>
      <c r="BB170" s="3"/>
      <c r="BC170" s="3"/>
      <c r="BD170" s="3"/>
      <c r="BE170" s="3"/>
      <c r="BF170" s="3"/>
      <c r="BZ170" s="3"/>
      <c r="CA170" s="3"/>
      <c r="CB170" s="3"/>
    </row>
    <row r="171" ht="12.75" customHeight="1">
      <c r="N171" s="3"/>
      <c r="AZ171" s="3"/>
      <c r="BA171" s="3"/>
      <c r="BB171" s="3"/>
      <c r="BC171" s="3"/>
      <c r="BD171" s="3"/>
      <c r="BE171" s="3"/>
      <c r="BF171" s="3"/>
      <c r="BZ171" s="3"/>
      <c r="CA171" s="3"/>
      <c r="CB171" s="3"/>
    </row>
    <row r="172" ht="12.75" customHeight="1">
      <c r="N172" s="3"/>
      <c r="AZ172" s="3"/>
      <c r="BA172" s="3"/>
      <c r="BB172" s="3"/>
      <c r="BC172" s="3"/>
      <c r="BD172" s="3"/>
      <c r="BE172" s="3"/>
      <c r="BF172" s="3"/>
      <c r="BZ172" s="3"/>
      <c r="CA172" s="3"/>
      <c r="CB172" s="3"/>
    </row>
    <row r="173" ht="12.75" customHeight="1">
      <c r="N173" s="3"/>
      <c r="AZ173" s="3"/>
      <c r="BA173" s="3"/>
      <c r="BB173" s="3"/>
      <c r="BC173" s="3"/>
      <c r="BD173" s="3"/>
      <c r="BE173" s="3"/>
      <c r="BF173" s="3"/>
      <c r="BZ173" s="3"/>
      <c r="CA173" s="3"/>
      <c r="CB173" s="3"/>
    </row>
    <row r="174" ht="12.75" customHeight="1">
      <c r="N174" s="3"/>
      <c r="AZ174" s="3"/>
      <c r="BA174" s="3"/>
      <c r="BB174" s="3"/>
      <c r="BC174" s="3"/>
      <c r="BD174" s="3"/>
      <c r="BE174" s="3"/>
      <c r="BF174" s="3"/>
      <c r="BZ174" s="3"/>
      <c r="CA174" s="3"/>
      <c r="CB174" s="3"/>
    </row>
    <row r="175" ht="12.75" customHeight="1">
      <c r="N175" s="3"/>
      <c r="AZ175" s="3"/>
      <c r="BA175" s="3"/>
      <c r="BB175" s="3"/>
      <c r="BC175" s="3"/>
      <c r="BD175" s="3"/>
      <c r="BE175" s="3"/>
      <c r="BF175" s="3"/>
      <c r="BZ175" s="3"/>
      <c r="CA175" s="3"/>
      <c r="CB175" s="3"/>
    </row>
    <row r="176" ht="12.75" customHeight="1">
      <c r="N176" s="3"/>
      <c r="AZ176" s="3"/>
      <c r="BA176" s="3"/>
      <c r="BB176" s="3"/>
      <c r="BC176" s="3"/>
      <c r="BD176" s="3"/>
      <c r="BE176" s="3"/>
      <c r="BF176" s="3"/>
      <c r="BZ176" s="3"/>
      <c r="CA176" s="3"/>
      <c r="CB176" s="3"/>
    </row>
    <row r="177" ht="12.75" customHeight="1">
      <c r="N177" s="3"/>
      <c r="AZ177" s="3"/>
      <c r="BA177" s="3"/>
      <c r="BB177" s="3"/>
      <c r="BC177" s="3"/>
      <c r="BD177" s="3"/>
      <c r="BE177" s="3"/>
      <c r="BF177" s="3"/>
      <c r="BZ177" s="3"/>
      <c r="CA177" s="3"/>
      <c r="CB177" s="3"/>
    </row>
    <row r="178" ht="12.75" customHeight="1">
      <c r="N178" s="3"/>
      <c r="AZ178" s="3"/>
      <c r="BA178" s="3"/>
      <c r="BB178" s="3"/>
      <c r="BC178" s="3"/>
      <c r="BD178" s="3"/>
      <c r="BE178" s="3"/>
      <c r="BF178" s="3"/>
      <c r="BZ178" s="3"/>
      <c r="CA178" s="3"/>
      <c r="CB178" s="3"/>
    </row>
    <row r="179" ht="12.75" customHeight="1">
      <c r="N179" s="3"/>
      <c r="AZ179" s="3"/>
      <c r="BA179" s="3"/>
      <c r="BB179" s="3"/>
      <c r="BC179" s="3"/>
      <c r="BD179" s="3"/>
      <c r="BE179" s="3"/>
      <c r="BF179" s="3"/>
      <c r="BZ179" s="3"/>
      <c r="CA179" s="3"/>
      <c r="CB179" s="3"/>
    </row>
    <row r="180" ht="12.75" customHeight="1">
      <c r="N180" s="3"/>
      <c r="AZ180" s="3"/>
      <c r="BA180" s="3"/>
      <c r="BB180" s="3"/>
      <c r="BC180" s="3"/>
      <c r="BD180" s="3"/>
      <c r="BE180" s="3"/>
      <c r="BF180" s="3"/>
      <c r="BZ180" s="3"/>
      <c r="CA180" s="3"/>
      <c r="CB180" s="3"/>
    </row>
    <row r="181" ht="12.75" customHeight="1">
      <c r="N181" s="3"/>
      <c r="AZ181" s="3"/>
      <c r="BA181" s="3"/>
      <c r="BB181" s="3"/>
      <c r="BC181" s="3"/>
      <c r="BD181" s="3"/>
      <c r="BE181" s="3"/>
      <c r="BF181" s="3"/>
      <c r="BZ181" s="3"/>
      <c r="CA181" s="3"/>
      <c r="CB181" s="3"/>
    </row>
    <row r="182" ht="12.75" customHeight="1">
      <c r="N182" s="3"/>
      <c r="AZ182" s="3"/>
      <c r="BA182" s="3"/>
      <c r="BB182" s="3"/>
      <c r="BC182" s="3"/>
      <c r="BD182" s="3"/>
      <c r="BE182" s="3"/>
      <c r="BF182" s="3"/>
      <c r="BZ182" s="3"/>
      <c r="CA182" s="3"/>
      <c r="CB182" s="3"/>
    </row>
    <row r="183" ht="12.75" customHeight="1">
      <c r="N183" s="3"/>
      <c r="AZ183" s="3"/>
      <c r="BA183" s="3"/>
      <c r="BB183" s="3"/>
      <c r="BC183" s="3"/>
      <c r="BD183" s="3"/>
      <c r="BE183" s="3"/>
      <c r="BF183" s="3"/>
      <c r="BZ183" s="3"/>
      <c r="CA183" s="3"/>
      <c r="CB183" s="3"/>
    </row>
    <row r="184" ht="12.75" customHeight="1">
      <c r="N184" s="3"/>
      <c r="AZ184" s="3"/>
      <c r="BA184" s="3"/>
      <c r="BB184" s="3"/>
      <c r="BC184" s="3"/>
      <c r="BD184" s="3"/>
      <c r="BE184" s="3"/>
      <c r="BF184" s="3"/>
      <c r="BZ184" s="3"/>
      <c r="CA184" s="3"/>
      <c r="CB184" s="3"/>
    </row>
    <row r="185" ht="12.75" customHeight="1">
      <c r="N185" s="3"/>
      <c r="AZ185" s="3"/>
      <c r="BA185" s="3"/>
      <c r="BB185" s="3"/>
      <c r="BC185" s="3"/>
      <c r="BD185" s="3"/>
      <c r="BE185" s="3"/>
      <c r="BF185" s="3"/>
      <c r="BZ185" s="3"/>
      <c r="CA185" s="3"/>
      <c r="CB185" s="3"/>
    </row>
    <row r="186" ht="12.75" customHeight="1">
      <c r="N186" s="3"/>
      <c r="AZ186" s="3"/>
      <c r="BA186" s="3"/>
      <c r="BB186" s="3"/>
      <c r="BC186" s="3"/>
      <c r="BD186" s="3"/>
      <c r="BE186" s="3"/>
      <c r="BF186" s="3"/>
      <c r="BZ186" s="3"/>
      <c r="CA186" s="3"/>
      <c r="CB186" s="3"/>
    </row>
    <row r="187" ht="12.75" customHeight="1">
      <c r="N187" s="3"/>
      <c r="AZ187" s="3"/>
      <c r="BA187" s="3"/>
      <c r="BB187" s="3"/>
      <c r="BC187" s="3"/>
      <c r="BD187" s="3"/>
      <c r="BE187" s="3"/>
      <c r="BF187" s="3"/>
      <c r="BZ187" s="3"/>
      <c r="CA187" s="3"/>
      <c r="CB187" s="3"/>
    </row>
    <row r="188" ht="12.75" customHeight="1">
      <c r="N188" s="3"/>
      <c r="AZ188" s="3"/>
      <c r="BA188" s="3"/>
      <c r="BB188" s="3"/>
      <c r="BC188" s="3"/>
      <c r="BD188" s="3"/>
      <c r="BE188" s="3"/>
      <c r="BF188" s="3"/>
      <c r="BZ188" s="3"/>
      <c r="CA188" s="3"/>
      <c r="CB188" s="3"/>
    </row>
    <row r="189" ht="12.75" customHeight="1">
      <c r="N189" s="3"/>
      <c r="AZ189" s="3"/>
      <c r="BA189" s="3"/>
      <c r="BB189" s="3"/>
      <c r="BC189" s="3"/>
      <c r="BD189" s="3"/>
      <c r="BE189" s="3"/>
      <c r="BF189" s="3"/>
      <c r="BZ189" s="3"/>
      <c r="CA189" s="3"/>
      <c r="CB189" s="3"/>
    </row>
    <row r="190" ht="12.75" customHeight="1">
      <c r="N190" s="3"/>
      <c r="AZ190" s="3"/>
      <c r="BA190" s="3"/>
      <c r="BB190" s="3"/>
      <c r="BC190" s="3"/>
      <c r="BD190" s="3"/>
      <c r="BE190" s="3"/>
      <c r="BF190" s="3"/>
      <c r="BZ190" s="3"/>
      <c r="CA190" s="3"/>
      <c r="CB190" s="3"/>
    </row>
    <row r="191" ht="12.75" customHeight="1">
      <c r="N191" s="3"/>
      <c r="AZ191" s="3"/>
      <c r="BA191" s="3"/>
      <c r="BB191" s="3"/>
      <c r="BC191" s="3"/>
      <c r="BD191" s="3"/>
      <c r="BE191" s="3"/>
      <c r="BF191" s="3"/>
      <c r="BZ191" s="3"/>
      <c r="CA191" s="3"/>
      <c r="CB191" s="3"/>
    </row>
    <row r="192" ht="12.75" customHeight="1">
      <c r="N192" s="3"/>
      <c r="AZ192" s="3"/>
      <c r="BA192" s="3"/>
      <c r="BB192" s="3"/>
      <c r="BC192" s="3"/>
      <c r="BD192" s="3"/>
      <c r="BE192" s="3"/>
      <c r="BF192" s="3"/>
      <c r="BZ192" s="3"/>
      <c r="CA192" s="3"/>
      <c r="CB192" s="3"/>
    </row>
    <row r="193" ht="12.75" customHeight="1">
      <c r="N193" s="3"/>
      <c r="AZ193" s="3"/>
      <c r="BA193" s="3"/>
      <c r="BB193" s="3"/>
      <c r="BC193" s="3"/>
      <c r="BD193" s="3"/>
      <c r="BE193" s="3"/>
      <c r="BF193" s="3"/>
      <c r="BZ193" s="3"/>
      <c r="CA193" s="3"/>
      <c r="CB193" s="3"/>
    </row>
    <row r="194" ht="12.75" customHeight="1">
      <c r="N194" s="3"/>
      <c r="AZ194" s="3"/>
      <c r="BA194" s="3"/>
      <c r="BB194" s="3"/>
      <c r="BC194" s="3"/>
      <c r="BD194" s="3"/>
      <c r="BE194" s="3"/>
      <c r="BF194" s="3"/>
      <c r="BZ194" s="3"/>
      <c r="CA194" s="3"/>
      <c r="CB194" s="3"/>
    </row>
    <row r="195" ht="12.75" customHeight="1">
      <c r="N195" s="3"/>
      <c r="AZ195" s="3"/>
      <c r="BA195" s="3"/>
      <c r="BB195" s="3"/>
      <c r="BC195" s="3"/>
      <c r="BD195" s="3"/>
      <c r="BE195" s="3"/>
      <c r="BF195" s="3"/>
      <c r="BZ195" s="3"/>
      <c r="CA195" s="3"/>
      <c r="CB195" s="3"/>
    </row>
    <row r="196" ht="12.75" customHeight="1">
      <c r="N196" s="3"/>
      <c r="AZ196" s="3"/>
      <c r="BA196" s="3"/>
      <c r="BB196" s="3"/>
      <c r="BC196" s="3"/>
      <c r="BD196" s="3"/>
      <c r="BE196" s="3"/>
      <c r="BF196" s="3"/>
      <c r="BZ196" s="3"/>
      <c r="CA196" s="3"/>
      <c r="CB196" s="3"/>
    </row>
    <row r="197" ht="12.75" customHeight="1">
      <c r="N197" s="3"/>
      <c r="AZ197" s="3"/>
      <c r="BA197" s="3"/>
      <c r="BB197" s="3"/>
      <c r="BC197" s="3"/>
      <c r="BD197" s="3"/>
      <c r="BE197" s="3"/>
      <c r="BF197" s="3"/>
      <c r="BZ197" s="3"/>
      <c r="CA197" s="3"/>
      <c r="CB197" s="3"/>
    </row>
    <row r="198" ht="12.75" customHeight="1">
      <c r="N198" s="3"/>
      <c r="AZ198" s="3"/>
      <c r="BA198" s="3"/>
      <c r="BB198" s="3"/>
      <c r="BC198" s="3"/>
      <c r="BD198" s="3"/>
      <c r="BE198" s="3"/>
      <c r="BF198" s="3"/>
      <c r="BZ198" s="3"/>
      <c r="CA198" s="3"/>
      <c r="CB198" s="3"/>
    </row>
    <row r="199" ht="12.75" customHeight="1">
      <c r="N199" s="3"/>
      <c r="AZ199" s="3"/>
      <c r="BA199" s="3"/>
      <c r="BB199" s="3"/>
      <c r="BC199" s="3"/>
      <c r="BD199" s="3"/>
      <c r="BE199" s="3"/>
      <c r="BF199" s="3"/>
      <c r="BZ199" s="3"/>
      <c r="CA199" s="3"/>
      <c r="CB199" s="3"/>
    </row>
    <row r="200" ht="12.75" customHeight="1">
      <c r="N200" s="3"/>
      <c r="AZ200" s="3"/>
      <c r="BA200" s="3"/>
      <c r="BB200" s="3"/>
      <c r="BC200" s="3"/>
      <c r="BD200" s="3"/>
      <c r="BE200" s="3"/>
      <c r="BF200" s="3"/>
      <c r="BZ200" s="3"/>
      <c r="CA200" s="3"/>
      <c r="CB200" s="3"/>
    </row>
    <row r="201" ht="12.75" customHeight="1">
      <c r="N201" s="3"/>
      <c r="AZ201" s="3"/>
      <c r="BA201" s="3"/>
      <c r="BB201" s="3"/>
      <c r="BC201" s="3"/>
      <c r="BD201" s="3"/>
      <c r="BE201" s="3"/>
      <c r="BF201" s="3"/>
      <c r="BZ201" s="3"/>
      <c r="CA201" s="3"/>
      <c r="CB201" s="3"/>
    </row>
    <row r="202" ht="12.75" customHeight="1">
      <c r="N202" s="3"/>
      <c r="AZ202" s="3"/>
      <c r="BA202" s="3"/>
      <c r="BB202" s="3"/>
      <c r="BC202" s="3"/>
      <c r="BD202" s="3"/>
      <c r="BE202" s="3"/>
      <c r="BF202" s="3"/>
      <c r="BZ202" s="3"/>
      <c r="CA202" s="3"/>
      <c r="CB202" s="3"/>
    </row>
    <row r="203" ht="12.75" customHeight="1">
      <c r="N203" s="3"/>
      <c r="AZ203" s="3"/>
      <c r="BA203" s="3"/>
      <c r="BB203" s="3"/>
      <c r="BC203" s="3"/>
      <c r="BD203" s="3"/>
      <c r="BE203" s="3"/>
      <c r="BF203" s="3"/>
      <c r="BZ203" s="3"/>
      <c r="CA203" s="3"/>
      <c r="CB203" s="3"/>
    </row>
    <row r="204" ht="12.75" customHeight="1">
      <c r="N204" s="3"/>
      <c r="AZ204" s="3"/>
      <c r="BA204" s="3"/>
      <c r="BB204" s="3"/>
      <c r="BC204" s="3"/>
      <c r="BD204" s="3"/>
      <c r="BE204" s="3"/>
      <c r="BF204" s="3"/>
      <c r="BZ204" s="3"/>
      <c r="CA204" s="3"/>
      <c r="CB204" s="3"/>
    </row>
    <row r="205" ht="12.75" customHeight="1">
      <c r="N205" s="3"/>
      <c r="AZ205" s="3"/>
      <c r="BA205" s="3"/>
      <c r="BB205" s="3"/>
      <c r="BC205" s="3"/>
      <c r="BD205" s="3"/>
      <c r="BE205" s="3"/>
      <c r="BF205" s="3"/>
      <c r="BZ205" s="3"/>
      <c r="CA205" s="3"/>
      <c r="CB205" s="3"/>
    </row>
    <row r="206" ht="12.75" customHeight="1">
      <c r="N206" s="3"/>
      <c r="AZ206" s="3"/>
      <c r="BA206" s="3"/>
      <c r="BB206" s="3"/>
      <c r="BC206" s="3"/>
      <c r="BD206" s="3"/>
      <c r="BE206" s="3"/>
      <c r="BF206" s="3"/>
      <c r="BZ206" s="3"/>
      <c r="CA206" s="3"/>
      <c r="CB206" s="3"/>
    </row>
    <row r="207" ht="12.75" customHeight="1">
      <c r="N207" s="3"/>
      <c r="AZ207" s="3"/>
      <c r="BA207" s="3"/>
      <c r="BB207" s="3"/>
      <c r="BC207" s="3"/>
      <c r="BD207" s="3"/>
      <c r="BE207" s="3"/>
      <c r="BF207" s="3"/>
      <c r="BZ207" s="3"/>
      <c r="CA207" s="3"/>
      <c r="CB207" s="3"/>
    </row>
    <row r="208" ht="12.75" customHeight="1">
      <c r="N208" s="3"/>
      <c r="AZ208" s="3"/>
      <c r="BA208" s="3"/>
      <c r="BB208" s="3"/>
      <c r="BC208" s="3"/>
      <c r="BD208" s="3"/>
      <c r="BE208" s="3"/>
      <c r="BF208" s="3"/>
      <c r="BZ208" s="3"/>
      <c r="CA208" s="3"/>
      <c r="CB208" s="3"/>
    </row>
    <row r="209" ht="12.75" customHeight="1">
      <c r="N209" s="3"/>
      <c r="AZ209" s="3"/>
      <c r="BA209" s="3"/>
      <c r="BB209" s="3"/>
      <c r="BC209" s="3"/>
      <c r="BD209" s="3"/>
      <c r="BE209" s="3"/>
      <c r="BF209" s="3"/>
      <c r="BZ209" s="3"/>
      <c r="CA209" s="3"/>
      <c r="CB209" s="3"/>
    </row>
    <row r="210" ht="12.75" customHeight="1">
      <c r="N210" s="3"/>
      <c r="AZ210" s="3"/>
      <c r="BA210" s="3"/>
      <c r="BB210" s="3"/>
      <c r="BC210" s="3"/>
      <c r="BD210" s="3"/>
      <c r="BE210" s="3"/>
      <c r="BF210" s="3"/>
      <c r="BZ210" s="3"/>
      <c r="CA210" s="3"/>
      <c r="CB210" s="3"/>
    </row>
    <row r="211" ht="12.75" customHeight="1">
      <c r="N211" s="3"/>
      <c r="AZ211" s="3"/>
      <c r="BA211" s="3"/>
      <c r="BB211" s="3"/>
      <c r="BC211" s="3"/>
      <c r="BD211" s="3"/>
      <c r="BE211" s="3"/>
      <c r="BF211" s="3"/>
      <c r="BZ211" s="3"/>
      <c r="CA211" s="3"/>
      <c r="CB211" s="3"/>
    </row>
    <row r="212" ht="12.75" customHeight="1">
      <c r="N212" s="3"/>
      <c r="AZ212" s="3"/>
      <c r="BA212" s="3"/>
      <c r="BB212" s="3"/>
      <c r="BC212" s="3"/>
      <c r="BD212" s="3"/>
      <c r="BE212" s="3"/>
      <c r="BF212" s="3"/>
      <c r="BZ212" s="3"/>
      <c r="CA212" s="3"/>
      <c r="CB212" s="3"/>
    </row>
    <row r="213" ht="12.75" customHeight="1">
      <c r="N213" s="3"/>
      <c r="AZ213" s="3"/>
      <c r="BA213" s="3"/>
      <c r="BB213" s="3"/>
      <c r="BC213" s="3"/>
      <c r="BD213" s="3"/>
      <c r="BE213" s="3"/>
      <c r="BF213" s="3"/>
      <c r="BZ213" s="3"/>
      <c r="CA213" s="3"/>
      <c r="CB213" s="3"/>
    </row>
    <row r="214" ht="12.75" customHeight="1">
      <c r="N214" s="3"/>
      <c r="AZ214" s="3"/>
      <c r="BA214" s="3"/>
      <c r="BB214" s="3"/>
      <c r="BC214" s="3"/>
      <c r="BD214" s="3"/>
      <c r="BE214" s="3"/>
      <c r="BF214" s="3"/>
      <c r="BZ214" s="3"/>
      <c r="CA214" s="3"/>
      <c r="CB214" s="3"/>
    </row>
    <row r="215" ht="12.75" customHeight="1">
      <c r="N215" s="3"/>
      <c r="AZ215" s="3"/>
      <c r="BA215" s="3"/>
      <c r="BB215" s="3"/>
      <c r="BC215" s="3"/>
      <c r="BD215" s="3"/>
      <c r="BE215" s="3"/>
      <c r="BF215" s="3"/>
      <c r="BZ215" s="3"/>
      <c r="CA215" s="3"/>
      <c r="CB215" s="3"/>
    </row>
    <row r="216" ht="12.75" customHeight="1">
      <c r="N216" s="3"/>
      <c r="AZ216" s="3"/>
      <c r="BA216" s="3"/>
      <c r="BB216" s="3"/>
      <c r="BC216" s="3"/>
      <c r="BD216" s="3"/>
      <c r="BE216" s="3"/>
      <c r="BF216" s="3"/>
      <c r="BZ216" s="3"/>
      <c r="CA216" s="3"/>
      <c r="CB216" s="3"/>
    </row>
    <row r="217" ht="12.75" customHeight="1">
      <c r="N217" s="3"/>
      <c r="AZ217" s="3"/>
      <c r="BA217" s="3"/>
      <c r="BB217" s="3"/>
      <c r="BC217" s="3"/>
      <c r="BD217" s="3"/>
      <c r="BE217" s="3"/>
      <c r="BF217" s="3"/>
      <c r="BZ217" s="3"/>
      <c r="CA217" s="3"/>
      <c r="CB217" s="3"/>
    </row>
    <row r="218" ht="12.75" customHeight="1">
      <c r="N218" s="3"/>
      <c r="AZ218" s="3"/>
      <c r="BA218" s="3"/>
      <c r="BB218" s="3"/>
      <c r="BC218" s="3"/>
      <c r="BD218" s="3"/>
      <c r="BE218" s="3"/>
      <c r="BF218" s="3"/>
      <c r="BZ218" s="3"/>
      <c r="CA218" s="3"/>
      <c r="CB218" s="3"/>
    </row>
    <row r="219" ht="12.75" customHeight="1">
      <c r="N219" s="3"/>
      <c r="AZ219" s="3"/>
      <c r="BA219" s="3"/>
      <c r="BB219" s="3"/>
      <c r="BC219" s="3"/>
      <c r="BD219" s="3"/>
      <c r="BE219" s="3"/>
      <c r="BF219" s="3"/>
      <c r="BZ219" s="3"/>
      <c r="CA219" s="3"/>
      <c r="CB219" s="3"/>
    </row>
    <row r="220" ht="12.75" customHeight="1">
      <c r="N220" s="3"/>
      <c r="AZ220" s="3"/>
      <c r="BA220" s="3"/>
      <c r="BB220" s="3"/>
      <c r="BC220" s="3"/>
      <c r="BD220" s="3"/>
      <c r="BE220" s="3"/>
      <c r="BF220" s="3"/>
      <c r="BZ220" s="3"/>
      <c r="CA220" s="3"/>
      <c r="CB220" s="3"/>
    </row>
    <row r="221" ht="12.75" customHeight="1">
      <c r="N221" s="3"/>
      <c r="AZ221" s="3"/>
      <c r="BA221" s="3"/>
      <c r="BB221" s="3"/>
      <c r="BC221" s="3"/>
      <c r="BD221" s="3"/>
      <c r="BE221" s="3"/>
      <c r="BF221" s="3"/>
      <c r="BZ221" s="3"/>
      <c r="CA221" s="3"/>
      <c r="CB221" s="3"/>
    </row>
    <row r="222" ht="12.75" customHeight="1">
      <c r="N222" s="3"/>
      <c r="AZ222" s="3"/>
      <c r="BA222" s="3"/>
      <c r="BB222" s="3"/>
      <c r="BC222" s="3"/>
      <c r="BD222" s="3"/>
      <c r="BE222" s="3"/>
      <c r="BF222" s="3"/>
      <c r="BZ222" s="3"/>
      <c r="CA222" s="3"/>
      <c r="CB222" s="3"/>
    </row>
    <row r="223" ht="12.75" customHeight="1">
      <c r="N223" s="3"/>
      <c r="AZ223" s="3"/>
      <c r="BA223" s="3"/>
      <c r="BB223" s="3"/>
      <c r="BC223" s="3"/>
      <c r="BD223" s="3"/>
      <c r="BE223" s="3"/>
      <c r="BF223" s="3"/>
      <c r="BZ223" s="3"/>
      <c r="CA223" s="3"/>
      <c r="CB223" s="3"/>
    </row>
    <row r="224" ht="12.75" customHeight="1">
      <c r="N224" s="3"/>
      <c r="AZ224" s="3"/>
      <c r="BA224" s="3"/>
      <c r="BB224" s="3"/>
      <c r="BC224" s="3"/>
      <c r="BD224" s="3"/>
      <c r="BE224" s="3"/>
      <c r="BF224" s="3"/>
      <c r="BZ224" s="3"/>
      <c r="CA224" s="3"/>
      <c r="CB224" s="3"/>
    </row>
    <row r="225" ht="12.75" customHeight="1">
      <c r="N225" s="3"/>
      <c r="AZ225" s="3"/>
      <c r="BA225" s="3"/>
      <c r="BB225" s="3"/>
      <c r="BC225" s="3"/>
      <c r="BD225" s="3"/>
      <c r="BE225" s="3"/>
      <c r="BF225" s="3"/>
      <c r="BZ225" s="3"/>
      <c r="CA225" s="3"/>
      <c r="CB225" s="3"/>
    </row>
    <row r="226" ht="12.75" customHeight="1">
      <c r="N226" s="3"/>
      <c r="AZ226" s="3"/>
      <c r="BA226" s="3"/>
      <c r="BB226" s="3"/>
      <c r="BC226" s="3"/>
      <c r="BD226" s="3"/>
      <c r="BE226" s="3"/>
      <c r="BF226" s="3"/>
      <c r="BZ226" s="3"/>
      <c r="CA226" s="3"/>
      <c r="CB226" s="3"/>
    </row>
    <row r="227" ht="12.75" customHeight="1">
      <c r="N227" s="3"/>
      <c r="AZ227" s="3"/>
      <c r="BA227" s="3"/>
      <c r="BB227" s="3"/>
      <c r="BC227" s="3"/>
      <c r="BD227" s="3"/>
      <c r="BE227" s="3"/>
      <c r="BF227" s="3"/>
      <c r="BZ227" s="3"/>
      <c r="CA227" s="3"/>
      <c r="CB227" s="3"/>
    </row>
    <row r="228" ht="12.75" customHeight="1">
      <c r="N228" s="3"/>
      <c r="AZ228" s="3"/>
      <c r="BA228" s="3"/>
      <c r="BB228" s="3"/>
      <c r="BC228" s="3"/>
      <c r="BD228" s="3"/>
      <c r="BE228" s="3"/>
      <c r="BF228" s="3"/>
      <c r="BZ228" s="3"/>
      <c r="CA228" s="3"/>
      <c r="CB228" s="3"/>
    </row>
    <row r="229" ht="12.75" customHeight="1">
      <c r="N229" s="3"/>
      <c r="AZ229" s="3"/>
      <c r="BA229" s="3"/>
      <c r="BB229" s="3"/>
      <c r="BC229" s="3"/>
      <c r="BD229" s="3"/>
      <c r="BE229" s="3"/>
      <c r="BF229" s="3"/>
      <c r="BZ229" s="3"/>
      <c r="CA229" s="3"/>
      <c r="CB229" s="3"/>
    </row>
    <row r="230" ht="12.75" customHeight="1">
      <c r="N230" s="3"/>
      <c r="AZ230" s="3"/>
      <c r="BA230" s="3"/>
      <c r="BB230" s="3"/>
      <c r="BC230" s="3"/>
      <c r="BD230" s="3"/>
      <c r="BE230" s="3"/>
      <c r="BF230" s="3"/>
      <c r="BZ230" s="3"/>
      <c r="CA230" s="3"/>
      <c r="CB230" s="3"/>
    </row>
    <row r="231" ht="12.75" customHeight="1">
      <c r="N231" s="3"/>
      <c r="AZ231" s="3"/>
      <c r="BA231" s="3"/>
      <c r="BB231" s="3"/>
      <c r="BC231" s="3"/>
      <c r="BD231" s="3"/>
      <c r="BE231" s="3"/>
      <c r="BF231" s="3"/>
      <c r="BZ231" s="3"/>
      <c r="CA231" s="3"/>
      <c r="CB231" s="3"/>
    </row>
    <row r="232" ht="12.75" customHeight="1">
      <c r="N232" s="3"/>
      <c r="AZ232" s="3"/>
      <c r="BA232" s="3"/>
      <c r="BB232" s="3"/>
      <c r="BC232" s="3"/>
      <c r="BD232" s="3"/>
      <c r="BE232" s="3"/>
      <c r="BF232" s="3"/>
      <c r="BZ232" s="3"/>
      <c r="CA232" s="3"/>
      <c r="CB232" s="3"/>
    </row>
    <row r="233" ht="12.75" customHeight="1">
      <c r="N233" s="3"/>
      <c r="AZ233" s="3"/>
      <c r="BA233" s="3"/>
      <c r="BB233" s="3"/>
      <c r="BC233" s="3"/>
      <c r="BD233" s="3"/>
      <c r="BE233" s="3"/>
      <c r="BF233" s="3"/>
      <c r="BZ233" s="3"/>
      <c r="CA233" s="3"/>
      <c r="CB233" s="3"/>
    </row>
    <row r="234" ht="12.75" customHeight="1">
      <c r="N234" s="3"/>
      <c r="AZ234" s="3"/>
      <c r="BA234" s="3"/>
      <c r="BB234" s="3"/>
      <c r="BC234" s="3"/>
      <c r="BD234" s="3"/>
      <c r="BE234" s="3"/>
      <c r="BF234" s="3"/>
      <c r="BZ234" s="3"/>
      <c r="CA234" s="3"/>
      <c r="CB234" s="3"/>
    </row>
    <row r="235" ht="12.75" customHeight="1">
      <c r="N235" s="3"/>
      <c r="AZ235" s="3"/>
      <c r="BA235" s="3"/>
      <c r="BB235" s="3"/>
      <c r="BC235" s="3"/>
      <c r="BD235" s="3"/>
      <c r="BE235" s="3"/>
      <c r="BF235" s="3"/>
      <c r="BZ235" s="3"/>
      <c r="CA235" s="3"/>
      <c r="CB235" s="3"/>
    </row>
    <row r="236" ht="12.75" customHeight="1">
      <c r="N236" s="3"/>
      <c r="AZ236" s="3"/>
      <c r="BA236" s="3"/>
      <c r="BB236" s="3"/>
      <c r="BC236" s="3"/>
      <c r="BD236" s="3"/>
      <c r="BE236" s="3"/>
      <c r="BF236" s="3"/>
      <c r="BZ236" s="3"/>
      <c r="CA236" s="3"/>
      <c r="CB236" s="3"/>
    </row>
    <row r="237" ht="12.75" customHeight="1">
      <c r="N237" s="3"/>
      <c r="AZ237" s="3"/>
      <c r="BA237" s="3"/>
      <c r="BB237" s="3"/>
      <c r="BC237" s="3"/>
      <c r="BD237" s="3"/>
      <c r="BE237" s="3"/>
      <c r="BF237" s="3"/>
      <c r="BZ237" s="3"/>
      <c r="CA237" s="3"/>
      <c r="CB237" s="3"/>
    </row>
    <row r="238" ht="12.75" customHeight="1">
      <c r="N238" s="3"/>
      <c r="AZ238" s="3"/>
      <c r="BA238" s="3"/>
      <c r="BB238" s="3"/>
      <c r="BC238" s="3"/>
      <c r="BD238" s="3"/>
      <c r="BE238" s="3"/>
      <c r="BF238" s="3"/>
      <c r="BZ238" s="3"/>
      <c r="CA238" s="3"/>
      <c r="CB238" s="3"/>
    </row>
    <row r="239" ht="12.75" customHeight="1">
      <c r="N239" s="3"/>
      <c r="AZ239" s="3"/>
      <c r="BA239" s="3"/>
      <c r="BB239" s="3"/>
      <c r="BC239" s="3"/>
      <c r="BD239" s="3"/>
      <c r="BE239" s="3"/>
      <c r="BF239" s="3"/>
      <c r="BZ239" s="3"/>
      <c r="CA239" s="3"/>
      <c r="CB239" s="3"/>
    </row>
    <row r="240" ht="12.75" customHeight="1">
      <c r="N240" s="3"/>
      <c r="AZ240" s="3"/>
      <c r="BA240" s="3"/>
      <c r="BB240" s="3"/>
      <c r="BC240" s="3"/>
      <c r="BD240" s="3"/>
      <c r="BE240" s="3"/>
      <c r="BF240" s="3"/>
      <c r="BZ240" s="3"/>
      <c r="CA240" s="3"/>
      <c r="CB240" s="3"/>
    </row>
    <row r="241" ht="12.75" customHeight="1">
      <c r="N241" s="3"/>
      <c r="AZ241" s="3"/>
      <c r="BA241" s="3"/>
      <c r="BB241" s="3"/>
      <c r="BC241" s="3"/>
      <c r="BD241" s="3"/>
      <c r="BE241" s="3"/>
      <c r="BF241" s="3"/>
      <c r="BZ241" s="3"/>
      <c r="CA241" s="3"/>
      <c r="CB241" s="3"/>
    </row>
    <row r="242" ht="12.75" customHeight="1">
      <c r="N242" s="3"/>
      <c r="AZ242" s="3"/>
      <c r="BA242" s="3"/>
      <c r="BB242" s="3"/>
      <c r="BC242" s="3"/>
      <c r="BD242" s="3"/>
      <c r="BE242" s="3"/>
      <c r="BF242" s="3"/>
      <c r="BZ242" s="3"/>
      <c r="CA242" s="3"/>
      <c r="CB242" s="3"/>
    </row>
    <row r="243" ht="12.75" customHeight="1">
      <c r="N243" s="3"/>
      <c r="AZ243" s="3"/>
      <c r="BA243" s="3"/>
      <c r="BB243" s="3"/>
      <c r="BC243" s="3"/>
      <c r="BD243" s="3"/>
      <c r="BE243" s="3"/>
      <c r="BF243" s="3"/>
      <c r="BZ243" s="3"/>
      <c r="CA243" s="3"/>
      <c r="CB243" s="3"/>
    </row>
    <row r="244" ht="12.75" customHeight="1">
      <c r="N244" s="3"/>
      <c r="AZ244" s="3"/>
      <c r="BA244" s="3"/>
      <c r="BB244" s="3"/>
      <c r="BC244" s="3"/>
      <c r="BD244" s="3"/>
      <c r="BE244" s="3"/>
      <c r="BF244" s="3"/>
      <c r="BZ244" s="3"/>
      <c r="CA244" s="3"/>
      <c r="CB244" s="3"/>
    </row>
    <row r="245" ht="12.75" customHeight="1">
      <c r="N245" s="3"/>
      <c r="AZ245" s="3"/>
      <c r="BA245" s="3"/>
      <c r="BB245" s="3"/>
      <c r="BC245" s="3"/>
      <c r="BD245" s="3"/>
      <c r="BE245" s="3"/>
      <c r="BF245" s="3"/>
      <c r="BZ245" s="3"/>
      <c r="CA245" s="3"/>
      <c r="CB245" s="3"/>
    </row>
    <row r="246" ht="12.75" customHeight="1">
      <c r="N246" s="3"/>
      <c r="AZ246" s="3"/>
      <c r="BA246" s="3"/>
      <c r="BB246" s="3"/>
      <c r="BC246" s="3"/>
      <c r="BD246" s="3"/>
      <c r="BE246" s="3"/>
      <c r="BF246" s="3"/>
      <c r="BZ246" s="3"/>
      <c r="CA246" s="3"/>
      <c r="CB246" s="3"/>
    </row>
    <row r="247" ht="12.75" customHeight="1">
      <c r="N247" s="3"/>
      <c r="AZ247" s="3"/>
      <c r="BA247" s="3"/>
      <c r="BB247" s="3"/>
      <c r="BC247" s="3"/>
      <c r="BD247" s="3"/>
      <c r="BE247" s="3"/>
      <c r="BF247" s="3"/>
      <c r="BZ247" s="3"/>
      <c r="CA247" s="3"/>
      <c r="CB247" s="3"/>
    </row>
    <row r="248" ht="12.75" customHeight="1">
      <c r="N248" s="3"/>
      <c r="AZ248" s="3"/>
      <c r="BA248" s="3"/>
      <c r="BB248" s="3"/>
      <c r="BC248" s="3"/>
      <c r="BD248" s="3"/>
      <c r="BE248" s="3"/>
      <c r="BF248" s="3"/>
      <c r="BZ248" s="3"/>
      <c r="CA248" s="3"/>
      <c r="CB248" s="3"/>
    </row>
    <row r="249" ht="12.75" customHeight="1">
      <c r="N249" s="3"/>
      <c r="AZ249" s="3"/>
      <c r="BA249" s="3"/>
      <c r="BB249" s="3"/>
      <c r="BC249" s="3"/>
      <c r="BD249" s="3"/>
      <c r="BE249" s="3"/>
      <c r="BF249" s="3"/>
      <c r="BZ249" s="3"/>
      <c r="CA249" s="3"/>
      <c r="CB249" s="3"/>
    </row>
    <row r="250" ht="12.75" customHeight="1">
      <c r="N250" s="3"/>
      <c r="AZ250" s="3"/>
      <c r="BA250" s="3"/>
      <c r="BB250" s="3"/>
      <c r="BC250" s="3"/>
      <c r="BD250" s="3"/>
      <c r="BE250" s="3"/>
      <c r="BF250" s="3"/>
      <c r="BZ250" s="3"/>
      <c r="CA250" s="3"/>
      <c r="CB250" s="3"/>
    </row>
    <row r="251" ht="12.75" customHeight="1">
      <c r="N251" s="3"/>
      <c r="AZ251" s="3"/>
      <c r="BA251" s="3"/>
      <c r="BB251" s="3"/>
      <c r="BC251" s="3"/>
      <c r="BD251" s="3"/>
      <c r="BE251" s="3"/>
      <c r="BF251" s="3"/>
      <c r="BZ251" s="3"/>
      <c r="CA251" s="3"/>
      <c r="CB251" s="3"/>
    </row>
    <row r="252" ht="12.75" customHeight="1">
      <c r="N252" s="3"/>
      <c r="AZ252" s="3"/>
      <c r="BA252" s="3"/>
      <c r="BB252" s="3"/>
      <c r="BC252" s="3"/>
      <c r="BD252" s="3"/>
      <c r="BE252" s="3"/>
      <c r="BF252" s="3"/>
      <c r="BZ252" s="3"/>
      <c r="CA252" s="3"/>
      <c r="CB252" s="3"/>
    </row>
    <row r="253" ht="12.75" customHeight="1">
      <c r="N253" s="3"/>
      <c r="AZ253" s="3"/>
      <c r="BA253" s="3"/>
      <c r="BB253" s="3"/>
      <c r="BC253" s="3"/>
      <c r="BD253" s="3"/>
      <c r="BE253" s="3"/>
      <c r="BF253" s="3"/>
      <c r="BZ253" s="3"/>
      <c r="CA253" s="3"/>
      <c r="CB253" s="3"/>
    </row>
    <row r="254" ht="12.75" customHeight="1">
      <c r="N254" s="3"/>
      <c r="AZ254" s="3"/>
      <c r="BA254" s="3"/>
      <c r="BB254" s="3"/>
      <c r="BC254" s="3"/>
      <c r="BD254" s="3"/>
      <c r="BE254" s="3"/>
      <c r="BF254" s="3"/>
      <c r="BZ254" s="3"/>
      <c r="CA254" s="3"/>
      <c r="CB254" s="3"/>
    </row>
    <row r="255" ht="12.75" customHeight="1">
      <c r="N255" s="3"/>
      <c r="AZ255" s="3"/>
      <c r="BA255" s="3"/>
      <c r="BB255" s="3"/>
      <c r="BC255" s="3"/>
      <c r="BD255" s="3"/>
      <c r="BE255" s="3"/>
      <c r="BF255" s="3"/>
      <c r="BZ255" s="3"/>
      <c r="CA255" s="3"/>
      <c r="CB255" s="3"/>
    </row>
    <row r="256" ht="12.75" customHeight="1">
      <c r="N256" s="3"/>
      <c r="AZ256" s="3"/>
      <c r="BA256" s="3"/>
      <c r="BB256" s="3"/>
      <c r="BC256" s="3"/>
      <c r="BD256" s="3"/>
      <c r="BE256" s="3"/>
      <c r="BF256" s="3"/>
      <c r="BZ256" s="3"/>
      <c r="CA256" s="3"/>
      <c r="CB256" s="3"/>
    </row>
    <row r="257" ht="12.75" customHeight="1">
      <c r="N257" s="3"/>
      <c r="AZ257" s="3"/>
      <c r="BA257" s="3"/>
      <c r="BB257" s="3"/>
      <c r="BC257" s="3"/>
      <c r="BD257" s="3"/>
      <c r="BE257" s="3"/>
      <c r="BF257" s="3"/>
      <c r="BZ257" s="3"/>
      <c r="CA257" s="3"/>
      <c r="CB257" s="3"/>
    </row>
    <row r="258" ht="12.75" customHeight="1">
      <c r="N258" s="3"/>
      <c r="AZ258" s="3"/>
      <c r="BA258" s="3"/>
      <c r="BB258" s="3"/>
      <c r="BC258" s="3"/>
      <c r="BD258" s="3"/>
      <c r="BE258" s="3"/>
      <c r="BF258" s="3"/>
      <c r="BZ258" s="3"/>
      <c r="CA258" s="3"/>
      <c r="CB258" s="3"/>
    </row>
    <row r="259" ht="12.75" customHeight="1">
      <c r="N259" s="3"/>
      <c r="AZ259" s="3"/>
      <c r="BA259" s="3"/>
      <c r="BB259" s="3"/>
      <c r="BC259" s="3"/>
      <c r="BD259" s="3"/>
      <c r="BE259" s="3"/>
      <c r="BF259" s="3"/>
      <c r="BZ259" s="3"/>
      <c r="CA259" s="3"/>
      <c r="CB259" s="3"/>
    </row>
    <row r="260" ht="12.75" customHeight="1">
      <c r="N260" s="3"/>
      <c r="AZ260" s="3"/>
      <c r="BA260" s="3"/>
      <c r="BB260" s="3"/>
      <c r="BC260" s="3"/>
      <c r="BD260" s="3"/>
      <c r="BE260" s="3"/>
      <c r="BF260" s="3"/>
      <c r="BZ260" s="3"/>
      <c r="CA260" s="3"/>
      <c r="CB260" s="3"/>
    </row>
    <row r="261" ht="12.75" customHeight="1">
      <c r="N261" s="3"/>
      <c r="AZ261" s="3"/>
      <c r="BA261" s="3"/>
      <c r="BB261" s="3"/>
      <c r="BC261" s="3"/>
      <c r="BD261" s="3"/>
      <c r="BE261" s="3"/>
      <c r="BF261" s="3"/>
      <c r="BZ261" s="3"/>
      <c r="CA261" s="3"/>
      <c r="CB261" s="3"/>
    </row>
    <row r="262" ht="12.75" customHeight="1">
      <c r="N262" s="3"/>
      <c r="AZ262" s="3"/>
      <c r="BA262" s="3"/>
      <c r="BB262" s="3"/>
      <c r="BC262" s="3"/>
      <c r="BD262" s="3"/>
      <c r="BE262" s="3"/>
      <c r="BF262" s="3"/>
      <c r="BZ262" s="3"/>
      <c r="CA262" s="3"/>
      <c r="CB262" s="3"/>
    </row>
    <row r="263" ht="12.75" customHeight="1">
      <c r="N263" s="3"/>
      <c r="AZ263" s="3"/>
      <c r="BA263" s="3"/>
      <c r="BB263" s="3"/>
      <c r="BC263" s="3"/>
      <c r="BD263" s="3"/>
      <c r="BE263" s="3"/>
      <c r="BF263" s="3"/>
      <c r="BZ263" s="3"/>
      <c r="CA263" s="3"/>
      <c r="CB263" s="3"/>
    </row>
    <row r="264" ht="12.75" customHeight="1">
      <c r="N264" s="3"/>
      <c r="AZ264" s="3"/>
      <c r="BA264" s="3"/>
      <c r="BB264" s="3"/>
      <c r="BC264" s="3"/>
      <c r="BD264" s="3"/>
      <c r="BE264" s="3"/>
      <c r="BF264" s="3"/>
      <c r="BZ264" s="3"/>
      <c r="CA264" s="3"/>
      <c r="CB264" s="3"/>
    </row>
    <row r="265" ht="12.75" customHeight="1">
      <c r="N265" s="3"/>
      <c r="AZ265" s="3"/>
      <c r="BA265" s="3"/>
      <c r="BB265" s="3"/>
      <c r="BC265" s="3"/>
      <c r="BD265" s="3"/>
      <c r="BE265" s="3"/>
      <c r="BF265" s="3"/>
      <c r="BZ265" s="3"/>
      <c r="CA265" s="3"/>
      <c r="CB265" s="3"/>
    </row>
    <row r="266" ht="12.75" customHeight="1">
      <c r="N266" s="3"/>
      <c r="AZ266" s="3"/>
      <c r="BA266" s="3"/>
      <c r="BB266" s="3"/>
      <c r="BC266" s="3"/>
      <c r="BD266" s="3"/>
      <c r="BE266" s="3"/>
      <c r="BF266" s="3"/>
      <c r="BZ266" s="3"/>
      <c r="CA266" s="3"/>
      <c r="CB266" s="3"/>
    </row>
    <row r="267" ht="12.75" customHeight="1">
      <c r="N267" s="3"/>
      <c r="AZ267" s="3"/>
      <c r="BA267" s="3"/>
      <c r="BB267" s="3"/>
      <c r="BC267" s="3"/>
      <c r="BD267" s="3"/>
      <c r="BE267" s="3"/>
      <c r="BF267" s="3"/>
      <c r="BZ267" s="3"/>
      <c r="CA267" s="3"/>
      <c r="CB267" s="3"/>
    </row>
    <row r="268" ht="12.75" customHeight="1">
      <c r="N268" s="3"/>
      <c r="AZ268" s="3"/>
      <c r="BA268" s="3"/>
      <c r="BB268" s="3"/>
      <c r="BC268" s="3"/>
      <c r="BD268" s="3"/>
      <c r="BE268" s="3"/>
      <c r="BF268" s="3"/>
      <c r="BZ268" s="3"/>
      <c r="CA268" s="3"/>
      <c r="CB268" s="3"/>
    </row>
    <row r="269" ht="12.75" customHeight="1">
      <c r="N269" s="3"/>
      <c r="AZ269" s="3"/>
      <c r="BA269" s="3"/>
      <c r="BB269" s="3"/>
      <c r="BC269" s="3"/>
      <c r="BD269" s="3"/>
      <c r="BE269" s="3"/>
      <c r="BF269" s="3"/>
      <c r="BZ269" s="3"/>
      <c r="CA269" s="3"/>
      <c r="CB269" s="3"/>
    </row>
    <row r="270" ht="12.75" customHeight="1">
      <c r="N270" s="3"/>
      <c r="AZ270" s="3"/>
      <c r="BA270" s="3"/>
      <c r="BB270" s="3"/>
      <c r="BC270" s="3"/>
      <c r="BD270" s="3"/>
      <c r="BE270" s="3"/>
      <c r="BF270" s="3"/>
      <c r="BZ270" s="3"/>
      <c r="CA270" s="3"/>
      <c r="CB270" s="3"/>
    </row>
    <row r="271" ht="12.75" customHeight="1">
      <c r="N271" s="3"/>
      <c r="AZ271" s="3"/>
      <c r="BA271" s="3"/>
      <c r="BB271" s="3"/>
      <c r="BC271" s="3"/>
      <c r="BD271" s="3"/>
      <c r="BE271" s="3"/>
      <c r="BF271" s="3"/>
      <c r="BZ271" s="3"/>
      <c r="CA271" s="3"/>
      <c r="CB271" s="3"/>
    </row>
    <row r="272" ht="12.75" customHeight="1">
      <c r="N272" s="3"/>
      <c r="AZ272" s="3"/>
      <c r="BA272" s="3"/>
      <c r="BB272" s="3"/>
      <c r="BC272" s="3"/>
      <c r="BD272" s="3"/>
      <c r="BE272" s="3"/>
      <c r="BF272" s="3"/>
      <c r="BZ272" s="3"/>
      <c r="CA272" s="3"/>
      <c r="CB272" s="3"/>
    </row>
    <row r="273" ht="12.75" customHeight="1">
      <c r="N273" s="3"/>
      <c r="AZ273" s="3"/>
      <c r="BA273" s="3"/>
      <c r="BB273" s="3"/>
      <c r="BC273" s="3"/>
      <c r="BD273" s="3"/>
      <c r="BE273" s="3"/>
      <c r="BF273" s="3"/>
      <c r="BZ273" s="3"/>
      <c r="CA273" s="3"/>
      <c r="CB273" s="3"/>
    </row>
    <row r="274" ht="12.75" customHeight="1">
      <c r="N274" s="3"/>
      <c r="AZ274" s="3"/>
      <c r="BA274" s="3"/>
      <c r="BB274" s="3"/>
      <c r="BC274" s="3"/>
      <c r="BD274" s="3"/>
      <c r="BE274" s="3"/>
      <c r="BF274" s="3"/>
      <c r="BZ274" s="3"/>
      <c r="CA274" s="3"/>
      <c r="CB274" s="3"/>
    </row>
    <row r="275" ht="12.75" customHeight="1">
      <c r="N275" s="3"/>
      <c r="AZ275" s="3"/>
      <c r="BA275" s="3"/>
      <c r="BB275" s="3"/>
      <c r="BC275" s="3"/>
      <c r="BD275" s="3"/>
      <c r="BE275" s="3"/>
      <c r="BF275" s="3"/>
      <c r="BZ275" s="3"/>
      <c r="CA275" s="3"/>
      <c r="CB275" s="3"/>
    </row>
    <row r="276" ht="12.75" customHeight="1">
      <c r="N276" s="3"/>
      <c r="AZ276" s="3"/>
      <c r="BA276" s="3"/>
      <c r="BB276" s="3"/>
      <c r="BC276" s="3"/>
      <c r="BD276" s="3"/>
      <c r="BE276" s="3"/>
      <c r="BF276" s="3"/>
      <c r="BZ276" s="3"/>
      <c r="CA276" s="3"/>
      <c r="CB276" s="3"/>
    </row>
    <row r="277" ht="12.75" customHeight="1">
      <c r="N277" s="3"/>
      <c r="AZ277" s="3"/>
      <c r="BA277" s="3"/>
      <c r="BB277" s="3"/>
      <c r="BC277" s="3"/>
      <c r="BD277" s="3"/>
      <c r="BE277" s="3"/>
      <c r="BF277" s="3"/>
      <c r="BZ277" s="3"/>
      <c r="CA277" s="3"/>
      <c r="CB277" s="3"/>
    </row>
    <row r="278" ht="12.75" customHeight="1">
      <c r="N278" s="3"/>
      <c r="AZ278" s="3"/>
      <c r="BA278" s="3"/>
      <c r="BB278" s="3"/>
      <c r="BC278" s="3"/>
      <c r="BD278" s="3"/>
      <c r="BE278" s="3"/>
      <c r="BF278" s="3"/>
      <c r="BZ278" s="3"/>
      <c r="CA278" s="3"/>
      <c r="CB278" s="3"/>
    </row>
    <row r="279" ht="12.75" customHeight="1">
      <c r="N279" s="3"/>
      <c r="AZ279" s="3"/>
      <c r="BA279" s="3"/>
      <c r="BB279" s="3"/>
      <c r="BC279" s="3"/>
      <c r="BD279" s="3"/>
      <c r="BE279" s="3"/>
      <c r="BF279" s="3"/>
      <c r="BZ279" s="3"/>
      <c r="CA279" s="3"/>
      <c r="CB279" s="3"/>
    </row>
    <row r="280" ht="12.75" customHeight="1">
      <c r="N280" s="3"/>
      <c r="AZ280" s="3"/>
      <c r="BA280" s="3"/>
      <c r="BB280" s="3"/>
      <c r="BC280" s="3"/>
      <c r="BD280" s="3"/>
      <c r="BE280" s="3"/>
      <c r="BF280" s="3"/>
      <c r="BZ280" s="3"/>
      <c r="CA280" s="3"/>
      <c r="CB280" s="3"/>
    </row>
    <row r="281" ht="12.75" customHeight="1">
      <c r="N281" s="3"/>
      <c r="AZ281" s="3"/>
      <c r="BA281" s="3"/>
      <c r="BB281" s="3"/>
      <c r="BC281" s="3"/>
      <c r="BD281" s="3"/>
      <c r="BE281" s="3"/>
      <c r="BF281" s="3"/>
      <c r="BZ281" s="3"/>
      <c r="CA281" s="3"/>
      <c r="CB281" s="3"/>
    </row>
    <row r="282" ht="12.75" customHeight="1">
      <c r="N282" s="3"/>
      <c r="AZ282" s="3"/>
      <c r="BA282" s="3"/>
      <c r="BB282" s="3"/>
      <c r="BC282" s="3"/>
      <c r="BD282" s="3"/>
      <c r="BE282" s="3"/>
      <c r="BF282" s="3"/>
      <c r="BZ282" s="3"/>
      <c r="CA282" s="3"/>
      <c r="CB282" s="3"/>
    </row>
    <row r="283" ht="12.75" customHeight="1">
      <c r="N283" s="3"/>
      <c r="AZ283" s="3"/>
      <c r="BA283" s="3"/>
      <c r="BB283" s="3"/>
      <c r="BC283" s="3"/>
      <c r="BD283" s="3"/>
      <c r="BE283" s="3"/>
      <c r="BF283" s="3"/>
      <c r="BZ283" s="3"/>
      <c r="CA283" s="3"/>
      <c r="CB283" s="3"/>
    </row>
    <row r="284" ht="12.75" customHeight="1">
      <c r="N284" s="3"/>
      <c r="AZ284" s="3"/>
      <c r="BA284" s="3"/>
      <c r="BB284" s="3"/>
      <c r="BC284" s="3"/>
      <c r="BD284" s="3"/>
      <c r="BE284" s="3"/>
      <c r="BF284" s="3"/>
      <c r="BZ284" s="3"/>
      <c r="CA284" s="3"/>
      <c r="CB284" s="3"/>
    </row>
    <row r="285" ht="12.75" customHeight="1">
      <c r="N285" s="3"/>
      <c r="AZ285" s="3"/>
      <c r="BA285" s="3"/>
      <c r="BB285" s="3"/>
      <c r="BC285" s="3"/>
      <c r="BD285" s="3"/>
      <c r="BE285" s="3"/>
      <c r="BF285" s="3"/>
      <c r="BZ285" s="3"/>
      <c r="CA285" s="3"/>
      <c r="CB285" s="3"/>
    </row>
    <row r="286" ht="12.75" customHeight="1">
      <c r="N286" s="3"/>
      <c r="AZ286" s="3"/>
      <c r="BA286" s="3"/>
      <c r="BB286" s="3"/>
      <c r="BC286" s="3"/>
      <c r="BD286" s="3"/>
      <c r="BE286" s="3"/>
      <c r="BF286" s="3"/>
      <c r="BZ286" s="3"/>
      <c r="CA286" s="3"/>
      <c r="CB286" s="3"/>
    </row>
    <row r="287" ht="12.75" customHeight="1">
      <c r="N287" s="3"/>
      <c r="AZ287" s="3"/>
      <c r="BA287" s="3"/>
      <c r="BB287" s="3"/>
      <c r="BC287" s="3"/>
      <c r="BD287" s="3"/>
      <c r="BE287" s="3"/>
      <c r="BF287" s="3"/>
      <c r="BZ287" s="3"/>
      <c r="CA287" s="3"/>
      <c r="CB287" s="3"/>
    </row>
    <row r="288" ht="12.75" customHeight="1">
      <c r="N288" s="3"/>
      <c r="AZ288" s="3"/>
      <c r="BA288" s="3"/>
      <c r="BB288" s="3"/>
      <c r="BC288" s="3"/>
      <c r="BD288" s="3"/>
      <c r="BE288" s="3"/>
      <c r="BF288" s="3"/>
      <c r="BZ288" s="3"/>
      <c r="CA288" s="3"/>
      <c r="CB288" s="3"/>
    </row>
    <row r="289" ht="12.75" customHeight="1">
      <c r="N289" s="3"/>
      <c r="AZ289" s="3"/>
      <c r="BA289" s="3"/>
      <c r="BB289" s="3"/>
      <c r="BC289" s="3"/>
      <c r="BD289" s="3"/>
      <c r="BE289" s="3"/>
      <c r="BF289" s="3"/>
      <c r="BZ289" s="3"/>
      <c r="CA289" s="3"/>
      <c r="CB289" s="3"/>
    </row>
    <row r="290" ht="12.75" customHeight="1">
      <c r="N290" s="3"/>
      <c r="AZ290" s="3"/>
      <c r="BA290" s="3"/>
      <c r="BB290" s="3"/>
      <c r="BC290" s="3"/>
      <c r="BD290" s="3"/>
      <c r="BE290" s="3"/>
      <c r="BF290" s="3"/>
      <c r="BZ290" s="3"/>
      <c r="CA290" s="3"/>
      <c r="CB290" s="3"/>
    </row>
    <row r="291" ht="12.75" customHeight="1">
      <c r="N291" s="3"/>
      <c r="AZ291" s="3"/>
      <c r="BA291" s="3"/>
      <c r="BB291" s="3"/>
      <c r="BC291" s="3"/>
      <c r="BD291" s="3"/>
      <c r="BE291" s="3"/>
      <c r="BF291" s="3"/>
      <c r="BZ291" s="3"/>
      <c r="CA291" s="3"/>
      <c r="CB291" s="3"/>
    </row>
    <row r="292" ht="12.75" customHeight="1">
      <c r="N292" s="3"/>
      <c r="AZ292" s="3"/>
      <c r="BA292" s="3"/>
      <c r="BB292" s="3"/>
      <c r="BC292" s="3"/>
      <c r="BD292" s="3"/>
      <c r="BE292" s="3"/>
      <c r="BF292" s="3"/>
      <c r="BZ292" s="3"/>
      <c r="CA292" s="3"/>
      <c r="CB292" s="3"/>
    </row>
    <row r="293" ht="12.75" customHeight="1">
      <c r="N293" s="3"/>
      <c r="AZ293" s="3"/>
      <c r="BA293" s="3"/>
      <c r="BB293" s="3"/>
      <c r="BC293" s="3"/>
      <c r="BD293" s="3"/>
      <c r="BE293" s="3"/>
      <c r="BF293" s="3"/>
      <c r="BZ293" s="3"/>
      <c r="CA293" s="3"/>
      <c r="CB293" s="3"/>
    </row>
    <row r="294" ht="12.75" customHeight="1">
      <c r="N294" s="3"/>
      <c r="AZ294" s="3"/>
      <c r="BA294" s="3"/>
      <c r="BB294" s="3"/>
      <c r="BC294" s="3"/>
      <c r="BD294" s="3"/>
      <c r="BE294" s="3"/>
      <c r="BF294" s="3"/>
      <c r="BZ294" s="3"/>
      <c r="CA294" s="3"/>
      <c r="CB294" s="3"/>
    </row>
    <row r="295" ht="12.75" customHeight="1">
      <c r="N295" s="3"/>
      <c r="AZ295" s="3"/>
      <c r="BA295" s="3"/>
      <c r="BB295" s="3"/>
      <c r="BC295" s="3"/>
      <c r="BD295" s="3"/>
      <c r="BE295" s="3"/>
      <c r="BF295" s="3"/>
      <c r="BZ295" s="3"/>
      <c r="CA295" s="3"/>
      <c r="CB295" s="3"/>
    </row>
    <row r="296" ht="12.75" customHeight="1">
      <c r="N296" s="3"/>
      <c r="AZ296" s="3"/>
      <c r="BA296" s="3"/>
      <c r="BB296" s="3"/>
      <c r="BC296" s="3"/>
      <c r="BD296" s="3"/>
      <c r="BE296" s="3"/>
      <c r="BF296" s="3"/>
      <c r="BZ296" s="3"/>
      <c r="CA296" s="3"/>
      <c r="CB296" s="3"/>
    </row>
    <row r="297" ht="12.75" customHeight="1">
      <c r="N297" s="3"/>
      <c r="AZ297" s="3"/>
      <c r="BA297" s="3"/>
      <c r="BB297" s="3"/>
      <c r="BC297" s="3"/>
      <c r="BD297" s="3"/>
      <c r="BE297" s="3"/>
      <c r="BF297" s="3"/>
      <c r="BZ297" s="3"/>
      <c r="CA297" s="3"/>
      <c r="CB297" s="3"/>
    </row>
    <row r="298" ht="12.75" customHeight="1">
      <c r="N298" s="3"/>
      <c r="AZ298" s="3"/>
      <c r="BA298" s="3"/>
      <c r="BB298" s="3"/>
      <c r="BC298" s="3"/>
      <c r="BD298" s="3"/>
      <c r="BE298" s="3"/>
      <c r="BF298" s="3"/>
      <c r="BZ298" s="3"/>
      <c r="CA298" s="3"/>
      <c r="CB298" s="3"/>
    </row>
    <row r="299" ht="12.75" customHeight="1">
      <c r="N299" s="3"/>
      <c r="AZ299" s="3"/>
      <c r="BA299" s="3"/>
      <c r="BB299" s="3"/>
      <c r="BC299" s="3"/>
      <c r="BD299" s="3"/>
      <c r="BE299" s="3"/>
      <c r="BF299" s="3"/>
      <c r="BZ299" s="3"/>
      <c r="CA299" s="3"/>
      <c r="CB299" s="3"/>
    </row>
    <row r="300" ht="12.75" customHeight="1">
      <c r="N300" s="3"/>
      <c r="AZ300" s="3"/>
      <c r="BA300" s="3"/>
      <c r="BB300" s="3"/>
      <c r="BC300" s="3"/>
      <c r="BD300" s="3"/>
      <c r="BE300" s="3"/>
      <c r="BF300" s="3"/>
      <c r="BZ300" s="3"/>
      <c r="CA300" s="3"/>
      <c r="CB300" s="3"/>
    </row>
    <row r="301" ht="12.75" customHeight="1">
      <c r="N301" s="3"/>
      <c r="AZ301" s="3"/>
      <c r="BA301" s="3"/>
      <c r="BB301" s="3"/>
      <c r="BC301" s="3"/>
      <c r="BD301" s="3"/>
      <c r="BE301" s="3"/>
      <c r="BF301" s="3"/>
      <c r="BZ301" s="3"/>
      <c r="CA301" s="3"/>
      <c r="CB301" s="3"/>
    </row>
    <row r="302" ht="12.75" customHeight="1">
      <c r="N302" s="3"/>
      <c r="AZ302" s="3"/>
      <c r="BA302" s="3"/>
      <c r="BB302" s="3"/>
      <c r="BC302" s="3"/>
      <c r="BD302" s="3"/>
      <c r="BE302" s="3"/>
      <c r="BF302" s="3"/>
      <c r="BZ302" s="3"/>
      <c r="CA302" s="3"/>
      <c r="CB302" s="3"/>
    </row>
    <row r="303" ht="12.75" customHeight="1">
      <c r="N303" s="3"/>
      <c r="AZ303" s="3"/>
      <c r="BA303" s="3"/>
      <c r="BB303" s="3"/>
      <c r="BC303" s="3"/>
      <c r="BD303" s="3"/>
      <c r="BE303" s="3"/>
      <c r="BF303" s="3"/>
      <c r="BZ303" s="3"/>
      <c r="CA303" s="3"/>
      <c r="CB303" s="3"/>
    </row>
    <row r="304" ht="12.75" customHeight="1">
      <c r="N304" s="3"/>
      <c r="AZ304" s="3"/>
      <c r="BA304" s="3"/>
      <c r="BB304" s="3"/>
      <c r="BC304" s="3"/>
      <c r="BD304" s="3"/>
      <c r="BE304" s="3"/>
      <c r="BF304" s="3"/>
      <c r="BZ304" s="3"/>
      <c r="CA304" s="3"/>
      <c r="CB304" s="3"/>
    </row>
    <row r="305" ht="12.75" customHeight="1">
      <c r="N305" s="3"/>
      <c r="AZ305" s="3"/>
      <c r="BA305" s="3"/>
      <c r="BB305" s="3"/>
      <c r="BC305" s="3"/>
      <c r="BD305" s="3"/>
      <c r="BE305" s="3"/>
      <c r="BF305" s="3"/>
      <c r="BZ305" s="3"/>
      <c r="CA305" s="3"/>
      <c r="CB305" s="3"/>
    </row>
    <row r="306" ht="12.75" customHeight="1">
      <c r="N306" s="3"/>
      <c r="AZ306" s="3"/>
      <c r="BA306" s="3"/>
      <c r="BB306" s="3"/>
      <c r="BC306" s="3"/>
      <c r="BD306" s="3"/>
      <c r="BE306" s="3"/>
      <c r="BF306" s="3"/>
      <c r="BZ306" s="3"/>
      <c r="CA306" s="3"/>
      <c r="CB306" s="3"/>
    </row>
    <row r="307" ht="12.75" customHeight="1">
      <c r="N307" s="3"/>
      <c r="AZ307" s="3"/>
      <c r="BA307" s="3"/>
      <c r="BB307" s="3"/>
      <c r="BC307" s="3"/>
      <c r="BD307" s="3"/>
      <c r="BE307" s="3"/>
      <c r="BF307" s="3"/>
      <c r="BZ307" s="3"/>
      <c r="CA307" s="3"/>
      <c r="CB307" s="3"/>
    </row>
    <row r="308" ht="12.75" customHeight="1">
      <c r="N308" s="3"/>
      <c r="AZ308" s="3"/>
      <c r="BA308" s="3"/>
      <c r="BB308" s="3"/>
      <c r="BC308" s="3"/>
      <c r="BD308" s="3"/>
      <c r="BE308" s="3"/>
      <c r="BF308" s="3"/>
      <c r="BZ308" s="3"/>
      <c r="CA308" s="3"/>
      <c r="CB308" s="3"/>
    </row>
    <row r="309" ht="12.75" customHeight="1">
      <c r="N309" s="3"/>
      <c r="AZ309" s="3"/>
      <c r="BA309" s="3"/>
      <c r="BB309" s="3"/>
      <c r="BC309" s="3"/>
      <c r="BD309" s="3"/>
      <c r="BE309" s="3"/>
      <c r="BF309" s="3"/>
      <c r="BZ309" s="3"/>
      <c r="CA309" s="3"/>
      <c r="CB309" s="3"/>
    </row>
    <row r="310" ht="12.75" customHeight="1">
      <c r="N310" s="3"/>
      <c r="AZ310" s="3"/>
      <c r="BA310" s="3"/>
      <c r="BB310" s="3"/>
      <c r="BC310" s="3"/>
      <c r="BD310" s="3"/>
      <c r="BE310" s="3"/>
      <c r="BF310" s="3"/>
      <c r="BZ310" s="3"/>
      <c r="CA310" s="3"/>
      <c r="CB310" s="3"/>
    </row>
    <row r="311" ht="12.75" customHeight="1">
      <c r="N311" s="3"/>
      <c r="AZ311" s="3"/>
      <c r="BA311" s="3"/>
      <c r="BB311" s="3"/>
      <c r="BC311" s="3"/>
      <c r="BD311" s="3"/>
      <c r="BE311" s="3"/>
      <c r="BF311" s="3"/>
      <c r="BZ311" s="3"/>
      <c r="CA311" s="3"/>
      <c r="CB311" s="3"/>
    </row>
    <row r="312" ht="12.75" customHeight="1">
      <c r="N312" s="3"/>
      <c r="AZ312" s="3"/>
      <c r="BA312" s="3"/>
      <c r="BB312" s="3"/>
      <c r="BC312" s="3"/>
      <c r="BD312" s="3"/>
      <c r="BE312" s="3"/>
      <c r="BF312" s="3"/>
      <c r="BZ312" s="3"/>
      <c r="CA312" s="3"/>
      <c r="CB312" s="3"/>
    </row>
    <row r="313" ht="12.75" customHeight="1">
      <c r="N313" s="3"/>
      <c r="AZ313" s="3"/>
      <c r="BA313" s="3"/>
      <c r="BB313" s="3"/>
      <c r="BC313" s="3"/>
      <c r="BD313" s="3"/>
      <c r="BE313" s="3"/>
      <c r="BF313" s="3"/>
      <c r="BZ313" s="3"/>
      <c r="CA313" s="3"/>
      <c r="CB313" s="3"/>
    </row>
    <row r="314" ht="12.75" customHeight="1">
      <c r="N314" s="3"/>
      <c r="AZ314" s="3"/>
      <c r="BA314" s="3"/>
      <c r="BB314" s="3"/>
      <c r="BC314" s="3"/>
      <c r="BD314" s="3"/>
      <c r="BE314" s="3"/>
      <c r="BF314" s="3"/>
      <c r="BZ314" s="3"/>
      <c r="CA314" s="3"/>
      <c r="CB314" s="3"/>
    </row>
    <row r="315" ht="12.75" customHeight="1">
      <c r="N315" s="3"/>
      <c r="AZ315" s="3"/>
      <c r="BA315" s="3"/>
      <c r="BB315" s="3"/>
      <c r="BC315" s="3"/>
      <c r="BD315" s="3"/>
      <c r="BE315" s="3"/>
      <c r="BF315" s="3"/>
      <c r="BZ315" s="3"/>
      <c r="CA315" s="3"/>
      <c r="CB315" s="3"/>
    </row>
    <row r="316" ht="12.75" customHeight="1">
      <c r="N316" s="3"/>
      <c r="AZ316" s="3"/>
      <c r="BA316" s="3"/>
      <c r="BB316" s="3"/>
      <c r="BC316" s="3"/>
      <c r="BD316" s="3"/>
      <c r="BE316" s="3"/>
      <c r="BF316" s="3"/>
      <c r="BZ316" s="3"/>
      <c r="CA316" s="3"/>
      <c r="CB316" s="3"/>
    </row>
    <row r="317" ht="12.75" customHeight="1">
      <c r="N317" s="3"/>
      <c r="AZ317" s="3"/>
      <c r="BA317" s="3"/>
      <c r="BB317" s="3"/>
      <c r="BC317" s="3"/>
      <c r="BD317" s="3"/>
      <c r="BE317" s="3"/>
      <c r="BF317" s="3"/>
      <c r="BZ317" s="3"/>
      <c r="CA317" s="3"/>
      <c r="CB317" s="3"/>
    </row>
    <row r="318" ht="12.75" customHeight="1">
      <c r="N318" s="3"/>
      <c r="AZ318" s="3"/>
      <c r="BA318" s="3"/>
      <c r="BB318" s="3"/>
      <c r="BC318" s="3"/>
      <c r="BD318" s="3"/>
      <c r="BE318" s="3"/>
      <c r="BF318" s="3"/>
      <c r="BZ318" s="3"/>
      <c r="CA318" s="3"/>
      <c r="CB318" s="3"/>
    </row>
    <row r="319" ht="12.75" customHeight="1">
      <c r="N319" s="3"/>
      <c r="AZ319" s="3"/>
      <c r="BA319" s="3"/>
      <c r="BB319" s="3"/>
      <c r="BC319" s="3"/>
      <c r="BD319" s="3"/>
      <c r="BE319" s="3"/>
      <c r="BF319" s="3"/>
      <c r="BZ319" s="3"/>
      <c r="CA319" s="3"/>
      <c r="CB319" s="3"/>
    </row>
    <row r="320" ht="12.75" customHeight="1">
      <c r="N320" s="3"/>
      <c r="AZ320" s="3"/>
      <c r="BA320" s="3"/>
      <c r="BB320" s="3"/>
      <c r="BC320" s="3"/>
      <c r="BD320" s="3"/>
      <c r="BE320" s="3"/>
      <c r="BF320" s="3"/>
      <c r="BZ320" s="3"/>
      <c r="CA320" s="3"/>
      <c r="CB320" s="3"/>
    </row>
    <row r="321" ht="12.75" customHeight="1">
      <c r="N321" s="3"/>
      <c r="AZ321" s="3"/>
      <c r="BA321" s="3"/>
      <c r="BB321" s="3"/>
      <c r="BC321" s="3"/>
      <c r="BD321" s="3"/>
      <c r="BE321" s="3"/>
      <c r="BF321" s="3"/>
      <c r="BZ321" s="3"/>
      <c r="CA321" s="3"/>
      <c r="CB321" s="3"/>
    </row>
    <row r="322" ht="12.75" customHeight="1">
      <c r="N322" s="3"/>
      <c r="AZ322" s="3"/>
      <c r="BA322" s="3"/>
      <c r="BB322" s="3"/>
      <c r="BC322" s="3"/>
      <c r="BD322" s="3"/>
      <c r="BE322" s="3"/>
      <c r="BF322" s="3"/>
      <c r="BZ322" s="3"/>
      <c r="CA322" s="3"/>
      <c r="CB322" s="3"/>
    </row>
    <row r="323" ht="12.75" customHeight="1">
      <c r="N323" s="3"/>
      <c r="AZ323" s="3"/>
      <c r="BA323" s="3"/>
      <c r="BB323" s="3"/>
      <c r="BC323" s="3"/>
      <c r="BD323" s="3"/>
      <c r="BE323" s="3"/>
      <c r="BF323" s="3"/>
      <c r="BZ323" s="3"/>
      <c r="CA323" s="3"/>
      <c r="CB323" s="3"/>
    </row>
    <row r="324" ht="12.75" customHeight="1">
      <c r="N324" s="3"/>
      <c r="AZ324" s="3"/>
      <c r="BA324" s="3"/>
      <c r="BB324" s="3"/>
      <c r="BC324" s="3"/>
      <c r="BD324" s="3"/>
      <c r="BE324" s="3"/>
      <c r="BF324" s="3"/>
      <c r="BZ324" s="3"/>
      <c r="CA324" s="3"/>
      <c r="CB324" s="3"/>
    </row>
    <row r="325" ht="12.75" customHeight="1">
      <c r="N325" s="3"/>
      <c r="AZ325" s="3"/>
      <c r="BA325" s="3"/>
      <c r="BB325" s="3"/>
      <c r="BC325" s="3"/>
      <c r="BD325" s="3"/>
      <c r="BE325" s="3"/>
      <c r="BF325" s="3"/>
      <c r="BZ325" s="3"/>
      <c r="CA325" s="3"/>
      <c r="CB325" s="3"/>
    </row>
    <row r="326" ht="12.75" customHeight="1">
      <c r="N326" s="3"/>
      <c r="AZ326" s="3"/>
      <c r="BA326" s="3"/>
      <c r="BB326" s="3"/>
      <c r="BC326" s="3"/>
      <c r="BD326" s="3"/>
      <c r="BE326" s="3"/>
      <c r="BF326" s="3"/>
      <c r="BZ326" s="3"/>
      <c r="CA326" s="3"/>
      <c r="CB326" s="3"/>
    </row>
    <row r="327" ht="12.75" customHeight="1">
      <c r="N327" s="3"/>
      <c r="AZ327" s="3"/>
      <c r="BA327" s="3"/>
      <c r="BB327" s="3"/>
      <c r="BC327" s="3"/>
      <c r="BD327" s="3"/>
      <c r="BE327" s="3"/>
      <c r="BF327" s="3"/>
      <c r="BZ327" s="3"/>
      <c r="CA327" s="3"/>
      <c r="CB327" s="3"/>
    </row>
    <row r="328" ht="12.75" customHeight="1">
      <c r="N328" s="3"/>
      <c r="AZ328" s="3"/>
      <c r="BA328" s="3"/>
      <c r="BB328" s="3"/>
      <c r="BC328" s="3"/>
      <c r="BD328" s="3"/>
      <c r="BE328" s="3"/>
      <c r="BF328" s="3"/>
      <c r="BZ328" s="3"/>
      <c r="CA328" s="3"/>
      <c r="CB328" s="3"/>
    </row>
    <row r="329" ht="12.75" customHeight="1">
      <c r="N329" s="3"/>
      <c r="AZ329" s="3"/>
      <c r="BA329" s="3"/>
      <c r="BB329" s="3"/>
      <c r="BC329" s="3"/>
      <c r="BD329" s="3"/>
      <c r="BE329" s="3"/>
      <c r="BF329" s="3"/>
      <c r="BZ329" s="3"/>
      <c r="CA329" s="3"/>
      <c r="CB329" s="3"/>
    </row>
    <row r="330" ht="12.75" customHeight="1">
      <c r="N330" s="3"/>
      <c r="AZ330" s="3"/>
      <c r="BA330" s="3"/>
      <c r="BB330" s="3"/>
      <c r="BC330" s="3"/>
      <c r="BD330" s="3"/>
      <c r="BE330" s="3"/>
      <c r="BF330" s="3"/>
      <c r="BZ330" s="3"/>
      <c r="CA330" s="3"/>
      <c r="CB330" s="3"/>
    </row>
    <row r="331" ht="12.75" customHeight="1">
      <c r="N331" s="3"/>
      <c r="AZ331" s="3"/>
      <c r="BA331" s="3"/>
      <c r="BB331" s="3"/>
      <c r="BC331" s="3"/>
      <c r="BD331" s="3"/>
      <c r="BE331" s="3"/>
      <c r="BF331" s="3"/>
      <c r="BZ331" s="3"/>
      <c r="CA331" s="3"/>
      <c r="CB331" s="3"/>
    </row>
    <row r="332" ht="12.75" customHeight="1">
      <c r="N332" s="3"/>
      <c r="AZ332" s="3"/>
      <c r="BA332" s="3"/>
      <c r="BB332" s="3"/>
      <c r="BC332" s="3"/>
      <c r="BD332" s="3"/>
      <c r="BE332" s="3"/>
      <c r="BF332" s="3"/>
      <c r="BZ332" s="3"/>
      <c r="CA332" s="3"/>
      <c r="CB332" s="3"/>
    </row>
    <row r="333" ht="12.75" customHeight="1">
      <c r="N333" s="3"/>
      <c r="AZ333" s="3"/>
      <c r="BA333" s="3"/>
      <c r="BB333" s="3"/>
      <c r="BC333" s="3"/>
      <c r="BD333" s="3"/>
      <c r="BE333" s="3"/>
      <c r="BF333" s="3"/>
      <c r="BZ333" s="3"/>
      <c r="CA333" s="3"/>
      <c r="CB333" s="3"/>
    </row>
    <row r="334" ht="12.75" customHeight="1">
      <c r="N334" s="3"/>
      <c r="AZ334" s="3"/>
      <c r="BA334" s="3"/>
      <c r="BB334" s="3"/>
      <c r="BC334" s="3"/>
      <c r="BD334" s="3"/>
      <c r="BE334" s="3"/>
      <c r="BF334" s="3"/>
      <c r="BZ334" s="3"/>
      <c r="CA334" s="3"/>
      <c r="CB334" s="3"/>
    </row>
    <row r="335" ht="12.75" customHeight="1">
      <c r="N335" s="3"/>
      <c r="AZ335" s="3"/>
      <c r="BA335" s="3"/>
      <c r="BB335" s="3"/>
      <c r="BC335" s="3"/>
      <c r="BD335" s="3"/>
      <c r="BE335" s="3"/>
      <c r="BF335" s="3"/>
      <c r="BZ335" s="3"/>
      <c r="CA335" s="3"/>
      <c r="CB335" s="3"/>
    </row>
    <row r="336" ht="12.75" customHeight="1">
      <c r="N336" s="3"/>
      <c r="AZ336" s="3"/>
      <c r="BA336" s="3"/>
      <c r="BB336" s="3"/>
      <c r="BC336" s="3"/>
      <c r="BD336" s="3"/>
      <c r="BE336" s="3"/>
      <c r="BF336" s="3"/>
      <c r="BZ336" s="3"/>
      <c r="CA336" s="3"/>
      <c r="CB336" s="3"/>
    </row>
    <row r="337" ht="12.75" customHeight="1">
      <c r="N337" s="3"/>
      <c r="AZ337" s="3"/>
      <c r="BA337" s="3"/>
      <c r="BB337" s="3"/>
      <c r="BC337" s="3"/>
      <c r="BD337" s="3"/>
      <c r="BE337" s="3"/>
      <c r="BF337" s="3"/>
      <c r="BZ337" s="3"/>
      <c r="CA337" s="3"/>
      <c r="CB337" s="3"/>
    </row>
    <row r="338" ht="12.75" customHeight="1">
      <c r="N338" s="3"/>
      <c r="AZ338" s="3"/>
      <c r="BA338" s="3"/>
      <c r="BB338" s="3"/>
      <c r="BC338" s="3"/>
      <c r="BD338" s="3"/>
      <c r="BE338" s="3"/>
      <c r="BF338" s="3"/>
      <c r="BZ338" s="3"/>
      <c r="CA338" s="3"/>
      <c r="CB338" s="3"/>
    </row>
    <row r="339" ht="12.75" customHeight="1">
      <c r="N339" s="3"/>
      <c r="AZ339" s="3"/>
      <c r="BA339" s="3"/>
      <c r="BB339" s="3"/>
      <c r="BC339" s="3"/>
      <c r="BD339" s="3"/>
      <c r="BE339" s="3"/>
      <c r="BF339" s="3"/>
      <c r="BZ339" s="3"/>
      <c r="CA339" s="3"/>
      <c r="CB339" s="3"/>
    </row>
    <row r="340" ht="12.75" customHeight="1">
      <c r="N340" s="3"/>
      <c r="AZ340" s="3"/>
      <c r="BA340" s="3"/>
      <c r="BB340" s="3"/>
      <c r="BC340" s="3"/>
      <c r="BD340" s="3"/>
      <c r="BE340" s="3"/>
      <c r="BF340" s="3"/>
      <c r="BZ340" s="3"/>
      <c r="CA340" s="3"/>
      <c r="CB340" s="3"/>
    </row>
    <row r="341" ht="12.75" customHeight="1">
      <c r="N341" s="3"/>
      <c r="AZ341" s="3"/>
      <c r="BA341" s="3"/>
      <c r="BB341" s="3"/>
      <c r="BC341" s="3"/>
      <c r="BD341" s="3"/>
      <c r="BE341" s="3"/>
      <c r="BF341" s="3"/>
      <c r="BZ341" s="3"/>
      <c r="CA341" s="3"/>
      <c r="CB341" s="3"/>
    </row>
    <row r="342" ht="12.75" customHeight="1">
      <c r="N342" s="3"/>
      <c r="AZ342" s="3"/>
      <c r="BA342" s="3"/>
      <c r="BB342" s="3"/>
      <c r="BC342" s="3"/>
      <c r="BD342" s="3"/>
      <c r="BE342" s="3"/>
      <c r="BF342" s="3"/>
      <c r="BZ342" s="3"/>
      <c r="CA342" s="3"/>
      <c r="CB342" s="3"/>
    </row>
    <row r="343" ht="12.75" customHeight="1">
      <c r="N343" s="3"/>
      <c r="AZ343" s="3"/>
      <c r="BA343" s="3"/>
      <c r="BB343" s="3"/>
      <c r="BC343" s="3"/>
      <c r="BD343" s="3"/>
      <c r="BE343" s="3"/>
      <c r="BF343" s="3"/>
      <c r="BZ343" s="3"/>
      <c r="CA343" s="3"/>
      <c r="CB343" s="3"/>
    </row>
    <row r="344" ht="12.75" customHeight="1">
      <c r="N344" s="3"/>
      <c r="AZ344" s="3"/>
      <c r="BA344" s="3"/>
      <c r="BB344" s="3"/>
      <c r="BC344" s="3"/>
      <c r="BD344" s="3"/>
      <c r="BE344" s="3"/>
      <c r="BF344" s="3"/>
      <c r="BZ344" s="3"/>
      <c r="CA344" s="3"/>
      <c r="CB344" s="3"/>
    </row>
    <row r="345" ht="12.75" customHeight="1">
      <c r="N345" s="3"/>
      <c r="AZ345" s="3"/>
      <c r="BA345" s="3"/>
      <c r="BB345" s="3"/>
      <c r="BC345" s="3"/>
      <c r="BD345" s="3"/>
      <c r="BE345" s="3"/>
      <c r="BF345" s="3"/>
      <c r="BZ345" s="3"/>
      <c r="CA345" s="3"/>
      <c r="CB345" s="3"/>
    </row>
    <row r="346" ht="12.75" customHeight="1">
      <c r="N346" s="3"/>
      <c r="AZ346" s="3"/>
      <c r="BA346" s="3"/>
      <c r="BB346" s="3"/>
      <c r="BC346" s="3"/>
      <c r="BD346" s="3"/>
      <c r="BE346" s="3"/>
      <c r="BF346" s="3"/>
      <c r="BZ346" s="3"/>
      <c r="CA346" s="3"/>
      <c r="CB346" s="3"/>
    </row>
    <row r="347" ht="12.75" customHeight="1">
      <c r="N347" s="3"/>
      <c r="AZ347" s="3"/>
      <c r="BA347" s="3"/>
      <c r="BB347" s="3"/>
      <c r="BC347" s="3"/>
      <c r="BD347" s="3"/>
      <c r="BE347" s="3"/>
      <c r="BF347" s="3"/>
      <c r="BZ347" s="3"/>
      <c r="CA347" s="3"/>
      <c r="CB347" s="3"/>
    </row>
    <row r="348" ht="12.75" customHeight="1">
      <c r="N348" s="3"/>
      <c r="AZ348" s="3"/>
      <c r="BA348" s="3"/>
      <c r="BB348" s="3"/>
      <c r="BC348" s="3"/>
      <c r="BD348" s="3"/>
      <c r="BE348" s="3"/>
      <c r="BF348" s="3"/>
      <c r="BZ348" s="3"/>
      <c r="CA348" s="3"/>
      <c r="CB348" s="3"/>
    </row>
    <row r="349" ht="12.75" customHeight="1">
      <c r="N349" s="3"/>
      <c r="AZ349" s="3"/>
      <c r="BA349" s="3"/>
      <c r="BB349" s="3"/>
      <c r="BC349" s="3"/>
      <c r="BD349" s="3"/>
      <c r="BE349" s="3"/>
      <c r="BF349" s="3"/>
      <c r="BZ349" s="3"/>
      <c r="CA349" s="3"/>
      <c r="CB349" s="3"/>
    </row>
    <row r="350" ht="12.75" customHeight="1">
      <c r="N350" s="3"/>
      <c r="AZ350" s="3"/>
      <c r="BA350" s="3"/>
      <c r="BB350" s="3"/>
      <c r="BC350" s="3"/>
      <c r="BD350" s="3"/>
      <c r="BE350" s="3"/>
      <c r="BF350" s="3"/>
      <c r="BZ350" s="3"/>
      <c r="CA350" s="3"/>
      <c r="CB350" s="3"/>
    </row>
    <row r="351" ht="12.75" customHeight="1">
      <c r="N351" s="3"/>
      <c r="AZ351" s="3"/>
      <c r="BA351" s="3"/>
      <c r="BB351" s="3"/>
      <c r="BC351" s="3"/>
      <c r="BD351" s="3"/>
      <c r="BE351" s="3"/>
      <c r="BF351" s="3"/>
      <c r="BZ351" s="3"/>
      <c r="CA351" s="3"/>
      <c r="CB351" s="3"/>
    </row>
    <row r="352" ht="12.75" customHeight="1">
      <c r="N352" s="3"/>
      <c r="AZ352" s="3"/>
      <c r="BA352" s="3"/>
      <c r="BB352" s="3"/>
      <c r="BC352" s="3"/>
      <c r="BD352" s="3"/>
      <c r="BE352" s="3"/>
      <c r="BF352" s="3"/>
      <c r="BZ352" s="3"/>
      <c r="CA352" s="3"/>
      <c r="CB352" s="3"/>
    </row>
    <row r="353" ht="12.75" customHeight="1">
      <c r="N353" s="3"/>
      <c r="AZ353" s="3"/>
      <c r="BA353" s="3"/>
      <c r="BB353" s="3"/>
      <c r="BC353" s="3"/>
      <c r="BD353" s="3"/>
      <c r="BE353" s="3"/>
      <c r="BF353" s="3"/>
      <c r="BZ353" s="3"/>
      <c r="CA353" s="3"/>
      <c r="CB353" s="3"/>
    </row>
    <row r="354" ht="12.75" customHeight="1">
      <c r="N354" s="3"/>
      <c r="AZ354" s="3"/>
      <c r="BA354" s="3"/>
      <c r="BB354" s="3"/>
      <c r="BC354" s="3"/>
      <c r="BD354" s="3"/>
      <c r="BE354" s="3"/>
      <c r="BF354" s="3"/>
      <c r="BZ354" s="3"/>
      <c r="CA354" s="3"/>
      <c r="CB354" s="3"/>
    </row>
    <row r="355" ht="12.75" customHeight="1">
      <c r="N355" s="3"/>
      <c r="AZ355" s="3"/>
      <c r="BA355" s="3"/>
      <c r="BB355" s="3"/>
      <c r="BC355" s="3"/>
      <c r="BD355" s="3"/>
      <c r="BE355" s="3"/>
      <c r="BF355" s="3"/>
      <c r="BZ355" s="3"/>
      <c r="CA355" s="3"/>
      <c r="CB355" s="3"/>
    </row>
    <row r="356" ht="12.75" customHeight="1">
      <c r="N356" s="3"/>
      <c r="AZ356" s="3"/>
      <c r="BA356" s="3"/>
      <c r="BB356" s="3"/>
      <c r="BC356" s="3"/>
      <c r="BD356" s="3"/>
      <c r="BE356" s="3"/>
      <c r="BF356" s="3"/>
      <c r="BZ356" s="3"/>
      <c r="CA356" s="3"/>
      <c r="CB356" s="3"/>
    </row>
    <row r="357" ht="12.75" customHeight="1">
      <c r="N357" s="3"/>
      <c r="AZ357" s="3"/>
      <c r="BA357" s="3"/>
      <c r="BB357" s="3"/>
      <c r="BC357" s="3"/>
      <c r="BD357" s="3"/>
      <c r="BE357" s="3"/>
      <c r="BF357" s="3"/>
      <c r="BZ357" s="3"/>
      <c r="CA357" s="3"/>
      <c r="CB357" s="3"/>
    </row>
    <row r="358" ht="12.75" customHeight="1">
      <c r="N358" s="3"/>
      <c r="AZ358" s="3"/>
      <c r="BA358" s="3"/>
      <c r="BB358" s="3"/>
      <c r="BC358" s="3"/>
      <c r="BD358" s="3"/>
      <c r="BE358" s="3"/>
      <c r="BF358" s="3"/>
      <c r="BZ358" s="3"/>
      <c r="CA358" s="3"/>
      <c r="CB358" s="3"/>
    </row>
    <row r="359" ht="12.75" customHeight="1">
      <c r="N359" s="3"/>
      <c r="AZ359" s="3"/>
      <c r="BA359" s="3"/>
      <c r="BB359" s="3"/>
      <c r="BC359" s="3"/>
      <c r="BD359" s="3"/>
      <c r="BE359" s="3"/>
      <c r="BF359" s="3"/>
      <c r="BZ359" s="3"/>
      <c r="CA359" s="3"/>
      <c r="CB359" s="3"/>
    </row>
    <row r="360" ht="12.75" customHeight="1">
      <c r="N360" s="3"/>
      <c r="AZ360" s="3"/>
      <c r="BA360" s="3"/>
      <c r="BB360" s="3"/>
      <c r="BC360" s="3"/>
      <c r="BD360" s="3"/>
      <c r="BE360" s="3"/>
      <c r="BF360" s="3"/>
      <c r="BZ360" s="3"/>
      <c r="CA360" s="3"/>
      <c r="CB360" s="3"/>
    </row>
    <row r="361" ht="12.75" customHeight="1">
      <c r="N361" s="3"/>
      <c r="AZ361" s="3"/>
      <c r="BA361" s="3"/>
      <c r="BB361" s="3"/>
      <c r="BC361" s="3"/>
      <c r="BD361" s="3"/>
      <c r="BE361" s="3"/>
      <c r="BF361" s="3"/>
      <c r="BZ361" s="3"/>
      <c r="CA361" s="3"/>
      <c r="CB361" s="3"/>
    </row>
    <row r="362" ht="12.75" customHeight="1">
      <c r="N362" s="3"/>
      <c r="AZ362" s="3"/>
      <c r="BA362" s="3"/>
      <c r="BB362" s="3"/>
      <c r="BC362" s="3"/>
      <c r="BD362" s="3"/>
      <c r="BE362" s="3"/>
      <c r="BF362" s="3"/>
      <c r="BZ362" s="3"/>
      <c r="CA362" s="3"/>
      <c r="CB362" s="3"/>
    </row>
    <row r="363" ht="12.75" customHeight="1">
      <c r="N363" s="3"/>
      <c r="AZ363" s="3"/>
      <c r="BA363" s="3"/>
      <c r="BB363" s="3"/>
      <c r="BC363" s="3"/>
      <c r="BD363" s="3"/>
      <c r="BE363" s="3"/>
      <c r="BF363" s="3"/>
      <c r="BZ363" s="3"/>
      <c r="CA363" s="3"/>
      <c r="CB363" s="3"/>
    </row>
    <row r="364" ht="12.75" customHeight="1">
      <c r="N364" s="3"/>
      <c r="AZ364" s="3"/>
      <c r="BA364" s="3"/>
      <c r="BB364" s="3"/>
      <c r="BC364" s="3"/>
      <c r="BD364" s="3"/>
      <c r="BE364" s="3"/>
      <c r="BF364" s="3"/>
      <c r="BZ364" s="3"/>
      <c r="CA364" s="3"/>
      <c r="CB364" s="3"/>
    </row>
    <row r="365" ht="12.75" customHeight="1">
      <c r="N365" s="3"/>
      <c r="AZ365" s="3"/>
      <c r="BA365" s="3"/>
      <c r="BB365" s="3"/>
      <c r="BC365" s="3"/>
      <c r="BD365" s="3"/>
      <c r="BE365" s="3"/>
      <c r="BF365" s="3"/>
      <c r="BZ365" s="3"/>
      <c r="CA365" s="3"/>
      <c r="CB365" s="3"/>
    </row>
    <row r="366" ht="12.75" customHeight="1">
      <c r="N366" s="3"/>
      <c r="AZ366" s="3"/>
      <c r="BA366" s="3"/>
      <c r="BB366" s="3"/>
      <c r="BC366" s="3"/>
      <c r="BD366" s="3"/>
      <c r="BE366" s="3"/>
      <c r="BF366" s="3"/>
      <c r="BZ366" s="3"/>
      <c r="CA366" s="3"/>
      <c r="CB366" s="3"/>
    </row>
    <row r="367" ht="12.75" customHeight="1">
      <c r="N367" s="3"/>
      <c r="AZ367" s="3"/>
      <c r="BA367" s="3"/>
      <c r="BB367" s="3"/>
      <c r="BC367" s="3"/>
      <c r="BD367" s="3"/>
      <c r="BE367" s="3"/>
      <c r="BF367" s="3"/>
      <c r="BZ367" s="3"/>
      <c r="CA367" s="3"/>
      <c r="CB367" s="3"/>
    </row>
    <row r="368" ht="12.75" customHeight="1">
      <c r="N368" s="3"/>
      <c r="AZ368" s="3"/>
      <c r="BA368" s="3"/>
      <c r="BB368" s="3"/>
      <c r="BC368" s="3"/>
      <c r="BD368" s="3"/>
      <c r="BE368" s="3"/>
      <c r="BF368" s="3"/>
      <c r="BZ368" s="3"/>
      <c r="CA368" s="3"/>
      <c r="CB368" s="3"/>
    </row>
    <row r="369" ht="12.75" customHeight="1">
      <c r="N369" s="3"/>
      <c r="AZ369" s="3"/>
      <c r="BA369" s="3"/>
      <c r="BB369" s="3"/>
      <c r="BC369" s="3"/>
      <c r="BD369" s="3"/>
      <c r="BE369" s="3"/>
      <c r="BF369" s="3"/>
      <c r="BZ369" s="3"/>
      <c r="CA369" s="3"/>
      <c r="CB369" s="3"/>
    </row>
    <row r="370" ht="12.75" customHeight="1">
      <c r="N370" s="3"/>
      <c r="AZ370" s="3"/>
      <c r="BA370" s="3"/>
      <c r="BB370" s="3"/>
      <c r="BC370" s="3"/>
      <c r="BD370" s="3"/>
      <c r="BE370" s="3"/>
      <c r="BF370" s="3"/>
      <c r="BZ370" s="3"/>
      <c r="CA370" s="3"/>
      <c r="CB370" s="3"/>
    </row>
    <row r="371" ht="12.75" customHeight="1">
      <c r="N371" s="3"/>
      <c r="AZ371" s="3"/>
      <c r="BA371" s="3"/>
      <c r="BB371" s="3"/>
      <c r="BC371" s="3"/>
      <c r="BD371" s="3"/>
      <c r="BE371" s="3"/>
      <c r="BF371" s="3"/>
      <c r="BZ371" s="3"/>
      <c r="CA371" s="3"/>
      <c r="CB371" s="3"/>
    </row>
    <row r="372" ht="12.75" customHeight="1">
      <c r="N372" s="3"/>
      <c r="AZ372" s="3"/>
      <c r="BA372" s="3"/>
      <c r="BB372" s="3"/>
      <c r="BC372" s="3"/>
      <c r="BD372" s="3"/>
      <c r="BE372" s="3"/>
      <c r="BF372" s="3"/>
      <c r="BZ372" s="3"/>
      <c r="CA372" s="3"/>
      <c r="CB372" s="3"/>
    </row>
    <row r="373" ht="12.75" customHeight="1">
      <c r="N373" s="3"/>
      <c r="AZ373" s="3"/>
      <c r="BA373" s="3"/>
      <c r="BB373" s="3"/>
      <c r="BC373" s="3"/>
      <c r="BD373" s="3"/>
      <c r="BE373" s="3"/>
      <c r="BF373" s="3"/>
      <c r="BZ373" s="3"/>
      <c r="CA373" s="3"/>
      <c r="CB373" s="3"/>
    </row>
    <row r="374" ht="12.75" customHeight="1">
      <c r="N374" s="3"/>
      <c r="AZ374" s="3"/>
      <c r="BA374" s="3"/>
      <c r="BB374" s="3"/>
      <c r="BC374" s="3"/>
      <c r="BD374" s="3"/>
      <c r="BE374" s="3"/>
      <c r="BF374" s="3"/>
      <c r="BZ374" s="3"/>
      <c r="CA374" s="3"/>
      <c r="CB374" s="3"/>
    </row>
    <row r="375" ht="12.75" customHeight="1">
      <c r="N375" s="3"/>
      <c r="AZ375" s="3"/>
      <c r="BA375" s="3"/>
      <c r="BB375" s="3"/>
      <c r="BC375" s="3"/>
      <c r="BD375" s="3"/>
      <c r="BE375" s="3"/>
      <c r="BF375" s="3"/>
      <c r="BZ375" s="3"/>
      <c r="CA375" s="3"/>
      <c r="CB375" s="3"/>
    </row>
    <row r="376" ht="12.75" customHeight="1">
      <c r="N376" s="3"/>
      <c r="AZ376" s="3"/>
      <c r="BA376" s="3"/>
      <c r="BB376" s="3"/>
      <c r="BC376" s="3"/>
      <c r="BD376" s="3"/>
      <c r="BE376" s="3"/>
      <c r="BF376" s="3"/>
      <c r="BZ376" s="3"/>
      <c r="CA376" s="3"/>
      <c r="CB376" s="3"/>
    </row>
    <row r="377" ht="12.75" customHeight="1">
      <c r="N377" s="3"/>
      <c r="AZ377" s="3"/>
      <c r="BA377" s="3"/>
      <c r="BB377" s="3"/>
      <c r="BC377" s="3"/>
      <c r="BD377" s="3"/>
      <c r="BE377" s="3"/>
      <c r="BF377" s="3"/>
      <c r="BZ377" s="3"/>
      <c r="CA377" s="3"/>
      <c r="CB377" s="3"/>
    </row>
    <row r="378" ht="12.75" customHeight="1">
      <c r="N378" s="3"/>
      <c r="AZ378" s="3"/>
      <c r="BA378" s="3"/>
      <c r="BB378" s="3"/>
      <c r="BC378" s="3"/>
      <c r="BD378" s="3"/>
      <c r="BE378" s="3"/>
      <c r="BF378" s="3"/>
      <c r="BZ378" s="3"/>
      <c r="CA378" s="3"/>
      <c r="CB378" s="3"/>
    </row>
    <row r="379" ht="12.75" customHeight="1">
      <c r="N379" s="3"/>
      <c r="AZ379" s="3"/>
      <c r="BA379" s="3"/>
      <c r="BB379" s="3"/>
      <c r="BC379" s="3"/>
      <c r="BD379" s="3"/>
      <c r="BE379" s="3"/>
      <c r="BF379" s="3"/>
      <c r="BZ379" s="3"/>
      <c r="CA379" s="3"/>
      <c r="CB379" s="3"/>
    </row>
    <row r="380" ht="12.75" customHeight="1">
      <c r="N380" s="3"/>
      <c r="AZ380" s="3"/>
      <c r="BA380" s="3"/>
      <c r="BB380" s="3"/>
      <c r="BC380" s="3"/>
      <c r="BD380" s="3"/>
      <c r="BE380" s="3"/>
      <c r="BF380" s="3"/>
      <c r="BZ380" s="3"/>
      <c r="CA380" s="3"/>
      <c r="CB380" s="3"/>
    </row>
    <row r="381" ht="12.75" customHeight="1">
      <c r="N381" s="3"/>
      <c r="AZ381" s="3"/>
      <c r="BA381" s="3"/>
      <c r="BB381" s="3"/>
      <c r="BC381" s="3"/>
      <c r="BD381" s="3"/>
      <c r="BE381" s="3"/>
      <c r="BF381" s="3"/>
      <c r="BZ381" s="3"/>
      <c r="CA381" s="3"/>
      <c r="CB381" s="3"/>
    </row>
    <row r="382" ht="12.75" customHeight="1">
      <c r="N382" s="3"/>
      <c r="AZ382" s="3"/>
      <c r="BA382" s="3"/>
      <c r="BB382" s="3"/>
      <c r="BC382" s="3"/>
      <c r="BD382" s="3"/>
      <c r="BE382" s="3"/>
      <c r="BF382" s="3"/>
      <c r="BZ382" s="3"/>
      <c r="CA382" s="3"/>
      <c r="CB382" s="3"/>
    </row>
    <row r="383" ht="12.75" customHeight="1">
      <c r="N383" s="3"/>
      <c r="AZ383" s="3"/>
      <c r="BA383" s="3"/>
      <c r="BB383" s="3"/>
      <c r="BC383" s="3"/>
      <c r="BD383" s="3"/>
      <c r="BE383" s="3"/>
      <c r="BF383" s="3"/>
      <c r="BZ383" s="3"/>
      <c r="CA383" s="3"/>
      <c r="CB383" s="3"/>
    </row>
    <row r="384" ht="12.75" customHeight="1">
      <c r="N384" s="3"/>
      <c r="AZ384" s="3"/>
      <c r="BA384" s="3"/>
      <c r="BB384" s="3"/>
      <c r="BC384" s="3"/>
      <c r="BD384" s="3"/>
      <c r="BE384" s="3"/>
      <c r="BF384" s="3"/>
      <c r="BZ384" s="3"/>
      <c r="CA384" s="3"/>
      <c r="CB384" s="3"/>
    </row>
    <row r="385" ht="12.75" customHeight="1">
      <c r="N385" s="3"/>
      <c r="AZ385" s="3"/>
      <c r="BA385" s="3"/>
      <c r="BB385" s="3"/>
      <c r="BC385" s="3"/>
      <c r="BD385" s="3"/>
      <c r="BE385" s="3"/>
      <c r="BF385" s="3"/>
      <c r="BZ385" s="3"/>
      <c r="CA385" s="3"/>
      <c r="CB385" s="3"/>
    </row>
    <row r="386" ht="12.75" customHeight="1">
      <c r="N386" s="3"/>
      <c r="AZ386" s="3"/>
      <c r="BA386" s="3"/>
      <c r="BB386" s="3"/>
      <c r="BC386" s="3"/>
      <c r="BD386" s="3"/>
      <c r="BE386" s="3"/>
      <c r="BF386" s="3"/>
      <c r="BZ386" s="3"/>
      <c r="CA386" s="3"/>
      <c r="CB386" s="3"/>
    </row>
    <row r="387" ht="12.75" customHeight="1">
      <c r="N387" s="3"/>
      <c r="AZ387" s="3"/>
      <c r="BA387" s="3"/>
      <c r="BB387" s="3"/>
      <c r="BC387" s="3"/>
      <c r="BD387" s="3"/>
      <c r="BE387" s="3"/>
      <c r="BF387" s="3"/>
      <c r="BZ387" s="3"/>
      <c r="CA387" s="3"/>
      <c r="CB387" s="3"/>
    </row>
    <row r="388" ht="12.75" customHeight="1">
      <c r="N388" s="3"/>
      <c r="AZ388" s="3"/>
      <c r="BA388" s="3"/>
      <c r="BB388" s="3"/>
      <c r="BC388" s="3"/>
      <c r="BD388" s="3"/>
      <c r="BE388" s="3"/>
      <c r="BF388" s="3"/>
      <c r="BZ388" s="3"/>
      <c r="CA388" s="3"/>
      <c r="CB388" s="3"/>
    </row>
    <row r="389" ht="12.75" customHeight="1">
      <c r="N389" s="3"/>
      <c r="AZ389" s="3"/>
      <c r="BA389" s="3"/>
      <c r="BB389" s="3"/>
      <c r="BC389" s="3"/>
      <c r="BD389" s="3"/>
      <c r="BE389" s="3"/>
      <c r="BF389" s="3"/>
      <c r="BZ389" s="3"/>
      <c r="CA389" s="3"/>
      <c r="CB389" s="3"/>
    </row>
    <row r="390" ht="12.75" customHeight="1">
      <c r="N390" s="3"/>
      <c r="AZ390" s="3"/>
      <c r="BA390" s="3"/>
      <c r="BB390" s="3"/>
      <c r="BC390" s="3"/>
      <c r="BD390" s="3"/>
      <c r="BE390" s="3"/>
      <c r="BF390" s="3"/>
      <c r="BZ390" s="3"/>
      <c r="CA390" s="3"/>
      <c r="CB390" s="3"/>
    </row>
    <row r="391" ht="12.75" customHeight="1">
      <c r="N391" s="3"/>
      <c r="AZ391" s="3"/>
      <c r="BA391" s="3"/>
      <c r="BB391" s="3"/>
      <c r="BC391" s="3"/>
      <c r="BD391" s="3"/>
      <c r="BE391" s="3"/>
      <c r="BF391" s="3"/>
      <c r="BZ391" s="3"/>
      <c r="CA391" s="3"/>
      <c r="CB391" s="3"/>
    </row>
    <row r="392" ht="12.75" customHeight="1">
      <c r="N392" s="3"/>
      <c r="AZ392" s="3"/>
      <c r="BA392" s="3"/>
      <c r="BB392" s="3"/>
      <c r="BC392" s="3"/>
      <c r="BD392" s="3"/>
      <c r="BE392" s="3"/>
      <c r="BF392" s="3"/>
      <c r="BZ392" s="3"/>
      <c r="CA392" s="3"/>
      <c r="CB392" s="3"/>
    </row>
    <row r="393" ht="12.75" customHeight="1">
      <c r="N393" s="3"/>
      <c r="AZ393" s="3"/>
      <c r="BA393" s="3"/>
      <c r="BB393" s="3"/>
      <c r="BC393" s="3"/>
      <c r="BD393" s="3"/>
      <c r="BE393" s="3"/>
      <c r="BF393" s="3"/>
      <c r="BZ393" s="3"/>
      <c r="CA393" s="3"/>
      <c r="CB393" s="3"/>
    </row>
    <row r="394" ht="12.75" customHeight="1">
      <c r="N394" s="3"/>
      <c r="AZ394" s="3"/>
      <c r="BA394" s="3"/>
      <c r="BB394" s="3"/>
      <c r="BC394" s="3"/>
      <c r="BD394" s="3"/>
      <c r="BE394" s="3"/>
      <c r="BF394" s="3"/>
      <c r="BZ394" s="3"/>
      <c r="CA394" s="3"/>
      <c r="CB394" s="3"/>
    </row>
    <row r="395" ht="12.75" customHeight="1">
      <c r="N395" s="3"/>
      <c r="AZ395" s="3"/>
      <c r="BA395" s="3"/>
      <c r="BB395" s="3"/>
      <c r="BC395" s="3"/>
      <c r="BD395" s="3"/>
      <c r="BE395" s="3"/>
      <c r="BF395" s="3"/>
      <c r="BZ395" s="3"/>
      <c r="CA395" s="3"/>
      <c r="CB395" s="3"/>
    </row>
    <row r="396" ht="12.75" customHeight="1">
      <c r="N396" s="3"/>
      <c r="AZ396" s="3"/>
      <c r="BA396" s="3"/>
      <c r="BB396" s="3"/>
      <c r="BC396" s="3"/>
      <c r="BD396" s="3"/>
      <c r="BE396" s="3"/>
      <c r="BF396" s="3"/>
      <c r="BZ396" s="3"/>
      <c r="CA396" s="3"/>
      <c r="CB396" s="3"/>
    </row>
    <row r="397" ht="12.75" customHeight="1">
      <c r="N397" s="3"/>
      <c r="AZ397" s="3"/>
      <c r="BA397" s="3"/>
      <c r="BB397" s="3"/>
      <c r="BC397" s="3"/>
      <c r="BD397" s="3"/>
      <c r="BE397" s="3"/>
      <c r="BF397" s="3"/>
      <c r="BZ397" s="3"/>
      <c r="CA397" s="3"/>
      <c r="CB397" s="3"/>
    </row>
    <row r="398" ht="12.75" customHeight="1">
      <c r="N398" s="3"/>
      <c r="AZ398" s="3"/>
      <c r="BA398" s="3"/>
      <c r="BB398" s="3"/>
      <c r="BC398" s="3"/>
      <c r="BD398" s="3"/>
      <c r="BE398" s="3"/>
      <c r="BF398" s="3"/>
      <c r="BZ398" s="3"/>
      <c r="CA398" s="3"/>
      <c r="CB398" s="3"/>
    </row>
    <row r="399" ht="12.75" customHeight="1">
      <c r="N399" s="3"/>
      <c r="AZ399" s="3"/>
      <c r="BA399" s="3"/>
      <c r="BB399" s="3"/>
      <c r="BC399" s="3"/>
      <c r="BD399" s="3"/>
      <c r="BE399" s="3"/>
      <c r="BF399" s="3"/>
      <c r="BZ399" s="3"/>
      <c r="CA399" s="3"/>
      <c r="CB399" s="3"/>
    </row>
    <row r="400" ht="12.75" customHeight="1">
      <c r="N400" s="3"/>
      <c r="AZ400" s="3"/>
      <c r="BA400" s="3"/>
      <c r="BB400" s="3"/>
      <c r="BC400" s="3"/>
      <c r="BD400" s="3"/>
      <c r="BE400" s="3"/>
      <c r="BF400" s="3"/>
      <c r="BZ400" s="3"/>
      <c r="CA400" s="3"/>
      <c r="CB400" s="3"/>
    </row>
    <row r="401" ht="12.75" customHeight="1">
      <c r="N401" s="3"/>
      <c r="AZ401" s="3"/>
      <c r="BA401" s="3"/>
      <c r="BB401" s="3"/>
      <c r="BC401" s="3"/>
      <c r="BD401" s="3"/>
      <c r="BE401" s="3"/>
      <c r="BF401" s="3"/>
      <c r="BZ401" s="3"/>
      <c r="CA401" s="3"/>
      <c r="CB401" s="3"/>
    </row>
    <row r="402" ht="12.75" customHeight="1">
      <c r="N402" s="3"/>
      <c r="AZ402" s="3"/>
      <c r="BA402" s="3"/>
      <c r="BB402" s="3"/>
      <c r="BC402" s="3"/>
      <c r="BD402" s="3"/>
      <c r="BE402" s="3"/>
      <c r="BF402" s="3"/>
      <c r="BZ402" s="3"/>
      <c r="CA402" s="3"/>
      <c r="CB402" s="3"/>
    </row>
    <row r="403" ht="12.75" customHeight="1">
      <c r="N403" s="3"/>
      <c r="AZ403" s="3"/>
      <c r="BA403" s="3"/>
      <c r="BB403" s="3"/>
      <c r="BC403" s="3"/>
      <c r="BD403" s="3"/>
      <c r="BE403" s="3"/>
      <c r="BF403" s="3"/>
      <c r="BZ403" s="3"/>
      <c r="CA403" s="3"/>
      <c r="CB403" s="3"/>
    </row>
    <row r="404" ht="12.75" customHeight="1">
      <c r="N404" s="3"/>
      <c r="AZ404" s="3"/>
      <c r="BA404" s="3"/>
      <c r="BB404" s="3"/>
      <c r="BC404" s="3"/>
      <c r="BD404" s="3"/>
      <c r="BE404" s="3"/>
      <c r="BF404" s="3"/>
      <c r="BZ404" s="3"/>
      <c r="CA404" s="3"/>
      <c r="CB404" s="3"/>
    </row>
    <row r="405" ht="12.75" customHeight="1">
      <c r="N405" s="3"/>
      <c r="AZ405" s="3"/>
      <c r="BA405" s="3"/>
      <c r="BB405" s="3"/>
      <c r="BC405" s="3"/>
      <c r="BD405" s="3"/>
      <c r="BE405" s="3"/>
      <c r="BF405" s="3"/>
      <c r="BZ405" s="3"/>
      <c r="CA405" s="3"/>
      <c r="CB405" s="3"/>
    </row>
    <row r="406" ht="12.75" customHeight="1">
      <c r="N406" s="3"/>
      <c r="AZ406" s="3"/>
      <c r="BA406" s="3"/>
      <c r="BB406" s="3"/>
      <c r="BC406" s="3"/>
      <c r="BD406" s="3"/>
      <c r="BE406" s="3"/>
      <c r="BF406" s="3"/>
      <c r="BZ406" s="3"/>
      <c r="CA406" s="3"/>
      <c r="CB406" s="3"/>
    </row>
    <row r="407" ht="12.75" customHeight="1">
      <c r="N407" s="3"/>
      <c r="AZ407" s="3"/>
      <c r="BA407" s="3"/>
      <c r="BB407" s="3"/>
      <c r="BC407" s="3"/>
      <c r="BD407" s="3"/>
      <c r="BE407" s="3"/>
      <c r="BF407" s="3"/>
      <c r="BZ407" s="3"/>
      <c r="CA407" s="3"/>
      <c r="CB407" s="3"/>
    </row>
    <row r="408" ht="12.75" customHeight="1">
      <c r="N408" s="3"/>
      <c r="AZ408" s="3"/>
      <c r="BA408" s="3"/>
      <c r="BB408" s="3"/>
      <c r="BC408" s="3"/>
      <c r="BD408" s="3"/>
      <c r="BE408" s="3"/>
      <c r="BF408" s="3"/>
      <c r="BZ408" s="3"/>
      <c r="CA408" s="3"/>
      <c r="CB408" s="3"/>
    </row>
    <row r="409" ht="12.75" customHeight="1">
      <c r="N409" s="3"/>
      <c r="AZ409" s="3"/>
      <c r="BA409" s="3"/>
      <c r="BB409" s="3"/>
      <c r="BC409" s="3"/>
      <c r="BD409" s="3"/>
      <c r="BE409" s="3"/>
      <c r="BF409" s="3"/>
      <c r="BZ409" s="3"/>
      <c r="CA409" s="3"/>
      <c r="CB409" s="3"/>
    </row>
    <row r="410" ht="12.75" customHeight="1">
      <c r="N410" s="3"/>
      <c r="AZ410" s="3"/>
      <c r="BA410" s="3"/>
      <c r="BB410" s="3"/>
      <c r="BC410" s="3"/>
      <c r="BD410" s="3"/>
      <c r="BE410" s="3"/>
      <c r="BF410" s="3"/>
      <c r="BZ410" s="3"/>
      <c r="CA410" s="3"/>
      <c r="CB410" s="3"/>
    </row>
    <row r="411" ht="12.75" customHeight="1">
      <c r="N411" s="3"/>
      <c r="AZ411" s="3"/>
      <c r="BA411" s="3"/>
      <c r="BB411" s="3"/>
      <c r="BC411" s="3"/>
      <c r="BD411" s="3"/>
      <c r="BE411" s="3"/>
      <c r="BF411" s="3"/>
      <c r="BZ411" s="3"/>
      <c r="CA411" s="3"/>
      <c r="CB411" s="3"/>
    </row>
    <row r="412" ht="12.75" customHeight="1">
      <c r="N412" s="3"/>
      <c r="AZ412" s="3"/>
      <c r="BA412" s="3"/>
      <c r="BB412" s="3"/>
      <c r="BC412" s="3"/>
      <c r="BD412" s="3"/>
      <c r="BE412" s="3"/>
      <c r="BF412" s="3"/>
      <c r="BZ412" s="3"/>
      <c r="CA412" s="3"/>
      <c r="CB412" s="3"/>
    </row>
    <row r="413" ht="12.75" customHeight="1">
      <c r="N413" s="3"/>
      <c r="AZ413" s="3"/>
      <c r="BA413" s="3"/>
      <c r="BB413" s="3"/>
      <c r="BC413" s="3"/>
      <c r="BD413" s="3"/>
      <c r="BE413" s="3"/>
      <c r="BF413" s="3"/>
      <c r="BZ413" s="3"/>
      <c r="CA413" s="3"/>
      <c r="CB413" s="3"/>
    </row>
    <row r="414" ht="12.75" customHeight="1">
      <c r="N414" s="3"/>
      <c r="AZ414" s="3"/>
      <c r="BA414" s="3"/>
      <c r="BB414" s="3"/>
      <c r="BC414" s="3"/>
      <c r="BD414" s="3"/>
      <c r="BE414" s="3"/>
      <c r="BF414" s="3"/>
      <c r="BZ414" s="3"/>
      <c r="CA414" s="3"/>
      <c r="CB414" s="3"/>
    </row>
    <row r="415" ht="12.75" customHeight="1">
      <c r="N415" s="3"/>
      <c r="AZ415" s="3"/>
      <c r="BA415" s="3"/>
      <c r="BB415" s="3"/>
      <c r="BC415" s="3"/>
      <c r="BD415" s="3"/>
      <c r="BE415" s="3"/>
      <c r="BF415" s="3"/>
      <c r="BZ415" s="3"/>
      <c r="CA415" s="3"/>
      <c r="CB415" s="3"/>
    </row>
    <row r="416" ht="12.75" customHeight="1">
      <c r="N416" s="3"/>
      <c r="AZ416" s="3"/>
      <c r="BA416" s="3"/>
      <c r="BB416" s="3"/>
      <c r="BC416" s="3"/>
      <c r="BD416" s="3"/>
      <c r="BE416" s="3"/>
      <c r="BF416" s="3"/>
      <c r="BZ416" s="3"/>
      <c r="CA416" s="3"/>
      <c r="CB416" s="3"/>
    </row>
    <row r="417" ht="12.75" customHeight="1">
      <c r="N417" s="3"/>
      <c r="AZ417" s="3"/>
      <c r="BA417" s="3"/>
      <c r="BB417" s="3"/>
      <c r="BC417" s="3"/>
      <c r="BD417" s="3"/>
      <c r="BE417" s="3"/>
      <c r="BF417" s="3"/>
      <c r="BZ417" s="3"/>
      <c r="CA417" s="3"/>
      <c r="CB417" s="3"/>
    </row>
    <row r="418" ht="12.75" customHeight="1">
      <c r="N418" s="3"/>
      <c r="AZ418" s="3"/>
      <c r="BA418" s="3"/>
      <c r="BB418" s="3"/>
      <c r="BC418" s="3"/>
      <c r="BD418" s="3"/>
      <c r="BE418" s="3"/>
      <c r="BF418" s="3"/>
      <c r="BZ418" s="3"/>
      <c r="CA418" s="3"/>
      <c r="CB418" s="3"/>
    </row>
    <row r="419" ht="12.75" customHeight="1">
      <c r="N419" s="3"/>
      <c r="AZ419" s="3"/>
      <c r="BA419" s="3"/>
      <c r="BB419" s="3"/>
      <c r="BC419" s="3"/>
      <c r="BD419" s="3"/>
      <c r="BE419" s="3"/>
      <c r="BF419" s="3"/>
      <c r="BZ419" s="3"/>
      <c r="CA419" s="3"/>
      <c r="CB419" s="3"/>
    </row>
    <row r="420" ht="12.75" customHeight="1">
      <c r="N420" s="3"/>
      <c r="AZ420" s="3"/>
      <c r="BA420" s="3"/>
      <c r="BB420" s="3"/>
      <c r="BC420" s="3"/>
      <c r="BD420" s="3"/>
      <c r="BE420" s="3"/>
      <c r="BF420" s="3"/>
      <c r="BZ420" s="3"/>
      <c r="CA420" s="3"/>
      <c r="CB420" s="3"/>
    </row>
    <row r="421" ht="12.75" customHeight="1">
      <c r="N421" s="3"/>
      <c r="AZ421" s="3"/>
      <c r="BA421" s="3"/>
      <c r="BB421" s="3"/>
      <c r="BC421" s="3"/>
      <c r="BD421" s="3"/>
      <c r="BE421" s="3"/>
      <c r="BF421" s="3"/>
      <c r="BZ421" s="3"/>
      <c r="CA421" s="3"/>
      <c r="CB421" s="3"/>
    </row>
    <row r="422" ht="12.75" customHeight="1">
      <c r="N422" s="3"/>
      <c r="AZ422" s="3"/>
      <c r="BA422" s="3"/>
      <c r="BB422" s="3"/>
      <c r="BC422" s="3"/>
      <c r="BD422" s="3"/>
      <c r="BE422" s="3"/>
      <c r="BF422" s="3"/>
      <c r="BZ422" s="3"/>
      <c r="CA422" s="3"/>
      <c r="CB422" s="3"/>
    </row>
    <row r="423" ht="12.75" customHeight="1">
      <c r="N423" s="3"/>
      <c r="AZ423" s="3"/>
      <c r="BA423" s="3"/>
      <c r="BB423" s="3"/>
      <c r="BC423" s="3"/>
      <c r="BD423" s="3"/>
      <c r="BE423" s="3"/>
      <c r="BF423" s="3"/>
      <c r="BZ423" s="3"/>
      <c r="CA423" s="3"/>
      <c r="CB423" s="3"/>
    </row>
    <row r="424" ht="12.75" customHeight="1">
      <c r="N424" s="3"/>
      <c r="AZ424" s="3"/>
      <c r="BA424" s="3"/>
      <c r="BB424" s="3"/>
      <c r="BC424" s="3"/>
      <c r="BD424" s="3"/>
      <c r="BE424" s="3"/>
      <c r="BF424" s="3"/>
      <c r="BZ424" s="3"/>
      <c r="CA424" s="3"/>
      <c r="CB424" s="3"/>
    </row>
    <row r="425" ht="12.75" customHeight="1">
      <c r="N425" s="3"/>
      <c r="AZ425" s="3"/>
      <c r="BA425" s="3"/>
      <c r="BB425" s="3"/>
      <c r="BC425" s="3"/>
      <c r="BD425" s="3"/>
      <c r="BE425" s="3"/>
      <c r="BF425" s="3"/>
      <c r="BZ425" s="3"/>
      <c r="CA425" s="3"/>
      <c r="CB425" s="3"/>
    </row>
    <row r="426" ht="12.75" customHeight="1">
      <c r="N426" s="3"/>
      <c r="AZ426" s="3"/>
      <c r="BA426" s="3"/>
      <c r="BB426" s="3"/>
      <c r="BC426" s="3"/>
      <c r="BD426" s="3"/>
      <c r="BE426" s="3"/>
      <c r="BF426" s="3"/>
      <c r="BZ426" s="3"/>
      <c r="CA426" s="3"/>
      <c r="CB426" s="3"/>
    </row>
    <row r="427" ht="12.75" customHeight="1">
      <c r="N427" s="3"/>
      <c r="AZ427" s="3"/>
      <c r="BA427" s="3"/>
      <c r="BB427" s="3"/>
      <c r="BC427" s="3"/>
      <c r="BD427" s="3"/>
      <c r="BE427" s="3"/>
      <c r="BF427" s="3"/>
      <c r="BZ427" s="3"/>
      <c r="CA427" s="3"/>
      <c r="CB427" s="3"/>
    </row>
    <row r="428" ht="12.75" customHeight="1">
      <c r="N428" s="3"/>
      <c r="AZ428" s="3"/>
      <c r="BA428" s="3"/>
      <c r="BB428" s="3"/>
      <c r="BC428" s="3"/>
      <c r="BD428" s="3"/>
      <c r="BE428" s="3"/>
      <c r="BF428" s="3"/>
      <c r="BZ428" s="3"/>
      <c r="CA428" s="3"/>
      <c r="CB428" s="3"/>
    </row>
    <row r="429" ht="12.75" customHeight="1">
      <c r="N429" s="3"/>
      <c r="AZ429" s="3"/>
      <c r="BA429" s="3"/>
      <c r="BB429" s="3"/>
      <c r="BC429" s="3"/>
      <c r="BD429" s="3"/>
      <c r="BE429" s="3"/>
      <c r="BF429" s="3"/>
      <c r="BZ429" s="3"/>
      <c r="CA429" s="3"/>
      <c r="CB429" s="3"/>
    </row>
    <row r="430" ht="12.75" customHeight="1">
      <c r="N430" s="3"/>
      <c r="AZ430" s="3"/>
      <c r="BA430" s="3"/>
      <c r="BB430" s="3"/>
      <c r="BC430" s="3"/>
      <c r="BD430" s="3"/>
      <c r="BE430" s="3"/>
      <c r="BF430" s="3"/>
      <c r="BZ430" s="3"/>
      <c r="CA430" s="3"/>
      <c r="CB430" s="3"/>
    </row>
    <row r="431" ht="12.75" customHeight="1">
      <c r="N431" s="3"/>
      <c r="AZ431" s="3"/>
      <c r="BA431" s="3"/>
      <c r="BB431" s="3"/>
      <c r="BC431" s="3"/>
      <c r="BD431" s="3"/>
      <c r="BE431" s="3"/>
      <c r="BF431" s="3"/>
      <c r="BZ431" s="3"/>
      <c r="CA431" s="3"/>
      <c r="CB431" s="3"/>
    </row>
    <row r="432" ht="12.75" customHeight="1">
      <c r="N432" s="3"/>
      <c r="AZ432" s="3"/>
      <c r="BA432" s="3"/>
      <c r="BB432" s="3"/>
      <c r="BC432" s="3"/>
      <c r="BD432" s="3"/>
      <c r="BE432" s="3"/>
      <c r="BF432" s="3"/>
      <c r="BZ432" s="3"/>
      <c r="CA432" s="3"/>
      <c r="CB432" s="3"/>
    </row>
    <row r="433" ht="12.75" customHeight="1">
      <c r="N433" s="3"/>
      <c r="AZ433" s="3"/>
      <c r="BA433" s="3"/>
      <c r="BB433" s="3"/>
      <c r="BC433" s="3"/>
      <c r="BD433" s="3"/>
      <c r="BE433" s="3"/>
      <c r="BF433" s="3"/>
      <c r="BZ433" s="3"/>
      <c r="CA433" s="3"/>
      <c r="CB433" s="3"/>
    </row>
    <row r="434" ht="12.75" customHeight="1">
      <c r="N434" s="3"/>
      <c r="AZ434" s="3"/>
      <c r="BA434" s="3"/>
      <c r="BB434" s="3"/>
      <c r="BC434" s="3"/>
      <c r="BD434" s="3"/>
      <c r="BE434" s="3"/>
      <c r="BF434" s="3"/>
      <c r="BZ434" s="3"/>
      <c r="CA434" s="3"/>
      <c r="CB434" s="3"/>
    </row>
    <row r="435" ht="12.75" customHeight="1">
      <c r="N435" s="3"/>
      <c r="AZ435" s="3"/>
      <c r="BA435" s="3"/>
      <c r="BB435" s="3"/>
      <c r="BC435" s="3"/>
      <c r="BD435" s="3"/>
      <c r="BE435" s="3"/>
      <c r="BF435" s="3"/>
      <c r="BZ435" s="3"/>
      <c r="CA435" s="3"/>
      <c r="CB435" s="3"/>
    </row>
    <row r="436" ht="12.75" customHeight="1">
      <c r="N436" s="3"/>
      <c r="AZ436" s="3"/>
      <c r="BA436" s="3"/>
      <c r="BB436" s="3"/>
      <c r="BC436" s="3"/>
      <c r="BD436" s="3"/>
      <c r="BE436" s="3"/>
      <c r="BF436" s="3"/>
      <c r="BZ436" s="3"/>
      <c r="CA436" s="3"/>
      <c r="CB436" s="3"/>
    </row>
    <row r="437" ht="12.75" customHeight="1">
      <c r="N437" s="3"/>
      <c r="AZ437" s="3"/>
      <c r="BA437" s="3"/>
      <c r="BB437" s="3"/>
      <c r="BC437" s="3"/>
      <c r="BD437" s="3"/>
      <c r="BE437" s="3"/>
      <c r="BF437" s="3"/>
      <c r="BZ437" s="3"/>
      <c r="CA437" s="3"/>
      <c r="CB437" s="3"/>
    </row>
    <row r="438" ht="12.75" customHeight="1">
      <c r="N438" s="3"/>
      <c r="AZ438" s="3"/>
      <c r="BA438" s="3"/>
      <c r="BB438" s="3"/>
      <c r="BC438" s="3"/>
      <c r="BD438" s="3"/>
      <c r="BE438" s="3"/>
      <c r="BF438" s="3"/>
      <c r="BZ438" s="3"/>
      <c r="CA438" s="3"/>
      <c r="CB438" s="3"/>
    </row>
    <row r="439" ht="12.75" customHeight="1">
      <c r="N439" s="3"/>
      <c r="AZ439" s="3"/>
      <c r="BA439" s="3"/>
      <c r="BB439" s="3"/>
      <c r="BC439" s="3"/>
      <c r="BD439" s="3"/>
      <c r="BE439" s="3"/>
      <c r="BF439" s="3"/>
      <c r="BZ439" s="3"/>
      <c r="CA439" s="3"/>
      <c r="CB439" s="3"/>
    </row>
    <row r="440" ht="12.75" customHeight="1">
      <c r="N440" s="3"/>
      <c r="AZ440" s="3"/>
      <c r="BA440" s="3"/>
      <c r="BB440" s="3"/>
      <c r="BC440" s="3"/>
      <c r="BD440" s="3"/>
      <c r="BE440" s="3"/>
      <c r="BF440" s="3"/>
      <c r="BZ440" s="3"/>
      <c r="CA440" s="3"/>
      <c r="CB440" s="3"/>
    </row>
    <row r="441" ht="12.75" customHeight="1">
      <c r="N441" s="3"/>
      <c r="AZ441" s="3"/>
      <c r="BA441" s="3"/>
      <c r="BB441" s="3"/>
      <c r="BC441" s="3"/>
      <c r="BD441" s="3"/>
      <c r="BE441" s="3"/>
      <c r="BF441" s="3"/>
      <c r="BZ441" s="3"/>
      <c r="CA441" s="3"/>
      <c r="CB441" s="3"/>
    </row>
    <row r="442" ht="12.75" customHeight="1">
      <c r="N442" s="3"/>
      <c r="AZ442" s="3"/>
      <c r="BA442" s="3"/>
      <c r="BB442" s="3"/>
      <c r="BC442" s="3"/>
      <c r="BD442" s="3"/>
      <c r="BE442" s="3"/>
      <c r="BF442" s="3"/>
      <c r="BZ442" s="3"/>
      <c r="CA442" s="3"/>
      <c r="CB442" s="3"/>
    </row>
    <row r="443" ht="12.75" customHeight="1">
      <c r="N443" s="3"/>
      <c r="AZ443" s="3"/>
      <c r="BA443" s="3"/>
      <c r="BB443" s="3"/>
      <c r="BC443" s="3"/>
      <c r="BD443" s="3"/>
      <c r="BE443" s="3"/>
      <c r="BF443" s="3"/>
      <c r="BZ443" s="3"/>
      <c r="CA443" s="3"/>
      <c r="CB443" s="3"/>
    </row>
    <row r="444" ht="12.75" customHeight="1">
      <c r="N444" s="3"/>
      <c r="AZ444" s="3"/>
      <c r="BA444" s="3"/>
      <c r="BB444" s="3"/>
      <c r="BC444" s="3"/>
      <c r="BD444" s="3"/>
      <c r="BE444" s="3"/>
      <c r="BF444" s="3"/>
      <c r="BZ444" s="3"/>
      <c r="CA444" s="3"/>
      <c r="CB444" s="3"/>
    </row>
    <row r="445" ht="12.75" customHeight="1">
      <c r="N445" s="3"/>
      <c r="AZ445" s="3"/>
      <c r="BA445" s="3"/>
      <c r="BB445" s="3"/>
      <c r="BC445" s="3"/>
      <c r="BD445" s="3"/>
      <c r="BE445" s="3"/>
      <c r="BF445" s="3"/>
      <c r="BZ445" s="3"/>
      <c r="CA445" s="3"/>
      <c r="CB445" s="3"/>
    </row>
    <row r="446" ht="12.75" customHeight="1">
      <c r="N446" s="3"/>
      <c r="AZ446" s="3"/>
      <c r="BA446" s="3"/>
      <c r="BB446" s="3"/>
      <c r="BC446" s="3"/>
      <c r="BD446" s="3"/>
      <c r="BE446" s="3"/>
      <c r="BF446" s="3"/>
      <c r="BZ446" s="3"/>
      <c r="CA446" s="3"/>
      <c r="CB446" s="3"/>
    </row>
    <row r="447" ht="12.75" customHeight="1">
      <c r="N447" s="3"/>
      <c r="AZ447" s="3"/>
      <c r="BA447" s="3"/>
      <c r="BB447" s="3"/>
      <c r="BC447" s="3"/>
      <c r="BD447" s="3"/>
      <c r="BE447" s="3"/>
      <c r="BF447" s="3"/>
      <c r="BZ447" s="3"/>
      <c r="CA447" s="3"/>
      <c r="CB447" s="3"/>
    </row>
    <row r="448" ht="12.75" customHeight="1">
      <c r="N448" s="3"/>
      <c r="AZ448" s="3"/>
      <c r="BA448" s="3"/>
      <c r="BB448" s="3"/>
      <c r="BC448" s="3"/>
      <c r="BD448" s="3"/>
      <c r="BE448" s="3"/>
      <c r="BF448" s="3"/>
      <c r="BZ448" s="3"/>
      <c r="CA448" s="3"/>
      <c r="CB448" s="3"/>
    </row>
    <row r="449" ht="12.75" customHeight="1">
      <c r="N449" s="3"/>
      <c r="AZ449" s="3"/>
      <c r="BA449" s="3"/>
      <c r="BB449" s="3"/>
      <c r="BC449" s="3"/>
      <c r="BD449" s="3"/>
      <c r="BE449" s="3"/>
      <c r="BF449" s="3"/>
      <c r="BZ449" s="3"/>
      <c r="CA449" s="3"/>
      <c r="CB449" s="3"/>
    </row>
    <row r="450" ht="12.75" customHeight="1">
      <c r="N450" s="3"/>
      <c r="AZ450" s="3"/>
      <c r="BA450" s="3"/>
      <c r="BB450" s="3"/>
      <c r="BC450" s="3"/>
      <c r="BD450" s="3"/>
      <c r="BE450" s="3"/>
      <c r="BF450" s="3"/>
      <c r="BZ450" s="3"/>
      <c r="CA450" s="3"/>
      <c r="CB450" s="3"/>
    </row>
    <row r="451" ht="12.75" customHeight="1">
      <c r="N451" s="3"/>
      <c r="AZ451" s="3"/>
      <c r="BA451" s="3"/>
      <c r="BB451" s="3"/>
      <c r="BC451" s="3"/>
      <c r="BD451" s="3"/>
      <c r="BE451" s="3"/>
      <c r="BF451" s="3"/>
      <c r="BZ451" s="3"/>
      <c r="CA451" s="3"/>
      <c r="CB451" s="3"/>
    </row>
    <row r="452" ht="12.75" customHeight="1">
      <c r="N452" s="3"/>
      <c r="AZ452" s="3"/>
      <c r="BA452" s="3"/>
      <c r="BB452" s="3"/>
      <c r="BC452" s="3"/>
      <c r="BD452" s="3"/>
      <c r="BE452" s="3"/>
      <c r="BF452" s="3"/>
      <c r="BZ452" s="3"/>
      <c r="CA452" s="3"/>
      <c r="CB452" s="3"/>
    </row>
    <row r="453" ht="12.75" customHeight="1">
      <c r="N453" s="3"/>
      <c r="AZ453" s="3"/>
      <c r="BA453" s="3"/>
      <c r="BB453" s="3"/>
      <c r="BC453" s="3"/>
      <c r="BD453" s="3"/>
      <c r="BE453" s="3"/>
      <c r="BF453" s="3"/>
      <c r="BZ453" s="3"/>
      <c r="CA453" s="3"/>
      <c r="CB453" s="3"/>
    </row>
    <row r="454" ht="12.75" customHeight="1">
      <c r="N454" s="3"/>
      <c r="AZ454" s="3"/>
      <c r="BA454" s="3"/>
      <c r="BB454" s="3"/>
      <c r="BC454" s="3"/>
      <c r="BD454" s="3"/>
      <c r="BE454" s="3"/>
      <c r="BF454" s="3"/>
      <c r="BZ454" s="3"/>
      <c r="CA454" s="3"/>
      <c r="CB454" s="3"/>
    </row>
    <row r="455" ht="12.75" customHeight="1">
      <c r="N455" s="3"/>
      <c r="AZ455" s="3"/>
      <c r="BA455" s="3"/>
      <c r="BB455" s="3"/>
      <c r="BC455" s="3"/>
      <c r="BD455" s="3"/>
      <c r="BE455" s="3"/>
      <c r="BF455" s="3"/>
      <c r="BZ455" s="3"/>
      <c r="CA455" s="3"/>
      <c r="CB455" s="3"/>
    </row>
    <row r="456" ht="12.75" customHeight="1">
      <c r="N456" s="3"/>
      <c r="AZ456" s="3"/>
      <c r="BA456" s="3"/>
      <c r="BB456" s="3"/>
      <c r="BC456" s="3"/>
      <c r="BD456" s="3"/>
      <c r="BE456" s="3"/>
      <c r="BF456" s="3"/>
      <c r="BZ456" s="3"/>
      <c r="CA456" s="3"/>
      <c r="CB456" s="3"/>
    </row>
    <row r="457" ht="12.75" customHeight="1">
      <c r="N457" s="3"/>
      <c r="AZ457" s="3"/>
      <c r="BA457" s="3"/>
      <c r="BB457" s="3"/>
      <c r="BC457" s="3"/>
      <c r="BD457" s="3"/>
      <c r="BE457" s="3"/>
      <c r="BF457" s="3"/>
      <c r="BZ457" s="3"/>
      <c r="CA457" s="3"/>
      <c r="CB457" s="3"/>
    </row>
    <row r="458" ht="12.75" customHeight="1">
      <c r="N458" s="3"/>
      <c r="AZ458" s="3"/>
      <c r="BA458" s="3"/>
      <c r="BB458" s="3"/>
      <c r="BC458" s="3"/>
      <c r="BD458" s="3"/>
      <c r="BE458" s="3"/>
      <c r="BF458" s="3"/>
      <c r="BZ458" s="3"/>
      <c r="CA458" s="3"/>
      <c r="CB458" s="3"/>
    </row>
    <row r="459" ht="12.75" customHeight="1">
      <c r="N459" s="3"/>
      <c r="AZ459" s="3"/>
      <c r="BA459" s="3"/>
      <c r="BB459" s="3"/>
      <c r="BC459" s="3"/>
      <c r="BD459" s="3"/>
      <c r="BE459" s="3"/>
      <c r="BF459" s="3"/>
      <c r="BZ459" s="3"/>
      <c r="CA459" s="3"/>
      <c r="CB459" s="3"/>
    </row>
    <row r="460" ht="12.75" customHeight="1">
      <c r="N460" s="3"/>
      <c r="AZ460" s="3"/>
      <c r="BA460" s="3"/>
      <c r="BB460" s="3"/>
      <c r="BC460" s="3"/>
      <c r="BD460" s="3"/>
      <c r="BE460" s="3"/>
      <c r="BF460" s="3"/>
      <c r="BZ460" s="3"/>
      <c r="CA460" s="3"/>
      <c r="CB460" s="3"/>
    </row>
    <row r="461" ht="12.75" customHeight="1">
      <c r="N461" s="3"/>
      <c r="AZ461" s="3"/>
      <c r="BA461" s="3"/>
      <c r="BB461" s="3"/>
      <c r="BC461" s="3"/>
      <c r="BD461" s="3"/>
      <c r="BE461" s="3"/>
      <c r="BF461" s="3"/>
      <c r="BZ461" s="3"/>
      <c r="CA461" s="3"/>
      <c r="CB461" s="3"/>
    </row>
    <row r="462" ht="12.75" customHeight="1">
      <c r="N462" s="3"/>
      <c r="AZ462" s="3"/>
      <c r="BA462" s="3"/>
      <c r="BB462" s="3"/>
      <c r="BC462" s="3"/>
      <c r="BD462" s="3"/>
      <c r="BE462" s="3"/>
      <c r="BF462" s="3"/>
      <c r="BZ462" s="3"/>
      <c r="CA462" s="3"/>
      <c r="CB462" s="3"/>
    </row>
    <row r="463" ht="12.75" customHeight="1">
      <c r="N463" s="3"/>
      <c r="AZ463" s="3"/>
      <c r="BA463" s="3"/>
      <c r="BB463" s="3"/>
      <c r="BC463" s="3"/>
      <c r="BD463" s="3"/>
      <c r="BE463" s="3"/>
      <c r="BF463" s="3"/>
      <c r="BZ463" s="3"/>
      <c r="CA463" s="3"/>
      <c r="CB463" s="3"/>
    </row>
    <row r="464" ht="12.75" customHeight="1">
      <c r="N464" s="3"/>
      <c r="AZ464" s="3"/>
      <c r="BA464" s="3"/>
      <c r="BB464" s="3"/>
      <c r="BC464" s="3"/>
      <c r="BD464" s="3"/>
      <c r="BE464" s="3"/>
      <c r="BF464" s="3"/>
      <c r="BZ464" s="3"/>
      <c r="CA464" s="3"/>
      <c r="CB464" s="3"/>
    </row>
    <row r="465" ht="12.75" customHeight="1">
      <c r="N465" s="3"/>
      <c r="AZ465" s="3"/>
      <c r="BA465" s="3"/>
      <c r="BB465" s="3"/>
      <c r="BC465" s="3"/>
      <c r="BD465" s="3"/>
      <c r="BE465" s="3"/>
      <c r="BF465" s="3"/>
      <c r="BZ465" s="3"/>
      <c r="CA465" s="3"/>
      <c r="CB465" s="3"/>
    </row>
    <row r="466" ht="12.75" customHeight="1">
      <c r="N466" s="3"/>
      <c r="AZ466" s="3"/>
      <c r="BA466" s="3"/>
      <c r="BB466" s="3"/>
      <c r="BC466" s="3"/>
      <c r="BD466" s="3"/>
      <c r="BE466" s="3"/>
      <c r="BF466" s="3"/>
      <c r="BZ466" s="3"/>
      <c r="CA466" s="3"/>
      <c r="CB466" s="3"/>
    </row>
    <row r="467" ht="12.75" customHeight="1">
      <c r="N467" s="3"/>
      <c r="AZ467" s="3"/>
      <c r="BA467" s="3"/>
      <c r="BB467" s="3"/>
      <c r="BC467" s="3"/>
      <c r="BD467" s="3"/>
      <c r="BE467" s="3"/>
      <c r="BF467" s="3"/>
      <c r="BZ467" s="3"/>
      <c r="CA467" s="3"/>
      <c r="CB467" s="3"/>
    </row>
    <row r="468" ht="12.75" customHeight="1">
      <c r="N468" s="3"/>
      <c r="AZ468" s="3"/>
      <c r="BA468" s="3"/>
      <c r="BB468" s="3"/>
      <c r="BC468" s="3"/>
      <c r="BD468" s="3"/>
      <c r="BE468" s="3"/>
      <c r="BF468" s="3"/>
      <c r="BZ468" s="3"/>
      <c r="CA468" s="3"/>
      <c r="CB468" s="3"/>
    </row>
    <row r="469" ht="12.75" customHeight="1">
      <c r="N469" s="3"/>
      <c r="AZ469" s="3"/>
      <c r="BA469" s="3"/>
      <c r="BB469" s="3"/>
      <c r="BC469" s="3"/>
      <c r="BD469" s="3"/>
      <c r="BE469" s="3"/>
      <c r="BF469" s="3"/>
      <c r="BZ469" s="3"/>
      <c r="CA469" s="3"/>
      <c r="CB469" s="3"/>
    </row>
    <row r="470" ht="12.75" customHeight="1">
      <c r="N470" s="3"/>
      <c r="AZ470" s="3"/>
      <c r="BA470" s="3"/>
      <c r="BB470" s="3"/>
      <c r="BC470" s="3"/>
      <c r="BD470" s="3"/>
      <c r="BE470" s="3"/>
      <c r="BF470" s="3"/>
      <c r="BZ470" s="3"/>
      <c r="CA470" s="3"/>
      <c r="CB470" s="3"/>
    </row>
    <row r="471" ht="12.75" customHeight="1">
      <c r="N471" s="3"/>
      <c r="AZ471" s="3"/>
      <c r="BA471" s="3"/>
      <c r="BB471" s="3"/>
      <c r="BC471" s="3"/>
      <c r="BD471" s="3"/>
      <c r="BE471" s="3"/>
      <c r="BF471" s="3"/>
      <c r="BZ471" s="3"/>
      <c r="CA471" s="3"/>
      <c r="CB471" s="3"/>
    </row>
    <row r="472" ht="12.75" customHeight="1">
      <c r="N472" s="3"/>
      <c r="AZ472" s="3"/>
      <c r="BA472" s="3"/>
      <c r="BB472" s="3"/>
      <c r="BC472" s="3"/>
      <c r="BD472" s="3"/>
      <c r="BE472" s="3"/>
      <c r="BF472" s="3"/>
      <c r="BZ472" s="3"/>
      <c r="CA472" s="3"/>
      <c r="CB472" s="3"/>
    </row>
    <row r="473" ht="12.75" customHeight="1">
      <c r="N473" s="3"/>
      <c r="AZ473" s="3"/>
      <c r="BA473" s="3"/>
      <c r="BB473" s="3"/>
      <c r="BC473" s="3"/>
      <c r="BD473" s="3"/>
      <c r="BE473" s="3"/>
      <c r="BF473" s="3"/>
      <c r="BZ473" s="3"/>
      <c r="CA473" s="3"/>
      <c r="CB473" s="3"/>
    </row>
    <row r="474" ht="12.75" customHeight="1">
      <c r="N474" s="3"/>
      <c r="AZ474" s="3"/>
      <c r="BA474" s="3"/>
      <c r="BB474" s="3"/>
      <c r="BC474" s="3"/>
      <c r="BD474" s="3"/>
      <c r="BE474" s="3"/>
      <c r="BF474" s="3"/>
      <c r="BZ474" s="3"/>
      <c r="CA474" s="3"/>
      <c r="CB474" s="3"/>
    </row>
    <row r="475" ht="12.75" customHeight="1">
      <c r="N475" s="3"/>
      <c r="AZ475" s="3"/>
      <c r="BA475" s="3"/>
      <c r="BB475" s="3"/>
      <c r="BC475" s="3"/>
      <c r="BD475" s="3"/>
      <c r="BE475" s="3"/>
      <c r="BF475" s="3"/>
      <c r="BZ475" s="3"/>
      <c r="CA475" s="3"/>
      <c r="CB475" s="3"/>
    </row>
    <row r="476" ht="12.75" customHeight="1">
      <c r="N476" s="3"/>
      <c r="AZ476" s="3"/>
      <c r="BA476" s="3"/>
      <c r="BB476" s="3"/>
      <c r="BC476" s="3"/>
      <c r="BD476" s="3"/>
      <c r="BE476" s="3"/>
      <c r="BF476" s="3"/>
      <c r="BZ476" s="3"/>
      <c r="CA476" s="3"/>
      <c r="CB476" s="3"/>
    </row>
    <row r="477" ht="12.75" customHeight="1">
      <c r="N477" s="3"/>
      <c r="AZ477" s="3"/>
      <c r="BA477" s="3"/>
      <c r="BB477" s="3"/>
      <c r="BC477" s="3"/>
      <c r="BD477" s="3"/>
      <c r="BE477" s="3"/>
      <c r="BF477" s="3"/>
      <c r="BZ477" s="3"/>
      <c r="CA477" s="3"/>
      <c r="CB477" s="3"/>
    </row>
    <row r="478" ht="12.75" customHeight="1">
      <c r="N478" s="3"/>
      <c r="AZ478" s="3"/>
      <c r="BA478" s="3"/>
      <c r="BB478" s="3"/>
      <c r="BC478" s="3"/>
      <c r="BD478" s="3"/>
      <c r="BE478" s="3"/>
      <c r="BF478" s="3"/>
      <c r="BZ478" s="3"/>
      <c r="CA478" s="3"/>
      <c r="CB478" s="3"/>
    </row>
    <row r="479" ht="12.75" customHeight="1">
      <c r="N479" s="3"/>
      <c r="AZ479" s="3"/>
      <c r="BA479" s="3"/>
      <c r="BB479" s="3"/>
      <c r="BC479" s="3"/>
      <c r="BD479" s="3"/>
      <c r="BE479" s="3"/>
      <c r="BF479" s="3"/>
      <c r="BZ479" s="3"/>
      <c r="CA479" s="3"/>
      <c r="CB479" s="3"/>
    </row>
    <row r="480" ht="12.75" customHeight="1">
      <c r="N480" s="3"/>
      <c r="AZ480" s="3"/>
      <c r="BA480" s="3"/>
      <c r="BB480" s="3"/>
      <c r="BC480" s="3"/>
      <c r="BD480" s="3"/>
      <c r="BE480" s="3"/>
      <c r="BF480" s="3"/>
      <c r="BZ480" s="3"/>
      <c r="CA480" s="3"/>
      <c r="CB480" s="3"/>
    </row>
    <row r="481" ht="12.75" customHeight="1">
      <c r="N481" s="3"/>
      <c r="AZ481" s="3"/>
      <c r="BA481" s="3"/>
      <c r="BB481" s="3"/>
      <c r="BC481" s="3"/>
      <c r="BD481" s="3"/>
      <c r="BE481" s="3"/>
      <c r="BF481" s="3"/>
      <c r="BZ481" s="3"/>
      <c r="CA481" s="3"/>
      <c r="CB481" s="3"/>
    </row>
    <row r="482" ht="12.75" customHeight="1">
      <c r="N482" s="3"/>
      <c r="AZ482" s="3"/>
      <c r="BA482" s="3"/>
      <c r="BB482" s="3"/>
      <c r="BC482" s="3"/>
      <c r="BD482" s="3"/>
      <c r="BE482" s="3"/>
      <c r="BF482" s="3"/>
      <c r="BZ482" s="3"/>
      <c r="CA482" s="3"/>
      <c r="CB482" s="3"/>
    </row>
    <row r="483" ht="12.75" customHeight="1">
      <c r="N483" s="3"/>
      <c r="AZ483" s="3"/>
      <c r="BA483" s="3"/>
      <c r="BB483" s="3"/>
      <c r="BC483" s="3"/>
      <c r="BD483" s="3"/>
      <c r="BE483" s="3"/>
      <c r="BF483" s="3"/>
      <c r="BZ483" s="3"/>
      <c r="CA483" s="3"/>
      <c r="CB483" s="3"/>
    </row>
    <row r="484" ht="12.75" customHeight="1">
      <c r="N484" s="3"/>
      <c r="AZ484" s="3"/>
      <c r="BA484" s="3"/>
      <c r="BB484" s="3"/>
      <c r="BC484" s="3"/>
      <c r="BD484" s="3"/>
      <c r="BE484" s="3"/>
      <c r="BF484" s="3"/>
      <c r="BZ484" s="3"/>
      <c r="CA484" s="3"/>
      <c r="CB484" s="3"/>
    </row>
    <row r="485" ht="12.75" customHeight="1">
      <c r="N485" s="3"/>
      <c r="AZ485" s="3"/>
      <c r="BA485" s="3"/>
      <c r="BB485" s="3"/>
      <c r="BC485" s="3"/>
      <c r="BD485" s="3"/>
      <c r="BE485" s="3"/>
      <c r="BF485" s="3"/>
      <c r="BZ485" s="3"/>
      <c r="CA485" s="3"/>
      <c r="CB485" s="3"/>
    </row>
    <row r="486" ht="12.75" customHeight="1">
      <c r="N486" s="3"/>
      <c r="AZ486" s="3"/>
      <c r="BA486" s="3"/>
      <c r="BB486" s="3"/>
      <c r="BC486" s="3"/>
      <c r="BD486" s="3"/>
      <c r="BE486" s="3"/>
      <c r="BF486" s="3"/>
      <c r="BZ486" s="3"/>
      <c r="CA486" s="3"/>
      <c r="CB486" s="3"/>
    </row>
    <row r="487" ht="12.75" customHeight="1">
      <c r="N487" s="3"/>
      <c r="AZ487" s="3"/>
      <c r="BA487" s="3"/>
      <c r="BB487" s="3"/>
      <c r="BC487" s="3"/>
      <c r="BD487" s="3"/>
      <c r="BE487" s="3"/>
      <c r="BF487" s="3"/>
      <c r="BZ487" s="3"/>
      <c r="CA487" s="3"/>
      <c r="CB487" s="3"/>
    </row>
    <row r="488" ht="12.75" customHeight="1">
      <c r="N488" s="3"/>
      <c r="AZ488" s="3"/>
      <c r="BA488" s="3"/>
      <c r="BB488" s="3"/>
      <c r="BC488" s="3"/>
      <c r="BD488" s="3"/>
      <c r="BE488" s="3"/>
      <c r="BF488" s="3"/>
      <c r="BZ488" s="3"/>
      <c r="CA488" s="3"/>
      <c r="CB488" s="3"/>
    </row>
    <row r="489" ht="12.75" customHeight="1">
      <c r="N489" s="3"/>
      <c r="AZ489" s="3"/>
      <c r="BA489" s="3"/>
      <c r="BB489" s="3"/>
      <c r="BC489" s="3"/>
      <c r="BD489" s="3"/>
      <c r="BE489" s="3"/>
      <c r="BF489" s="3"/>
      <c r="BZ489" s="3"/>
      <c r="CA489" s="3"/>
      <c r="CB489" s="3"/>
    </row>
    <row r="490" ht="12.75" customHeight="1">
      <c r="N490" s="3"/>
      <c r="AZ490" s="3"/>
      <c r="BA490" s="3"/>
      <c r="BB490" s="3"/>
      <c r="BC490" s="3"/>
      <c r="BD490" s="3"/>
      <c r="BE490" s="3"/>
      <c r="BF490" s="3"/>
      <c r="BZ490" s="3"/>
      <c r="CA490" s="3"/>
      <c r="CB490" s="3"/>
    </row>
    <row r="491" ht="12.75" customHeight="1">
      <c r="N491" s="3"/>
      <c r="AZ491" s="3"/>
      <c r="BA491" s="3"/>
      <c r="BB491" s="3"/>
      <c r="BC491" s="3"/>
      <c r="BD491" s="3"/>
      <c r="BE491" s="3"/>
      <c r="BF491" s="3"/>
      <c r="BZ491" s="3"/>
      <c r="CA491" s="3"/>
      <c r="CB491" s="3"/>
    </row>
    <row r="492" ht="12.75" customHeight="1">
      <c r="N492" s="3"/>
      <c r="AZ492" s="3"/>
      <c r="BA492" s="3"/>
      <c r="BB492" s="3"/>
      <c r="BC492" s="3"/>
      <c r="BD492" s="3"/>
      <c r="BE492" s="3"/>
      <c r="BF492" s="3"/>
      <c r="BZ492" s="3"/>
      <c r="CA492" s="3"/>
      <c r="CB492" s="3"/>
    </row>
    <row r="493" ht="12.75" customHeight="1">
      <c r="N493" s="3"/>
      <c r="AZ493" s="3"/>
      <c r="BA493" s="3"/>
      <c r="BB493" s="3"/>
      <c r="BC493" s="3"/>
      <c r="BD493" s="3"/>
      <c r="BE493" s="3"/>
      <c r="BF493" s="3"/>
      <c r="BZ493" s="3"/>
      <c r="CA493" s="3"/>
      <c r="CB493" s="3"/>
    </row>
    <row r="494" ht="12.75" customHeight="1">
      <c r="N494" s="3"/>
      <c r="AZ494" s="3"/>
      <c r="BA494" s="3"/>
      <c r="BB494" s="3"/>
      <c r="BC494" s="3"/>
      <c r="BD494" s="3"/>
      <c r="BE494" s="3"/>
      <c r="BF494" s="3"/>
      <c r="BZ494" s="3"/>
      <c r="CA494" s="3"/>
      <c r="CB494" s="3"/>
    </row>
    <row r="495" ht="12.75" customHeight="1">
      <c r="N495" s="3"/>
      <c r="AZ495" s="3"/>
      <c r="BA495" s="3"/>
      <c r="BB495" s="3"/>
      <c r="BC495" s="3"/>
      <c r="BD495" s="3"/>
      <c r="BE495" s="3"/>
      <c r="BF495" s="3"/>
      <c r="BZ495" s="3"/>
      <c r="CA495" s="3"/>
      <c r="CB495" s="3"/>
    </row>
    <row r="496" ht="12.75" customHeight="1">
      <c r="N496" s="3"/>
      <c r="AZ496" s="3"/>
      <c r="BA496" s="3"/>
      <c r="BB496" s="3"/>
      <c r="BC496" s="3"/>
      <c r="BD496" s="3"/>
      <c r="BE496" s="3"/>
      <c r="BF496" s="3"/>
      <c r="BZ496" s="3"/>
      <c r="CA496" s="3"/>
      <c r="CB496" s="3"/>
    </row>
    <row r="497" ht="12.75" customHeight="1">
      <c r="N497" s="3"/>
      <c r="AZ497" s="3"/>
      <c r="BA497" s="3"/>
      <c r="BB497" s="3"/>
      <c r="BC497" s="3"/>
      <c r="BD497" s="3"/>
      <c r="BE497" s="3"/>
      <c r="BF497" s="3"/>
      <c r="BZ497" s="3"/>
      <c r="CA497" s="3"/>
      <c r="CB497" s="3"/>
    </row>
    <row r="498" ht="12.75" customHeight="1">
      <c r="N498" s="3"/>
      <c r="AZ498" s="3"/>
      <c r="BA498" s="3"/>
      <c r="BB498" s="3"/>
      <c r="BC498" s="3"/>
      <c r="BD498" s="3"/>
      <c r="BE498" s="3"/>
      <c r="BF498" s="3"/>
      <c r="BZ498" s="3"/>
      <c r="CA498" s="3"/>
      <c r="CB498" s="3"/>
    </row>
    <row r="499" ht="12.75" customHeight="1">
      <c r="N499" s="3"/>
      <c r="AZ499" s="3"/>
      <c r="BA499" s="3"/>
      <c r="BB499" s="3"/>
      <c r="BC499" s="3"/>
      <c r="BD499" s="3"/>
      <c r="BE499" s="3"/>
      <c r="BF499" s="3"/>
      <c r="BZ499" s="3"/>
      <c r="CA499" s="3"/>
      <c r="CB499" s="3"/>
    </row>
    <row r="500" ht="12.75" customHeight="1">
      <c r="N500" s="3"/>
      <c r="AZ500" s="3"/>
      <c r="BA500" s="3"/>
      <c r="BB500" s="3"/>
      <c r="BC500" s="3"/>
      <c r="BD500" s="3"/>
      <c r="BE500" s="3"/>
      <c r="BF500" s="3"/>
      <c r="BZ500" s="3"/>
      <c r="CA500" s="3"/>
      <c r="CB500" s="3"/>
    </row>
    <row r="501" ht="12.75" customHeight="1">
      <c r="N501" s="3"/>
      <c r="AZ501" s="3"/>
      <c r="BA501" s="3"/>
      <c r="BB501" s="3"/>
      <c r="BC501" s="3"/>
      <c r="BD501" s="3"/>
      <c r="BE501" s="3"/>
      <c r="BF501" s="3"/>
      <c r="BZ501" s="3"/>
      <c r="CA501" s="3"/>
      <c r="CB501" s="3"/>
    </row>
    <row r="502" ht="12.75" customHeight="1">
      <c r="N502" s="3"/>
      <c r="AZ502" s="3"/>
      <c r="BA502" s="3"/>
      <c r="BB502" s="3"/>
      <c r="BC502" s="3"/>
      <c r="BD502" s="3"/>
      <c r="BE502" s="3"/>
      <c r="BF502" s="3"/>
      <c r="BZ502" s="3"/>
      <c r="CA502" s="3"/>
      <c r="CB502" s="3"/>
    </row>
    <row r="503" ht="12.75" customHeight="1">
      <c r="N503" s="3"/>
      <c r="AZ503" s="3"/>
      <c r="BA503" s="3"/>
      <c r="BB503" s="3"/>
      <c r="BC503" s="3"/>
      <c r="BD503" s="3"/>
      <c r="BE503" s="3"/>
      <c r="BF503" s="3"/>
      <c r="BZ503" s="3"/>
      <c r="CA503" s="3"/>
      <c r="CB503" s="3"/>
    </row>
    <row r="504" ht="12.75" customHeight="1">
      <c r="N504" s="3"/>
      <c r="AZ504" s="3"/>
      <c r="BA504" s="3"/>
      <c r="BB504" s="3"/>
      <c r="BC504" s="3"/>
      <c r="BD504" s="3"/>
      <c r="BE504" s="3"/>
      <c r="BF504" s="3"/>
      <c r="BZ504" s="3"/>
      <c r="CA504" s="3"/>
      <c r="CB504" s="3"/>
    </row>
    <row r="505" ht="12.75" customHeight="1">
      <c r="N505" s="3"/>
      <c r="AZ505" s="3"/>
      <c r="BA505" s="3"/>
      <c r="BB505" s="3"/>
      <c r="BC505" s="3"/>
      <c r="BD505" s="3"/>
      <c r="BE505" s="3"/>
      <c r="BF505" s="3"/>
      <c r="BZ505" s="3"/>
      <c r="CA505" s="3"/>
      <c r="CB505" s="3"/>
    </row>
    <row r="506" ht="12.75" customHeight="1">
      <c r="N506" s="3"/>
      <c r="AZ506" s="3"/>
      <c r="BA506" s="3"/>
      <c r="BB506" s="3"/>
      <c r="BC506" s="3"/>
      <c r="BD506" s="3"/>
      <c r="BE506" s="3"/>
      <c r="BF506" s="3"/>
      <c r="BZ506" s="3"/>
      <c r="CA506" s="3"/>
      <c r="CB506" s="3"/>
    </row>
    <row r="507" ht="12.75" customHeight="1">
      <c r="N507" s="3"/>
      <c r="AZ507" s="3"/>
      <c r="BA507" s="3"/>
      <c r="BB507" s="3"/>
      <c r="BC507" s="3"/>
      <c r="BD507" s="3"/>
      <c r="BE507" s="3"/>
      <c r="BF507" s="3"/>
      <c r="BZ507" s="3"/>
      <c r="CA507" s="3"/>
      <c r="CB507" s="3"/>
    </row>
    <row r="508" ht="12.75" customHeight="1">
      <c r="N508" s="3"/>
      <c r="AZ508" s="3"/>
      <c r="BA508" s="3"/>
      <c r="BB508" s="3"/>
      <c r="BC508" s="3"/>
      <c r="BD508" s="3"/>
      <c r="BE508" s="3"/>
      <c r="BF508" s="3"/>
      <c r="BZ508" s="3"/>
      <c r="CA508" s="3"/>
      <c r="CB508" s="3"/>
    </row>
    <row r="509" ht="12.75" customHeight="1">
      <c r="N509" s="3"/>
      <c r="AZ509" s="3"/>
      <c r="BA509" s="3"/>
      <c r="BB509" s="3"/>
      <c r="BC509" s="3"/>
      <c r="BD509" s="3"/>
      <c r="BE509" s="3"/>
      <c r="BF509" s="3"/>
      <c r="BZ509" s="3"/>
      <c r="CA509" s="3"/>
      <c r="CB509" s="3"/>
    </row>
    <row r="510" ht="12.75" customHeight="1">
      <c r="N510" s="3"/>
      <c r="AZ510" s="3"/>
      <c r="BA510" s="3"/>
      <c r="BB510" s="3"/>
      <c r="BC510" s="3"/>
      <c r="BD510" s="3"/>
      <c r="BE510" s="3"/>
      <c r="BF510" s="3"/>
      <c r="BZ510" s="3"/>
      <c r="CA510" s="3"/>
      <c r="CB510" s="3"/>
    </row>
    <row r="511" ht="12.75" customHeight="1">
      <c r="N511" s="3"/>
      <c r="AZ511" s="3"/>
      <c r="BA511" s="3"/>
      <c r="BB511" s="3"/>
      <c r="BC511" s="3"/>
      <c r="BD511" s="3"/>
      <c r="BE511" s="3"/>
      <c r="BF511" s="3"/>
      <c r="BZ511" s="3"/>
      <c r="CA511" s="3"/>
      <c r="CB511" s="3"/>
    </row>
    <row r="512" ht="12.75" customHeight="1">
      <c r="N512" s="3"/>
      <c r="AZ512" s="3"/>
      <c r="BA512" s="3"/>
      <c r="BB512" s="3"/>
      <c r="BC512" s="3"/>
      <c r="BD512" s="3"/>
      <c r="BE512" s="3"/>
      <c r="BF512" s="3"/>
      <c r="BZ512" s="3"/>
      <c r="CA512" s="3"/>
      <c r="CB512" s="3"/>
    </row>
    <row r="513" ht="12.75" customHeight="1">
      <c r="N513" s="3"/>
      <c r="AZ513" s="3"/>
      <c r="BA513" s="3"/>
      <c r="BB513" s="3"/>
      <c r="BC513" s="3"/>
      <c r="BD513" s="3"/>
      <c r="BE513" s="3"/>
      <c r="BF513" s="3"/>
      <c r="BZ513" s="3"/>
      <c r="CA513" s="3"/>
      <c r="CB513" s="3"/>
    </row>
    <row r="514" ht="12.75" customHeight="1">
      <c r="N514" s="3"/>
      <c r="AZ514" s="3"/>
      <c r="BA514" s="3"/>
      <c r="BB514" s="3"/>
      <c r="BC514" s="3"/>
      <c r="BD514" s="3"/>
      <c r="BE514" s="3"/>
      <c r="BF514" s="3"/>
      <c r="BZ514" s="3"/>
      <c r="CA514" s="3"/>
      <c r="CB514" s="3"/>
    </row>
    <row r="515" ht="12.75" customHeight="1">
      <c r="N515" s="3"/>
      <c r="AZ515" s="3"/>
      <c r="BA515" s="3"/>
      <c r="BB515" s="3"/>
      <c r="BC515" s="3"/>
      <c r="BD515" s="3"/>
      <c r="BE515" s="3"/>
      <c r="BF515" s="3"/>
      <c r="BZ515" s="3"/>
      <c r="CA515" s="3"/>
      <c r="CB515" s="3"/>
    </row>
    <row r="516" ht="12.75" customHeight="1">
      <c r="N516" s="3"/>
      <c r="AZ516" s="3"/>
      <c r="BA516" s="3"/>
      <c r="BB516" s="3"/>
      <c r="BC516" s="3"/>
      <c r="BD516" s="3"/>
      <c r="BE516" s="3"/>
      <c r="BF516" s="3"/>
      <c r="BZ516" s="3"/>
      <c r="CA516" s="3"/>
      <c r="CB516" s="3"/>
    </row>
    <row r="517" ht="12.75" customHeight="1">
      <c r="N517" s="3"/>
      <c r="AZ517" s="3"/>
      <c r="BA517" s="3"/>
      <c r="BB517" s="3"/>
      <c r="BC517" s="3"/>
      <c r="BD517" s="3"/>
      <c r="BE517" s="3"/>
      <c r="BF517" s="3"/>
      <c r="BZ517" s="3"/>
      <c r="CA517" s="3"/>
      <c r="CB517" s="3"/>
    </row>
    <row r="518" ht="12.75" customHeight="1">
      <c r="N518" s="3"/>
      <c r="AZ518" s="3"/>
      <c r="BA518" s="3"/>
      <c r="BB518" s="3"/>
      <c r="BC518" s="3"/>
      <c r="BD518" s="3"/>
      <c r="BE518" s="3"/>
      <c r="BF518" s="3"/>
      <c r="BZ518" s="3"/>
      <c r="CA518" s="3"/>
      <c r="CB518" s="3"/>
    </row>
    <row r="519" ht="12.75" customHeight="1">
      <c r="N519" s="3"/>
      <c r="AZ519" s="3"/>
      <c r="BA519" s="3"/>
      <c r="BB519" s="3"/>
      <c r="BC519" s="3"/>
      <c r="BD519" s="3"/>
      <c r="BE519" s="3"/>
      <c r="BF519" s="3"/>
      <c r="BZ519" s="3"/>
      <c r="CA519" s="3"/>
      <c r="CB519" s="3"/>
    </row>
    <row r="520" ht="12.75" customHeight="1">
      <c r="N520" s="3"/>
      <c r="AZ520" s="3"/>
      <c r="BA520" s="3"/>
      <c r="BB520" s="3"/>
      <c r="BC520" s="3"/>
      <c r="BD520" s="3"/>
      <c r="BE520" s="3"/>
      <c r="BF520" s="3"/>
      <c r="BZ520" s="3"/>
      <c r="CA520" s="3"/>
      <c r="CB520" s="3"/>
    </row>
    <row r="521" ht="12.75" customHeight="1">
      <c r="N521" s="3"/>
      <c r="AZ521" s="3"/>
      <c r="BA521" s="3"/>
      <c r="BB521" s="3"/>
      <c r="BC521" s="3"/>
      <c r="BD521" s="3"/>
      <c r="BE521" s="3"/>
      <c r="BF521" s="3"/>
      <c r="BZ521" s="3"/>
      <c r="CA521" s="3"/>
      <c r="CB521" s="3"/>
    </row>
    <row r="522" ht="12.75" customHeight="1">
      <c r="N522" s="3"/>
      <c r="AZ522" s="3"/>
      <c r="BA522" s="3"/>
      <c r="BB522" s="3"/>
      <c r="BC522" s="3"/>
      <c r="BD522" s="3"/>
      <c r="BE522" s="3"/>
      <c r="BF522" s="3"/>
      <c r="BZ522" s="3"/>
      <c r="CA522" s="3"/>
      <c r="CB522" s="3"/>
    </row>
    <row r="523" ht="12.75" customHeight="1">
      <c r="N523" s="3"/>
      <c r="AZ523" s="3"/>
      <c r="BA523" s="3"/>
      <c r="BB523" s="3"/>
      <c r="BC523" s="3"/>
      <c r="BD523" s="3"/>
      <c r="BE523" s="3"/>
      <c r="BF523" s="3"/>
      <c r="BZ523" s="3"/>
      <c r="CA523" s="3"/>
      <c r="CB523" s="3"/>
    </row>
    <row r="524" ht="12.75" customHeight="1">
      <c r="N524" s="3"/>
      <c r="AZ524" s="3"/>
      <c r="BA524" s="3"/>
      <c r="BB524" s="3"/>
      <c r="BC524" s="3"/>
      <c r="BD524" s="3"/>
      <c r="BE524" s="3"/>
      <c r="BF524" s="3"/>
      <c r="BZ524" s="3"/>
      <c r="CA524" s="3"/>
      <c r="CB524" s="3"/>
    </row>
    <row r="525" ht="12.75" customHeight="1">
      <c r="N525" s="3"/>
      <c r="AZ525" s="3"/>
      <c r="BA525" s="3"/>
      <c r="BB525" s="3"/>
      <c r="BC525" s="3"/>
      <c r="BD525" s="3"/>
      <c r="BE525" s="3"/>
      <c r="BF525" s="3"/>
      <c r="BZ525" s="3"/>
      <c r="CA525" s="3"/>
      <c r="CB525" s="3"/>
    </row>
    <row r="526" ht="12.75" customHeight="1">
      <c r="N526" s="3"/>
      <c r="AZ526" s="3"/>
      <c r="BA526" s="3"/>
      <c r="BB526" s="3"/>
      <c r="BC526" s="3"/>
      <c r="BD526" s="3"/>
      <c r="BE526" s="3"/>
      <c r="BF526" s="3"/>
      <c r="BZ526" s="3"/>
      <c r="CA526" s="3"/>
      <c r="CB526" s="3"/>
    </row>
    <row r="527" ht="12.75" customHeight="1">
      <c r="N527" s="3"/>
      <c r="AZ527" s="3"/>
      <c r="BA527" s="3"/>
      <c r="BB527" s="3"/>
      <c r="BC527" s="3"/>
      <c r="BD527" s="3"/>
      <c r="BE527" s="3"/>
      <c r="BF527" s="3"/>
      <c r="BZ527" s="3"/>
      <c r="CA527" s="3"/>
      <c r="CB527" s="3"/>
    </row>
    <row r="528" ht="12.75" customHeight="1">
      <c r="N528" s="3"/>
      <c r="AZ528" s="3"/>
      <c r="BA528" s="3"/>
      <c r="BB528" s="3"/>
      <c r="BC528" s="3"/>
      <c r="BD528" s="3"/>
      <c r="BE528" s="3"/>
      <c r="BF528" s="3"/>
      <c r="BZ528" s="3"/>
      <c r="CA528" s="3"/>
      <c r="CB528" s="3"/>
    </row>
    <row r="529" ht="12.75" customHeight="1">
      <c r="N529" s="3"/>
      <c r="AZ529" s="3"/>
      <c r="BA529" s="3"/>
      <c r="BB529" s="3"/>
      <c r="BC529" s="3"/>
      <c r="BD529" s="3"/>
      <c r="BE529" s="3"/>
      <c r="BF529" s="3"/>
      <c r="BZ529" s="3"/>
      <c r="CA529" s="3"/>
      <c r="CB529" s="3"/>
    </row>
    <row r="530" ht="12.75" customHeight="1">
      <c r="N530" s="3"/>
      <c r="AZ530" s="3"/>
      <c r="BA530" s="3"/>
      <c r="BB530" s="3"/>
      <c r="BC530" s="3"/>
      <c r="BD530" s="3"/>
      <c r="BE530" s="3"/>
      <c r="BF530" s="3"/>
      <c r="BZ530" s="3"/>
      <c r="CA530" s="3"/>
      <c r="CB530" s="3"/>
    </row>
    <row r="531" ht="12.75" customHeight="1">
      <c r="N531" s="3"/>
      <c r="AZ531" s="3"/>
      <c r="BA531" s="3"/>
      <c r="BB531" s="3"/>
      <c r="BC531" s="3"/>
      <c r="BD531" s="3"/>
      <c r="BE531" s="3"/>
      <c r="BF531" s="3"/>
      <c r="BZ531" s="3"/>
      <c r="CA531" s="3"/>
      <c r="CB531" s="3"/>
    </row>
    <row r="532" ht="12.75" customHeight="1">
      <c r="N532" s="3"/>
      <c r="AZ532" s="3"/>
      <c r="BA532" s="3"/>
      <c r="BB532" s="3"/>
      <c r="BC532" s="3"/>
      <c r="BD532" s="3"/>
      <c r="BE532" s="3"/>
      <c r="BF532" s="3"/>
      <c r="BZ532" s="3"/>
      <c r="CA532" s="3"/>
      <c r="CB532" s="3"/>
    </row>
    <row r="533" ht="12.75" customHeight="1">
      <c r="N533" s="3"/>
      <c r="AZ533" s="3"/>
      <c r="BA533" s="3"/>
      <c r="BB533" s="3"/>
      <c r="BC533" s="3"/>
      <c r="BD533" s="3"/>
      <c r="BE533" s="3"/>
      <c r="BF533" s="3"/>
      <c r="BZ533" s="3"/>
      <c r="CA533" s="3"/>
      <c r="CB533" s="3"/>
    </row>
    <row r="534" ht="12.75" customHeight="1">
      <c r="N534" s="3"/>
      <c r="AZ534" s="3"/>
      <c r="BA534" s="3"/>
      <c r="BB534" s="3"/>
      <c r="BC534" s="3"/>
      <c r="BD534" s="3"/>
      <c r="BE534" s="3"/>
      <c r="BF534" s="3"/>
      <c r="BZ534" s="3"/>
      <c r="CA534" s="3"/>
      <c r="CB534" s="3"/>
    </row>
    <row r="535" ht="12.75" customHeight="1">
      <c r="N535" s="3"/>
      <c r="AZ535" s="3"/>
      <c r="BA535" s="3"/>
      <c r="BB535" s="3"/>
      <c r="BC535" s="3"/>
      <c r="BD535" s="3"/>
      <c r="BE535" s="3"/>
      <c r="BF535" s="3"/>
      <c r="BZ535" s="3"/>
      <c r="CA535" s="3"/>
      <c r="CB535" s="3"/>
    </row>
    <row r="536" ht="12.75" customHeight="1">
      <c r="N536" s="3"/>
      <c r="AZ536" s="3"/>
      <c r="BA536" s="3"/>
      <c r="BB536" s="3"/>
      <c r="BC536" s="3"/>
      <c r="BD536" s="3"/>
      <c r="BE536" s="3"/>
      <c r="BF536" s="3"/>
      <c r="BZ536" s="3"/>
      <c r="CA536" s="3"/>
      <c r="CB536" s="3"/>
    </row>
    <row r="537" ht="12.75" customHeight="1">
      <c r="N537" s="3"/>
      <c r="AZ537" s="3"/>
      <c r="BA537" s="3"/>
      <c r="BB537" s="3"/>
      <c r="BC537" s="3"/>
      <c r="BD537" s="3"/>
      <c r="BE537" s="3"/>
      <c r="BF537" s="3"/>
      <c r="BZ537" s="3"/>
      <c r="CA537" s="3"/>
      <c r="CB537" s="3"/>
    </row>
    <row r="538" ht="12.75" customHeight="1">
      <c r="N538" s="3"/>
      <c r="AZ538" s="3"/>
      <c r="BA538" s="3"/>
      <c r="BB538" s="3"/>
      <c r="BC538" s="3"/>
      <c r="BD538" s="3"/>
      <c r="BE538" s="3"/>
      <c r="BF538" s="3"/>
      <c r="BZ538" s="3"/>
      <c r="CA538" s="3"/>
      <c r="CB538" s="3"/>
    </row>
    <row r="539" ht="12.75" customHeight="1">
      <c r="N539" s="3"/>
      <c r="AZ539" s="3"/>
      <c r="BA539" s="3"/>
      <c r="BB539" s="3"/>
      <c r="BC539" s="3"/>
      <c r="BD539" s="3"/>
      <c r="BE539" s="3"/>
      <c r="BF539" s="3"/>
      <c r="BZ539" s="3"/>
      <c r="CA539" s="3"/>
      <c r="CB539" s="3"/>
    </row>
    <row r="540" ht="12.75" customHeight="1">
      <c r="N540" s="3"/>
      <c r="AZ540" s="3"/>
      <c r="BA540" s="3"/>
      <c r="BB540" s="3"/>
      <c r="BC540" s="3"/>
      <c r="BD540" s="3"/>
      <c r="BE540" s="3"/>
      <c r="BF540" s="3"/>
      <c r="BZ540" s="3"/>
      <c r="CA540" s="3"/>
      <c r="CB540" s="3"/>
    </row>
    <row r="541" ht="12.75" customHeight="1">
      <c r="N541" s="3"/>
      <c r="AZ541" s="3"/>
      <c r="BA541" s="3"/>
      <c r="BB541" s="3"/>
      <c r="BC541" s="3"/>
      <c r="BD541" s="3"/>
      <c r="BE541" s="3"/>
      <c r="BF541" s="3"/>
      <c r="BZ541" s="3"/>
      <c r="CA541" s="3"/>
      <c r="CB541" s="3"/>
    </row>
    <row r="542" ht="12.75" customHeight="1">
      <c r="N542" s="3"/>
      <c r="AZ542" s="3"/>
      <c r="BA542" s="3"/>
      <c r="BB542" s="3"/>
      <c r="BC542" s="3"/>
      <c r="BD542" s="3"/>
      <c r="BE542" s="3"/>
      <c r="BF542" s="3"/>
      <c r="BZ542" s="3"/>
      <c r="CA542" s="3"/>
      <c r="CB542" s="3"/>
    </row>
    <row r="543" ht="12.75" customHeight="1">
      <c r="N543" s="3"/>
      <c r="AZ543" s="3"/>
      <c r="BA543" s="3"/>
      <c r="BB543" s="3"/>
      <c r="BC543" s="3"/>
      <c r="BD543" s="3"/>
      <c r="BE543" s="3"/>
      <c r="BF543" s="3"/>
      <c r="BZ543" s="3"/>
      <c r="CA543" s="3"/>
      <c r="CB543" s="3"/>
    </row>
    <row r="544" ht="12.75" customHeight="1">
      <c r="N544" s="3"/>
      <c r="AZ544" s="3"/>
      <c r="BA544" s="3"/>
      <c r="BB544" s="3"/>
      <c r="BC544" s="3"/>
      <c r="BD544" s="3"/>
      <c r="BE544" s="3"/>
      <c r="BF544" s="3"/>
      <c r="BZ544" s="3"/>
      <c r="CA544" s="3"/>
      <c r="CB544" s="3"/>
    </row>
    <row r="545" ht="12.75" customHeight="1">
      <c r="N545" s="3"/>
      <c r="AZ545" s="3"/>
      <c r="BA545" s="3"/>
      <c r="BB545" s="3"/>
      <c r="BC545" s="3"/>
      <c r="BD545" s="3"/>
      <c r="BE545" s="3"/>
      <c r="BF545" s="3"/>
      <c r="BZ545" s="3"/>
      <c r="CA545" s="3"/>
      <c r="CB545" s="3"/>
    </row>
    <row r="546" ht="12.75" customHeight="1">
      <c r="N546" s="3"/>
      <c r="AZ546" s="3"/>
      <c r="BA546" s="3"/>
      <c r="BB546" s="3"/>
      <c r="BC546" s="3"/>
      <c r="BD546" s="3"/>
      <c r="BE546" s="3"/>
      <c r="BF546" s="3"/>
      <c r="BZ546" s="3"/>
      <c r="CA546" s="3"/>
      <c r="CB546" s="3"/>
    </row>
    <row r="547" ht="12.75" customHeight="1">
      <c r="N547" s="3"/>
      <c r="AZ547" s="3"/>
      <c r="BA547" s="3"/>
      <c r="BB547" s="3"/>
      <c r="BC547" s="3"/>
      <c r="BD547" s="3"/>
      <c r="BE547" s="3"/>
      <c r="BF547" s="3"/>
      <c r="BZ547" s="3"/>
      <c r="CA547" s="3"/>
      <c r="CB547" s="3"/>
    </row>
    <row r="548" ht="12.75" customHeight="1">
      <c r="N548" s="3"/>
      <c r="AZ548" s="3"/>
      <c r="BA548" s="3"/>
      <c r="BB548" s="3"/>
      <c r="BC548" s="3"/>
      <c r="BD548" s="3"/>
      <c r="BE548" s="3"/>
      <c r="BF548" s="3"/>
      <c r="BZ548" s="3"/>
      <c r="CA548" s="3"/>
      <c r="CB548" s="3"/>
    </row>
    <row r="549" ht="12.75" customHeight="1">
      <c r="N549" s="3"/>
      <c r="AZ549" s="3"/>
      <c r="BA549" s="3"/>
      <c r="BB549" s="3"/>
      <c r="BC549" s="3"/>
      <c r="BD549" s="3"/>
      <c r="BE549" s="3"/>
      <c r="BF549" s="3"/>
      <c r="BZ549" s="3"/>
      <c r="CA549" s="3"/>
      <c r="CB549" s="3"/>
    </row>
    <row r="550" ht="12.75" customHeight="1">
      <c r="N550" s="3"/>
      <c r="AZ550" s="3"/>
      <c r="BA550" s="3"/>
      <c r="BB550" s="3"/>
      <c r="BC550" s="3"/>
      <c r="BD550" s="3"/>
      <c r="BE550" s="3"/>
      <c r="BF550" s="3"/>
      <c r="BZ550" s="3"/>
      <c r="CA550" s="3"/>
      <c r="CB550" s="3"/>
    </row>
    <row r="551" ht="12.75" customHeight="1">
      <c r="N551" s="3"/>
      <c r="AZ551" s="3"/>
      <c r="BA551" s="3"/>
      <c r="BB551" s="3"/>
      <c r="BC551" s="3"/>
      <c r="BD551" s="3"/>
      <c r="BE551" s="3"/>
      <c r="BF551" s="3"/>
      <c r="BZ551" s="3"/>
      <c r="CA551" s="3"/>
      <c r="CB551" s="3"/>
    </row>
    <row r="552" ht="12.75" customHeight="1">
      <c r="N552" s="3"/>
      <c r="AZ552" s="3"/>
      <c r="BA552" s="3"/>
      <c r="BB552" s="3"/>
      <c r="BC552" s="3"/>
      <c r="BD552" s="3"/>
      <c r="BE552" s="3"/>
      <c r="BF552" s="3"/>
      <c r="BZ552" s="3"/>
      <c r="CA552" s="3"/>
      <c r="CB552" s="3"/>
    </row>
    <row r="553" ht="12.75" customHeight="1">
      <c r="N553" s="3"/>
      <c r="AZ553" s="3"/>
      <c r="BA553" s="3"/>
      <c r="BB553" s="3"/>
      <c r="BC553" s="3"/>
      <c r="BD553" s="3"/>
      <c r="BE553" s="3"/>
      <c r="BF553" s="3"/>
      <c r="BZ553" s="3"/>
      <c r="CA553" s="3"/>
      <c r="CB553" s="3"/>
    </row>
    <row r="554" ht="12.75" customHeight="1">
      <c r="N554" s="3"/>
      <c r="AZ554" s="3"/>
      <c r="BA554" s="3"/>
      <c r="BB554" s="3"/>
      <c r="BC554" s="3"/>
      <c r="BD554" s="3"/>
      <c r="BE554" s="3"/>
      <c r="BF554" s="3"/>
      <c r="BZ554" s="3"/>
      <c r="CA554" s="3"/>
      <c r="CB554" s="3"/>
    </row>
    <row r="555" ht="12.75" customHeight="1">
      <c r="N555" s="3"/>
      <c r="AZ555" s="3"/>
      <c r="BA555" s="3"/>
      <c r="BB555" s="3"/>
      <c r="BC555" s="3"/>
      <c r="BD555" s="3"/>
      <c r="BE555" s="3"/>
      <c r="BF555" s="3"/>
      <c r="BZ555" s="3"/>
      <c r="CA555" s="3"/>
      <c r="CB555" s="3"/>
    </row>
    <row r="556" ht="12.75" customHeight="1">
      <c r="N556" s="3"/>
      <c r="AZ556" s="3"/>
      <c r="BA556" s="3"/>
      <c r="BB556" s="3"/>
      <c r="BC556" s="3"/>
      <c r="BD556" s="3"/>
      <c r="BE556" s="3"/>
      <c r="BF556" s="3"/>
      <c r="BZ556" s="3"/>
      <c r="CA556" s="3"/>
      <c r="CB556" s="3"/>
    </row>
    <row r="557" ht="12.75" customHeight="1">
      <c r="N557" s="3"/>
      <c r="AZ557" s="3"/>
      <c r="BA557" s="3"/>
      <c r="BB557" s="3"/>
      <c r="BC557" s="3"/>
      <c r="BD557" s="3"/>
      <c r="BE557" s="3"/>
      <c r="BF557" s="3"/>
      <c r="BZ557" s="3"/>
      <c r="CA557" s="3"/>
      <c r="CB557" s="3"/>
    </row>
    <row r="558" ht="12.75" customHeight="1">
      <c r="N558" s="3"/>
      <c r="AZ558" s="3"/>
      <c r="BA558" s="3"/>
      <c r="BB558" s="3"/>
      <c r="BC558" s="3"/>
      <c r="BD558" s="3"/>
      <c r="BE558" s="3"/>
      <c r="BF558" s="3"/>
      <c r="BZ558" s="3"/>
      <c r="CA558" s="3"/>
      <c r="CB558" s="3"/>
    </row>
    <row r="559" ht="12.75" customHeight="1">
      <c r="N559" s="3"/>
      <c r="AZ559" s="3"/>
      <c r="BA559" s="3"/>
      <c r="BB559" s="3"/>
      <c r="BC559" s="3"/>
      <c r="BD559" s="3"/>
      <c r="BE559" s="3"/>
      <c r="BF559" s="3"/>
      <c r="BZ559" s="3"/>
      <c r="CA559" s="3"/>
      <c r="CB559" s="3"/>
    </row>
    <row r="560" ht="12.75" customHeight="1">
      <c r="N560" s="3"/>
      <c r="AZ560" s="3"/>
      <c r="BA560" s="3"/>
      <c r="BB560" s="3"/>
      <c r="BC560" s="3"/>
      <c r="BD560" s="3"/>
      <c r="BE560" s="3"/>
      <c r="BF560" s="3"/>
      <c r="BZ560" s="3"/>
      <c r="CA560" s="3"/>
      <c r="CB560" s="3"/>
    </row>
    <row r="561" ht="12.75" customHeight="1">
      <c r="N561" s="3"/>
      <c r="AZ561" s="3"/>
      <c r="BA561" s="3"/>
      <c r="BB561" s="3"/>
      <c r="BC561" s="3"/>
      <c r="BD561" s="3"/>
      <c r="BE561" s="3"/>
      <c r="BF561" s="3"/>
      <c r="BZ561" s="3"/>
      <c r="CA561" s="3"/>
      <c r="CB561" s="3"/>
    </row>
    <row r="562" ht="12.75" customHeight="1">
      <c r="N562" s="3"/>
      <c r="AZ562" s="3"/>
      <c r="BA562" s="3"/>
      <c r="BB562" s="3"/>
      <c r="BC562" s="3"/>
      <c r="BD562" s="3"/>
      <c r="BE562" s="3"/>
      <c r="BF562" s="3"/>
      <c r="BZ562" s="3"/>
      <c r="CA562" s="3"/>
      <c r="CB562" s="3"/>
    </row>
    <row r="563" ht="12.75" customHeight="1">
      <c r="N563" s="3"/>
      <c r="AZ563" s="3"/>
      <c r="BA563" s="3"/>
      <c r="BB563" s="3"/>
      <c r="BC563" s="3"/>
      <c r="BD563" s="3"/>
      <c r="BE563" s="3"/>
      <c r="BF563" s="3"/>
      <c r="BZ563" s="3"/>
      <c r="CA563" s="3"/>
      <c r="CB563" s="3"/>
    </row>
    <row r="564" ht="12.75" customHeight="1">
      <c r="N564" s="3"/>
      <c r="AZ564" s="3"/>
      <c r="BA564" s="3"/>
      <c r="BB564" s="3"/>
      <c r="BC564" s="3"/>
      <c r="BD564" s="3"/>
      <c r="BE564" s="3"/>
      <c r="BF564" s="3"/>
      <c r="BZ564" s="3"/>
      <c r="CA564" s="3"/>
      <c r="CB564" s="3"/>
    </row>
    <row r="565" ht="12.75" customHeight="1">
      <c r="N565" s="3"/>
      <c r="AZ565" s="3"/>
      <c r="BA565" s="3"/>
      <c r="BB565" s="3"/>
      <c r="BC565" s="3"/>
      <c r="BD565" s="3"/>
      <c r="BE565" s="3"/>
      <c r="BF565" s="3"/>
      <c r="BZ565" s="3"/>
      <c r="CA565" s="3"/>
      <c r="CB565" s="3"/>
    </row>
    <row r="566" ht="12.75" customHeight="1">
      <c r="N566" s="3"/>
      <c r="AZ566" s="3"/>
      <c r="BA566" s="3"/>
      <c r="BB566" s="3"/>
      <c r="BC566" s="3"/>
      <c r="BD566" s="3"/>
      <c r="BE566" s="3"/>
      <c r="BF566" s="3"/>
      <c r="BZ566" s="3"/>
      <c r="CA566" s="3"/>
      <c r="CB566" s="3"/>
    </row>
    <row r="567" ht="12.75" customHeight="1">
      <c r="N567" s="3"/>
      <c r="AZ567" s="3"/>
      <c r="BA567" s="3"/>
      <c r="BB567" s="3"/>
      <c r="BC567" s="3"/>
      <c r="BD567" s="3"/>
      <c r="BE567" s="3"/>
      <c r="BF567" s="3"/>
      <c r="BZ567" s="3"/>
      <c r="CA567" s="3"/>
      <c r="CB567" s="3"/>
    </row>
    <row r="568" ht="12.75" customHeight="1">
      <c r="N568" s="3"/>
      <c r="AZ568" s="3"/>
      <c r="BA568" s="3"/>
      <c r="BB568" s="3"/>
      <c r="BC568" s="3"/>
      <c r="BD568" s="3"/>
      <c r="BE568" s="3"/>
      <c r="BF568" s="3"/>
      <c r="BZ568" s="3"/>
      <c r="CA568" s="3"/>
      <c r="CB568" s="3"/>
    </row>
    <row r="569" ht="12.75" customHeight="1">
      <c r="N569" s="3"/>
      <c r="AZ569" s="3"/>
      <c r="BA569" s="3"/>
      <c r="BB569" s="3"/>
      <c r="BC569" s="3"/>
      <c r="BD569" s="3"/>
      <c r="BE569" s="3"/>
      <c r="BF569" s="3"/>
      <c r="BZ569" s="3"/>
      <c r="CA569" s="3"/>
      <c r="CB569" s="3"/>
    </row>
    <row r="570" ht="12.75" customHeight="1">
      <c r="N570" s="3"/>
      <c r="AZ570" s="3"/>
      <c r="BA570" s="3"/>
      <c r="BB570" s="3"/>
      <c r="BC570" s="3"/>
      <c r="BD570" s="3"/>
      <c r="BE570" s="3"/>
      <c r="BF570" s="3"/>
      <c r="BZ570" s="3"/>
      <c r="CA570" s="3"/>
      <c r="CB570" s="3"/>
    </row>
    <row r="571" ht="12.75" customHeight="1">
      <c r="N571" s="3"/>
      <c r="AZ571" s="3"/>
      <c r="BA571" s="3"/>
      <c r="BB571" s="3"/>
      <c r="BC571" s="3"/>
      <c r="BD571" s="3"/>
      <c r="BE571" s="3"/>
      <c r="BF571" s="3"/>
      <c r="BZ571" s="3"/>
      <c r="CA571" s="3"/>
      <c r="CB571" s="3"/>
    </row>
    <row r="572" ht="12.75" customHeight="1">
      <c r="N572" s="3"/>
      <c r="AZ572" s="3"/>
      <c r="BA572" s="3"/>
      <c r="BB572" s="3"/>
      <c r="BC572" s="3"/>
      <c r="BD572" s="3"/>
      <c r="BE572" s="3"/>
      <c r="BF572" s="3"/>
      <c r="BZ572" s="3"/>
      <c r="CA572" s="3"/>
      <c r="CB572" s="3"/>
    </row>
    <row r="573" ht="12.75" customHeight="1">
      <c r="N573" s="3"/>
      <c r="AZ573" s="3"/>
      <c r="BA573" s="3"/>
      <c r="BB573" s="3"/>
      <c r="BC573" s="3"/>
      <c r="BD573" s="3"/>
      <c r="BE573" s="3"/>
      <c r="BF573" s="3"/>
      <c r="BZ573" s="3"/>
      <c r="CA573" s="3"/>
      <c r="CB573" s="3"/>
    </row>
    <row r="574" ht="12.75" customHeight="1">
      <c r="N574" s="3"/>
      <c r="AZ574" s="3"/>
      <c r="BA574" s="3"/>
      <c r="BB574" s="3"/>
      <c r="BC574" s="3"/>
      <c r="BD574" s="3"/>
      <c r="BE574" s="3"/>
      <c r="BF574" s="3"/>
      <c r="BZ574" s="3"/>
      <c r="CA574" s="3"/>
      <c r="CB574" s="3"/>
    </row>
    <row r="575" ht="12.75" customHeight="1">
      <c r="N575" s="3"/>
      <c r="AZ575" s="3"/>
      <c r="BA575" s="3"/>
      <c r="BB575" s="3"/>
      <c r="BC575" s="3"/>
      <c r="BD575" s="3"/>
      <c r="BE575" s="3"/>
      <c r="BF575" s="3"/>
      <c r="BZ575" s="3"/>
      <c r="CA575" s="3"/>
      <c r="CB575" s="3"/>
    </row>
    <row r="576" ht="12.75" customHeight="1">
      <c r="N576" s="3"/>
      <c r="AZ576" s="3"/>
      <c r="BA576" s="3"/>
      <c r="BB576" s="3"/>
      <c r="BC576" s="3"/>
      <c r="BD576" s="3"/>
      <c r="BE576" s="3"/>
      <c r="BF576" s="3"/>
      <c r="BZ576" s="3"/>
      <c r="CA576" s="3"/>
      <c r="CB576" s="3"/>
    </row>
    <row r="577" ht="12.75" customHeight="1">
      <c r="N577" s="3"/>
      <c r="AZ577" s="3"/>
      <c r="BA577" s="3"/>
      <c r="BB577" s="3"/>
      <c r="BC577" s="3"/>
      <c r="BD577" s="3"/>
      <c r="BE577" s="3"/>
      <c r="BF577" s="3"/>
      <c r="BZ577" s="3"/>
      <c r="CA577" s="3"/>
      <c r="CB577" s="3"/>
    </row>
    <row r="578" ht="12.75" customHeight="1">
      <c r="N578" s="3"/>
      <c r="AZ578" s="3"/>
      <c r="BA578" s="3"/>
      <c r="BB578" s="3"/>
      <c r="BC578" s="3"/>
      <c r="BD578" s="3"/>
      <c r="BE578" s="3"/>
      <c r="BF578" s="3"/>
      <c r="BZ578" s="3"/>
      <c r="CA578" s="3"/>
      <c r="CB578" s="3"/>
    </row>
    <row r="579" ht="12.75" customHeight="1">
      <c r="N579" s="3"/>
      <c r="AZ579" s="3"/>
      <c r="BA579" s="3"/>
      <c r="BB579" s="3"/>
      <c r="BC579" s="3"/>
      <c r="BD579" s="3"/>
      <c r="BE579" s="3"/>
      <c r="BF579" s="3"/>
      <c r="BZ579" s="3"/>
      <c r="CA579" s="3"/>
      <c r="CB579" s="3"/>
    </row>
    <row r="580" ht="12.75" customHeight="1">
      <c r="N580" s="3"/>
      <c r="AZ580" s="3"/>
      <c r="BA580" s="3"/>
      <c r="BB580" s="3"/>
      <c r="BC580" s="3"/>
      <c r="BD580" s="3"/>
      <c r="BE580" s="3"/>
      <c r="BF580" s="3"/>
      <c r="BZ580" s="3"/>
      <c r="CA580" s="3"/>
      <c r="CB580" s="3"/>
    </row>
    <row r="581" ht="12.75" customHeight="1">
      <c r="N581" s="3"/>
      <c r="AZ581" s="3"/>
      <c r="BA581" s="3"/>
      <c r="BB581" s="3"/>
      <c r="BC581" s="3"/>
      <c r="BD581" s="3"/>
      <c r="BE581" s="3"/>
      <c r="BF581" s="3"/>
      <c r="BZ581" s="3"/>
      <c r="CA581" s="3"/>
      <c r="CB581" s="3"/>
    </row>
    <row r="582" ht="12.75" customHeight="1">
      <c r="N582" s="3"/>
      <c r="AZ582" s="3"/>
      <c r="BA582" s="3"/>
      <c r="BB582" s="3"/>
      <c r="BC582" s="3"/>
      <c r="BD582" s="3"/>
      <c r="BE582" s="3"/>
      <c r="BF582" s="3"/>
      <c r="BZ582" s="3"/>
      <c r="CA582" s="3"/>
      <c r="CB582" s="3"/>
    </row>
    <row r="583" ht="12.75" customHeight="1">
      <c r="N583" s="3"/>
      <c r="AZ583" s="3"/>
      <c r="BA583" s="3"/>
      <c r="BB583" s="3"/>
      <c r="BC583" s="3"/>
      <c r="BD583" s="3"/>
      <c r="BE583" s="3"/>
      <c r="BF583" s="3"/>
      <c r="BZ583" s="3"/>
      <c r="CA583" s="3"/>
      <c r="CB583" s="3"/>
    </row>
    <row r="584" ht="12.75" customHeight="1">
      <c r="N584" s="3"/>
      <c r="AZ584" s="3"/>
      <c r="BA584" s="3"/>
      <c r="BB584" s="3"/>
      <c r="BC584" s="3"/>
      <c r="BD584" s="3"/>
      <c r="BE584" s="3"/>
      <c r="BF584" s="3"/>
      <c r="BZ584" s="3"/>
      <c r="CA584" s="3"/>
      <c r="CB584" s="3"/>
    </row>
    <row r="585" ht="12.75" customHeight="1">
      <c r="N585" s="3"/>
      <c r="AZ585" s="3"/>
      <c r="BA585" s="3"/>
      <c r="BB585" s="3"/>
      <c r="BC585" s="3"/>
      <c r="BD585" s="3"/>
      <c r="BE585" s="3"/>
      <c r="BF585" s="3"/>
      <c r="BZ585" s="3"/>
      <c r="CA585" s="3"/>
      <c r="CB585" s="3"/>
    </row>
    <row r="586" ht="12.75" customHeight="1">
      <c r="N586" s="3"/>
      <c r="AZ586" s="3"/>
      <c r="BA586" s="3"/>
      <c r="BB586" s="3"/>
      <c r="BC586" s="3"/>
      <c r="BD586" s="3"/>
      <c r="BE586" s="3"/>
      <c r="BF586" s="3"/>
      <c r="BZ586" s="3"/>
      <c r="CA586" s="3"/>
      <c r="CB586" s="3"/>
    </row>
    <row r="587" ht="12.75" customHeight="1">
      <c r="N587" s="3"/>
      <c r="AZ587" s="3"/>
      <c r="BA587" s="3"/>
      <c r="BB587" s="3"/>
      <c r="BC587" s="3"/>
      <c r="BD587" s="3"/>
      <c r="BE587" s="3"/>
      <c r="BF587" s="3"/>
      <c r="BZ587" s="3"/>
      <c r="CA587" s="3"/>
      <c r="CB587" s="3"/>
    </row>
    <row r="588" ht="12.75" customHeight="1">
      <c r="N588" s="3"/>
      <c r="AZ588" s="3"/>
      <c r="BA588" s="3"/>
      <c r="BB588" s="3"/>
      <c r="BC588" s="3"/>
      <c r="BD588" s="3"/>
      <c r="BE588" s="3"/>
      <c r="BF588" s="3"/>
      <c r="BZ588" s="3"/>
      <c r="CA588" s="3"/>
      <c r="CB588" s="3"/>
    </row>
    <row r="589" ht="12.75" customHeight="1">
      <c r="N589" s="3"/>
      <c r="AZ589" s="3"/>
      <c r="BA589" s="3"/>
      <c r="BB589" s="3"/>
      <c r="BC589" s="3"/>
      <c r="BD589" s="3"/>
      <c r="BE589" s="3"/>
      <c r="BF589" s="3"/>
      <c r="BZ589" s="3"/>
      <c r="CA589" s="3"/>
      <c r="CB589" s="3"/>
    </row>
    <row r="590" ht="12.75" customHeight="1">
      <c r="N590" s="3"/>
      <c r="AZ590" s="3"/>
      <c r="BA590" s="3"/>
      <c r="BB590" s="3"/>
      <c r="BC590" s="3"/>
      <c r="BD590" s="3"/>
      <c r="BE590" s="3"/>
      <c r="BF590" s="3"/>
      <c r="BZ590" s="3"/>
      <c r="CA590" s="3"/>
      <c r="CB590" s="3"/>
    </row>
    <row r="591" ht="12.75" customHeight="1">
      <c r="N591" s="3"/>
      <c r="AZ591" s="3"/>
      <c r="BA591" s="3"/>
      <c r="BB591" s="3"/>
      <c r="BC591" s="3"/>
      <c r="BD591" s="3"/>
      <c r="BE591" s="3"/>
      <c r="BF591" s="3"/>
      <c r="BZ591" s="3"/>
      <c r="CA591" s="3"/>
      <c r="CB591" s="3"/>
    </row>
    <row r="592" ht="12.75" customHeight="1">
      <c r="N592" s="3"/>
      <c r="AZ592" s="3"/>
      <c r="BA592" s="3"/>
      <c r="BB592" s="3"/>
      <c r="BC592" s="3"/>
      <c r="BD592" s="3"/>
      <c r="BE592" s="3"/>
      <c r="BF592" s="3"/>
      <c r="BZ592" s="3"/>
      <c r="CA592" s="3"/>
      <c r="CB592" s="3"/>
    </row>
    <row r="593" ht="12.75" customHeight="1">
      <c r="N593" s="3"/>
      <c r="AZ593" s="3"/>
      <c r="BA593" s="3"/>
      <c r="BB593" s="3"/>
      <c r="BC593" s="3"/>
      <c r="BD593" s="3"/>
      <c r="BE593" s="3"/>
      <c r="BF593" s="3"/>
      <c r="BZ593" s="3"/>
      <c r="CA593" s="3"/>
      <c r="CB593" s="3"/>
    </row>
    <row r="594" ht="12.75" customHeight="1">
      <c r="N594" s="3"/>
      <c r="AZ594" s="3"/>
      <c r="BA594" s="3"/>
      <c r="BB594" s="3"/>
      <c r="BC594" s="3"/>
      <c r="BD594" s="3"/>
      <c r="BE594" s="3"/>
      <c r="BF594" s="3"/>
      <c r="BZ594" s="3"/>
      <c r="CA594" s="3"/>
      <c r="CB594" s="3"/>
    </row>
    <row r="595" ht="12.75" customHeight="1">
      <c r="N595" s="3"/>
      <c r="AZ595" s="3"/>
      <c r="BA595" s="3"/>
      <c r="BB595" s="3"/>
      <c r="BC595" s="3"/>
      <c r="BD595" s="3"/>
      <c r="BE595" s="3"/>
      <c r="BF595" s="3"/>
      <c r="BZ595" s="3"/>
      <c r="CA595" s="3"/>
      <c r="CB595" s="3"/>
    </row>
    <row r="596" ht="12.75" customHeight="1">
      <c r="N596" s="3"/>
      <c r="AZ596" s="3"/>
      <c r="BA596" s="3"/>
      <c r="BB596" s="3"/>
      <c r="BC596" s="3"/>
      <c r="BD596" s="3"/>
      <c r="BE596" s="3"/>
      <c r="BF596" s="3"/>
      <c r="BZ596" s="3"/>
      <c r="CA596" s="3"/>
      <c r="CB596" s="3"/>
    </row>
    <row r="597" ht="12.75" customHeight="1">
      <c r="N597" s="3"/>
      <c r="AZ597" s="3"/>
      <c r="BA597" s="3"/>
      <c r="BB597" s="3"/>
      <c r="BC597" s="3"/>
      <c r="BD597" s="3"/>
      <c r="BE597" s="3"/>
      <c r="BF597" s="3"/>
      <c r="BZ597" s="3"/>
      <c r="CA597" s="3"/>
      <c r="CB597" s="3"/>
    </row>
    <row r="598" ht="12.75" customHeight="1">
      <c r="N598" s="3"/>
      <c r="AZ598" s="3"/>
      <c r="BA598" s="3"/>
      <c r="BB598" s="3"/>
      <c r="BC598" s="3"/>
      <c r="BD598" s="3"/>
      <c r="BE598" s="3"/>
      <c r="BF598" s="3"/>
      <c r="BZ598" s="3"/>
      <c r="CA598" s="3"/>
      <c r="CB598" s="3"/>
    </row>
    <row r="599" ht="12.75" customHeight="1">
      <c r="N599" s="3"/>
      <c r="AZ599" s="3"/>
      <c r="BA599" s="3"/>
      <c r="BB599" s="3"/>
      <c r="BC599" s="3"/>
      <c r="BD599" s="3"/>
      <c r="BE599" s="3"/>
      <c r="BF599" s="3"/>
      <c r="BZ599" s="3"/>
      <c r="CA599" s="3"/>
      <c r="CB599" s="3"/>
    </row>
    <row r="600" ht="12.75" customHeight="1">
      <c r="N600" s="3"/>
      <c r="AZ600" s="3"/>
      <c r="BA600" s="3"/>
      <c r="BB600" s="3"/>
      <c r="BC600" s="3"/>
      <c r="BD600" s="3"/>
      <c r="BE600" s="3"/>
      <c r="BF600" s="3"/>
      <c r="BZ600" s="3"/>
      <c r="CA600" s="3"/>
      <c r="CB600" s="3"/>
    </row>
    <row r="601" ht="12.75" customHeight="1">
      <c r="N601" s="3"/>
      <c r="AZ601" s="3"/>
      <c r="BA601" s="3"/>
      <c r="BB601" s="3"/>
      <c r="BC601" s="3"/>
      <c r="BD601" s="3"/>
      <c r="BE601" s="3"/>
      <c r="BF601" s="3"/>
      <c r="BZ601" s="3"/>
      <c r="CA601" s="3"/>
      <c r="CB601" s="3"/>
    </row>
    <row r="602" ht="12.75" customHeight="1">
      <c r="N602" s="3"/>
      <c r="AZ602" s="3"/>
      <c r="BA602" s="3"/>
      <c r="BB602" s="3"/>
      <c r="BC602" s="3"/>
      <c r="BD602" s="3"/>
      <c r="BE602" s="3"/>
      <c r="BF602" s="3"/>
      <c r="BZ602" s="3"/>
      <c r="CA602" s="3"/>
      <c r="CB602" s="3"/>
    </row>
    <row r="603" ht="12.75" customHeight="1">
      <c r="N603" s="3"/>
      <c r="AZ603" s="3"/>
      <c r="BA603" s="3"/>
      <c r="BB603" s="3"/>
      <c r="BC603" s="3"/>
      <c r="BD603" s="3"/>
      <c r="BE603" s="3"/>
      <c r="BF603" s="3"/>
      <c r="BZ603" s="3"/>
      <c r="CA603" s="3"/>
      <c r="CB603" s="3"/>
    </row>
    <row r="604" ht="12.75" customHeight="1">
      <c r="N604" s="3"/>
      <c r="AZ604" s="3"/>
      <c r="BA604" s="3"/>
      <c r="BB604" s="3"/>
      <c r="BC604" s="3"/>
      <c r="BD604" s="3"/>
      <c r="BE604" s="3"/>
      <c r="BF604" s="3"/>
      <c r="BZ604" s="3"/>
      <c r="CA604" s="3"/>
      <c r="CB604" s="3"/>
    </row>
    <row r="605" ht="12.75" customHeight="1">
      <c r="N605" s="3"/>
      <c r="AZ605" s="3"/>
      <c r="BA605" s="3"/>
      <c r="BB605" s="3"/>
      <c r="BC605" s="3"/>
      <c r="BD605" s="3"/>
      <c r="BE605" s="3"/>
      <c r="BF605" s="3"/>
      <c r="BZ605" s="3"/>
      <c r="CA605" s="3"/>
      <c r="CB605" s="3"/>
    </row>
    <row r="606" ht="12.75" customHeight="1">
      <c r="N606" s="3"/>
      <c r="AZ606" s="3"/>
      <c r="BA606" s="3"/>
      <c r="BB606" s="3"/>
      <c r="BC606" s="3"/>
      <c r="BD606" s="3"/>
      <c r="BE606" s="3"/>
      <c r="BF606" s="3"/>
      <c r="BZ606" s="3"/>
      <c r="CA606" s="3"/>
      <c r="CB606" s="3"/>
    </row>
    <row r="607" ht="12.75" customHeight="1">
      <c r="N607" s="3"/>
      <c r="AZ607" s="3"/>
      <c r="BA607" s="3"/>
      <c r="BB607" s="3"/>
      <c r="BC607" s="3"/>
      <c r="BD607" s="3"/>
      <c r="BE607" s="3"/>
      <c r="BF607" s="3"/>
      <c r="BZ607" s="3"/>
      <c r="CA607" s="3"/>
      <c r="CB607" s="3"/>
    </row>
    <row r="608" ht="12.75" customHeight="1">
      <c r="N608" s="3"/>
      <c r="AZ608" s="3"/>
      <c r="BA608" s="3"/>
      <c r="BB608" s="3"/>
      <c r="BC608" s="3"/>
      <c r="BD608" s="3"/>
      <c r="BE608" s="3"/>
      <c r="BF608" s="3"/>
      <c r="BZ608" s="3"/>
      <c r="CA608" s="3"/>
      <c r="CB608" s="3"/>
    </row>
    <row r="609" ht="12.75" customHeight="1">
      <c r="N609" s="3"/>
      <c r="AZ609" s="3"/>
      <c r="BA609" s="3"/>
      <c r="BB609" s="3"/>
      <c r="BC609" s="3"/>
      <c r="BD609" s="3"/>
      <c r="BE609" s="3"/>
      <c r="BF609" s="3"/>
      <c r="BZ609" s="3"/>
      <c r="CA609" s="3"/>
      <c r="CB609" s="3"/>
    </row>
    <row r="610" ht="12.75" customHeight="1">
      <c r="N610" s="3"/>
      <c r="AZ610" s="3"/>
      <c r="BA610" s="3"/>
      <c r="BB610" s="3"/>
      <c r="BC610" s="3"/>
      <c r="BD610" s="3"/>
      <c r="BE610" s="3"/>
      <c r="BF610" s="3"/>
      <c r="BZ610" s="3"/>
      <c r="CA610" s="3"/>
      <c r="CB610" s="3"/>
    </row>
    <row r="611" ht="12.75" customHeight="1">
      <c r="N611" s="3"/>
      <c r="AZ611" s="3"/>
      <c r="BA611" s="3"/>
      <c r="BB611" s="3"/>
      <c r="BC611" s="3"/>
      <c r="BD611" s="3"/>
      <c r="BE611" s="3"/>
      <c r="BF611" s="3"/>
      <c r="BZ611" s="3"/>
      <c r="CA611" s="3"/>
      <c r="CB611" s="3"/>
    </row>
    <row r="612" ht="12.75" customHeight="1">
      <c r="N612" s="3"/>
      <c r="AZ612" s="3"/>
      <c r="BA612" s="3"/>
      <c r="BB612" s="3"/>
      <c r="BC612" s="3"/>
      <c r="BD612" s="3"/>
      <c r="BE612" s="3"/>
      <c r="BF612" s="3"/>
      <c r="BZ612" s="3"/>
      <c r="CA612" s="3"/>
      <c r="CB612" s="3"/>
    </row>
    <row r="613" ht="12.75" customHeight="1">
      <c r="N613" s="3"/>
      <c r="AZ613" s="3"/>
      <c r="BA613" s="3"/>
      <c r="BB613" s="3"/>
      <c r="BC613" s="3"/>
      <c r="BD613" s="3"/>
      <c r="BE613" s="3"/>
      <c r="BF613" s="3"/>
      <c r="BZ613" s="3"/>
      <c r="CA613" s="3"/>
      <c r="CB613" s="3"/>
    </row>
    <row r="614" ht="12.75" customHeight="1">
      <c r="N614" s="3"/>
      <c r="AZ614" s="3"/>
      <c r="BA614" s="3"/>
      <c r="BB614" s="3"/>
      <c r="BC614" s="3"/>
      <c r="BD614" s="3"/>
      <c r="BE614" s="3"/>
      <c r="BF614" s="3"/>
      <c r="BZ614" s="3"/>
      <c r="CA614" s="3"/>
      <c r="CB614" s="3"/>
    </row>
    <row r="615" ht="12.75" customHeight="1">
      <c r="N615" s="3"/>
      <c r="AZ615" s="3"/>
      <c r="BA615" s="3"/>
      <c r="BB615" s="3"/>
      <c r="BC615" s="3"/>
      <c r="BD615" s="3"/>
      <c r="BE615" s="3"/>
      <c r="BF615" s="3"/>
      <c r="BZ615" s="3"/>
      <c r="CA615" s="3"/>
      <c r="CB615" s="3"/>
    </row>
    <row r="616" ht="12.75" customHeight="1">
      <c r="N616" s="3"/>
      <c r="AZ616" s="3"/>
      <c r="BA616" s="3"/>
      <c r="BB616" s="3"/>
      <c r="BC616" s="3"/>
      <c r="BD616" s="3"/>
      <c r="BE616" s="3"/>
      <c r="BF616" s="3"/>
      <c r="BZ616" s="3"/>
      <c r="CA616" s="3"/>
      <c r="CB616" s="3"/>
    </row>
    <row r="617" ht="12.75" customHeight="1">
      <c r="N617" s="3"/>
      <c r="AZ617" s="3"/>
      <c r="BA617" s="3"/>
      <c r="BB617" s="3"/>
      <c r="BC617" s="3"/>
      <c r="BD617" s="3"/>
      <c r="BE617" s="3"/>
      <c r="BF617" s="3"/>
      <c r="BZ617" s="3"/>
      <c r="CA617" s="3"/>
      <c r="CB617" s="3"/>
    </row>
    <row r="618" ht="12.75" customHeight="1">
      <c r="N618" s="3"/>
      <c r="AZ618" s="3"/>
      <c r="BA618" s="3"/>
      <c r="BB618" s="3"/>
      <c r="BC618" s="3"/>
      <c r="BD618" s="3"/>
      <c r="BE618" s="3"/>
      <c r="BF618" s="3"/>
      <c r="BZ618" s="3"/>
      <c r="CA618" s="3"/>
      <c r="CB618" s="3"/>
    </row>
    <row r="619" ht="12.75" customHeight="1">
      <c r="N619" s="3"/>
      <c r="AZ619" s="3"/>
      <c r="BA619" s="3"/>
      <c r="BB619" s="3"/>
      <c r="BC619" s="3"/>
      <c r="BD619" s="3"/>
      <c r="BE619" s="3"/>
      <c r="BF619" s="3"/>
      <c r="BZ619" s="3"/>
      <c r="CA619" s="3"/>
      <c r="CB619" s="3"/>
    </row>
    <row r="620" ht="12.75" customHeight="1">
      <c r="N620" s="3"/>
      <c r="AZ620" s="3"/>
      <c r="BA620" s="3"/>
      <c r="BB620" s="3"/>
      <c r="BC620" s="3"/>
      <c r="BD620" s="3"/>
      <c r="BE620" s="3"/>
      <c r="BF620" s="3"/>
      <c r="BZ620" s="3"/>
      <c r="CA620" s="3"/>
      <c r="CB620" s="3"/>
    </row>
    <row r="621" ht="12.75" customHeight="1">
      <c r="N621" s="3"/>
      <c r="AZ621" s="3"/>
      <c r="BA621" s="3"/>
      <c r="BB621" s="3"/>
      <c r="BC621" s="3"/>
      <c r="BD621" s="3"/>
      <c r="BE621" s="3"/>
      <c r="BF621" s="3"/>
      <c r="BZ621" s="3"/>
      <c r="CA621" s="3"/>
      <c r="CB621" s="3"/>
    </row>
    <row r="622" ht="12.75" customHeight="1">
      <c r="N622" s="3"/>
      <c r="AZ622" s="3"/>
      <c r="BA622" s="3"/>
      <c r="BB622" s="3"/>
      <c r="BC622" s="3"/>
      <c r="BD622" s="3"/>
      <c r="BE622" s="3"/>
      <c r="BF622" s="3"/>
      <c r="BZ622" s="3"/>
      <c r="CA622" s="3"/>
      <c r="CB622" s="3"/>
    </row>
    <row r="623" ht="12.75" customHeight="1">
      <c r="N623" s="3"/>
      <c r="AZ623" s="3"/>
      <c r="BA623" s="3"/>
      <c r="BB623" s="3"/>
      <c r="BC623" s="3"/>
      <c r="BD623" s="3"/>
      <c r="BE623" s="3"/>
      <c r="BF623" s="3"/>
      <c r="BZ623" s="3"/>
      <c r="CA623" s="3"/>
      <c r="CB623" s="3"/>
    </row>
    <row r="624" ht="12.75" customHeight="1">
      <c r="N624" s="3"/>
      <c r="AZ624" s="3"/>
      <c r="BA624" s="3"/>
      <c r="BB624" s="3"/>
      <c r="BC624" s="3"/>
      <c r="BD624" s="3"/>
      <c r="BE624" s="3"/>
      <c r="BF624" s="3"/>
      <c r="BZ624" s="3"/>
      <c r="CA624" s="3"/>
      <c r="CB624" s="3"/>
    </row>
    <row r="625" ht="12.75" customHeight="1">
      <c r="N625" s="3"/>
      <c r="AZ625" s="3"/>
      <c r="BA625" s="3"/>
      <c r="BB625" s="3"/>
      <c r="BC625" s="3"/>
      <c r="BD625" s="3"/>
      <c r="BE625" s="3"/>
      <c r="BF625" s="3"/>
      <c r="BZ625" s="3"/>
      <c r="CA625" s="3"/>
      <c r="CB625" s="3"/>
    </row>
    <row r="626" ht="12.75" customHeight="1">
      <c r="N626" s="3"/>
      <c r="AZ626" s="3"/>
      <c r="BA626" s="3"/>
      <c r="BB626" s="3"/>
      <c r="BC626" s="3"/>
      <c r="BD626" s="3"/>
      <c r="BE626" s="3"/>
      <c r="BF626" s="3"/>
      <c r="BZ626" s="3"/>
      <c r="CA626" s="3"/>
      <c r="CB626" s="3"/>
    </row>
    <row r="627" ht="12.75" customHeight="1">
      <c r="N627" s="3"/>
      <c r="AZ627" s="3"/>
      <c r="BA627" s="3"/>
      <c r="BB627" s="3"/>
      <c r="BC627" s="3"/>
      <c r="BD627" s="3"/>
      <c r="BE627" s="3"/>
      <c r="BF627" s="3"/>
      <c r="BZ627" s="3"/>
      <c r="CA627" s="3"/>
      <c r="CB627" s="3"/>
    </row>
    <row r="628" ht="12.75" customHeight="1">
      <c r="N628" s="3"/>
      <c r="AZ628" s="3"/>
      <c r="BA628" s="3"/>
      <c r="BB628" s="3"/>
      <c r="BC628" s="3"/>
      <c r="BD628" s="3"/>
      <c r="BE628" s="3"/>
      <c r="BF628" s="3"/>
      <c r="BZ628" s="3"/>
      <c r="CA628" s="3"/>
      <c r="CB628" s="3"/>
    </row>
    <row r="629" ht="12.75" customHeight="1">
      <c r="N629" s="3"/>
      <c r="AZ629" s="3"/>
      <c r="BA629" s="3"/>
      <c r="BB629" s="3"/>
      <c r="BC629" s="3"/>
      <c r="BD629" s="3"/>
      <c r="BE629" s="3"/>
      <c r="BF629" s="3"/>
      <c r="BZ629" s="3"/>
      <c r="CA629" s="3"/>
      <c r="CB629" s="3"/>
    </row>
    <row r="630" ht="12.75" customHeight="1">
      <c r="N630" s="3"/>
      <c r="AZ630" s="3"/>
      <c r="BA630" s="3"/>
      <c r="BB630" s="3"/>
      <c r="BC630" s="3"/>
      <c r="BD630" s="3"/>
      <c r="BE630" s="3"/>
      <c r="BF630" s="3"/>
      <c r="BZ630" s="3"/>
      <c r="CA630" s="3"/>
      <c r="CB630" s="3"/>
    </row>
    <row r="631" ht="12.75" customHeight="1">
      <c r="N631" s="3"/>
      <c r="AZ631" s="3"/>
      <c r="BA631" s="3"/>
      <c r="BB631" s="3"/>
      <c r="BC631" s="3"/>
      <c r="BD631" s="3"/>
      <c r="BE631" s="3"/>
      <c r="BF631" s="3"/>
      <c r="BZ631" s="3"/>
      <c r="CA631" s="3"/>
      <c r="CB631" s="3"/>
    </row>
    <row r="632" ht="12.75" customHeight="1">
      <c r="N632" s="3"/>
      <c r="AZ632" s="3"/>
      <c r="BA632" s="3"/>
      <c r="BB632" s="3"/>
      <c r="BC632" s="3"/>
      <c r="BD632" s="3"/>
      <c r="BE632" s="3"/>
      <c r="BF632" s="3"/>
      <c r="BZ632" s="3"/>
      <c r="CA632" s="3"/>
      <c r="CB632" s="3"/>
    </row>
    <row r="633" ht="12.75" customHeight="1">
      <c r="N633" s="3"/>
      <c r="AZ633" s="3"/>
      <c r="BA633" s="3"/>
      <c r="BB633" s="3"/>
      <c r="BC633" s="3"/>
      <c r="BD633" s="3"/>
      <c r="BE633" s="3"/>
      <c r="BF633" s="3"/>
      <c r="BZ633" s="3"/>
      <c r="CA633" s="3"/>
      <c r="CB633" s="3"/>
    </row>
    <row r="634" ht="12.75" customHeight="1">
      <c r="N634" s="3"/>
      <c r="AZ634" s="3"/>
      <c r="BA634" s="3"/>
      <c r="BB634" s="3"/>
      <c r="BC634" s="3"/>
      <c r="BD634" s="3"/>
      <c r="BE634" s="3"/>
      <c r="BF634" s="3"/>
      <c r="BZ634" s="3"/>
      <c r="CA634" s="3"/>
      <c r="CB634" s="3"/>
    </row>
    <row r="635" ht="12.75" customHeight="1">
      <c r="N635" s="3"/>
      <c r="AZ635" s="3"/>
      <c r="BA635" s="3"/>
      <c r="BB635" s="3"/>
      <c r="BC635" s="3"/>
      <c r="BD635" s="3"/>
      <c r="BE635" s="3"/>
      <c r="BF635" s="3"/>
      <c r="BZ635" s="3"/>
      <c r="CA635" s="3"/>
      <c r="CB635" s="3"/>
    </row>
    <row r="636" ht="12.75" customHeight="1">
      <c r="N636" s="3"/>
      <c r="AZ636" s="3"/>
      <c r="BA636" s="3"/>
      <c r="BB636" s="3"/>
      <c r="BC636" s="3"/>
      <c r="BD636" s="3"/>
      <c r="BE636" s="3"/>
      <c r="BF636" s="3"/>
      <c r="BZ636" s="3"/>
      <c r="CA636" s="3"/>
      <c r="CB636" s="3"/>
    </row>
    <row r="637" ht="12.75" customHeight="1">
      <c r="N637" s="3"/>
      <c r="AZ637" s="3"/>
      <c r="BA637" s="3"/>
      <c r="BB637" s="3"/>
      <c r="BC637" s="3"/>
      <c r="BD637" s="3"/>
      <c r="BE637" s="3"/>
      <c r="BF637" s="3"/>
      <c r="BZ637" s="3"/>
      <c r="CA637" s="3"/>
      <c r="CB637" s="3"/>
    </row>
    <row r="638" ht="12.75" customHeight="1">
      <c r="N638" s="3"/>
      <c r="AZ638" s="3"/>
      <c r="BA638" s="3"/>
      <c r="BB638" s="3"/>
      <c r="BC638" s="3"/>
      <c r="BD638" s="3"/>
      <c r="BE638" s="3"/>
      <c r="BF638" s="3"/>
      <c r="BZ638" s="3"/>
      <c r="CA638" s="3"/>
      <c r="CB638" s="3"/>
    </row>
    <row r="639" ht="12.75" customHeight="1">
      <c r="N639" s="3"/>
      <c r="AZ639" s="3"/>
      <c r="BA639" s="3"/>
      <c r="BB639" s="3"/>
      <c r="BC639" s="3"/>
      <c r="BD639" s="3"/>
      <c r="BE639" s="3"/>
      <c r="BF639" s="3"/>
      <c r="BZ639" s="3"/>
      <c r="CA639" s="3"/>
      <c r="CB639" s="3"/>
    </row>
    <row r="640" ht="12.75" customHeight="1">
      <c r="N640" s="3"/>
      <c r="AZ640" s="3"/>
      <c r="BA640" s="3"/>
      <c r="BB640" s="3"/>
      <c r="BC640" s="3"/>
      <c r="BD640" s="3"/>
      <c r="BE640" s="3"/>
      <c r="BF640" s="3"/>
      <c r="BZ640" s="3"/>
      <c r="CA640" s="3"/>
      <c r="CB640" s="3"/>
    </row>
    <row r="641" ht="12.75" customHeight="1">
      <c r="N641" s="3"/>
      <c r="AZ641" s="3"/>
      <c r="BA641" s="3"/>
      <c r="BB641" s="3"/>
      <c r="BC641" s="3"/>
      <c r="BD641" s="3"/>
      <c r="BE641" s="3"/>
      <c r="BF641" s="3"/>
      <c r="BZ641" s="3"/>
      <c r="CA641" s="3"/>
      <c r="CB641" s="3"/>
    </row>
    <row r="642" ht="12.75" customHeight="1">
      <c r="N642" s="3"/>
      <c r="AZ642" s="3"/>
      <c r="BA642" s="3"/>
      <c r="BB642" s="3"/>
      <c r="BC642" s="3"/>
      <c r="BD642" s="3"/>
      <c r="BE642" s="3"/>
      <c r="BF642" s="3"/>
      <c r="BZ642" s="3"/>
      <c r="CA642" s="3"/>
      <c r="CB642" s="3"/>
    </row>
    <row r="643" ht="12.75" customHeight="1">
      <c r="N643" s="3"/>
      <c r="AZ643" s="3"/>
      <c r="BA643" s="3"/>
      <c r="BB643" s="3"/>
      <c r="BC643" s="3"/>
      <c r="BD643" s="3"/>
      <c r="BE643" s="3"/>
      <c r="BF643" s="3"/>
      <c r="BZ643" s="3"/>
      <c r="CA643" s="3"/>
      <c r="CB643" s="3"/>
    </row>
    <row r="644" ht="12.75" customHeight="1">
      <c r="N644" s="3"/>
      <c r="AZ644" s="3"/>
      <c r="BA644" s="3"/>
      <c r="BB644" s="3"/>
      <c r="BC644" s="3"/>
      <c r="BD644" s="3"/>
      <c r="BE644" s="3"/>
      <c r="BF644" s="3"/>
      <c r="BZ644" s="3"/>
      <c r="CA644" s="3"/>
      <c r="CB644" s="3"/>
    </row>
    <row r="645" ht="12.75" customHeight="1">
      <c r="N645" s="3"/>
      <c r="AZ645" s="3"/>
      <c r="BA645" s="3"/>
      <c r="BB645" s="3"/>
      <c r="BC645" s="3"/>
      <c r="BD645" s="3"/>
      <c r="BE645" s="3"/>
      <c r="BF645" s="3"/>
      <c r="BZ645" s="3"/>
      <c r="CA645" s="3"/>
      <c r="CB645" s="3"/>
    </row>
    <row r="646" ht="12.75" customHeight="1">
      <c r="N646" s="3"/>
      <c r="AZ646" s="3"/>
      <c r="BA646" s="3"/>
      <c r="BB646" s="3"/>
      <c r="BC646" s="3"/>
      <c r="BD646" s="3"/>
      <c r="BE646" s="3"/>
      <c r="BF646" s="3"/>
      <c r="BZ646" s="3"/>
      <c r="CA646" s="3"/>
      <c r="CB646" s="3"/>
    </row>
    <row r="647" ht="12.75" customHeight="1">
      <c r="N647" s="3"/>
      <c r="AZ647" s="3"/>
      <c r="BA647" s="3"/>
      <c r="BB647" s="3"/>
      <c r="BC647" s="3"/>
      <c r="BD647" s="3"/>
      <c r="BE647" s="3"/>
      <c r="BF647" s="3"/>
      <c r="BZ647" s="3"/>
      <c r="CA647" s="3"/>
      <c r="CB647" s="3"/>
    </row>
    <row r="648" ht="12.75" customHeight="1">
      <c r="N648" s="3"/>
      <c r="AZ648" s="3"/>
      <c r="BA648" s="3"/>
      <c r="BB648" s="3"/>
      <c r="BC648" s="3"/>
      <c r="BD648" s="3"/>
      <c r="BE648" s="3"/>
      <c r="BF648" s="3"/>
      <c r="BZ648" s="3"/>
      <c r="CA648" s="3"/>
      <c r="CB648" s="3"/>
    </row>
    <row r="649" ht="12.75" customHeight="1">
      <c r="N649" s="3"/>
      <c r="AZ649" s="3"/>
      <c r="BA649" s="3"/>
      <c r="BB649" s="3"/>
      <c r="BC649" s="3"/>
      <c r="BD649" s="3"/>
      <c r="BE649" s="3"/>
      <c r="BF649" s="3"/>
      <c r="BZ649" s="3"/>
      <c r="CA649" s="3"/>
      <c r="CB649" s="3"/>
    </row>
    <row r="650" ht="12.75" customHeight="1">
      <c r="N650" s="3"/>
      <c r="AZ650" s="3"/>
      <c r="BA650" s="3"/>
      <c r="BB650" s="3"/>
      <c r="BC650" s="3"/>
      <c r="BD650" s="3"/>
      <c r="BE650" s="3"/>
      <c r="BF650" s="3"/>
      <c r="BZ650" s="3"/>
      <c r="CA650" s="3"/>
      <c r="CB650" s="3"/>
    </row>
    <row r="651" ht="12.75" customHeight="1">
      <c r="N651" s="3"/>
      <c r="AZ651" s="3"/>
      <c r="BA651" s="3"/>
      <c r="BB651" s="3"/>
      <c r="BC651" s="3"/>
      <c r="BD651" s="3"/>
      <c r="BE651" s="3"/>
      <c r="BF651" s="3"/>
      <c r="BZ651" s="3"/>
      <c r="CA651" s="3"/>
      <c r="CB651" s="3"/>
    </row>
    <row r="652" ht="12.75" customHeight="1">
      <c r="N652" s="3"/>
      <c r="AZ652" s="3"/>
      <c r="BA652" s="3"/>
      <c r="BB652" s="3"/>
      <c r="BC652" s="3"/>
      <c r="BD652" s="3"/>
      <c r="BE652" s="3"/>
      <c r="BF652" s="3"/>
      <c r="BZ652" s="3"/>
      <c r="CA652" s="3"/>
      <c r="CB652" s="3"/>
    </row>
    <row r="653" ht="12.75" customHeight="1">
      <c r="N653" s="3"/>
      <c r="AZ653" s="3"/>
      <c r="BA653" s="3"/>
      <c r="BB653" s="3"/>
      <c r="BC653" s="3"/>
      <c r="BD653" s="3"/>
      <c r="BE653" s="3"/>
      <c r="BF653" s="3"/>
      <c r="BZ653" s="3"/>
      <c r="CA653" s="3"/>
      <c r="CB653" s="3"/>
    </row>
    <row r="654" ht="12.75" customHeight="1">
      <c r="N654" s="3"/>
      <c r="AZ654" s="3"/>
      <c r="BA654" s="3"/>
      <c r="BB654" s="3"/>
      <c r="BC654" s="3"/>
      <c r="BD654" s="3"/>
      <c r="BE654" s="3"/>
      <c r="BF654" s="3"/>
      <c r="BZ654" s="3"/>
      <c r="CA654" s="3"/>
      <c r="CB654" s="3"/>
    </row>
    <row r="655" ht="12.75" customHeight="1">
      <c r="N655" s="3"/>
      <c r="AZ655" s="3"/>
      <c r="BA655" s="3"/>
      <c r="BB655" s="3"/>
      <c r="BC655" s="3"/>
      <c r="BD655" s="3"/>
      <c r="BE655" s="3"/>
      <c r="BF655" s="3"/>
      <c r="BZ655" s="3"/>
      <c r="CA655" s="3"/>
      <c r="CB655" s="3"/>
    </row>
    <row r="656" ht="12.75" customHeight="1">
      <c r="N656" s="3"/>
      <c r="AZ656" s="3"/>
      <c r="BA656" s="3"/>
      <c r="BB656" s="3"/>
      <c r="BC656" s="3"/>
      <c r="BD656" s="3"/>
      <c r="BE656" s="3"/>
      <c r="BF656" s="3"/>
      <c r="BZ656" s="3"/>
      <c r="CA656" s="3"/>
      <c r="CB656" s="3"/>
    </row>
    <row r="657" ht="12.75" customHeight="1">
      <c r="N657" s="3"/>
      <c r="AZ657" s="3"/>
      <c r="BA657" s="3"/>
      <c r="BB657" s="3"/>
      <c r="BC657" s="3"/>
      <c r="BD657" s="3"/>
      <c r="BE657" s="3"/>
      <c r="BF657" s="3"/>
      <c r="BZ657" s="3"/>
      <c r="CA657" s="3"/>
      <c r="CB657" s="3"/>
    </row>
    <row r="658" ht="12.75" customHeight="1">
      <c r="N658" s="3"/>
      <c r="AZ658" s="3"/>
      <c r="BA658" s="3"/>
      <c r="BB658" s="3"/>
      <c r="BC658" s="3"/>
      <c r="BD658" s="3"/>
      <c r="BE658" s="3"/>
      <c r="BF658" s="3"/>
      <c r="BZ658" s="3"/>
      <c r="CA658" s="3"/>
      <c r="CB658" s="3"/>
    </row>
    <row r="659" ht="12.75" customHeight="1">
      <c r="N659" s="3"/>
      <c r="AZ659" s="3"/>
      <c r="BA659" s="3"/>
      <c r="BB659" s="3"/>
      <c r="BC659" s="3"/>
      <c r="BD659" s="3"/>
      <c r="BE659" s="3"/>
      <c r="BF659" s="3"/>
      <c r="BZ659" s="3"/>
      <c r="CA659" s="3"/>
      <c r="CB659" s="3"/>
    </row>
    <row r="660" ht="12.75" customHeight="1">
      <c r="N660" s="3"/>
      <c r="AZ660" s="3"/>
      <c r="BA660" s="3"/>
      <c r="BB660" s="3"/>
      <c r="BC660" s="3"/>
      <c r="BD660" s="3"/>
      <c r="BE660" s="3"/>
      <c r="BF660" s="3"/>
      <c r="BZ660" s="3"/>
      <c r="CA660" s="3"/>
      <c r="CB660" s="3"/>
    </row>
    <row r="661" ht="12.75" customHeight="1">
      <c r="N661" s="3"/>
      <c r="AZ661" s="3"/>
      <c r="BA661" s="3"/>
      <c r="BB661" s="3"/>
      <c r="BC661" s="3"/>
      <c r="BD661" s="3"/>
      <c r="BE661" s="3"/>
      <c r="BF661" s="3"/>
      <c r="BZ661" s="3"/>
      <c r="CA661" s="3"/>
      <c r="CB661" s="3"/>
    </row>
    <row r="662" ht="12.75" customHeight="1">
      <c r="N662" s="3"/>
      <c r="AZ662" s="3"/>
      <c r="BA662" s="3"/>
      <c r="BB662" s="3"/>
      <c r="BC662" s="3"/>
      <c r="BD662" s="3"/>
      <c r="BE662" s="3"/>
      <c r="BF662" s="3"/>
      <c r="BZ662" s="3"/>
      <c r="CA662" s="3"/>
      <c r="CB662" s="3"/>
    </row>
    <row r="663" ht="12.75" customHeight="1">
      <c r="N663" s="3"/>
      <c r="AZ663" s="3"/>
      <c r="BA663" s="3"/>
      <c r="BB663" s="3"/>
      <c r="BC663" s="3"/>
      <c r="BD663" s="3"/>
      <c r="BE663" s="3"/>
      <c r="BF663" s="3"/>
      <c r="BZ663" s="3"/>
      <c r="CA663" s="3"/>
      <c r="CB663" s="3"/>
    </row>
    <row r="664" ht="12.75" customHeight="1">
      <c r="N664" s="3"/>
      <c r="AZ664" s="3"/>
      <c r="BA664" s="3"/>
      <c r="BB664" s="3"/>
      <c r="BC664" s="3"/>
      <c r="BD664" s="3"/>
      <c r="BE664" s="3"/>
      <c r="BF664" s="3"/>
      <c r="BZ664" s="3"/>
      <c r="CA664" s="3"/>
      <c r="CB664" s="3"/>
    </row>
    <row r="665" ht="12.75" customHeight="1">
      <c r="N665" s="3"/>
      <c r="AZ665" s="3"/>
      <c r="BA665" s="3"/>
      <c r="BB665" s="3"/>
      <c r="BC665" s="3"/>
      <c r="BD665" s="3"/>
      <c r="BE665" s="3"/>
      <c r="BF665" s="3"/>
      <c r="BZ665" s="3"/>
      <c r="CA665" s="3"/>
      <c r="CB665" s="3"/>
    </row>
    <row r="666" ht="12.75" customHeight="1">
      <c r="N666" s="3"/>
      <c r="AZ666" s="3"/>
      <c r="BA666" s="3"/>
      <c r="BB666" s="3"/>
      <c r="BC666" s="3"/>
      <c r="BD666" s="3"/>
      <c r="BE666" s="3"/>
      <c r="BF666" s="3"/>
      <c r="BZ666" s="3"/>
      <c r="CA666" s="3"/>
      <c r="CB666" s="3"/>
    </row>
    <row r="667" ht="12.75" customHeight="1">
      <c r="N667" s="3"/>
      <c r="AZ667" s="3"/>
      <c r="BA667" s="3"/>
      <c r="BB667" s="3"/>
      <c r="BC667" s="3"/>
      <c r="BD667" s="3"/>
      <c r="BE667" s="3"/>
      <c r="BF667" s="3"/>
      <c r="BZ667" s="3"/>
      <c r="CA667" s="3"/>
      <c r="CB667" s="3"/>
    </row>
    <row r="668" ht="12.75" customHeight="1">
      <c r="N668" s="3"/>
      <c r="AZ668" s="3"/>
      <c r="BA668" s="3"/>
      <c r="BB668" s="3"/>
      <c r="BC668" s="3"/>
      <c r="BD668" s="3"/>
      <c r="BE668" s="3"/>
      <c r="BF668" s="3"/>
      <c r="BZ668" s="3"/>
      <c r="CA668" s="3"/>
      <c r="CB668" s="3"/>
    </row>
    <row r="669" ht="12.75" customHeight="1">
      <c r="N669" s="3"/>
      <c r="AZ669" s="3"/>
      <c r="BA669" s="3"/>
      <c r="BB669" s="3"/>
      <c r="BC669" s="3"/>
      <c r="BD669" s="3"/>
      <c r="BE669" s="3"/>
      <c r="BF669" s="3"/>
      <c r="BZ669" s="3"/>
      <c r="CA669" s="3"/>
      <c r="CB669" s="3"/>
    </row>
    <row r="670" ht="12.75" customHeight="1">
      <c r="N670" s="3"/>
      <c r="AZ670" s="3"/>
      <c r="BA670" s="3"/>
      <c r="BB670" s="3"/>
      <c r="BC670" s="3"/>
      <c r="BD670" s="3"/>
      <c r="BE670" s="3"/>
      <c r="BF670" s="3"/>
      <c r="BZ670" s="3"/>
      <c r="CA670" s="3"/>
      <c r="CB670" s="3"/>
    </row>
    <row r="671" ht="12.75" customHeight="1">
      <c r="N671" s="3"/>
      <c r="AZ671" s="3"/>
      <c r="BA671" s="3"/>
      <c r="BB671" s="3"/>
      <c r="BC671" s="3"/>
      <c r="BD671" s="3"/>
      <c r="BE671" s="3"/>
      <c r="BF671" s="3"/>
      <c r="BZ671" s="3"/>
      <c r="CA671" s="3"/>
      <c r="CB671" s="3"/>
    </row>
    <row r="672" ht="12.75" customHeight="1">
      <c r="N672" s="3"/>
      <c r="AZ672" s="3"/>
      <c r="BA672" s="3"/>
      <c r="BB672" s="3"/>
      <c r="BC672" s="3"/>
      <c r="BD672" s="3"/>
      <c r="BE672" s="3"/>
      <c r="BF672" s="3"/>
      <c r="BZ672" s="3"/>
      <c r="CA672" s="3"/>
      <c r="CB672" s="3"/>
    </row>
    <row r="673" ht="12.75" customHeight="1">
      <c r="N673" s="3"/>
      <c r="AZ673" s="3"/>
      <c r="BA673" s="3"/>
      <c r="BB673" s="3"/>
      <c r="BC673" s="3"/>
      <c r="BD673" s="3"/>
      <c r="BE673" s="3"/>
      <c r="BF673" s="3"/>
      <c r="BZ673" s="3"/>
      <c r="CA673" s="3"/>
      <c r="CB673" s="3"/>
    </row>
    <row r="674" ht="12.75" customHeight="1">
      <c r="N674" s="3"/>
      <c r="AZ674" s="3"/>
      <c r="BA674" s="3"/>
      <c r="BB674" s="3"/>
      <c r="BC674" s="3"/>
      <c r="BD674" s="3"/>
      <c r="BE674" s="3"/>
      <c r="BF674" s="3"/>
      <c r="BZ674" s="3"/>
      <c r="CA674" s="3"/>
      <c r="CB674" s="3"/>
    </row>
    <row r="675" ht="12.75" customHeight="1">
      <c r="N675" s="3"/>
      <c r="AZ675" s="3"/>
      <c r="BA675" s="3"/>
      <c r="BB675" s="3"/>
      <c r="BC675" s="3"/>
      <c r="BD675" s="3"/>
      <c r="BE675" s="3"/>
      <c r="BF675" s="3"/>
      <c r="BZ675" s="3"/>
      <c r="CA675" s="3"/>
      <c r="CB675" s="3"/>
    </row>
    <row r="676" ht="12.75" customHeight="1">
      <c r="N676" s="3"/>
      <c r="AZ676" s="3"/>
      <c r="BA676" s="3"/>
      <c r="BB676" s="3"/>
      <c r="BC676" s="3"/>
      <c r="BD676" s="3"/>
      <c r="BE676" s="3"/>
      <c r="BF676" s="3"/>
      <c r="BZ676" s="3"/>
      <c r="CA676" s="3"/>
      <c r="CB676" s="3"/>
    </row>
    <row r="677" ht="12.75" customHeight="1">
      <c r="N677" s="3"/>
      <c r="AZ677" s="3"/>
      <c r="BA677" s="3"/>
      <c r="BB677" s="3"/>
      <c r="BC677" s="3"/>
      <c r="BD677" s="3"/>
      <c r="BE677" s="3"/>
      <c r="BF677" s="3"/>
      <c r="BZ677" s="3"/>
      <c r="CA677" s="3"/>
      <c r="CB677" s="3"/>
    </row>
    <row r="678" ht="12.75" customHeight="1">
      <c r="N678" s="3"/>
      <c r="AZ678" s="3"/>
      <c r="BA678" s="3"/>
      <c r="BB678" s="3"/>
      <c r="BC678" s="3"/>
      <c r="BD678" s="3"/>
      <c r="BE678" s="3"/>
      <c r="BF678" s="3"/>
      <c r="BZ678" s="3"/>
      <c r="CA678" s="3"/>
      <c r="CB678" s="3"/>
    </row>
    <row r="679" ht="12.75" customHeight="1">
      <c r="N679" s="3"/>
      <c r="AZ679" s="3"/>
      <c r="BA679" s="3"/>
      <c r="BB679" s="3"/>
      <c r="BC679" s="3"/>
      <c r="BD679" s="3"/>
      <c r="BE679" s="3"/>
      <c r="BF679" s="3"/>
      <c r="BZ679" s="3"/>
      <c r="CA679" s="3"/>
      <c r="CB679" s="3"/>
    </row>
    <row r="680" ht="12.75" customHeight="1">
      <c r="N680" s="3"/>
      <c r="AZ680" s="3"/>
      <c r="BA680" s="3"/>
      <c r="BB680" s="3"/>
      <c r="BC680" s="3"/>
      <c r="BD680" s="3"/>
      <c r="BE680" s="3"/>
      <c r="BF680" s="3"/>
      <c r="BZ680" s="3"/>
      <c r="CA680" s="3"/>
      <c r="CB680" s="3"/>
    </row>
    <row r="681" ht="12.75" customHeight="1">
      <c r="N681" s="3"/>
      <c r="AZ681" s="3"/>
      <c r="BA681" s="3"/>
      <c r="BB681" s="3"/>
      <c r="BC681" s="3"/>
      <c r="BD681" s="3"/>
      <c r="BE681" s="3"/>
      <c r="BF681" s="3"/>
      <c r="BZ681" s="3"/>
      <c r="CA681" s="3"/>
      <c r="CB681" s="3"/>
    </row>
    <row r="682" ht="12.75" customHeight="1">
      <c r="N682" s="3"/>
      <c r="AZ682" s="3"/>
      <c r="BA682" s="3"/>
      <c r="BB682" s="3"/>
      <c r="BC682" s="3"/>
      <c r="BD682" s="3"/>
      <c r="BE682" s="3"/>
      <c r="BF682" s="3"/>
      <c r="BZ682" s="3"/>
      <c r="CA682" s="3"/>
      <c r="CB682" s="3"/>
    </row>
    <row r="683" ht="12.75" customHeight="1">
      <c r="N683" s="3"/>
      <c r="AZ683" s="3"/>
      <c r="BA683" s="3"/>
      <c r="BB683" s="3"/>
      <c r="BC683" s="3"/>
      <c r="BD683" s="3"/>
      <c r="BE683" s="3"/>
      <c r="BF683" s="3"/>
      <c r="BZ683" s="3"/>
      <c r="CA683" s="3"/>
      <c r="CB683" s="3"/>
    </row>
    <row r="684" ht="12.75" customHeight="1">
      <c r="N684" s="3"/>
      <c r="AZ684" s="3"/>
      <c r="BA684" s="3"/>
      <c r="BB684" s="3"/>
      <c r="BC684" s="3"/>
      <c r="BD684" s="3"/>
      <c r="BE684" s="3"/>
      <c r="BF684" s="3"/>
      <c r="BZ684" s="3"/>
      <c r="CA684" s="3"/>
      <c r="CB684" s="3"/>
    </row>
    <row r="685" ht="12.75" customHeight="1">
      <c r="N685" s="3"/>
      <c r="AZ685" s="3"/>
      <c r="BA685" s="3"/>
      <c r="BB685" s="3"/>
      <c r="BC685" s="3"/>
      <c r="BD685" s="3"/>
      <c r="BE685" s="3"/>
      <c r="BF685" s="3"/>
      <c r="BZ685" s="3"/>
      <c r="CA685" s="3"/>
      <c r="CB685" s="3"/>
    </row>
    <row r="686" ht="12.75" customHeight="1">
      <c r="N686" s="3"/>
      <c r="AZ686" s="3"/>
      <c r="BA686" s="3"/>
      <c r="BB686" s="3"/>
      <c r="BC686" s="3"/>
      <c r="BD686" s="3"/>
      <c r="BE686" s="3"/>
      <c r="BF686" s="3"/>
      <c r="BZ686" s="3"/>
      <c r="CA686" s="3"/>
      <c r="CB686" s="3"/>
    </row>
    <row r="687" ht="12.75" customHeight="1">
      <c r="N687" s="3"/>
      <c r="AZ687" s="3"/>
      <c r="BA687" s="3"/>
      <c r="BB687" s="3"/>
      <c r="BC687" s="3"/>
      <c r="BD687" s="3"/>
      <c r="BE687" s="3"/>
      <c r="BF687" s="3"/>
      <c r="BZ687" s="3"/>
      <c r="CA687" s="3"/>
      <c r="CB687" s="3"/>
    </row>
    <row r="688" ht="12.75" customHeight="1">
      <c r="N688" s="3"/>
      <c r="AZ688" s="3"/>
      <c r="BA688" s="3"/>
      <c r="BB688" s="3"/>
      <c r="BC688" s="3"/>
      <c r="BD688" s="3"/>
      <c r="BE688" s="3"/>
      <c r="BF688" s="3"/>
      <c r="BZ688" s="3"/>
      <c r="CA688" s="3"/>
      <c r="CB688" s="3"/>
    </row>
    <row r="689" ht="12.75" customHeight="1">
      <c r="N689" s="3"/>
      <c r="AZ689" s="3"/>
      <c r="BA689" s="3"/>
      <c r="BB689" s="3"/>
      <c r="BC689" s="3"/>
      <c r="BD689" s="3"/>
      <c r="BE689" s="3"/>
      <c r="BF689" s="3"/>
      <c r="BZ689" s="3"/>
      <c r="CA689" s="3"/>
      <c r="CB689" s="3"/>
    </row>
    <row r="690" ht="12.75" customHeight="1">
      <c r="N690" s="3"/>
      <c r="AZ690" s="3"/>
      <c r="BA690" s="3"/>
      <c r="BB690" s="3"/>
      <c r="BC690" s="3"/>
      <c r="BD690" s="3"/>
      <c r="BE690" s="3"/>
      <c r="BF690" s="3"/>
      <c r="BZ690" s="3"/>
      <c r="CA690" s="3"/>
      <c r="CB690" s="3"/>
    </row>
    <row r="691" ht="12.75" customHeight="1">
      <c r="N691" s="3"/>
      <c r="AZ691" s="3"/>
      <c r="BA691" s="3"/>
      <c r="BB691" s="3"/>
      <c r="BC691" s="3"/>
      <c r="BD691" s="3"/>
      <c r="BE691" s="3"/>
      <c r="BF691" s="3"/>
      <c r="BZ691" s="3"/>
      <c r="CA691" s="3"/>
      <c r="CB691" s="3"/>
    </row>
    <row r="692" ht="12.75" customHeight="1">
      <c r="N692" s="3"/>
      <c r="AZ692" s="3"/>
      <c r="BA692" s="3"/>
      <c r="BB692" s="3"/>
      <c r="BC692" s="3"/>
      <c r="BD692" s="3"/>
      <c r="BE692" s="3"/>
      <c r="BF692" s="3"/>
      <c r="BZ692" s="3"/>
      <c r="CA692" s="3"/>
      <c r="CB692" s="3"/>
    </row>
    <row r="693" ht="12.75" customHeight="1">
      <c r="N693" s="3"/>
      <c r="AZ693" s="3"/>
      <c r="BA693" s="3"/>
      <c r="BB693" s="3"/>
      <c r="BC693" s="3"/>
      <c r="BD693" s="3"/>
      <c r="BE693" s="3"/>
      <c r="BF693" s="3"/>
      <c r="BZ693" s="3"/>
      <c r="CA693" s="3"/>
      <c r="CB693" s="3"/>
    </row>
    <row r="694" ht="12.75" customHeight="1">
      <c r="N694" s="3"/>
      <c r="AZ694" s="3"/>
      <c r="BA694" s="3"/>
      <c r="BB694" s="3"/>
      <c r="BC694" s="3"/>
      <c r="BD694" s="3"/>
      <c r="BE694" s="3"/>
      <c r="BF694" s="3"/>
      <c r="BZ694" s="3"/>
      <c r="CA694" s="3"/>
      <c r="CB694" s="3"/>
    </row>
    <row r="695" ht="12.75" customHeight="1">
      <c r="N695" s="3"/>
      <c r="AZ695" s="3"/>
      <c r="BA695" s="3"/>
      <c r="BB695" s="3"/>
      <c r="BC695" s="3"/>
      <c r="BD695" s="3"/>
      <c r="BE695" s="3"/>
      <c r="BF695" s="3"/>
      <c r="BZ695" s="3"/>
      <c r="CA695" s="3"/>
      <c r="CB695" s="3"/>
    </row>
    <row r="696" ht="12.75" customHeight="1">
      <c r="N696" s="3"/>
      <c r="AZ696" s="3"/>
      <c r="BA696" s="3"/>
      <c r="BB696" s="3"/>
      <c r="BC696" s="3"/>
      <c r="BD696" s="3"/>
      <c r="BE696" s="3"/>
      <c r="BF696" s="3"/>
      <c r="BZ696" s="3"/>
      <c r="CA696" s="3"/>
      <c r="CB696" s="3"/>
    </row>
    <row r="697" ht="12.75" customHeight="1">
      <c r="N697" s="3"/>
      <c r="AZ697" s="3"/>
      <c r="BA697" s="3"/>
      <c r="BB697" s="3"/>
      <c r="BC697" s="3"/>
      <c r="BD697" s="3"/>
      <c r="BE697" s="3"/>
      <c r="BF697" s="3"/>
      <c r="BZ697" s="3"/>
      <c r="CA697" s="3"/>
      <c r="CB697" s="3"/>
    </row>
    <row r="698" ht="12.75" customHeight="1">
      <c r="N698" s="3"/>
      <c r="AZ698" s="3"/>
      <c r="BA698" s="3"/>
      <c r="BB698" s="3"/>
      <c r="BC698" s="3"/>
      <c r="BD698" s="3"/>
      <c r="BE698" s="3"/>
      <c r="BF698" s="3"/>
      <c r="BZ698" s="3"/>
      <c r="CA698" s="3"/>
      <c r="CB698" s="3"/>
    </row>
    <row r="699" ht="12.75" customHeight="1">
      <c r="N699" s="3"/>
      <c r="AZ699" s="3"/>
      <c r="BA699" s="3"/>
      <c r="BB699" s="3"/>
      <c r="BC699" s="3"/>
      <c r="BD699" s="3"/>
      <c r="BE699" s="3"/>
      <c r="BF699" s="3"/>
      <c r="BZ699" s="3"/>
      <c r="CA699" s="3"/>
      <c r="CB699" s="3"/>
    </row>
    <row r="700" ht="12.75" customHeight="1">
      <c r="N700" s="3"/>
      <c r="AZ700" s="3"/>
      <c r="BA700" s="3"/>
      <c r="BB700" s="3"/>
      <c r="BC700" s="3"/>
      <c r="BD700" s="3"/>
      <c r="BE700" s="3"/>
      <c r="BF700" s="3"/>
      <c r="BZ700" s="3"/>
      <c r="CA700" s="3"/>
      <c r="CB700" s="3"/>
    </row>
    <row r="701" ht="12.75" customHeight="1">
      <c r="N701" s="3"/>
      <c r="AZ701" s="3"/>
      <c r="BA701" s="3"/>
      <c r="BB701" s="3"/>
      <c r="BC701" s="3"/>
      <c r="BD701" s="3"/>
      <c r="BE701" s="3"/>
      <c r="BF701" s="3"/>
      <c r="BZ701" s="3"/>
      <c r="CA701" s="3"/>
      <c r="CB701" s="3"/>
    </row>
    <row r="702" ht="12.75" customHeight="1">
      <c r="N702" s="3"/>
      <c r="AZ702" s="3"/>
      <c r="BA702" s="3"/>
      <c r="BB702" s="3"/>
      <c r="BC702" s="3"/>
      <c r="BD702" s="3"/>
      <c r="BE702" s="3"/>
      <c r="BF702" s="3"/>
      <c r="BZ702" s="3"/>
      <c r="CA702" s="3"/>
      <c r="CB702" s="3"/>
    </row>
    <row r="703" ht="12.75" customHeight="1">
      <c r="N703" s="3"/>
      <c r="AZ703" s="3"/>
      <c r="BA703" s="3"/>
      <c r="BB703" s="3"/>
      <c r="BC703" s="3"/>
      <c r="BD703" s="3"/>
      <c r="BE703" s="3"/>
      <c r="BF703" s="3"/>
      <c r="BZ703" s="3"/>
      <c r="CA703" s="3"/>
      <c r="CB703" s="3"/>
    </row>
    <row r="704" ht="12.75" customHeight="1">
      <c r="N704" s="3"/>
      <c r="AZ704" s="3"/>
      <c r="BA704" s="3"/>
      <c r="BB704" s="3"/>
      <c r="BC704" s="3"/>
      <c r="BD704" s="3"/>
      <c r="BE704" s="3"/>
      <c r="BF704" s="3"/>
      <c r="BZ704" s="3"/>
      <c r="CA704" s="3"/>
      <c r="CB704" s="3"/>
    </row>
    <row r="705" ht="12.75" customHeight="1">
      <c r="N705" s="3"/>
      <c r="AZ705" s="3"/>
      <c r="BA705" s="3"/>
      <c r="BB705" s="3"/>
      <c r="BC705" s="3"/>
      <c r="BD705" s="3"/>
      <c r="BE705" s="3"/>
      <c r="BF705" s="3"/>
      <c r="BZ705" s="3"/>
      <c r="CA705" s="3"/>
      <c r="CB705" s="3"/>
    </row>
    <row r="706" ht="12.75" customHeight="1">
      <c r="N706" s="3"/>
      <c r="AZ706" s="3"/>
      <c r="BA706" s="3"/>
      <c r="BB706" s="3"/>
      <c r="BC706" s="3"/>
      <c r="BD706" s="3"/>
      <c r="BE706" s="3"/>
      <c r="BF706" s="3"/>
      <c r="BZ706" s="3"/>
      <c r="CA706" s="3"/>
      <c r="CB706" s="3"/>
    </row>
    <row r="707" ht="12.75" customHeight="1">
      <c r="N707" s="3"/>
      <c r="AZ707" s="3"/>
      <c r="BA707" s="3"/>
      <c r="BB707" s="3"/>
      <c r="BC707" s="3"/>
      <c r="BD707" s="3"/>
      <c r="BE707" s="3"/>
      <c r="BF707" s="3"/>
      <c r="BZ707" s="3"/>
      <c r="CA707" s="3"/>
      <c r="CB707" s="3"/>
    </row>
    <row r="708" ht="12.75" customHeight="1">
      <c r="N708" s="3"/>
      <c r="AZ708" s="3"/>
      <c r="BA708" s="3"/>
      <c r="BB708" s="3"/>
      <c r="BC708" s="3"/>
      <c r="BD708" s="3"/>
      <c r="BE708" s="3"/>
      <c r="BF708" s="3"/>
      <c r="BZ708" s="3"/>
      <c r="CA708" s="3"/>
      <c r="CB708" s="3"/>
    </row>
    <row r="709" ht="12.75" customHeight="1">
      <c r="N709" s="3"/>
      <c r="AZ709" s="3"/>
      <c r="BA709" s="3"/>
      <c r="BB709" s="3"/>
      <c r="BC709" s="3"/>
      <c r="BD709" s="3"/>
      <c r="BE709" s="3"/>
      <c r="BF709" s="3"/>
      <c r="BZ709" s="3"/>
      <c r="CA709" s="3"/>
      <c r="CB709" s="3"/>
    </row>
    <row r="710" ht="12.75" customHeight="1">
      <c r="N710" s="3"/>
      <c r="AZ710" s="3"/>
      <c r="BA710" s="3"/>
      <c r="BB710" s="3"/>
      <c r="BC710" s="3"/>
      <c r="BD710" s="3"/>
      <c r="BE710" s="3"/>
      <c r="BF710" s="3"/>
      <c r="BZ710" s="3"/>
      <c r="CA710" s="3"/>
      <c r="CB710" s="3"/>
    </row>
    <row r="711" ht="12.75" customHeight="1">
      <c r="N711" s="3"/>
      <c r="AZ711" s="3"/>
      <c r="BA711" s="3"/>
      <c r="BB711" s="3"/>
      <c r="BC711" s="3"/>
      <c r="BD711" s="3"/>
      <c r="BE711" s="3"/>
      <c r="BF711" s="3"/>
      <c r="BZ711" s="3"/>
      <c r="CA711" s="3"/>
      <c r="CB711" s="3"/>
    </row>
    <row r="712" ht="12.75" customHeight="1">
      <c r="N712" s="3"/>
      <c r="AZ712" s="3"/>
      <c r="BA712" s="3"/>
      <c r="BB712" s="3"/>
      <c r="BC712" s="3"/>
      <c r="BD712" s="3"/>
      <c r="BE712" s="3"/>
      <c r="BF712" s="3"/>
      <c r="BZ712" s="3"/>
      <c r="CA712" s="3"/>
      <c r="CB712" s="3"/>
    </row>
    <row r="713" ht="12.75" customHeight="1">
      <c r="N713" s="3"/>
      <c r="AZ713" s="3"/>
      <c r="BA713" s="3"/>
      <c r="BB713" s="3"/>
      <c r="BC713" s="3"/>
      <c r="BD713" s="3"/>
      <c r="BE713" s="3"/>
      <c r="BF713" s="3"/>
      <c r="BZ713" s="3"/>
      <c r="CA713" s="3"/>
      <c r="CB713" s="3"/>
    </row>
    <row r="714" ht="12.75" customHeight="1">
      <c r="N714" s="3"/>
      <c r="AZ714" s="3"/>
      <c r="BA714" s="3"/>
      <c r="BB714" s="3"/>
      <c r="BC714" s="3"/>
      <c r="BD714" s="3"/>
      <c r="BE714" s="3"/>
      <c r="BF714" s="3"/>
      <c r="BZ714" s="3"/>
      <c r="CA714" s="3"/>
      <c r="CB714" s="3"/>
    </row>
    <row r="715" ht="12.75" customHeight="1">
      <c r="N715" s="3"/>
      <c r="AZ715" s="3"/>
      <c r="BA715" s="3"/>
      <c r="BB715" s="3"/>
      <c r="BC715" s="3"/>
      <c r="BD715" s="3"/>
      <c r="BE715" s="3"/>
      <c r="BF715" s="3"/>
      <c r="BZ715" s="3"/>
      <c r="CA715" s="3"/>
      <c r="CB715" s="3"/>
    </row>
    <row r="716" ht="12.75" customHeight="1">
      <c r="N716" s="3"/>
      <c r="AZ716" s="3"/>
      <c r="BA716" s="3"/>
      <c r="BB716" s="3"/>
      <c r="BC716" s="3"/>
      <c r="BD716" s="3"/>
      <c r="BE716" s="3"/>
      <c r="BF716" s="3"/>
      <c r="BZ716" s="3"/>
      <c r="CA716" s="3"/>
      <c r="CB716" s="3"/>
    </row>
    <row r="717" ht="12.75" customHeight="1">
      <c r="N717" s="3"/>
      <c r="AZ717" s="3"/>
      <c r="BA717" s="3"/>
      <c r="BB717" s="3"/>
      <c r="BC717" s="3"/>
      <c r="BD717" s="3"/>
      <c r="BE717" s="3"/>
      <c r="BF717" s="3"/>
      <c r="BZ717" s="3"/>
      <c r="CA717" s="3"/>
      <c r="CB717" s="3"/>
    </row>
    <row r="718" ht="12.75" customHeight="1">
      <c r="N718" s="3"/>
      <c r="AZ718" s="3"/>
      <c r="BA718" s="3"/>
      <c r="BB718" s="3"/>
      <c r="BC718" s="3"/>
      <c r="BD718" s="3"/>
      <c r="BE718" s="3"/>
      <c r="BF718" s="3"/>
      <c r="BZ718" s="3"/>
      <c r="CA718" s="3"/>
      <c r="CB718" s="3"/>
    </row>
    <row r="719" ht="12.75" customHeight="1">
      <c r="N719" s="3"/>
      <c r="AZ719" s="3"/>
      <c r="BA719" s="3"/>
      <c r="BB719" s="3"/>
      <c r="BC719" s="3"/>
      <c r="BD719" s="3"/>
      <c r="BE719" s="3"/>
      <c r="BF719" s="3"/>
      <c r="BZ719" s="3"/>
      <c r="CA719" s="3"/>
      <c r="CB719" s="3"/>
    </row>
    <row r="720" ht="12.75" customHeight="1">
      <c r="N720" s="3"/>
      <c r="AZ720" s="3"/>
      <c r="BA720" s="3"/>
      <c r="BB720" s="3"/>
      <c r="BC720" s="3"/>
      <c r="BD720" s="3"/>
      <c r="BE720" s="3"/>
      <c r="BF720" s="3"/>
      <c r="BZ720" s="3"/>
      <c r="CA720" s="3"/>
      <c r="CB720" s="3"/>
    </row>
    <row r="721" ht="12.75" customHeight="1">
      <c r="N721" s="3"/>
      <c r="AZ721" s="3"/>
      <c r="BA721" s="3"/>
      <c r="BB721" s="3"/>
      <c r="BC721" s="3"/>
      <c r="BD721" s="3"/>
      <c r="BE721" s="3"/>
      <c r="BF721" s="3"/>
      <c r="BZ721" s="3"/>
      <c r="CA721" s="3"/>
      <c r="CB721" s="3"/>
    </row>
    <row r="722" ht="12.75" customHeight="1">
      <c r="N722" s="3"/>
      <c r="AZ722" s="3"/>
      <c r="BA722" s="3"/>
      <c r="BB722" s="3"/>
      <c r="BC722" s="3"/>
      <c r="BD722" s="3"/>
      <c r="BE722" s="3"/>
      <c r="BF722" s="3"/>
      <c r="BZ722" s="3"/>
      <c r="CA722" s="3"/>
      <c r="CB722" s="3"/>
    </row>
    <row r="723" ht="12.75" customHeight="1">
      <c r="N723" s="3"/>
      <c r="AZ723" s="3"/>
      <c r="BA723" s="3"/>
      <c r="BB723" s="3"/>
      <c r="BC723" s="3"/>
      <c r="BD723" s="3"/>
      <c r="BE723" s="3"/>
      <c r="BF723" s="3"/>
      <c r="BZ723" s="3"/>
      <c r="CA723" s="3"/>
      <c r="CB723" s="3"/>
    </row>
    <row r="724" ht="12.75" customHeight="1">
      <c r="N724" s="3"/>
      <c r="AZ724" s="3"/>
      <c r="BA724" s="3"/>
      <c r="BB724" s="3"/>
      <c r="BC724" s="3"/>
      <c r="BD724" s="3"/>
      <c r="BE724" s="3"/>
      <c r="BF724" s="3"/>
      <c r="BZ724" s="3"/>
      <c r="CA724" s="3"/>
      <c r="CB724" s="3"/>
    </row>
    <row r="725" ht="12.75" customHeight="1">
      <c r="N725" s="3"/>
      <c r="AZ725" s="3"/>
      <c r="BA725" s="3"/>
      <c r="BB725" s="3"/>
      <c r="BC725" s="3"/>
      <c r="BD725" s="3"/>
      <c r="BE725" s="3"/>
      <c r="BF725" s="3"/>
      <c r="BZ725" s="3"/>
      <c r="CA725" s="3"/>
      <c r="CB725" s="3"/>
    </row>
    <row r="726" ht="12.75" customHeight="1">
      <c r="N726" s="3"/>
      <c r="AZ726" s="3"/>
      <c r="BA726" s="3"/>
      <c r="BB726" s="3"/>
      <c r="BC726" s="3"/>
      <c r="BD726" s="3"/>
      <c r="BE726" s="3"/>
      <c r="BF726" s="3"/>
      <c r="BZ726" s="3"/>
      <c r="CA726" s="3"/>
      <c r="CB726" s="3"/>
    </row>
    <row r="727" ht="12.75" customHeight="1">
      <c r="N727" s="3"/>
      <c r="AZ727" s="3"/>
      <c r="BA727" s="3"/>
      <c r="BB727" s="3"/>
      <c r="BC727" s="3"/>
      <c r="BD727" s="3"/>
      <c r="BE727" s="3"/>
      <c r="BF727" s="3"/>
      <c r="BZ727" s="3"/>
      <c r="CA727" s="3"/>
      <c r="CB727" s="3"/>
    </row>
    <row r="728" ht="12.75" customHeight="1">
      <c r="N728" s="3"/>
      <c r="AZ728" s="3"/>
      <c r="BA728" s="3"/>
      <c r="BB728" s="3"/>
      <c r="BC728" s="3"/>
      <c r="BD728" s="3"/>
      <c r="BE728" s="3"/>
      <c r="BF728" s="3"/>
      <c r="BZ728" s="3"/>
      <c r="CA728" s="3"/>
      <c r="CB728" s="3"/>
    </row>
    <row r="729" ht="12.75" customHeight="1">
      <c r="N729" s="3"/>
      <c r="AZ729" s="3"/>
      <c r="BA729" s="3"/>
      <c r="BB729" s="3"/>
      <c r="BC729" s="3"/>
      <c r="BD729" s="3"/>
      <c r="BE729" s="3"/>
      <c r="BF729" s="3"/>
      <c r="BZ729" s="3"/>
      <c r="CA729" s="3"/>
      <c r="CB729" s="3"/>
    </row>
    <row r="730" ht="12.75" customHeight="1">
      <c r="N730" s="3"/>
      <c r="AZ730" s="3"/>
      <c r="BA730" s="3"/>
      <c r="BB730" s="3"/>
      <c r="BC730" s="3"/>
      <c r="BD730" s="3"/>
      <c r="BE730" s="3"/>
      <c r="BF730" s="3"/>
      <c r="BZ730" s="3"/>
      <c r="CA730" s="3"/>
      <c r="CB730" s="3"/>
    </row>
    <row r="731" ht="12.75" customHeight="1">
      <c r="N731" s="3"/>
      <c r="AZ731" s="3"/>
      <c r="BA731" s="3"/>
      <c r="BB731" s="3"/>
      <c r="BC731" s="3"/>
      <c r="BD731" s="3"/>
      <c r="BE731" s="3"/>
      <c r="BF731" s="3"/>
      <c r="BZ731" s="3"/>
      <c r="CA731" s="3"/>
      <c r="CB731" s="3"/>
    </row>
    <row r="732" ht="12.75" customHeight="1">
      <c r="N732" s="3"/>
      <c r="AZ732" s="3"/>
      <c r="BA732" s="3"/>
      <c r="BB732" s="3"/>
      <c r="BC732" s="3"/>
      <c r="BD732" s="3"/>
      <c r="BE732" s="3"/>
      <c r="BF732" s="3"/>
      <c r="BZ732" s="3"/>
      <c r="CA732" s="3"/>
      <c r="CB732" s="3"/>
    </row>
    <row r="733" ht="12.75" customHeight="1">
      <c r="N733" s="3"/>
      <c r="AZ733" s="3"/>
      <c r="BA733" s="3"/>
      <c r="BB733" s="3"/>
      <c r="BC733" s="3"/>
      <c r="BD733" s="3"/>
      <c r="BE733" s="3"/>
      <c r="BF733" s="3"/>
      <c r="BZ733" s="3"/>
      <c r="CA733" s="3"/>
      <c r="CB733" s="3"/>
    </row>
    <row r="734" ht="12.75" customHeight="1">
      <c r="N734" s="3"/>
      <c r="AZ734" s="3"/>
      <c r="BA734" s="3"/>
      <c r="BB734" s="3"/>
      <c r="BC734" s="3"/>
      <c r="BD734" s="3"/>
      <c r="BE734" s="3"/>
      <c r="BF734" s="3"/>
      <c r="BZ734" s="3"/>
      <c r="CA734" s="3"/>
      <c r="CB734" s="3"/>
    </row>
    <row r="735" ht="12.75" customHeight="1">
      <c r="N735" s="3"/>
      <c r="AZ735" s="3"/>
      <c r="BA735" s="3"/>
      <c r="BB735" s="3"/>
      <c r="BC735" s="3"/>
      <c r="BD735" s="3"/>
      <c r="BE735" s="3"/>
      <c r="BF735" s="3"/>
      <c r="BZ735" s="3"/>
      <c r="CA735" s="3"/>
      <c r="CB735" s="3"/>
    </row>
    <row r="736" ht="12.75" customHeight="1">
      <c r="N736" s="3"/>
      <c r="AZ736" s="3"/>
      <c r="BA736" s="3"/>
      <c r="BB736" s="3"/>
      <c r="BC736" s="3"/>
      <c r="BD736" s="3"/>
      <c r="BE736" s="3"/>
      <c r="BF736" s="3"/>
      <c r="BZ736" s="3"/>
      <c r="CA736" s="3"/>
      <c r="CB736" s="3"/>
    </row>
    <row r="737" ht="12.75" customHeight="1">
      <c r="N737" s="3"/>
      <c r="AZ737" s="3"/>
      <c r="BA737" s="3"/>
      <c r="BB737" s="3"/>
      <c r="BC737" s="3"/>
      <c r="BD737" s="3"/>
      <c r="BE737" s="3"/>
      <c r="BF737" s="3"/>
      <c r="BZ737" s="3"/>
      <c r="CA737" s="3"/>
      <c r="CB737" s="3"/>
    </row>
    <row r="738" ht="12.75" customHeight="1">
      <c r="N738" s="3"/>
      <c r="AZ738" s="3"/>
      <c r="BA738" s="3"/>
      <c r="BB738" s="3"/>
      <c r="BC738" s="3"/>
      <c r="BD738" s="3"/>
      <c r="BE738" s="3"/>
      <c r="BF738" s="3"/>
      <c r="BZ738" s="3"/>
      <c r="CA738" s="3"/>
      <c r="CB738" s="3"/>
    </row>
    <row r="739" ht="12.75" customHeight="1">
      <c r="N739" s="3"/>
      <c r="AZ739" s="3"/>
      <c r="BA739" s="3"/>
      <c r="BB739" s="3"/>
      <c r="BC739" s="3"/>
      <c r="BD739" s="3"/>
      <c r="BE739" s="3"/>
      <c r="BF739" s="3"/>
      <c r="BZ739" s="3"/>
      <c r="CA739" s="3"/>
      <c r="CB739" s="3"/>
    </row>
    <row r="740" ht="12.75" customHeight="1">
      <c r="N740" s="3"/>
      <c r="AZ740" s="3"/>
      <c r="BA740" s="3"/>
      <c r="BB740" s="3"/>
      <c r="BC740" s="3"/>
      <c r="BD740" s="3"/>
      <c r="BE740" s="3"/>
      <c r="BF740" s="3"/>
      <c r="BZ740" s="3"/>
      <c r="CA740" s="3"/>
      <c r="CB740" s="3"/>
    </row>
    <row r="741" ht="12.75" customHeight="1">
      <c r="N741" s="3"/>
      <c r="AZ741" s="3"/>
      <c r="BA741" s="3"/>
      <c r="BB741" s="3"/>
      <c r="BC741" s="3"/>
      <c r="BD741" s="3"/>
      <c r="BE741" s="3"/>
      <c r="BF741" s="3"/>
      <c r="BZ741" s="3"/>
      <c r="CA741" s="3"/>
      <c r="CB741" s="3"/>
    </row>
    <row r="742" ht="12.75" customHeight="1">
      <c r="N742" s="3"/>
      <c r="AZ742" s="3"/>
      <c r="BA742" s="3"/>
      <c r="BB742" s="3"/>
      <c r="BC742" s="3"/>
      <c r="BD742" s="3"/>
      <c r="BE742" s="3"/>
      <c r="BF742" s="3"/>
      <c r="BZ742" s="3"/>
      <c r="CA742" s="3"/>
      <c r="CB742" s="3"/>
    </row>
    <row r="743" ht="12.75" customHeight="1">
      <c r="N743" s="3"/>
      <c r="AZ743" s="3"/>
      <c r="BA743" s="3"/>
      <c r="BB743" s="3"/>
      <c r="BC743" s="3"/>
      <c r="BD743" s="3"/>
      <c r="BE743" s="3"/>
      <c r="BF743" s="3"/>
      <c r="BZ743" s="3"/>
      <c r="CA743" s="3"/>
      <c r="CB743" s="3"/>
    </row>
    <row r="744" ht="12.75" customHeight="1">
      <c r="N744" s="3"/>
      <c r="AZ744" s="3"/>
      <c r="BA744" s="3"/>
      <c r="BB744" s="3"/>
      <c r="BC744" s="3"/>
      <c r="BD744" s="3"/>
      <c r="BE744" s="3"/>
      <c r="BF744" s="3"/>
      <c r="BZ744" s="3"/>
      <c r="CA744" s="3"/>
      <c r="CB744" s="3"/>
    </row>
    <row r="745" ht="12.75" customHeight="1">
      <c r="N745" s="3"/>
      <c r="AZ745" s="3"/>
      <c r="BA745" s="3"/>
      <c r="BB745" s="3"/>
      <c r="BC745" s="3"/>
      <c r="BD745" s="3"/>
      <c r="BE745" s="3"/>
      <c r="BF745" s="3"/>
      <c r="BZ745" s="3"/>
      <c r="CA745" s="3"/>
      <c r="CB745" s="3"/>
    </row>
    <row r="746" ht="12.75" customHeight="1">
      <c r="N746" s="3"/>
      <c r="AZ746" s="3"/>
      <c r="BA746" s="3"/>
      <c r="BB746" s="3"/>
      <c r="BC746" s="3"/>
      <c r="BD746" s="3"/>
      <c r="BE746" s="3"/>
      <c r="BF746" s="3"/>
      <c r="BZ746" s="3"/>
      <c r="CA746" s="3"/>
      <c r="CB746" s="3"/>
    </row>
    <row r="747" ht="12.75" customHeight="1">
      <c r="N747" s="3"/>
      <c r="AZ747" s="3"/>
      <c r="BA747" s="3"/>
      <c r="BB747" s="3"/>
      <c r="BC747" s="3"/>
      <c r="BD747" s="3"/>
      <c r="BE747" s="3"/>
      <c r="BF747" s="3"/>
      <c r="BZ747" s="3"/>
      <c r="CA747" s="3"/>
      <c r="CB747" s="3"/>
    </row>
    <row r="748" ht="12.75" customHeight="1">
      <c r="N748" s="3"/>
      <c r="AZ748" s="3"/>
      <c r="BA748" s="3"/>
      <c r="BB748" s="3"/>
      <c r="BC748" s="3"/>
      <c r="BD748" s="3"/>
      <c r="BE748" s="3"/>
      <c r="BF748" s="3"/>
      <c r="BZ748" s="3"/>
      <c r="CA748" s="3"/>
      <c r="CB748" s="3"/>
    </row>
    <row r="749" ht="12.75" customHeight="1">
      <c r="N749" s="3"/>
      <c r="AZ749" s="3"/>
      <c r="BA749" s="3"/>
      <c r="BB749" s="3"/>
      <c r="BC749" s="3"/>
      <c r="BD749" s="3"/>
      <c r="BE749" s="3"/>
      <c r="BF749" s="3"/>
      <c r="BZ749" s="3"/>
      <c r="CA749" s="3"/>
      <c r="CB749" s="3"/>
    </row>
    <row r="750" ht="12.75" customHeight="1">
      <c r="N750" s="3"/>
      <c r="AZ750" s="3"/>
      <c r="BA750" s="3"/>
      <c r="BB750" s="3"/>
      <c r="BC750" s="3"/>
      <c r="BD750" s="3"/>
      <c r="BE750" s="3"/>
      <c r="BF750" s="3"/>
      <c r="BZ750" s="3"/>
      <c r="CA750" s="3"/>
      <c r="CB750" s="3"/>
    </row>
    <row r="751" ht="12.75" customHeight="1">
      <c r="N751" s="3"/>
      <c r="AZ751" s="3"/>
      <c r="BA751" s="3"/>
      <c r="BB751" s="3"/>
      <c r="BC751" s="3"/>
      <c r="BD751" s="3"/>
      <c r="BE751" s="3"/>
      <c r="BF751" s="3"/>
      <c r="BZ751" s="3"/>
      <c r="CA751" s="3"/>
      <c r="CB751" s="3"/>
    </row>
    <row r="752" ht="12.75" customHeight="1">
      <c r="N752" s="3"/>
      <c r="AZ752" s="3"/>
      <c r="BA752" s="3"/>
      <c r="BB752" s="3"/>
      <c r="BC752" s="3"/>
      <c r="BD752" s="3"/>
      <c r="BE752" s="3"/>
      <c r="BF752" s="3"/>
      <c r="BZ752" s="3"/>
      <c r="CA752" s="3"/>
      <c r="CB752" s="3"/>
    </row>
    <row r="753" ht="12.75" customHeight="1">
      <c r="N753" s="3"/>
      <c r="AZ753" s="3"/>
      <c r="BA753" s="3"/>
      <c r="BB753" s="3"/>
      <c r="BC753" s="3"/>
      <c r="BD753" s="3"/>
      <c r="BE753" s="3"/>
      <c r="BF753" s="3"/>
      <c r="BZ753" s="3"/>
      <c r="CA753" s="3"/>
      <c r="CB753" s="3"/>
    </row>
    <row r="754" ht="12.75" customHeight="1">
      <c r="N754" s="3"/>
      <c r="AZ754" s="3"/>
      <c r="BA754" s="3"/>
      <c r="BB754" s="3"/>
      <c r="BC754" s="3"/>
      <c r="BD754" s="3"/>
      <c r="BE754" s="3"/>
      <c r="BF754" s="3"/>
      <c r="BZ754" s="3"/>
      <c r="CA754" s="3"/>
      <c r="CB754" s="3"/>
    </row>
    <row r="755" ht="12.75" customHeight="1">
      <c r="N755" s="3"/>
      <c r="AZ755" s="3"/>
      <c r="BA755" s="3"/>
      <c r="BB755" s="3"/>
      <c r="BC755" s="3"/>
      <c r="BD755" s="3"/>
      <c r="BE755" s="3"/>
      <c r="BF755" s="3"/>
      <c r="BZ755" s="3"/>
      <c r="CA755" s="3"/>
      <c r="CB755" s="3"/>
    </row>
    <row r="756" ht="12.75" customHeight="1">
      <c r="N756" s="3"/>
      <c r="AZ756" s="3"/>
      <c r="BA756" s="3"/>
      <c r="BB756" s="3"/>
      <c r="BC756" s="3"/>
      <c r="BD756" s="3"/>
      <c r="BE756" s="3"/>
      <c r="BF756" s="3"/>
      <c r="BZ756" s="3"/>
      <c r="CA756" s="3"/>
      <c r="CB756" s="3"/>
    </row>
    <row r="757" ht="12.75" customHeight="1">
      <c r="N757" s="3"/>
      <c r="AZ757" s="3"/>
      <c r="BA757" s="3"/>
      <c r="BB757" s="3"/>
      <c r="BC757" s="3"/>
      <c r="BD757" s="3"/>
      <c r="BE757" s="3"/>
      <c r="BF757" s="3"/>
      <c r="BZ757" s="3"/>
      <c r="CA757" s="3"/>
      <c r="CB757" s="3"/>
    </row>
    <row r="758" ht="12.75" customHeight="1">
      <c r="N758" s="3"/>
      <c r="AZ758" s="3"/>
      <c r="BA758" s="3"/>
      <c r="BB758" s="3"/>
      <c r="BC758" s="3"/>
      <c r="BD758" s="3"/>
      <c r="BE758" s="3"/>
      <c r="BF758" s="3"/>
      <c r="BZ758" s="3"/>
      <c r="CA758" s="3"/>
      <c r="CB758" s="3"/>
    </row>
    <row r="759" ht="12.75" customHeight="1">
      <c r="N759" s="3"/>
      <c r="AZ759" s="3"/>
      <c r="BA759" s="3"/>
      <c r="BB759" s="3"/>
      <c r="BC759" s="3"/>
      <c r="BD759" s="3"/>
      <c r="BE759" s="3"/>
      <c r="BF759" s="3"/>
      <c r="BZ759" s="3"/>
      <c r="CA759" s="3"/>
      <c r="CB759" s="3"/>
    </row>
    <row r="760" ht="12.75" customHeight="1">
      <c r="N760" s="3"/>
      <c r="AZ760" s="3"/>
      <c r="BA760" s="3"/>
      <c r="BB760" s="3"/>
      <c r="BC760" s="3"/>
      <c r="BD760" s="3"/>
      <c r="BE760" s="3"/>
      <c r="BF760" s="3"/>
      <c r="BZ760" s="3"/>
      <c r="CA760" s="3"/>
      <c r="CB760" s="3"/>
    </row>
    <row r="761" ht="12.75" customHeight="1">
      <c r="N761" s="3"/>
      <c r="AZ761" s="3"/>
      <c r="BA761" s="3"/>
      <c r="BB761" s="3"/>
      <c r="BC761" s="3"/>
      <c r="BD761" s="3"/>
      <c r="BE761" s="3"/>
      <c r="BF761" s="3"/>
      <c r="BZ761" s="3"/>
      <c r="CA761" s="3"/>
      <c r="CB761" s="3"/>
    </row>
    <row r="762" ht="12.75" customHeight="1">
      <c r="N762" s="3"/>
      <c r="AZ762" s="3"/>
      <c r="BA762" s="3"/>
      <c r="BB762" s="3"/>
      <c r="BC762" s="3"/>
      <c r="BD762" s="3"/>
      <c r="BE762" s="3"/>
      <c r="BF762" s="3"/>
      <c r="BZ762" s="3"/>
      <c r="CA762" s="3"/>
      <c r="CB762" s="3"/>
    </row>
    <row r="763" ht="12.75" customHeight="1">
      <c r="N763" s="3"/>
      <c r="AZ763" s="3"/>
      <c r="BA763" s="3"/>
      <c r="BB763" s="3"/>
      <c r="BC763" s="3"/>
      <c r="BD763" s="3"/>
      <c r="BE763" s="3"/>
      <c r="BF763" s="3"/>
      <c r="BZ763" s="3"/>
      <c r="CA763" s="3"/>
      <c r="CB763" s="3"/>
    </row>
    <row r="764" ht="12.75" customHeight="1">
      <c r="N764" s="3"/>
      <c r="AZ764" s="3"/>
      <c r="BA764" s="3"/>
      <c r="BB764" s="3"/>
      <c r="BC764" s="3"/>
      <c r="BD764" s="3"/>
      <c r="BE764" s="3"/>
      <c r="BF764" s="3"/>
      <c r="BZ764" s="3"/>
      <c r="CA764" s="3"/>
      <c r="CB764" s="3"/>
    </row>
    <row r="765" ht="12.75" customHeight="1">
      <c r="N765" s="3"/>
      <c r="AZ765" s="3"/>
      <c r="BA765" s="3"/>
      <c r="BB765" s="3"/>
      <c r="BC765" s="3"/>
      <c r="BD765" s="3"/>
      <c r="BE765" s="3"/>
      <c r="BF765" s="3"/>
      <c r="BZ765" s="3"/>
      <c r="CA765" s="3"/>
      <c r="CB765" s="3"/>
    </row>
    <row r="766" ht="12.75" customHeight="1">
      <c r="N766" s="3"/>
      <c r="AZ766" s="3"/>
      <c r="BA766" s="3"/>
      <c r="BB766" s="3"/>
      <c r="BC766" s="3"/>
      <c r="BD766" s="3"/>
      <c r="BE766" s="3"/>
      <c r="BF766" s="3"/>
      <c r="BZ766" s="3"/>
      <c r="CA766" s="3"/>
      <c r="CB766" s="3"/>
    </row>
    <row r="767" ht="12.75" customHeight="1">
      <c r="N767" s="3"/>
      <c r="AZ767" s="3"/>
      <c r="BA767" s="3"/>
      <c r="BB767" s="3"/>
      <c r="BC767" s="3"/>
      <c r="BD767" s="3"/>
      <c r="BE767" s="3"/>
      <c r="BF767" s="3"/>
      <c r="BZ767" s="3"/>
      <c r="CA767" s="3"/>
      <c r="CB767" s="3"/>
    </row>
    <row r="768" ht="12.75" customHeight="1">
      <c r="N768" s="3"/>
      <c r="AZ768" s="3"/>
      <c r="BA768" s="3"/>
      <c r="BB768" s="3"/>
      <c r="BC768" s="3"/>
      <c r="BD768" s="3"/>
      <c r="BE768" s="3"/>
      <c r="BF768" s="3"/>
      <c r="BZ768" s="3"/>
      <c r="CA768" s="3"/>
      <c r="CB768" s="3"/>
    </row>
    <row r="769" ht="12.75" customHeight="1">
      <c r="N769" s="3"/>
      <c r="AZ769" s="3"/>
      <c r="BA769" s="3"/>
      <c r="BB769" s="3"/>
      <c r="BC769" s="3"/>
      <c r="BD769" s="3"/>
      <c r="BE769" s="3"/>
      <c r="BF769" s="3"/>
      <c r="BZ769" s="3"/>
      <c r="CA769" s="3"/>
      <c r="CB769" s="3"/>
    </row>
    <row r="770" ht="12.75" customHeight="1">
      <c r="N770" s="3"/>
      <c r="AZ770" s="3"/>
      <c r="BA770" s="3"/>
      <c r="BB770" s="3"/>
      <c r="BC770" s="3"/>
      <c r="BD770" s="3"/>
      <c r="BE770" s="3"/>
      <c r="BF770" s="3"/>
      <c r="BZ770" s="3"/>
      <c r="CA770" s="3"/>
      <c r="CB770" s="3"/>
    </row>
    <row r="771" ht="12.75" customHeight="1">
      <c r="N771" s="3"/>
      <c r="AZ771" s="3"/>
      <c r="BA771" s="3"/>
      <c r="BB771" s="3"/>
      <c r="BC771" s="3"/>
      <c r="BD771" s="3"/>
      <c r="BE771" s="3"/>
      <c r="BF771" s="3"/>
      <c r="BZ771" s="3"/>
      <c r="CA771" s="3"/>
      <c r="CB771" s="3"/>
    </row>
    <row r="772" ht="12.75" customHeight="1">
      <c r="N772" s="3"/>
      <c r="AZ772" s="3"/>
      <c r="BA772" s="3"/>
      <c r="BB772" s="3"/>
      <c r="BC772" s="3"/>
      <c r="BD772" s="3"/>
      <c r="BE772" s="3"/>
      <c r="BF772" s="3"/>
      <c r="BZ772" s="3"/>
      <c r="CA772" s="3"/>
      <c r="CB772" s="3"/>
    </row>
    <row r="773" ht="12.75" customHeight="1">
      <c r="N773" s="3"/>
      <c r="AZ773" s="3"/>
      <c r="BA773" s="3"/>
      <c r="BB773" s="3"/>
      <c r="BC773" s="3"/>
      <c r="BD773" s="3"/>
      <c r="BE773" s="3"/>
      <c r="BF773" s="3"/>
      <c r="BZ773" s="3"/>
      <c r="CA773" s="3"/>
      <c r="CB773" s="3"/>
    </row>
    <row r="774" ht="12.75" customHeight="1">
      <c r="N774" s="3"/>
      <c r="AZ774" s="3"/>
      <c r="BA774" s="3"/>
      <c r="BB774" s="3"/>
      <c r="BC774" s="3"/>
      <c r="BD774" s="3"/>
      <c r="BE774" s="3"/>
      <c r="BF774" s="3"/>
      <c r="BZ774" s="3"/>
      <c r="CA774" s="3"/>
      <c r="CB774" s="3"/>
    </row>
    <row r="775" ht="12.75" customHeight="1">
      <c r="N775" s="3"/>
      <c r="AZ775" s="3"/>
      <c r="BA775" s="3"/>
      <c r="BB775" s="3"/>
      <c r="BC775" s="3"/>
      <c r="BD775" s="3"/>
      <c r="BE775" s="3"/>
      <c r="BF775" s="3"/>
      <c r="BZ775" s="3"/>
      <c r="CA775" s="3"/>
      <c r="CB775" s="3"/>
    </row>
    <row r="776" ht="12.75" customHeight="1">
      <c r="N776" s="3"/>
      <c r="AZ776" s="3"/>
      <c r="BA776" s="3"/>
      <c r="BB776" s="3"/>
      <c r="BC776" s="3"/>
      <c r="BD776" s="3"/>
      <c r="BE776" s="3"/>
      <c r="BF776" s="3"/>
      <c r="BZ776" s="3"/>
      <c r="CA776" s="3"/>
      <c r="CB776" s="3"/>
    </row>
    <row r="777" ht="12.75" customHeight="1">
      <c r="N777" s="3"/>
      <c r="AZ777" s="3"/>
      <c r="BA777" s="3"/>
      <c r="BB777" s="3"/>
      <c r="BC777" s="3"/>
      <c r="BD777" s="3"/>
      <c r="BE777" s="3"/>
      <c r="BF777" s="3"/>
      <c r="BZ777" s="3"/>
      <c r="CA777" s="3"/>
      <c r="CB777" s="3"/>
    </row>
    <row r="778" ht="12.75" customHeight="1">
      <c r="N778" s="3"/>
      <c r="AZ778" s="3"/>
      <c r="BA778" s="3"/>
      <c r="BB778" s="3"/>
      <c r="BC778" s="3"/>
      <c r="BD778" s="3"/>
      <c r="BE778" s="3"/>
      <c r="BF778" s="3"/>
      <c r="BZ778" s="3"/>
      <c r="CA778" s="3"/>
      <c r="CB778" s="3"/>
    </row>
    <row r="779" ht="12.75" customHeight="1">
      <c r="N779" s="3"/>
      <c r="AZ779" s="3"/>
      <c r="BA779" s="3"/>
      <c r="BB779" s="3"/>
      <c r="BC779" s="3"/>
      <c r="BD779" s="3"/>
      <c r="BE779" s="3"/>
      <c r="BF779" s="3"/>
      <c r="BZ779" s="3"/>
      <c r="CA779" s="3"/>
      <c r="CB779" s="3"/>
    </row>
    <row r="780" ht="12.75" customHeight="1">
      <c r="N780" s="3"/>
      <c r="AZ780" s="3"/>
      <c r="BA780" s="3"/>
      <c r="BB780" s="3"/>
      <c r="BC780" s="3"/>
      <c r="BD780" s="3"/>
      <c r="BE780" s="3"/>
      <c r="BF780" s="3"/>
      <c r="BZ780" s="3"/>
      <c r="CA780" s="3"/>
      <c r="CB780" s="3"/>
    </row>
    <row r="781" ht="12.75" customHeight="1">
      <c r="N781" s="3"/>
      <c r="AZ781" s="3"/>
      <c r="BA781" s="3"/>
      <c r="BB781" s="3"/>
      <c r="BC781" s="3"/>
      <c r="BD781" s="3"/>
      <c r="BE781" s="3"/>
      <c r="BF781" s="3"/>
      <c r="BZ781" s="3"/>
      <c r="CA781" s="3"/>
      <c r="CB781" s="3"/>
    </row>
    <row r="782" ht="12.75" customHeight="1">
      <c r="N782" s="3"/>
      <c r="AZ782" s="3"/>
      <c r="BA782" s="3"/>
      <c r="BB782" s="3"/>
      <c r="BC782" s="3"/>
      <c r="BD782" s="3"/>
      <c r="BE782" s="3"/>
      <c r="BF782" s="3"/>
      <c r="BZ782" s="3"/>
      <c r="CA782" s="3"/>
      <c r="CB782" s="3"/>
    </row>
    <row r="783" ht="12.75" customHeight="1">
      <c r="N783" s="3"/>
      <c r="AZ783" s="3"/>
      <c r="BA783" s="3"/>
      <c r="BB783" s="3"/>
      <c r="BC783" s="3"/>
      <c r="BD783" s="3"/>
      <c r="BE783" s="3"/>
      <c r="BF783" s="3"/>
      <c r="BZ783" s="3"/>
      <c r="CA783" s="3"/>
      <c r="CB783" s="3"/>
    </row>
    <row r="784" ht="12.75" customHeight="1">
      <c r="N784" s="3"/>
      <c r="AZ784" s="3"/>
      <c r="BA784" s="3"/>
      <c r="BB784" s="3"/>
      <c r="BC784" s="3"/>
      <c r="BD784" s="3"/>
      <c r="BE784" s="3"/>
      <c r="BF784" s="3"/>
      <c r="BZ784" s="3"/>
      <c r="CA784" s="3"/>
      <c r="CB784" s="3"/>
    </row>
    <row r="785" ht="12.75" customHeight="1">
      <c r="N785" s="3"/>
      <c r="AZ785" s="3"/>
      <c r="BA785" s="3"/>
      <c r="BB785" s="3"/>
      <c r="BC785" s="3"/>
      <c r="BD785" s="3"/>
      <c r="BE785" s="3"/>
      <c r="BF785" s="3"/>
      <c r="BZ785" s="3"/>
      <c r="CA785" s="3"/>
      <c r="CB785" s="3"/>
    </row>
    <row r="786" ht="12.75" customHeight="1">
      <c r="N786" s="3"/>
      <c r="AZ786" s="3"/>
      <c r="BA786" s="3"/>
      <c r="BB786" s="3"/>
      <c r="BC786" s="3"/>
      <c r="BD786" s="3"/>
      <c r="BE786" s="3"/>
      <c r="BF786" s="3"/>
      <c r="BZ786" s="3"/>
      <c r="CA786" s="3"/>
      <c r="CB786" s="3"/>
    </row>
    <row r="787" ht="12.75" customHeight="1">
      <c r="N787" s="3"/>
      <c r="AZ787" s="3"/>
      <c r="BA787" s="3"/>
      <c r="BB787" s="3"/>
      <c r="BC787" s="3"/>
      <c r="BD787" s="3"/>
      <c r="BE787" s="3"/>
      <c r="BF787" s="3"/>
      <c r="BZ787" s="3"/>
      <c r="CA787" s="3"/>
      <c r="CB787" s="3"/>
    </row>
    <row r="788" ht="12.75" customHeight="1">
      <c r="N788" s="3"/>
      <c r="AZ788" s="3"/>
      <c r="BA788" s="3"/>
      <c r="BB788" s="3"/>
      <c r="BC788" s="3"/>
      <c r="BD788" s="3"/>
      <c r="BE788" s="3"/>
      <c r="BF788" s="3"/>
      <c r="BZ788" s="3"/>
      <c r="CA788" s="3"/>
      <c r="CB788" s="3"/>
    </row>
    <row r="789" ht="12.75" customHeight="1">
      <c r="N789" s="3"/>
      <c r="AZ789" s="3"/>
      <c r="BA789" s="3"/>
      <c r="BB789" s="3"/>
      <c r="BC789" s="3"/>
      <c r="BD789" s="3"/>
      <c r="BE789" s="3"/>
      <c r="BF789" s="3"/>
      <c r="BZ789" s="3"/>
      <c r="CA789" s="3"/>
      <c r="CB789" s="3"/>
    </row>
    <row r="790" ht="12.75" customHeight="1">
      <c r="N790" s="3"/>
      <c r="AZ790" s="3"/>
      <c r="BA790" s="3"/>
      <c r="BB790" s="3"/>
      <c r="BC790" s="3"/>
      <c r="BD790" s="3"/>
      <c r="BE790" s="3"/>
      <c r="BF790" s="3"/>
      <c r="BZ790" s="3"/>
      <c r="CA790" s="3"/>
      <c r="CB790" s="3"/>
    </row>
    <row r="791" ht="12.75" customHeight="1">
      <c r="N791" s="3"/>
      <c r="AZ791" s="3"/>
      <c r="BA791" s="3"/>
      <c r="BB791" s="3"/>
      <c r="BC791" s="3"/>
      <c r="BD791" s="3"/>
      <c r="BE791" s="3"/>
      <c r="BF791" s="3"/>
      <c r="BZ791" s="3"/>
      <c r="CA791" s="3"/>
      <c r="CB791" s="3"/>
    </row>
    <row r="792" ht="12.75" customHeight="1">
      <c r="N792" s="3"/>
      <c r="AZ792" s="3"/>
      <c r="BA792" s="3"/>
      <c r="BB792" s="3"/>
      <c r="BC792" s="3"/>
      <c r="BD792" s="3"/>
      <c r="BE792" s="3"/>
      <c r="BF792" s="3"/>
      <c r="BZ792" s="3"/>
      <c r="CA792" s="3"/>
      <c r="CB792" s="3"/>
    </row>
    <row r="793" ht="12.75" customHeight="1">
      <c r="N793" s="3"/>
      <c r="AZ793" s="3"/>
      <c r="BA793" s="3"/>
      <c r="BB793" s="3"/>
      <c r="BC793" s="3"/>
      <c r="BD793" s="3"/>
      <c r="BE793" s="3"/>
      <c r="BF793" s="3"/>
      <c r="BZ793" s="3"/>
      <c r="CA793" s="3"/>
      <c r="CB793" s="3"/>
    </row>
    <row r="794" ht="12.75" customHeight="1">
      <c r="N794" s="3"/>
      <c r="AZ794" s="3"/>
      <c r="BA794" s="3"/>
      <c r="BB794" s="3"/>
      <c r="BC794" s="3"/>
      <c r="BD794" s="3"/>
      <c r="BE794" s="3"/>
      <c r="BF794" s="3"/>
      <c r="BZ794" s="3"/>
      <c r="CA794" s="3"/>
      <c r="CB794" s="3"/>
    </row>
    <row r="795" ht="12.75" customHeight="1">
      <c r="N795" s="3"/>
      <c r="AZ795" s="3"/>
      <c r="BA795" s="3"/>
      <c r="BB795" s="3"/>
      <c r="BC795" s="3"/>
      <c r="BD795" s="3"/>
      <c r="BE795" s="3"/>
      <c r="BF795" s="3"/>
      <c r="BZ795" s="3"/>
      <c r="CA795" s="3"/>
      <c r="CB795" s="3"/>
    </row>
    <row r="796" ht="12.75" customHeight="1">
      <c r="N796" s="3"/>
      <c r="AZ796" s="3"/>
      <c r="BA796" s="3"/>
      <c r="BB796" s="3"/>
      <c r="BC796" s="3"/>
      <c r="BD796" s="3"/>
      <c r="BE796" s="3"/>
      <c r="BF796" s="3"/>
      <c r="BZ796" s="3"/>
      <c r="CA796" s="3"/>
      <c r="CB796" s="3"/>
    </row>
    <row r="797" ht="12.75" customHeight="1">
      <c r="N797" s="3"/>
      <c r="AZ797" s="3"/>
      <c r="BA797" s="3"/>
      <c r="BB797" s="3"/>
      <c r="BC797" s="3"/>
      <c r="BD797" s="3"/>
      <c r="BE797" s="3"/>
      <c r="BF797" s="3"/>
      <c r="BZ797" s="3"/>
      <c r="CA797" s="3"/>
      <c r="CB797" s="3"/>
    </row>
    <row r="798" ht="12.75" customHeight="1">
      <c r="N798" s="3"/>
      <c r="AZ798" s="3"/>
      <c r="BA798" s="3"/>
      <c r="BB798" s="3"/>
      <c r="BC798" s="3"/>
      <c r="BD798" s="3"/>
      <c r="BE798" s="3"/>
      <c r="BF798" s="3"/>
      <c r="BZ798" s="3"/>
      <c r="CA798" s="3"/>
      <c r="CB798" s="3"/>
    </row>
    <row r="799" ht="12.75" customHeight="1">
      <c r="N799" s="3"/>
      <c r="AZ799" s="3"/>
      <c r="BA799" s="3"/>
      <c r="BB799" s="3"/>
      <c r="BC799" s="3"/>
      <c r="BD799" s="3"/>
      <c r="BE799" s="3"/>
      <c r="BF799" s="3"/>
      <c r="BZ799" s="3"/>
      <c r="CA799" s="3"/>
      <c r="CB799" s="3"/>
    </row>
    <row r="800" ht="12.75" customHeight="1">
      <c r="N800" s="3"/>
      <c r="AZ800" s="3"/>
      <c r="BA800" s="3"/>
      <c r="BB800" s="3"/>
      <c r="BC800" s="3"/>
      <c r="BD800" s="3"/>
      <c r="BE800" s="3"/>
      <c r="BF800" s="3"/>
      <c r="BZ800" s="3"/>
      <c r="CA800" s="3"/>
      <c r="CB800" s="3"/>
    </row>
    <row r="801" ht="12.75" customHeight="1">
      <c r="N801" s="3"/>
      <c r="AZ801" s="3"/>
      <c r="BA801" s="3"/>
      <c r="BB801" s="3"/>
      <c r="BC801" s="3"/>
      <c r="BD801" s="3"/>
      <c r="BE801" s="3"/>
      <c r="BF801" s="3"/>
      <c r="BZ801" s="3"/>
      <c r="CA801" s="3"/>
      <c r="CB801" s="3"/>
    </row>
    <row r="802" ht="12.75" customHeight="1">
      <c r="N802" s="3"/>
      <c r="AZ802" s="3"/>
      <c r="BA802" s="3"/>
      <c r="BB802" s="3"/>
      <c r="BC802" s="3"/>
      <c r="BD802" s="3"/>
      <c r="BE802" s="3"/>
      <c r="BF802" s="3"/>
      <c r="BZ802" s="3"/>
      <c r="CA802" s="3"/>
      <c r="CB802" s="3"/>
    </row>
    <row r="803" ht="12.75" customHeight="1">
      <c r="N803" s="3"/>
      <c r="AZ803" s="3"/>
      <c r="BA803" s="3"/>
      <c r="BB803" s="3"/>
      <c r="BC803" s="3"/>
      <c r="BD803" s="3"/>
      <c r="BE803" s="3"/>
      <c r="BF803" s="3"/>
      <c r="BZ803" s="3"/>
      <c r="CA803" s="3"/>
      <c r="CB803" s="3"/>
    </row>
    <row r="804" ht="12.75" customHeight="1">
      <c r="N804" s="3"/>
      <c r="AZ804" s="3"/>
      <c r="BA804" s="3"/>
      <c r="BB804" s="3"/>
      <c r="BC804" s="3"/>
      <c r="BD804" s="3"/>
      <c r="BE804" s="3"/>
      <c r="BF804" s="3"/>
      <c r="BZ804" s="3"/>
      <c r="CA804" s="3"/>
      <c r="CB804" s="3"/>
    </row>
    <row r="805" ht="12.75" customHeight="1">
      <c r="N805" s="3"/>
      <c r="AZ805" s="3"/>
      <c r="BA805" s="3"/>
      <c r="BB805" s="3"/>
      <c r="BC805" s="3"/>
      <c r="BD805" s="3"/>
      <c r="BE805" s="3"/>
      <c r="BF805" s="3"/>
      <c r="BZ805" s="3"/>
      <c r="CA805" s="3"/>
      <c r="CB805" s="3"/>
    </row>
    <row r="806" ht="12.75" customHeight="1">
      <c r="N806" s="3"/>
      <c r="AZ806" s="3"/>
      <c r="BA806" s="3"/>
      <c r="BB806" s="3"/>
      <c r="BC806" s="3"/>
      <c r="BD806" s="3"/>
      <c r="BE806" s="3"/>
      <c r="BF806" s="3"/>
      <c r="BZ806" s="3"/>
      <c r="CA806" s="3"/>
      <c r="CB806" s="3"/>
    </row>
    <row r="807" ht="12.75" customHeight="1">
      <c r="N807" s="3"/>
      <c r="AZ807" s="3"/>
      <c r="BA807" s="3"/>
      <c r="BB807" s="3"/>
      <c r="BC807" s="3"/>
      <c r="BD807" s="3"/>
      <c r="BE807" s="3"/>
      <c r="BF807" s="3"/>
      <c r="BZ807" s="3"/>
      <c r="CA807" s="3"/>
      <c r="CB807" s="3"/>
    </row>
    <row r="808" ht="12.75" customHeight="1">
      <c r="N808" s="3"/>
      <c r="AZ808" s="3"/>
      <c r="BA808" s="3"/>
      <c r="BB808" s="3"/>
      <c r="BC808" s="3"/>
      <c r="BD808" s="3"/>
      <c r="BE808" s="3"/>
      <c r="BF808" s="3"/>
      <c r="BZ808" s="3"/>
      <c r="CA808" s="3"/>
      <c r="CB808" s="3"/>
    </row>
    <row r="809" ht="12.75" customHeight="1">
      <c r="N809" s="3"/>
      <c r="AZ809" s="3"/>
      <c r="BA809" s="3"/>
      <c r="BB809" s="3"/>
      <c r="BC809" s="3"/>
      <c r="BD809" s="3"/>
      <c r="BE809" s="3"/>
      <c r="BF809" s="3"/>
      <c r="BZ809" s="3"/>
      <c r="CA809" s="3"/>
      <c r="CB809" s="3"/>
    </row>
    <row r="810" ht="12.75" customHeight="1">
      <c r="N810" s="3"/>
      <c r="AZ810" s="3"/>
      <c r="BA810" s="3"/>
      <c r="BB810" s="3"/>
      <c r="BC810" s="3"/>
      <c r="BD810" s="3"/>
      <c r="BE810" s="3"/>
      <c r="BF810" s="3"/>
      <c r="BZ810" s="3"/>
      <c r="CA810" s="3"/>
      <c r="CB810" s="3"/>
    </row>
    <row r="811" ht="12.75" customHeight="1">
      <c r="N811" s="3"/>
      <c r="AZ811" s="3"/>
      <c r="BA811" s="3"/>
      <c r="BB811" s="3"/>
      <c r="BC811" s="3"/>
      <c r="BD811" s="3"/>
      <c r="BE811" s="3"/>
      <c r="BF811" s="3"/>
      <c r="BZ811" s="3"/>
      <c r="CA811" s="3"/>
      <c r="CB811" s="3"/>
    </row>
    <row r="812" ht="12.75" customHeight="1">
      <c r="N812" s="3"/>
      <c r="AZ812" s="3"/>
      <c r="BA812" s="3"/>
      <c r="BB812" s="3"/>
      <c r="BC812" s="3"/>
      <c r="BD812" s="3"/>
      <c r="BE812" s="3"/>
      <c r="BF812" s="3"/>
      <c r="BZ812" s="3"/>
      <c r="CA812" s="3"/>
      <c r="CB812" s="3"/>
    </row>
    <row r="813" ht="12.75" customHeight="1">
      <c r="N813" s="3"/>
      <c r="AZ813" s="3"/>
      <c r="BA813" s="3"/>
      <c r="BB813" s="3"/>
      <c r="BC813" s="3"/>
      <c r="BD813" s="3"/>
      <c r="BE813" s="3"/>
      <c r="BF813" s="3"/>
      <c r="BZ813" s="3"/>
      <c r="CA813" s="3"/>
      <c r="CB813" s="3"/>
    </row>
    <row r="814" ht="12.75" customHeight="1">
      <c r="N814" s="3"/>
      <c r="AZ814" s="3"/>
      <c r="BA814" s="3"/>
      <c r="BB814" s="3"/>
      <c r="BC814" s="3"/>
      <c r="BD814" s="3"/>
      <c r="BE814" s="3"/>
      <c r="BF814" s="3"/>
      <c r="BZ814" s="3"/>
      <c r="CA814" s="3"/>
      <c r="CB814" s="3"/>
    </row>
    <row r="815" ht="12.75" customHeight="1">
      <c r="N815" s="3"/>
      <c r="AZ815" s="3"/>
      <c r="BA815" s="3"/>
      <c r="BB815" s="3"/>
      <c r="BC815" s="3"/>
      <c r="BD815" s="3"/>
      <c r="BE815" s="3"/>
      <c r="BF815" s="3"/>
      <c r="BZ815" s="3"/>
      <c r="CA815" s="3"/>
      <c r="CB815" s="3"/>
    </row>
    <row r="816" ht="12.75" customHeight="1">
      <c r="N816" s="3"/>
      <c r="AZ816" s="3"/>
      <c r="BA816" s="3"/>
      <c r="BB816" s="3"/>
      <c r="BC816" s="3"/>
      <c r="BD816" s="3"/>
      <c r="BE816" s="3"/>
      <c r="BF816" s="3"/>
      <c r="BZ816" s="3"/>
      <c r="CA816" s="3"/>
      <c r="CB816" s="3"/>
    </row>
    <row r="817" ht="12.75" customHeight="1">
      <c r="N817" s="3"/>
      <c r="AZ817" s="3"/>
      <c r="BA817" s="3"/>
      <c r="BB817" s="3"/>
      <c r="BC817" s="3"/>
      <c r="BD817" s="3"/>
      <c r="BE817" s="3"/>
      <c r="BF817" s="3"/>
      <c r="BZ817" s="3"/>
      <c r="CA817" s="3"/>
      <c r="CB817" s="3"/>
    </row>
    <row r="818" ht="12.75" customHeight="1">
      <c r="N818" s="3"/>
      <c r="AZ818" s="3"/>
      <c r="BA818" s="3"/>
      <c r="BB818" s="3"/>
      <c r="BC818" s="3"/>
      <c r="BD818" s="3"/>
      <c r="BE818" s="3"/>
      <c r="BF818" s="3"/>
      <c r="BZ818" s="3"/>
      <c r="CA818" s="3"/>
      <c r="CB818" s="3"/>
    </row>
    <row r="819" ht="12.75" customHeight="1">
      <c r="N819" s="3"/>
      <c r="AZ819" s="3"/>
      <c r="BA819" s="3"/>
      <c r="BB819" s="3"/>
      <c r="BC819" s="3"/>
      <c r="BD819" s="3"/>
      <c r="BE819" s="3"/>
      <c r="BF819" s="3"/>
      <c r="BZ819" s="3"/>
      <c r="CA819" s="3"/>
      <c r="CB819" s="3"/>
    </row>
    <row r="820" ht="12.75" customHeight="1">
      <c r="N820" s="3"/>
      <c r="AZ820" s="3"/>
      <c r="BA820" s="3"/>
      <c r="BB820" s="3"/>
      <c r="BC820" s="3"/>
      <c r="BD820" s="3"/>
      <c r="BE820" s="3"/>
      <c r="BF820" s="3"/>
      <c r="BZ820" s="3"/>
      <c r="CA820" s="3"/>
      <c r="CB820" s="3"/>
    </row>
    <row r="821" ht="12.75" customHeight="1">
      <c r="N821" s="3"/>
      <c r="AZ821" s="3"/>
      <c r="BA821" s="3"/>
      <c r="BB821" s="3"/>
      <c r="BC821" s="3"/>
      <c r="BD821" s="3"/>
      <c r="BE821" s="3"/>
      <c r="BF821" s="3"/>
      <c r="BZ821" s="3"/>
      <c r="CA821" s="3"/>
      <c r="CB821" s="3"/>
    </row>
    <row r="822" ht="12.75" customHeight="1">
      <c r="N822" s="3"/>
      <c r="AZ822" s="3"/>
      <c r="BA822" s="3"/>
      <c r="BB822" s="3"/>
      <c r="BC822" s="3"/>
      <c r="BD822" s="3"/>
      <c r="BE822" s="3"/>
      <c r="BF822" s="3"/>
      <c r="BZ822" s="3"/>
      <c r="CA822" s="3"/>
      <c r="CB822" s="3"/>
    </row>
    <row r="823" ht="12.75" customHeight="1">
      <c r="N823" s="3"/>
      <c r="AZ823" s="3"/>
      <c r="BA823" s="3"/>
      <c r="BB823" s="3"/>
      <c r="BC823" s="3"/>
      <c r="BD823" s="3"/>
      <c r="BE823" s="3"/>
      <c r="BF823" s="3"/>
      <c r="BZ823" s="3"/>
      <c r="CA823" s="3"/>
      <c r="CB823" s="3"/>
    </row>
    <row r="824" ht="12.75" customHeight="1">
      <c r="N824" s="3"/>
      <c r="AZ824" s="3"/>
      <c r="BA824" s="3"/>
      <c r="BB824" s="3"/>
      <c r="BC824" s="3"/>
      <c r="BD824" s="3"/>
      <c r="BE824" s="3"/>
      <c r="BF824" s="3"/>
      <c r="BZ824" s="3"/>
      <c r="CA824" s="3"/>
      <c r="CB824" s="3"/>
    </row>
    <row r="825" ht="12.75" customHeight="1">
      <c r="N825" s="3"/>
      <c r="AZ825" s="3"/>
      <c r="BA825" s="3"/>
      <c r="BB825" s="3"/>
      <c r="BC825" s="3"/>
      <c r="BD825" s="3"/>
      <c r="BE825" s="3"/>
      <c r="BF825" s="3"/>
      <c r="BZ825" s="3"/>
      <c r="CA825" s="3"/>
      <c r="CB825" s="3"/>
    </row>
    <row r="826" ht="12.75" customHeight="1">
      <c r="N826" s="3"/>
      <c r="AZ826" s="3"/>
      <c r="BA826" s="3"/>
      <c r="BB826" s="3"/>
      <c r="BC826" s="3"/>
      <c r="BD826" s="3"/>
      <c r="BE826" s="3"/>
      <c r="BF826" s="3"/>
      <c r="BZ826" s="3"/>
      <c r="CA826" s="3"/>
      <c r="CB826" s="3"/>
    </row>
    <row r="827" ht="12.75" customHeight="1">
      <c r="N827" s="3"/>
      <c r="AZ827" s="3"/>
      <c r="BA827" s="3"/>
      <c r="BB827" s="3"/>
      <c r="BC827" s="3"/>
      <c r="BD827" s="3"/>
      <c r="BE827" s="3"/>
      <c r="BF827" s="3"/>
      <c r="BZ827" s="3"/>
      <c r="CA827" s="3"/>
      <c r="CB827" s="3"/>
    </row>
    <row r="828" ht="12.75" customHeight="1">
      <c r="N828" s="3"/>
      <c r="AZ828" s="3"/>
      <c r="BA828" s="3"/>
      <c r="BB828" s="3"/>
      <c r="BC828" s="3"/>
      <c r="BD828" s="3"/>
      <c r="BE828" s="3"/>
      <c r="BF828" s="3"/>
      <c r="BZ828" s="3"/>
      <c r="CA828" s="3"/>
      <c r="CB828" s="3"/>
    </row>
    <row r="829" ht="12.75" customHeight="1">
      <c r="N829" s="3"/>
      <c r="AZ829" s="3"/>
      <c r="BA829" s="3"/>
      <c r="BB829" s="3"/>
      <c r="BC829" s="3"/>
      <c r="BD829" s="3"/>
      <c r="BE829" s="3"/>
      <c r="BF829" s="3"/>
      <c r="BZ829" s="3"/>
      <c r="CA829" s="3"/>
      <c r="CB829" s="3"/>
    </row>
    <row r="830" ht="12.75" customHeight="1">
      <c r="N830" s="3"/>
      <c r="AZ830" s="3"/>
      <c r="BA830" s="3"/>
      <c r="BB830" s="3"/>
      <c r="BC830" s="3"/>
      <c r="BD830" s="3"/>
      <c r="BE830" s="3"/>
      <c r="BF830" s="3"/>
      <c r="BZ830" s="3"/>
      <c r="CA830" s="3"/>
      <c r="CB830" s="3"/>
    </row>
    <row r="831" ht="12.75" customHeight="1">
      <c r="N831" s="3"/>
      <c r="AZ831" s="3"/>
      <c r="BA831" s="3"/>
      <c r="BB831" s="3"/>
      <c r="BC831" s="3"/>
      <c r="BD831" s="3"/>
      <c r="BE831" s="3"/>
      <c r="BF831" s="3"/>
      <c r="BZ831" s="3"/>
      <c r="CA831" s="3"/>
      <c r="CB831" s="3"/>
    </row>
    <row r="832" ht="12.75" customHeight="1">
      <c r="N832" s="3"/>
      <c r="AZ832" s="3"/>
      <c r="BA832" s="3"/>
      <c r="BB832" s="3"/>
      <c r="BC832" s="3"/>
      <c r="BD832" s="3"/>
      <c r="BE832" s="3"/>
      <c r="BF832" s="3"/>
      <c r="BZ832" s="3"/>
      <c r="CA832" s="3"/>
      <c r="CB832" s="3"/>
    </row>
    <row r="833" ht="12.75" customHeight="1">
      <c r="N833" s="3"/>
      <c r="AZ833" s="3"/>
      <c r="BA833" s="3"/>
      <c r="BB833" s="3"/>
      <c r="BC833" s="3"/>
      <c r="BD833" s="3"/>
      <c r="BE833" s="3"/>
      <c r="BF833" s="3"/>
      <c r="BZ833" s="3"/>
      <c r="CA833" s="3"/>
      <c r="CB833" s="3"/>
    </row>
    <row r="834" ht="12.75" customHeight="1">
      <c r="N834" s="3"/>
      <c r="AZ834" s="3"/>
      <c r="BA834" s="3"/>
      <c r="BB834" s="3"/>
      <c r="BC834" s="3"/>
      <c r="BD834" s="3"/>
      <c r="BE834" s="3"/>
      <c r="BF834" s="3"/>
      <c r="BZ834" s="3"/>
      <c r="CA834" s="3"/>
      <c r="CB834" s="3"/>
    </row>
    <row r="835" ht="12.75" customHeight="1">
      <c r="N835" s="3"/>
      <c r="AZ835" s="3"/>
      <c r="BA835" s="3"/>
      <c r="BB835" s="3"/>
      <c r="BC835" s="3"/>
      <c r="BD835" s="3"/>
      <c r="BE835" s="3"/>
      <c r="BF835" s="3"/>
      <c r="BZ835" s="3"/>
      <c r="CA835" s="3"/>
      <c r="CB835" s="3"/>
    </row>
    <row r="836" ht="12.75" customHeight="1">
      <c r="N836" s="3"/>
      <c r="AZ836" s="3"/>
      <c r="BA836" s="3"/>
      <c r="BB836" s="3"/>
      <c r="BC836" s="3"/>
      <c r="BD836" s="3"/>
      <c r="BE836" s="3"/>
      <c r="BF836" s="3"/>
      <c r="BZ836" s="3"/>
      <c r="CA836" s="3"/>
      <c r="CB836" s="3"/>
    </row>
    <row r="837" ht="12.75" customHeight="1">
      <c r="N837" s="3"/>
      <c r="AZ837" s="3"/>
      <c r="BA837" s="3"/>
      <c r="BB837" s="3"/>
      <c r="BC837" s="3"/>
      <c r="BD837" s="3"/>
      <c r="BE837" s="3"/>
      <c r="BF837" s="3"/>
      <c r="BZ837" s="3"/>
      <c r="CA837" s="3"/>
      <c r="CB837" s="3"/>
    </row>
    <row r="838" ht="12.75" customHeight="1">
      <c r="N838" s="3"/>
      <c r="AZ838" s="3"/>
      <c r="BA838" s="3"/>
      <c r="BB838" s="3"/>
      <c r="BC838" s="3"/>
      <c r="BD838" s="3"/>
      <c r="BE838" s="3"/>
      <c r="BF838" s="3"/>
      <c r="BZ838" s="3"/>
      <c r="CA838" s="3"/>
      <c r="CB838" s="3"/>
    </row>
    <row r="839" ht="12.75" customHeight="1">
      <c r="N839" s="3"/>
      <c r="AZ839" s="3"/>
      <c r="BA839" s="3"/>
      <c r="BB839" s="3"/>
      <c r="BC839" s="3"/>
      <c r="BD839" s="3"/>
      <c r="BE839" s="3"/>
      <c r="BF839" s="3"/>
      <c r="BZ839" s="3"/>
      <c r="CA839" s="3"/>
      <c r="CB839" s="3"/>
    </row>
    <row r="840" ht="12.75" customHeight="1">
      <c r="N840" s="3"/>
      <c r="AZ840" s="3"/>
      <c r="BA840" s="3"/>
      <c r="BB840" s="3"/>
      <c r="BC840" s="3"/>
      <c r="BD840" s="3"/>
      <c r="BE840" s="3"/>
      <c r="BF840" s="3"/>
      <c r="BZ840" s="3"/>
      <c r="CA840" s="3"/>
      <c r="CB840" s="3"/>
    </row>
    <row r="841" ht="12.75" customHeight="1">
      <c r="N841" s="3"/>
      <c r="AZ841" s="3"/>
      <c r="BA841" s="3"/>
      <c r="BB841" s="3"/>
      <c r="BC841" s="3"/>
      <c r="BD841" s="3"/>
      <c r="BE841" s="3"/>
      <c r="BF841" s="3"/>
      <c r="BZ841" s="3"/>
      <c r="CA841" s="3"/>
      <c r="CB841" s="3"/>
    </row>
    <row r="842" ht="12.75" customHeight="1">
      <c r="N842" s="3"/>
      <c r="AZ842" s="3"/>
      <c r="BA842" s="3"/>
      <c r="BB842" s="3"/>
      <c r="BC842" s="3"/>
      <c r="BD842" s="3"/>
      <c r="BE842" s="3"/>
      <c r="BF842" s="3"/>
      <c r="BZ842" s="3"/>
      <c r="CA842" s="3"/>
      <c r="CB842" s="3"/>
    </row>
    <row r="843" ht="12.75" customHeight="1">
      <c r="N843" s="3"/>
      <c r="AZ843" s="3"/>
      <c r="BA843" s="3"/>
      <c r="BB843" s="3"/>
      <c r="BC843" s="3"/>
      <c r="BD843" s="3"/>
      <c r="BE843" s="3"/>
      <c r="BF843" s="3"/>
      <c r="BZ843" s="3"/>
      <c r="CA843" s="3"/>
      <c r="CB843" s="3"/>
    </row>
    <row r="844" ht="12.75" customHeight="1">
      <c r="N844" s="3"/>
      <c r="AZ844" s="3"/>
      <c r="BA844" s="3"/>
      <c r="BB844" s="3"/>
      <c r="BC844" s="3"/>
      <c r="BD844" s="3"/>
      <c r="BE844" s="3"/>
      <c r="BF844" s="3"/>
      <c r="BZ844" s="3"/>
      <c r="CA844" s="3"/>
      <c r="CB844" s="3"/>
    </row>
    <row r="845" ht="12.75" customHeight="1">
      <c r="N845" s="3"/>
      <c r="AZ845" s="3"/>
      <c r="BA845" s="3"/>
      <c r="BB845" s="3"/>
      <c r="BC845" s="3"/>
      <c r="BD845" s="3"/>
      <c r="BE845" s="3"/>
      <c r="BF845" s="3"/>
      <c r="BZ845" s="3"/>
      <c r="CA845" s="3"/>
      <c r="CB845" s="3"/>
    </row>
    <row r="846" ht="12.75" customHeight="1">
      <c r="N846" s="3"/>
      <c r="AZ846" s="3"/>
      <c r="BA846" s="3"/>
      <c r="BB846" s="3"/>
      <c r="BC846" s="3"/>
      <c r="BD846" s="3"/>
      <c r="BE846" s="3"/>
      <c r="BF846" s="3"/>
      <c r="BZ846" s="3"/>
      <c r="CA846" s="3"/>
      <c r="CB846" s="3"/>
    </row>
    <row r="847" ht="12.75" customHeight="1">
      <c r="N847" s="3"/>
      <c r="AZ847" s="3"/>
      <c r="BA847" s="3"/>
      <c r="BB847" s="3"/>
      <c r="BC847" s="3"/>
      <c r="BD847" s="3"/>
      <c r="BE847" s="3"/>
      <c r="BF847" s="3"/>
      <c r="BZ847" s="3"/>
      <c r="CA847" s="3"/>
      <c r="CB847" s="3"/>
    </row>
    <row r="848" ht="12.75" customHeight="1">
      <c r="N848" s="3"/>
      <c r="AZ848" s="3"/>
      <c r="BA848" s="3"/>
      <c r="BB848" s="3"/>
      <c r="BC848" s="3"/>
      <c r="BD848" s="3"/>
      <c r="BE848" s="3"/>
      <c r="BF848" s="3"/>
      <c r="BZ848" s="3"/>
      <c r="CA848" s="3"/>
      <c r="CB848" s="3"/>
    </row>
    <row r="849" ht="12.75" customHeight="1">
      <c r="N849" s="3"/>
      <c r="AZ849" s="3"/>
      <c r="BA849" s="3"/>
      <c r="BB849" s="3"/>
      <c r="BC849" s="3"/>
      <c r="BD849" s="3"/>
      <c r="BE849" s="3"/>
      <c r="BF849" s="3"/>
      <c r="BZ849" s="3"/>
      <c r="CA849" s="3"/>
      <c r="CB849" s="3"/>
    </row>
    <row r="850" ht="12.75" customHeight="1">
      <c r="N850" s="3"/>
      <c r="AZ850" s="3"/>
      <c r="BA850" s="3"/>
      <c r="BB850" s="3"/>
      <c r="BC850" s="3"/>
      <c r="BD850" s="3"/>
      <c r="BE850" s="3"/>
      <c r="BF850" s="3"/>
      <c r="BZ850" s="3"/>
      <c r="CA850" s="3"/>
      <c r="CB850" s="3"/>
    </row>
    <row r="851" ht="12.75" customHeight="1">
      <c r="N851" s="3"/>
      <c r="AZ851" s="3"/>
      <c r="BA851" s="3"/>
      <c r="BB851" s="3"/>
      <c r="BC851" s="3"/>
      <c r="BD851" s="3"/>
      <c r="BE851" s="3"/>
      <c r="BF851" s="3"/>
      <c r="BZ851" s="3"/>
      <c r="CA851" s="3"/>
      <c r="CB851" s="3"/>
    </row>
    <row r="852" ht="12.75" customHeight="1">
      <c r="N852" s="3"/>
      <c r="AZ852" s="3"/>
      <c r="BA852" s="3"/>
      <c r="BB852" s="3"/>
      <c r="BC852" s="3"/>
      <c r="BD852" s="3"/>
      <c r="BE852" s="3"/>
      <c r="BF852" s="3"/>
      <c r="BZ852" s="3"/>
      <c r="CA852" s="3"/>
      <c r="CB852" s="3"/>
    </row>
    <row r="853" ht="12.75" customHeight="1">
      <c r="N853" s="3"/>
      <c r="AZ853" s="3"/>
      <c r="BA853" s="3"/>
      <c r="BB853" s="3"/>
      <c r="BC853" s="3"/>
      <c r="BD853" s="3"/>
      <c r="BE853" s="3"/>
      <c r="BF853" s="3"/>
      <c r="BZ853" s="3"/>
      <c r="CA853" s="3"/>
      <c r="CB853" s="3"/>
    </row>
    <row r="854" ht="12.75" customHeight="1">
      <c r="N854" s="3"/>
      <c r="AZ854" s="3"/>
      <c r="BA854" s="3"/>
      <c r="BB854" s="3"/>
      <c r="BC854" s="3"/>
      <c r="BD854" s="3"/>
      <c r="BE854" s="3"/>
      <c r="BF854" s="3"/>
      <c r="BZ854" s="3"/>
      <c r="CA854" s="3"/>
      <c r="CB854" s="3"/>
    </row>
    <row r="855" ht="12.75" customHeight="1">
      <c r="N855" s="3"/>
      <c r="AZ855" s="3"/>
      <c r="BA855" s="3"/>
      <c r="BB855" s="3"/>
      <c r="BC855" s="3"/>
      <c r="BD855" s="3"/>
      <c r="BE855" s="3"/>
      <c r="BF855" s="3"/>
      <c r="BZ855" s="3"/>
      <c r="CA855" s="3"/>
      <c r="CB855" s="3"/>
    </row>
    <row r="856" ht="12.75" customHeight="1">
      <c r="N856" s="3"/>
      <c r="AZ856" s="3"/>
      <c r="BA856" s="3"/>
      <c r="BB856" s="3"/>
      <c r="BC856" s="3"/>
      <c r="BD856" s="3"/>
      <c r="BE856" s="3"/>
      <c r="BF856" s="3"/>
      <c r="BZ856" s="3"/>
      <c r="CA856" s="3"/>
      <c r="CB856" s="3"/>
    </row>
    <row r="857" ht="12.75" customHeight="1">
      <c r="N857" s="3"/>
      <c r="AZ857" s="3"/>
      <c r="BA857" s="3"/>
      <c r="BB857" s="3"/>
      <c r="BC857" s="3"/>
      <c r="BD857" s="3"/>
      <c r="BE857" s="3"/>
      <c r="BF857" s="3"/>
      <c r="BZ857" s="3"/>
      <c r="CA857" s="3"/>
      <c r="CB857" s="3"/>
    </row>
    <row r="858" ht="12.75" customHeight="1">
      <c r="N858" s="3"/>
      <c r="AZ858" s="3"/>
      <c r="BA858" s="3"/>
      <c r="BB858" s="3"/>
      <c r="BC858" s="3"/>
      <c r="BD858" s="3"/>
      <c r="BE858" s="3"/>
      <c r="BF858" s="3"/>
      <c r="BZ858" s="3"/>
      <c r="CA858" s="3"/>
      <c r="CB858" s="3"/>
    </row>
    <row r="859" ht="12.75" customHeight="1">
      <c r="N859" s="3"/>
      <c r="AZ859" s="3"/>
      <c r="BA859" s="3"/>
      <c r="BB859" s="3"/>
      <c r="BC859" s="3"/>
      <c r="BD859" s="3"/>
      <c r="BE859" s="3"/>
      <c r="BF859" s="3"/>
      <c r="BZ859" s="3"/>
      <c r="CA859" s="3"/>
      <c r="CB859" s="3"/>
    </row>
    <row r="860" ht="12.75" customHeight="1">
      <c r="N860" s="3"/>
      <c r="AZ860" s="3"/>
      <c r="BA860" s="3"/>
      <c r="BB860" s="3"/>
      <c r="BC860" s="3"/>
      <c r="BD860" s="3"/>
      <c r="BE860" s="3"/>
      <c r="BF860" s="3"/>
      <c r="BZ860" s="3"/>
      <c r="CA860" s="3"/>
      <c r="CB860" s="3"/>
    </row>
    <row r="861" ht="12.75" customHeight="1">
      <c r="N861" s="3"/>
      <c r="AZ861" s="3"/>
      <c r="BA861" s="3"/>
      <c r="BB861" s="3"/>
      <c r="BC861" s="3"/>
      <c r="BD861" s="3"/>
      <c r="BE861" s="3"/>
      <c r="BF861" s="3"/>
      <c r="BZ861" s="3"/>
      <c r="CA861" s="3"/>
      <c r="CB861" s="3"/>
    </row>
    <row r="862" ht="12.75" customHeight="1">
      <c r="N862" s="3"/>
      <c r="AZ862" s="3"/>
      <c r="BA862" s="3"/>
      <c r="BB862" s="3"/>
      <c r="BC862" s="3"/>
      <c r="BD862" s="3"/>
      <c r="BE862" s="3"/>
      <c r="BF862" s="3"/>
      <c r="BZ862" s="3"/>
      <c r="CA862" s="3"/>
      <c r="CB862" s="3"/>
    </row>
    <row r="863" ht="12.75" customHeight="1">
      <c r="N863" s="3"/>
      <c r="AZ863" s="3"/>
      <c r="BA863" s="3"/>
      <c r="BB863" s="3"/>
      <c r="BC863" s="3"/>
      <c r="BD863" s="3"/>
      <c r="BE863" s="3"/>
      <c r="BF863" s="3"/>
      <c r="BZ863" s="3"/>
      <c r="CA863" s="3"/>
      <c r="CB863" s="3"/>
    </row>
    <row r="864" ht="12.75" customHeight="1">
      <c r="N864" s="3"/>
      <c r="AZ864" s="3"/>
      <c r="BA864" s="3"/>
      <c r="BB864" s="3"/>
      <c r="BC864" s="3"/>
      <c r="BD864" s="3"/>
      <c r="BE864" s="3"/>
      <c r="BF864" s="3"/>
      <c r="BZ864" s="3"/>
      <c r="CA864" s="3"/>
      <c r="CB864" s="3"/>
    </row>
    <row r="865" ht="12.75" customHeight="1">
      <c r="N865" s="3"/>
      <c r="AZ865" s="3"/>
      <c r="BA865" s="3"/>
      <c r="BB865" s="3"/>
      <c r="BC865" s="3"/>
      <c r="BD865" s="3"/>
      <c r="BE865" s="3"/>
      <c r="BF865" s="3"/>
      <c r="BZ865" s="3"/>
      <c r="CA865" s="3"/>
      <c r="CB865" s="3"/>
    </row>
    <row r="866" ht="12.75" customHeight="1">
      <c r="N866" s="3"/>
      <c r="AZ866" s="3"/>
      <c r="BA866" s="3"/>
      <c r="BB866" s="3"/>
      <c r="BC866" s="3"/>
      <c r="BD866" s="3"/>
      <c r="BE866" s="3"/>
      <c r="BF866" s="3"/>
      <c r="BZ866" s="3"/>
      <c r="CA866" s="3"/>
      <c r="CB866" s="3"/>
    </row>
    <row r="867" ht="12.75" customHeight="1">
      <c r="N867" s="3"/>
      <c r="AZ867" s="3"/>
      <c r="BA867" s="3"/>
      <c r="BB867" s="3"/>
      <c r="BC867" s="3"/>
      <c r="BD867" s="3"/>
      <c r="BE867" s="3"/>
      <c r="BF867" s="3"/>
      <c r="BZ867" s="3"/>
      <c r="CA867" s="3"/>
      <c r="CB867" s="3"/>
    </row>
    <row r="868" ht="12.75" customHeight="1">
      <c r="N868" s="3"/>
      <c r="AZ868" s="3"/>
      <c r="BA868" s="3"/>
      <c r="BB868" s="3"/>
      <c r="BC868" s="3"/>
      <c r="BD868" s="3"/>
      <c r="BE868" s="3"/>
      <c r="BF868" s="3"/>
      <c r="BZ868" s="3"/>
      <c r="CA868" s="3"/>
      <c r="CB868" s="3"/>
    </row>
    <row r="869" ht="12.75" customHeight="1">
      <c r="N869" s="3"/>
      <c r="AZ869" s="3"/>
      <c r="BA869" s="3"/>
      <c r="BB869" s="3"/>
      <c r="BC869" s="3"/>
      <c r="BD869" s="3"/>
      <c r="BE869" s="3"/>
      <c r="BF869" s="3"/>
      <c r="BZ869" s="3"/>
      <c r="CA869" s="3"/>
      <c r="CB869" s="3"/>
    </row>
    <row r="870" ht="12.75" customHeight="1">
      <c r="N870" s="3"/>
      <c r="AZ870" s="3"/>
      <c r="BA870" s="3"/>
      <c r="BB870" s="3"/>
      <c r="BC870" s="3"/>
      <c r="BD870" s="3"/>
      <c r="BE870" s="3"/>
      <c r="BF870" s="3"/>
      <c r="BZ870" s="3"/>
      <c r="CA870" s="3"/>
      <c r="CB870" s="3"/>
    </row>
    <row r="871" ht="12.75" customHeight="1">
      <c r="N871" s="3"/>
      <c r="AZ871" s="3"/>
      <c r="BA871" s="3"/>
      <c r="BB871" s="3"/>
      <c r="BC871" s="3"/>
      <c r="BD871" s="3"/>
      <c r="BE871" s="3"/>
      <c r="BF871" s="3"/>
      <c r="BZ871" s="3"/>
      <c r="CA871" s="3"/>
      <c r="CB871" s="3"/>
    </row>
    <row r="872" ht="12.75" customHeight="1">
      <c r="N872" s="3"/>
      <c r="AZ872" s="3"/>
      <c r="BA872" s="3"/>
      <c r="BB872" s="3"/>
      <c r="BC872" s="3"/>
      <c r="BD872" s="3"/>
      <c r="BE872" s="3"/>
      <c r="BF872" s="3"/>
      <c r="BZ872" s="3"/>
      <c r="CA872" s="3"/>
      <c r="CB872" s="3"/>
    </row>
    <row r="873" ht="12.75" customHeight="1">
      <c r="N873" s="3"/>
      <c r="AZ873" s="3"/>
      <c r="BA873" s="3"/>
      <c r="BB873" s="3"/>
      <c r="BC873" s="3"/>
      <c r="BD873" s="3"/>
      <c r="BE873" s="3"/>
      <c r="BF873" s="3"/>
      <c r="BZ873" s="3"/>
      <c r="CA873" s="3"/>
      <c r="CB873" s="3"/>
    </row>
    <row r="874" ht="12.75" customHeight="1">
      <c r="N874" s="3"/>
      <c r="AZ874" s="3"/>
      <c r="BA874" s="3"/>
      <c r="BB874" s="3"/>
      <c r="BC874" s="3"/>
      <c r="BD874" s="3"/>
      <c r="BE874" s="3"/>
      <c r="BF874" s="3"/>
      <c r="BZ874" s="3"/>
      <c r="CA874" s="3"/>
      <c r="CB874" s="3"/>
    </row>
    <row r="875" ht="12.75" customHeight="1">
      <c r="N875" s="3"/>
      <c r="AZ875" s="3"/>
      <c r="BA875" s="3"/>
      <c r="BB875" s="3"/>
      <c r="BC875" s="3"/>
      <c r="BD875" s="3"/>
      <c r="BE875" s="3"/>
      <c r="BF875" s="3"/>
      <c r="BZ875" s="3"/>
      <c r="CA875" s="3"/>
      <c r="CB875" s="3"/>
    </row>
    <row r="876" ht="12.75" customHeight="1">
      <c r="N876" s="3"/>
      <c r="AZ876" s="3"/>
      <c r="BA876" s="3"/>
      <c r="BB876" s="3"/>
      <c r="BC876" s="3"/>
      <c r="BD876" s="3"/>
      <c r="BE876" s="3"/>
      <c r="BF876" s="3"/>
      <c r="BZ876" s="3"/>
      <c r="CA876" s="3"/>
      <c r="CB876" s="3"/>
    </row>
    <row r="877" ht="12.75" customHeight="1">
      <c r="N877" s="3"/>
      <c r="AZ877" s="3"/>
      <c r="BA877" s="3"/>
      <c r="BB877" s="3"/>
      <c r="BC877" s="3"/>
      <c r="BD877" s="3"/>
      <c r="BE877" s="3"/>
      <c r="BF877" s="3"/>
      <c r="BZ877" s="3"/>
      <c r="CA877" s="3"/>
      <c r="CB877" s="3"/>
    </row>
    <row r="878" ht="12.75" customHeight="1">
      <c r="N878" s="3"/>
      <c r="AZ878" s="3"/>
      <c r="BA878" s="3"/>
      <c r="BB878" s="3"/>
      <c r="BC878" s="3"/>
      <c r="BD878" s="3"/>
      <c r="BE878" s="3"/>
      <c r="BF878" s="3"/>
      <c r="BZ878" s="3"/>
      <c r="CA878" s="3"/>
      <c r="CB878" s="3"/>
    </row>
    <row r="879" ht="12.75" customHeight="1">
      <c r="N879" s="3"/>
      <c r="AZ879" s="3"/>
      <c r="BA879" s="3"/>
      <c r="BB879" s="3"/>
      <c r="BC879" s="3"/>
      <c r="BD879" s="3"/>
      <c r="BE879" s="3"/>
      <c r="BF879" s="3"/>
      <c r="BZ879" s="3"/>
      <c r="CA879" s="3"/>
      <c r="CB879" s="3"/>
    </row>
    <row r="880" ht="12.75" customHeight="1">
      <c r="N880" s="3"/>
      <c r="AZ880" s="3"/>
      <c r="BA880" s="3"/>
      <c r="BB880" s="3"/>
      <c r="BC880" s="3"/>
      <c r="BD880" s="3"/>
      <c r="BE880" s="3"/>
      <c r="BF880" s="3"/>
      <c r="BZ880" s="3"/>
      <c r="CA880" s="3"/>
      <c r="CB880" s="3"/>
    </row>
    <row r="881" ht="12.75" customHeight="1">
      <c r="N881" s="3"/>
      <c r="AZ881" s="3"/>
      <c r="BA881" s="3"/>
      <c r="BB881" s="3"/>
      <c r="BC881" s="3"/>
      <c r="BD881" s="3"/>
      <c r="BE881" s="3"/>
      <c r="BF881" s="3"/>
      <c r="BZ881" s="3"/>
      <c r="CA881" s="3"/>
      <c r="CB881" s="3"/>
    </row>
    <row r="882" ht="12.75" customHeight="1">
      <c r="N882" s="3"/>
      <c r="AZ882" s="3"/>
      <c r="BA882" s="3"/>
      <c r="BB882" s="3"/>
      <c r="BC882" s="3"/>
      <c r="BD882" s="3"/>
      <c r="BE882" s="3"/>
      <c r="BF882" s="3"/>
      <c r="BZ882" s="3"/>
      <c r="CA882" s="3"/>
      <c r="CB882" s="3"/>
    </row>
    <row r="883" ht="12.75" customHeight="1">
      <c r="N883" s="3"/>
      <c r="AZ883" s="3"/>
      <c r="BA883" s="3"/>
      <c r="BB883" s="3"/>
      <c r="BC883" s="3"/>
      <c r="BD883" s="3"/>
      <c r="BE883" s="3"/>
      <c r="BF883" s="3"/>
      <c r="BZ883" s="3"/>
      <c r="CA883" s="3"/>
      <c r="CB883" s="3"/>
    </row>
    <row r="884" ht="12.75" customHeight="1">
      <c r="N884" s="3"/>
      <c r="AZ884" s="3"/>
      <c r="BA884" s="3"/>
      <c r="BB884" s="3"/>
      <c r="BC884" s="3"/>
      <c r="BD884" s="3"/>
      <c r="BE884" s="3"/>
      <c r="BF884" s="3"/>
      <c r="BZ884" s="3"/>
      <c r="CA884" s="3"/>
      <c r="CB884" s="3"/>
    </row>
    <row r="885" ht="12.75" customHeight="1">
      <c r="N885" s="3"/>
      <c r="AZ885" s="3"/>
      <c r="BA885" s="3"/>
      <c r="BB885" s="3"/>
      <c r="BC885" s="3"/>
      <c r="BD885" s="3"/>
      <c r="BE885" s="3"/>
      <c r="BF885" s="3"/>
      <c r="BZ885" s="3"/>
      <c r="CA885" s="3"/>
      <c r="CB885" s="3"/>
    </row>
    <row r="886" ht="12.75" customHeight="1">
      <c r="N886" s="3"/>
      <c r="AZ886" s="3"/>
      <c r="BA886" s="3"/>
      <c r="BB886" s="3"/>
      <c r="BC886" s="3"/>
      <c r="BD886" s="3"/>
      <c r="BE886" s="3"/>
      <c r="BF886" s="3"/>
      <c r="BZ886" s="3"/>
      <c r="CA886" s="3"/>
      <c r="CB886" s="3"/>
    </row>
    <row r="887" ht="12.75" customHeight="1">
      <c r="N887" s="3"/>
      <c r="AZ887" s="3"/>
      <c r="BA887" s="3"/>
      <c r="BB887" s="3"/>
      <c r="BC887" s="3"/>
      <c r="BD887" s="3"/>
      <c r="BE887" s="3"/>
      <c r="BF887" s="3"/>
      <c r="BZ887" s="3"/>
      <c r="CA887" s="3"/>
      <c r="CB887" s="3"/>
    </row>
    <row r="888" ht="12.75" customHeight="1">
      <c r="N888" s="3"/>
      <c r="AZ888" s="3"/>
      <c r="BA888" s="3"/>
      <c r="BB888" s="3"/>
      <c r="BC888" s="3"/>
      <c r="BD888" s="3"/>
      <c r="BE888" s="3"/>
      <c r="BF888" s="3"/>
      <c r="BZ888" s="3"/>
      <c r="CA888" s="3"/>
      <c r="CB888" s="3"/>
    </row>
    <row r="889" ht="12.75" customHeight="1">
      <c r="N889" s="3"/>
      <c r="AZ889" s="3"/>
      <c r="BA889" s="3"/>
      <c r="BB889" s="3"/>
      <c r="BC889" s="3"/>
      <c r="BD889" s="3"/>
      <c r="BE889" s="3"/>
      <c r="BF889" s="3"/>
      <c r="BZ889" s="3"/>
      <c r="CA889" s="3"/>
      <c r="CB889" s="3"/>
    </row>
    <row r="890" ht="12.75" customHeight="1">
      <c r="N890" s="3"/>
      <c r="AZ890" s="3"/>
      <c r="BA890" s="3"/>
      <c r="BB890" s="3"/>
      <c r="BC890" s="3"/>
      <c r="BD890" s="3"/>
      <c r="BE890" s="3"/>
      <c r="BF890" s="3"/>
      <c r="BZ890" s="3"/>
      <c r="CA890" s="3"/>
      <c r="CB890" s="3"/>
    </row>
    <row r="891" ht="12.75" customHeight="1">
      <c r="N891" s="3"/>
      <c r="AZ891" s="3"/>
      <c r="BA891" s="3"/>
      <c r="BB891" s="3"/>
      <c r="BC891" s="3"/>
      <c r="BD891" s="3"/>
      <c r="BE891" s="3"/>
      <c r="BF891" s="3"/>
      <c r="BZ891" s="3"/>
      <c r="CA891" s="3"/>
      <c r="CB891" s="3"/>
    </row>
    <row r="892" ht="12.75" customHeight="1">
      <c r="N892" s="3"/>
      <c r="AZ892" s="3"/>
      <c r="BA892" s="3"/>
      <c r="BB892" s="3"/>
      <c r="BC892" s="3"/>
      <c r="BD892" s="3"/>
      <c r="BE892" s="3"/>
      <c r="BF892" s="3"/>
      <c r="BZ892" s="3"/>
      <c r="CA892" s="3"/>
      <c r="CB892" s="3"/>
    </row>
    <row r="893" ht="12.75" customHeight="1">
      <c r="N893" s="3"/>
      <c r="AZ893" s="3"/>
      <c r="BA893" s="3"/>
      <c r="BB893" s="3"/>
      <c r="BC893" s="3"/>
      <c r="BD893" s="3"/>
      <c r="BE893" s="3"/>
      <c r="BF893" s="3"/>
      <c r="BZ893" s="3"/>
      <c r="CA893" s="3"/>
      <c r="CB893" s="3"/>
    </row>
    <row r="894" ht="12.75" customHeight="1">
      <c r="N894" s="3"/>
      <c r="AZ894" s="3"/>
      <c r="BA894" s="3"/>
      <c r="BB894" s="3"/>
      <c r="BC894" s="3"/>
      <c r="BD894" s="3"/>
      <c r="BE894" s="3"/>
      <c r="BF894" s="3"/>
      <c r="BZ894" s="3"/>
      <c r="CA894" s="3"/>
      <c r="CB894" s="3"/>
    </row>
    <row r="895" ht="12.75" customHeight="1">
      <c r="N895" s="3"/>
      <c r="AZ895" s="3"/>
      <c r="BA895" s="3"/>
      <c r="BB895" s="3"/>
      <c r="BC895" s="3"/>
      <c r="BD895" s="3"/>
      <c r="BE895" s="3"/>
      <c r="BF895" s="3"/>
      <c r="BZ895" s="3"/>
      <c r="CA895" s="3"/>
      <c r="CB895" s="3"/>
    </row>
    <row r="896" ht="12.75" customHeight="1">
      <c r="N896" s="3"/>
      <c r="AZ896" s="3"/>
      <c r="BA896" s="3"/>
      <c r="BB896" s="3"/>
      <c r="BC896" s="3"/>
      <c r="BD896" s="3"/>
      <c r="BE896" s="3"/>
      <c r="BF896" s="3"/>
      <c r="BZ896" s="3"/>
      <c r="CA896" s="3"/>
      <c r="CB896" s="3"/>
    </row>
    <row r="897" ht="12.75" customHeight="1">
      <c r="N897" s="3"/>
      <c r="AZ897" s="3"/>
      <c r="BA897" s="3"/>
      <c r="BB897" s="3"/>
      <c r="BC897" s="3"/>
      <c r="BD897" s="3"/>
      <c r="BE897" s="3"/>
      <c r="BF897" s="3"/>
      <c r="BZ897" s="3"/>
      <c r="CA897" s="3"/>
      <c r="CB897" s="3"/>
    </row>
    <row r="898" ht="12.75" customHeight="1">
      <c r="N898" s="3"/>
      <c r="AZ898" s="3"/>
      <c r="BA898" s="3"/>
      <c r="BB898" s="3"/>
      <c r="BC898" s="3"/>
      <c r="BD898" s="3"/>
      <c r="BE898" s="3"/>
      <c r="BF898" s="3"/>
      <c r="BZ898" s="3"/>
      <c r="CA898" s="3"/>
      <c r="CB898" s="3"/>
    </row>
    <row r="899" ht="12.75" customHeight="1">
      <c r="N899" s="3"/>
      <c r="AZ899" s="3"/>
      <c r="BA899" s="3"/>
      <c r="BB899" s="3"/>
      <c r="BC899" s="3"/>
      <c r="BD899" s="3"/>
      <c r="BE899" s="3"/>
      <c r="BF899" s="3"/>
      <c r="BZ899" s="3"/>
      <c r="CA899" s="3"/>
      <c r="CB899" s="3"/>
    </row>
    <row r="900" ht="12.75" customHeight="1">
      <c r="N900" s="3"/>
      <c r="AZ900" s="3"/>
      <c r="BA900" s="3"/>
      <c r="BB900" s="3"/>
      <c r="BC900" s="3"/>
      <c r="BD900" s="3"/>
      <c r="BE900" s="3"/>
      <c r="BF900" s="3"/>
      <c r="BZ900" s="3"/>
      <c r="CA900" s="3"/>
      <c r="CB900" s="3"/>
    </row>
    <row r="901" ht="12.75" customHeight="1">
      <c r="N901" s="3"/>
      <c r="AZ901" s="3"/>
      <c r="BA901" s="3"/>
      <c r="BB901" s="3"/>
      <c r="BC901" s="3"/>
      <c r="BD901" s="3"/>
      <c r="BE901" s="3"/>
      <c r="BF901" s="3"/>
      <c r="BZ901" s="3"/>
      <c r="CA901" s="3"/>
      <c r="CB901" s="3"/>
    </row>
    <row r="902" ht="12.75" customHeight="1">
      <c r="N902" s="3"/>
      <c r="AZ902" s="3"/>
      <c r="BA902" s="3"/>
      <c r="BB902" s="3"/>
      <c r="BC902" s="3"/>
      <c r="BD902" s="3"/>
      <c r="BE902" s="3"/>
      <c r="BF902" s="3"/>
      <c r="BZ902" s="3"/>
      <c r="CA902" s="3"/>
      <c r="CB902" s="3"/>
    </row>
    <row r="903" ht="12.75" customHeight="1">
      <c r="N903" s="3"/>
      <c r="AZ903" s="3"/>
      <c r="BA903" s="3"/>
      <c r="BB903" s="3"/>
      <c r="BC903" s="3"/>
      <c r="BD903" s="3"/>
      <c r="BE903" s="3"/>
      <c r="BF903" s="3"/>
      <c r="BZ903" s="3"/>
      <c r="CA903" s="3"/>
      <c r="CB903" s="3"/>
    </row>
    <row r="904" ht="12.75" customHeight="1">
      <c r="N904" s="3"/>
      <c r="AZ904" s="3"/>
      <c r="BA904" s="3"/>
      <c r="BB904" s="3"/>
      <c r="BC904" s="3"/>
      <c r="BD904" s="3"/>
      <c r="BE904" s="3"/>
      <c r="BF904" s="3"/>
      <c r="BZ904" s="3"/>
      <c r="CA904" s="3"/>
      <c r="CB904" s="3"/>
    </row>
    <row r="905" ht="12.75" customHeight="1">
      <c r="N905" s="3"/>
      <c r="AZ905" s="3"/>
      <c r="BA905" s="3"/>
      <c r="BB905" s="3"/>
      <c r="BC905" s="3"/>
      <c r="BD905" s="3"/>
      <c r="BE905" s="3"/>
      <c r="BF905" s="3"/>
      <c r="BZ905" s="3"/>
      <c r="CA905" s="3"/>
      <c r="CB905" s="3"/>
    </row>
    <row r="906" ht="12.75" customHeight="1">
      <c r="N906" s="3"/>
      <c r="AZ906" s="3"/>
      <c r="BA906" s="3"/>
      <c r="BB906" s="3"/>
      <c r="BC906" s="3"/>
      <c r="BD906" s="3"/>
      <c r="BE906" s="3"/>
      <c r="BF906" s="3"/>
      <c r="BZ906" s="3"/>
      <c r="CA906" s="3"/>
      <c r="CB906" s="3"/>
    </row>
    <row r="907" ht="12.75" customHeight="1">
      <c r="N907" s="3"/>
      <c r="AZ907" s="3"/>
      <c r="BA907" s="3"/>
      <c r="BB907" s="3"/>
      <c r="BC907" s="3"/>
      <c r="BD907" s="3"/>
      <c r="BE907" s="3"/>
      <c r="BF907" s="3"/>
      <c r="BZ907" s="3"/>
      <c r="CA907" s="3"/>
      <c r="CB907" s="3"/>
    </row>
    <row r="908" ht="12.75" customHeight="1">
      <c r="N908" s="3"/>
      <c r="AZ908" s="3"/>
      <c r="BA908" s="3"/>
      <c r="BB908" s="3"/>
      <c r="BC908" s="3"/>
      <c r="BD908" s="3"/>
      <c r="BE908" s="3"/>
      <c r="BF908" s="3"/>
      <c r="BZ908" s="3"/>
      <c r="CA908" s="3"/>
      <c r="CB908" s="3"/>
    </row>
    <row r="909" ht="12.75" customHeight="1">
      <c r="N909" s="3"/>
      <c r="AZ909" s="3"/>
      <c r="BA909" s="3"/>
      <c r="BB909" s="3"/>
      <c r="BC909" s="3"/>
      <c r="BD909" s="3"/>
      <c r="BE909" s="3"/>
      <c r="BF909" s="3"/>
      <c r="BZ909" s="3"/>
      <c r="CA909" s="3"/>
      <c r="CB909" s="3"/>
    </row>
    <row r="910" ht="12.75" customHeight="1">
      <c r="N910" s="3"/>
      <c r="AZ910" s="3"/>
      <c r="BA910" s="3"/>
      <c r="BB910" s="3"/>
      <c r="BC910" s="3"/>
      <c r="BD910" s="3"/>
      <c r="BE910" s="3"/>
      <c r="BF910" s="3"/>
      <c r="BZ910" s="3"/>
      <c r="CA910" s="3"/>
      <c r="CB910" s="3"/>
    </row>
    <row r="911" ht="12.75" customHeight="1">
      <c r="N911" s="3"/>
      <c r="AZ911" s="3"/>
      <c r="BA911" s="3"/>
      <c r="BB911" s="3"/>
      <c r="BC911" s="3"/>
      <c r="BD911" s="3"/>
      <c r="BE911" s="3"/>
      <c r="BF911" s="3"/>
      <c r="BZ911" s="3"/>
      <c r="CA911" s="3"/>
      <c r="CB911" s="3"/>
    </row>
    <row r="912" ht="12.75" customHeight="1">
      <c r="N912" s="3"/>
      <c r="AZ912" s="3"/>
      <c r="BA912" s="3"/>
      <c r="BB912" s="3"/>
      <c r="BC912" s="3"/>
      <c r="BD912" s="3"/>
      <c r="BE912" s="3"/>
      <c r="BF912" s="3"/>
      <c r="BZ912" s="3"/>
      <c r="CA912" s="3"/>
      <c r="CB912" s="3"/>
    </row>
    <row r="913" ht="12.75" customHeight="1">
      <c r="N913" s="3"/>
      <c r="AZ913" s="3"/>
      <c r="BA913" s="3"/>
      <c r="BB913" s="3"/>
      <c r="BC913" s="3"/>
      <c r="BD913" s="3"/>
      <c r="BE913" s="3"/>
      <c r="BF913" s="3"/>
      <c r="BZ913" s="3"/>
      <c r="CA913" s="3"/>
      <c r="CB913" s="3"/>
    </row>
    <row r="914" ht="12.75" customHeight="1">
      <c r="N914" s="3"/>
      <c r="AZ914" s="3"/>
      <c r="BA914" s="3"/>
      <c r="BB914" s="3"/>
      <c r="BC914" s="3"/>
      <c r="BD914" s="3"/>
      <c r="BE914" s="3"/>
      <c r="BF914" s="3"/>
      <c r="BZ914" s="3"/>
      <c r="CA914" s="3"/>
      <c r="CB914" s="3"/>
    </row>
    <row r="915" ht="12.75" customHeight="1">
      <c r="N915" s="3"/>
      <c r="AZ915" s="3"/>
      <c r="BA915" s="3"/>
      <c r="BB915" s="3"/>
      <c r="BC915" s="3"/>
      <c r="BD915" s="3"/>
      <c r="BE915" s="3"/>
      <c r="BF915" s="3"/>
      <c r="BZ915" s="3"/>
      <c r="CA915" s="3"/>
      <c r="CB915" s="3"/>
    </row>
    <row r="916" ht="12.75" customHeight="1">
      <c r="N916" s="3"/>
      <c r="AZ916" s="3"/>
      <c r="BA916" s="3"/>
      <c r="BB916" s="3"/>
      <c r="BC916" s="3"/>
      <c r="BD916" s="3"/>
      <c r="BE916" s="3"/>
      <c r="BF916" s="3"/>
      <c r="BZ916" s="3"/>
      <c r="CA916" s="3"/>
      <c r="CB916" s="3"/>
    </row>
    <row r="917" ht="12.75" customHeight="1">
      <c r="N917" s="3"/>
      <c r="AZ917" s="3"/>
      <c r="BA917" s="3"/>
      <c r="BB917" s="3"/>
      <c r="BC917" s="3"/>
      <c r="BD917" s="3"/>
      <c r="BE917" s="3"/>
      <c r="BF917" s="3"/>
      <c r="BZ917" s="3"/>
      <c r="CA917" s="3"/>
      <c r="CB917" s="3"/>
    </row>
    <row r="918" ht="12.75" customHeight="1">
      <c r="N918" s="3"/>
      <c r="AZ918" s="3"/>
      <c r="BA918" s="3"/>
      <c r="BB918" s="3"/>
      <c r="BC918" s="3"/>
      <c r="BD918" s="3"/>
      <c r="BE918" s="3"/>
      <c r="BF918" s="3"/>
      <c r="BZ918" s="3"/>
      <c r="CA918" s="3"/>
      <c r="CB918" s="3"/>
    </row>
    <row r="919" ht="12.75" customHeight="1">
      <c r="N919" s="3"/>
      <c r="AZ919" s="3"/>
      <c r="BA919" s="3"/>
      <c r="BB919" s="3"/>
      <c r="BC919" s="3"/>
      <c r="BD919" s="3"/>
      <c r="BE919" s="3"/>
      <c r="BF919" s="3"/>
      <c r="BZ919" s="3"/>
      <c r="CA919" s="3"/>
      <c r="CB919" s="3"/>
    </row>
    <row r="920" ht="12.75" customHeight="1">
      <c r="N920" s="3"/>
      <c r="AZ920" s="3"/>
      <c r="BA920" s="3"/>
      <c r="BB920" s="3"/>
      <c r="BC920" s="3"/>
      <c r="BD920" s="3"/>
      <c r="BE920" s="3"/>
      <c r="BF920" s="3"/>
      <c r="BZ920" s="3"/>
      <c r="CA920" s="3"/>
      <c r="CB920" s="3"/>
    </row>
    <row r="921" ht="12.75" customHeight="1">
      <c r="N921" s="3"/>
      <c r="AZ921" s="3"/>
      <c r="BA921" s="3"/>
      <c r="BB921" s="3"/>
      <c r="BC921" s="3"/>
      <c r="BD921" s="3"/>
      <c r="BE921" s="3"/>
      <c r="BF921" s="3"/>
      <c r="BZ921" s="3"/>
      <c r="CA921" s="3"/>
      <c r="CB921" s="3"/>
    </row>
    <row r="922" ht="12.75" customHeight="1">
      <c r="N922" s="3"/>
      <c r="AZ922" s="3"/>
      <c r="BA922" s="3"/>
      <c r="BB922" s="3"/>
      <c r="BC922" s="3"/>
      <c r="BD922" s="3"/>
      <c r="BE922" s="3"/>
      <c r="BF922" s="3"/>
      <c r="BZ922" s="3"/>
      <c r="CA922" s="3"/>
      <c r="CB922" s="3"/>
    </row>
    <row r="923" ht="12.75" customHeight="1">
      <c r="N923" s="3"/>
      <c r="AZ923" s="3"/>
      <c r="BA923" s="3"/>
      <c r="BB923" s="3"/>
      <c r="BC923" s="3"/>
      <c r="BD923" s="3"/>
      <c r="BE923" s="3"/>
      <c r="BF923" s="3"/>
      <c r="BZ923" s="3"/>
      <c r="CA923" s="3"/>
      <c r="CB923" s="3"/>
    </row>
    <row r="924" ht="12.75" customHeight="1">
      <c r="N924" s="3"/>
      <c r="AZ924" s="3"/>
      <c r="BA924" s="3"/>
      <c r="BB924" s="3"/>
      <c r="BC924" s="3"/>
      <c r="BD924" s="3"/>
      <c r="BE924" s="3"/>
      <c r="BF924" s="3"/>
      <c r="BZ924" s="3"/>
      <c r="CA924" s="3"/>
      <c r="CB924" s="3"/>
    </row>
    <row r="925" ht="12.75" customHeight="1">
      <c r="N925" s="3"/>
      <c r="AZ925" s="3"/>
      <c r="BA925" s="3"/>
      <c r="BB925" s="3"/>
      <c r="BC925" s="3"/>
      <c r="BD925" s="3"/>
      <c r="BE925" s="3"/>
      <c r="BF925" s="3"/>
      <c r="BZ925" s="3"/>
      <c r="CA925" s="3"/>
      <c r="CB925" s="3"/>
    </row>
    <row r="926" ht="12.75" customHeight="1">
      <c r="N926" s="3"/>
      <c r="AZ926" s="3"/>
      <c r="BA926" s="3"/>
      <c r="BB926" s="3"/>
      <c r="BC926" s="3"/>
      <c r="BD926" s="3"/>
      <c r="BE926" s="3"/>
      <c r="BF926" s="3"/>
      <c r="BZ926" s="3"/>
      <c r="CA926" s="3"/>
      <c r="CB926" s="3"/>
    </row>
    <row r="927" ht="12.75" customHeight="1">
      <c r="N927" s="3"/>
      <c r="AZ927" s="3"/>
      <c r="BA927" s="3"/>
      <c r="BB927" s="3"/>
      <c r="BC927" s="3"/>
      <c r="BD927" s="3"/>
      <c r="BE927" s="3"/>
      <c r="BF927" s="3"/>
      <c r="BZ927" s="3"/>
      <c r="CA927" s="3"/>
      <c r="CB927" s="3"/>
    </row>
    <row r="928" ht="12.75" customHeight="1">
      <c r="N928" s="3"/>
      <c r="AZ928" s="3"/>
      <c r="BA928" s="3"/>
      <c r="BB928" s="3"/>
      <c r="BC928" s="3"/>
      <c r="BD928" s="3"/>
      <c r="BE928" s="3"/>
      <c r="BF928" s="3"/>
      <c r="BZ928" s="3"/>
      <c r="CA928" s="3"/>
      <c r="CB928" s="3"/>
    </row>
    <row r="929" ht="12.75" customHeight="1">
      <c r="N929" s="3"/>
      <c r="AZ929" s="3"/>
      <c r="BA929" s="3"/>
      <c r="BB929" s="3"/>
      <c r="BC929" s="3"/>
      <c r="BD929" s="3"/>
      <c r="BE929" s="3"/>
      <c r="BF929" s="3"/>
      <c r="BZ929" s="3"/>
      <c r="CA929" s="3"/>
      <c r="CB929" s="3"/>
    </row>
    <row r="930" ht="12.75" customHeight="1">
      <c r="N930" s="3"/>
      <c r="AZ930" s="3"/>
      <c r="BA930" s="3"/>
      <c r="BB930" s="3"/>
      <c r="BC930" s="3"/>
      <c r="BD930" s="3"/>
      <c r="BE930" s="3"/>
      <c r="BF930" s="3"/>
      <c r="BZ930" s="3"/>
      <c r="CA930" s="3"/>
      <c r="CB930" s="3"/>
    </row>
    <row r="931" ht="12.75" customHeight="1">
      <c r="N931" s="3"/>
      <c r="AZ931" s="3"/>
      <c r="BA931" s="3"/>
      <c r="BB931" s="3"/>
      <c r="BC931" s="3"/>
      <c r="BD931" s="3"/>
      <c r="BE931" s="3"/>
      <c r="BF931" s="3"/>
      <c r="BZ931" s="3"/>
      <c r="CA931" s="3"/>
      <c r="CB931" s="3"/>
    </row>
    <row r="932" ht="12.75" customHeight="1">
      <c r="N932" s="3"/>
      <c r="AZ932" s="3"/>
      <c r="BA932" s="3"/>
      <c r="BB932" s="3"/>
      <c r="BC932" s="3"/>
      <c r="BD932" s="3"/>
      <c r="BE932" s="3"/>
      <c r="BF932" s="3"/>
      <c r="BZ932" s="3"/>
      <c r="CA932" s="3"/>
      <c r="CB932" s="3"/>
    </row>
    <row r="933" ht="12.75" customHeight="1">
      <c r="N933" s="3"/>
      <c r="AZ933" s="3"/>
      <c r="BA933" s="3"/>
      <c r="BB933" s="3"/>
      <c r="BC933" s="3"/>
      <c r="BD933" s="3"/>
      <c r="BE933" s="3"/>
      <c r="BF933" s="3"/>
      <c r="BZ933" s="3"/>
      <c r="CA933" s="3"/>
      <c r="CB933" s="3"/>
    </row>
    <row r="934" ht="12.75" customHeight="1">
      <c r="N934" s="3"/>
      <c r="AZ934" s="3"/>
      <c r="BA934" s="3"/>
      <c r="BB934" s="3"/>
      <c r="BC934" s="3"/>
      <c r="BD934" s="3"/>
      <c r="BE934" s="3"/>
      <c r="BF934" s="3"/>
      <c r="BZ934" s="3"/>
      <c r="CA934" s="3"/>
      <c r="CB934" s="3"/>
    </row>
    <row r="935" ht="12.75" customHeight="1">
      <c r="N935" s="3"/>
      <c r="AZ935" s="3"/>
      <c r="BA935" s="3"/>
      <c r="BB935" s="3"/>
      <c r="BC935" s="3"/>
      <c r="BD935" s="3"/>
      <c r="BE935" s="3"/>
      <c r="BF935" s="3"/>
      <c r="BZ935" s="3"/>
      <c r="CA935" s="3"/>
      <c r="CB935" s="3"/>
    </row>
    <row r="936" ht="12.75" customHeight="1">
      <c r="N936" s="3"/>
      <c r="AZ936" s="3"/>
      <c r="BA936" s="3"/>
      <c r="BB936" s="3"/>
      <c r="BC936" s="3"/>
      <c r="BD936" s="3"/>
      <c r="BE936" s="3"/>
      <c r="BF936" s="3"/>
      <c r="BZ936" s="3"/>
      <c r="CA936" s="3"/>
      <c r="CB936" s="3"/>
    </row>
    <row r="937" ht="12.75" customHeight="1">
      <c r="N937" s="3"/>
      <c r="AZ937" s="3"/>
      <c r="BA937" s="3"/>
      <c r="BB937" s="3"/>
      <c r="BC937" s="3"/>
      <c r="BD937" s="3"/>
      <c r="BE937" s="3"/>
      <c r="BF937" s="3"/>
      <c r="BZ937" s="3"/>
      <c r="CA937" s="3"/>
      <c r="CB937" s="3"/>
    </row>
    <row r="938" ht="12.75" customHeight="1">
      <c r="N938" s="3"/>
      <c r="AZ938" s="3"/>
      <c r="BA938" s="3"/>
      <c r="BB938" s="3"/>
      <c r="BC938" s="3"/>
      <c r="BD938" s="3"/>
      <c r="BE938" s="3"/>
      <c r="BF938" s="3"/>
      <c r="BZ938" s="3"/>
      <c r="CA938" s="3"/>
      <c r="CB938" s="3"/>
    </row>
    <row r="939" ht="12.75" customHeight="1">
      <c r="N939" s="3"/>
      <c r="AZ939" s="3"/>
      <c r="BA939" s="3"/>
      <c r="BB939" s="3"/>
      <c r="BC939" s="3"/>
      <c r="BD939" s="3"/>
      <c r="BE939" s="3"/>
      <c r="BF939" s="3"/>
      <c r="BZ939" s="3"/>
      <c r="CA939" s="3"/>
      <c r="CB939" s="3"/>
    </row>
    <row r="940" ht="12.75" customHeight="1">
      <c r="N940" s="3"/>
      <c r="AZ940" s="3"/>
      <c r="BA940" s="3"/>
      <c r="BB940" s="3"/>
      <c r="BC940" s="3"/>
      <c r="BD940" s="3"/>
      <c r="BE940" s="3"/>
      <c r="BF940" s="3"/>
      <c r="BZ940" s="3"/>
      <c r="CA940" s="3"/>
      <c r="CB940" s="3"/>
    </row>
    <row r="941" ht="12.75" customHeight="1">
      <c r="N941" s="3"/>
      <c r="AZ941" s="3"/>
      <c r="BA941" s="3"/>
      <c r="BB941" s="3"/>
      <c r="BC941" s="3"/>
      <c r="BD941" s="3"/>
      <c r="BE941" s="3"/>
      <c r="BF941" s="3"/>
      <c r="BZ941" s="3"/>
      <c r="CA941" s="3"/>
      <c r="CB941" s="3"/>
    </row>
    <row r="942" ht="12.75" customHeight="1">
      <c r="N942" s="3"/>
      <c r="AZ942" s="3"/>
      <c r="BA942" s="3"/>
      <c r="BB942" s="3"/>
      <c r="BC942" s="3"/>
      <c r="BD942" s="3"/>
      <c r="BE942" s="3"/>
      <c r="BF942" s="3"/>
      <c r="BZ942" s="3"/>
      <c r="CA942" s="3"/>
      <c r="CB942" s="3"/>
    </row>
    <row r="943" ht="12.75" customHeight="1">
      <c r="N943" s="3"/>
      <c r="AZ943" s="3"/>
      <c r="BA943" s="3"/>
      <c r="BB943" s="3"/>
      <c r="BC943" s="3"/>
      <c r="BD943" s="3"/>
      <c r="BE943" s="3"/>
      <c r="BF943" s="3"/>
      <c r="BZ943" s="3"/>
      <c r="CA943" s="3"/>
      <c r="CB943" s="3"/>
    </row>
    <row r="944" ht="12.75" customHeight="1">
      <c r="N944" s="3"/>
      <c r="AZ944" s="3"/>
      <c r="BA944" s="3"/>
      <c r="BB944" s="3"/>
      <c r="BC944" s="3"/>
      <c r="BD944" s="3"/>
      <c r="BE944" s="3"/>
      <c r="BF944" s="3"/>
      <c r="BZ944" s="3"/>
      <c r="CA944" s="3"/>
      <c r="CB944" s="3"/>
    </row>
    <row r="945" ht="12.75" customHeight="1">
      <c r="N945" s="3"/>
      <c r="AZ945" s="3"/>
      <c r="BA945" s="3"/>
      <c r="BB945" s="3"/>
      <c r="BC945" s="3"/>
      <c r="BD945" s="3"/>
      <c r="BE945" s="3"/>
      <c r="BF945" s="3"/>
      <c r="BZ945" s="3"/>
      <c r="CA945" s="3"/>
      <c r="CB945" s="3"/>
    </row>
    <row r="946" ht="12.75" customHeight="1">
      <c r="N946" s="3"/>
      <c r="AZ946" s="3"/>
      <c r="BA946" s="3"/>
      <c r="BB946" s="3"/>
      <c r="BC946" s="3"/>
      <c r="BD946" s="3"/>
      <c r="BE946" s="3"/>
      <c r="BF946" s="3"/>
      <c r="BZ946" s="3"/>
      <c r="CA946" s="3"/>
      <c r="CB946" s="3"/>
    </row>
    <row r="947" ht="12.75" customHeight="1">
      <c r="N947" s="3"/>
      <c r="AZ947" s="3"/>
      <c r="BA947" s="3"/>
      <c r="BB947" s="3"/>
      <c r="BC947" s="3"/>
      <c r="BD947" s="3"/>
      <c r="BE947" s="3"/>
      <c r="BF947" s="3"/>
      <c r="BZ947" s="3"/>
      <c r="CA947" s="3"/>
      <c r="CB947" s="3"/>
    </row>
    <row r="948" ht="12.75" customHeight="1">
      <c r="N948" s="3"/>
      <c r="AZ948" s="3"/>
      <c r="BA948" s="3"/>
      <c r="BB948" s="3"/>
      <c r="BC948" s="3"/>
      <c r="BD948" s="3"/>
      <c r="BE948" s="3"/>
      <c r="BF948" s="3"/>
      <c r="BZ948" s="3"/>
      <c r="CA948" s="3"/>
      <c r="CB948" s="3"/>
    </row>
    <row r="949" ht="12.75" customHeight="1">
      <c r="N949" s="3"/>
      <c r="AZ949" s="3"/>
      <c r="BA949" s="3"/>
      <c r="BB949" s="3"/>
      <c r="BC949" s="3"/>
      <c r="BD949" s="3"/>
      <c r="BE949" s="3"/>
      <c r="BF949" s="3"/>
      <c r="BZ949" s="3"/>
      <c r="CA949" s="3"/>
      <c r="CB949" s="3"/>
    </row>
    <row r="950" ht="12.75" customHeight="1">
      <c r="N950" s="3"/>
      <c r="AZ950" s="3"/>
      <c r="BA950" s="3"/>
      <c r="BB950" s="3"/>
      <c r="BC950" s="3"/>
      <c r="BD950" s="3"/>
      <c r="BE950" s="3"/>
      <c r="BF950" s="3"/>
      <c r="BZ950" s="3"/>
      <c r="CA950" s="3"/>
      <c r="CB950" s="3"/>
    </row>
    <row r="951" ht="12.75" customHeight="1">
      <c r="N951" s="3"/>
      <c r="AZ951" s="3"/>
      <c r="BA951" s="3"/>
      <c r="BB951" s="3"/>
      <c r="BC951" s="3"/>
      <c r="BD951" s="3"/>
      <c r="BE951" s="3"/>
      <c r="BF951" s="3"/>
      <c r="BZ951" s="3"/>
      <c r="CA951" s="3"/>
      <c r="CB951" s="3"/>
    </row>
    <row r="952" ht="12.75" customHeight="1">
      <c r="N952" s="3"/>
      <c r="AZ952" s="3"/>
      <c r="BA952" s="3"/>
      <c r="BB952" s="3"/>
      <c r="BC952" s="3"/>
      <c r="BD952" s="3"/>
      <c r="BE952" s="3"/>
      <c r="BF952" s="3"/>
      <c r="BZ952" s="3"/>
      <c r="CA952" s="3"/>
      <c r="CB952" s="3"/>
    </row>
    <row r="953" ht="12.75" customHeight="1">
      <c r="N953" s="3"/>
      <c r="AZ953" s="3"/>
      <c r="BA953" s="3"/>
      <c r="BB953" s="3"/>
      <c r="BC953" s="3"/>
      <c r="BD953" s="3"/>
      <c r="BE953" s="3"/>
      <c r="BF953" s="3"/>
      <c r="BZ953" s="3"/>
      <c r="CA953" s="3"/>
      <c r="CB953" s="3"/>
    </row>
    <row r="954" ht="12.75" customHeight="1">
      <c r="N954" s="3"/>
      <c r="AZ954" s="3"/>
      <c r="BA954" s="3"/>
      <c r="BB954" s="3"/>
      <c r="BC954" s="3"/>
      <c r="BD954" s="3"/>
      <c r="BE954" s="3"/>
      <c r="BF954" s="3"/>
      <c r="BZ954" s="3"/>
      <c r="CA954" s="3"/>
      <c r="CB954" s="3"/>
    </row>
    <row r="955" ht="12.75" customHeight="1">
      <c r="N955" s="3"/>
      <c r="AZ955" s="3"/>
      <c r="BA955" s="3"/>
      <c r="BB955" s="3"/>
      <c r="BC955" s="3"/>
      <c r="BD955" s="3"/>
      <c r="BE955" s="3"/>
      <c r="BF955" s="3"/>
      <c r="BZ955" s="3"/>
      <c r="CA955" s="3"/>
      <c r="CB955" s="3"/>
    </row>
    <row r="956" ht="12.75" customHeight="1">
      <c r="N956" s="3"/>
      <c r="AZ956" s="3"/>
      <c r="BA956" s="3"/>
      <c r="BB956" s="3"/>
      <c r="BC956" s="3"/>
      <c r="BD956" s="3"/>
      <c r="BE956" s="3"/>
      <c r="BF956" s="3"/>
      <c r="BZ956" s="3"/>
      <c r="CA956" s="3"/>
      <c r="CB956" s="3"/>
    </row>
    <row r="957" ht="12.75" customHeight="1">
      <c r="N957" s="3"/>
      <c r="AZ957" s="3"/>
      <c r="BA957" s="3"/>
      <c r="BB957" s="3"/>
      <c r="BC957" s="3"/>
      <c r="BD957" s="3"/>
      <c r="BE957" s="3"/>
      <c r="BF957" s="3"/>
      <c r="BZ957" s="3"/>
      <c r="CA957" s="3"/>
      <c r="CB957" s="3"/>
    </row>
    <row r="958" ht="12.75" customHeight="1">
      <c r="N958" s="3"/>
      <c r="AZ958" s="3"/>
      <c r="BA958" s="3"/>
      <c r="BB958" s="3"/>
      <c r="BC958" s="3"/>
      <c r="BD958" s="3"/>
      <c r="BE958" s="3"/>
      <c r="BF958" s="3"/>
      <c r="BZ958" s="3"/>
      <c r="CA958" s="3"/>
      <c r="CB958" s="3"/>
    </row>
    <row r="959" ht="12.75" customHeight="1">
      <c r="N959" s="3"/>
      <c r="AZ959" s="3"/>
      <c r="BA959" s="3"/>
      <c r="BB959" s="3"/>
      <c r="BC959" s="3"/>
      <c r="BD959" s="3"/>
      <c r="BE959" s="3"/>
      <c r="BF959" s="3"/>
      <c r="BZ959" s="3"/>
      <c r="CA959" s="3"/>
      <c r="CB959" s="3"/>
    </row>
    <row r="960" ht="12.75" customHeight="1">
      <c r="N960" s="3"/>
      <c r="AZ960" s="3"/>
      <c r="BA960" s="3"/>
      <c r="BB960" s="3"/>
      <c r="BC960" s="3"/>
      <c r="BD960" s="3"/>
      <c r="BE960" s="3"/>
      <c r="BF960" s="3"/>
      <c r="BZ960" s="3"/>
      <c r="CA960" s="3"/>
      <c r="CB960" s="3"/>
    </row>
    <row r="961" ht="12.75" customHeight="1">
      <c r="N961" s="3"/>
      <c r="AZ961" s="3"/>
      <c r="BA961" s="3"/>
      <c r="BB961" s="3"/>
      <c r="BC961" s="3"/>
      <c r="BD961" s="3"/>
      <c r="BE961" s="3"/>
      <c r="BF961" s="3"/>
      <c r="BZ961" s="3"/>
      <c r="CA961" s="3"/>
      <c r="CB961" s="3"/>
    </row>
    <row r="962" ht="12.75" customHeight="1">
      <c r="N962" s="3"/>
      <c r="AZ962" s="3"/>
      <c r="BA962" s="3"/>
      <c r="BB962" s="3"/>
      <c r="BC962" s="3"/>
      <c r="BD962" s="3"/>
      <c r="BE962" s="3"/>
      <c r="BF962" s="3"/>
      <c r="BZ962" s="3"/>
      <c r="CA962" s="3"/>
      <c r="CB962" s="3"/>
    </row>
    <row r="963" ht="12.75" customHeight="1">
      <c r="N963" s="3"/>
      <c r="AZ963" s="3"/>
      <c r="BA963" s="3"/>
      <c r="BB963" s="3"/>
      <c r="BC963" s="3"/>
      <c r="BD963" s="3"/>
      <c r="BE963" s="3"/>
      <c r="BF963" s="3"/>
      <c r="BZ963" s="3"/>
      <c r="CA963" s="3"/>
      <c r="CB963" s="3"/>
    </row>
    <row r="964" ht="12.75" customHeight="1">
      <c r="N964" s="3"/>
      <c r="AZ964" s="3"/>
      <c r="BA964" s="3"/>
      <c r="BB964" s="3"/>
      <c r="BC964" s="3"/>
      <c r="BD964" s="3"/>
      <c r="BE964" s="3"/>
      <c r="BF964" s="3"/>
      <c r="BZ964" s="3"/>
      <c r="CA964" s="3"/>
      <c r="CB964" s="3"/>
    </row>
    <row r="965" ht="12.75" customHeight="1">
      <c r="N965" s="3"/>
      <c r="AZ965" s="3"/>
      <c r="BA965" s="3"/>
      <c r="BB965" s="3"/>
      <c r="BC965" s="3"/>
      <c r="BD965" s="3"/>
      <c r="BE965" s="3"/>
      <c r="BF965" s="3"/>
      <c r="BZ965" s="3"/>
      <c r="CA965" s="3"/>
      <c r="CB965" s="3"/>
    </row>
    <row r="966" ht="12.75" customHeight="1">
      <c r="N966" s="3"/>
      <c r="AZ966" s="3"/>
      <c r="BA966" s="3"/>
      <c r="BB966" s="3"/>
      <c r="BC966" s="3"/>
      <c r="BD966" s="3"/>
      <c r="BE966" s="3"/>
      <c r="BF966" s="3"/>
      <c r="BZ966" s="3"/>
      <c r="CA966" s="3"/>
      <c r="CB966" s="3"/>
    </row>
    <row r="967" ht="12.75" customHeight="1">
      <c r="N967" s="3"/>
      <c r="AZ967" s="3"/>
      <c r="BA967" s="3"/>
      <c r="BB967" s="3"/>
      <c r="BC967" s="3"/>
      <c r="BD967" s="3"/>
      <c r="BE967" s="3"/>
      <c r="BF967" s="3"/>
      <c r="BZ967" s="3"/>
      <c r="CA967" s="3"/>
      <c r="CB967" s="3"/>
    </row>
    <row r="968" ht="12.75" customHeight="1">
      <c r="N968" s="3"/>
      <c r="AZ968" s="3"/>
      <c r="BA968" s="3"/>
      <c r="BB968" s="3"/>
      <c r="BC968" s="3"/>
      <c r="BD968" s="3"/>
      <c r="BE968" s="3"/>
      <c r="BF968" s="3"/>
      <c r="BZ968" s="3"/>
      <c r="CA968" s="3"/>
      <c r="CB968" s="3"/>
    </row>
    <row r="969" ht="12.75" customHeight="1">
      <c r="N969" s="3"/>
      <c r="AZ969" s="3"/>
      <c r="BA969" s="3"/>
      <c r="BB969" s="3"/>
      <c r="BC969" s="3"/>
      <c r="BD969" s="3"/>
      <c r="BE969" s="3"/>
      <c r="BF969" s="3"/>
      <c r="BZ969" s="3"/>
      <c r="CA969" s="3"/>
      <c r="CB969" s="3"/>
    </row>
    <row r="970" ht="12.75" customHeight="1">
      <c r="N970" s="3"/>
      <c r="AZ970" s="3"/>
      <c r="BA970" s="3"/>
      <c r="BB970" s="3"/>
      <c r="BC970" s="3"/>
      <c r="BD970" s="3"/>
      <c r="BE970" s="3"/>
      <c r="BF970" s="3"/>
      <c r="BZ970" s="3"/>
      <c r="CA970" s="3"/>
      <c r="CB970" s="3"/>
    </row>
    <row r="971" ht="12.75" customHeight="1">
      <c r="N971" s="3"/>
      <c r="AZ971" s="3"/>
      <c r="BA971" s="3"/>
      <c r="BB971" s="3"/>
      <c r="BC971" s="3"/>
      <c r="BD971" s="3"/>
      <c r="BE971" s="3"/>
      <c r="BF971" s="3"/>
      <c r="BZ971" s="3"/>
      <c r="CA971" s="3"/>
      <c r="CB971" s="3"/>
    </row>
    <row r="972" ht="12.75" customHeight="1">
      <c r="N972" s="3"/>
      <c r="AZ972" s="3"/>
      <c r="BA972" s="3"/>
      <c r="BB972" s="3"/>
      <c r="BC972" s="3"/>
      <c r="BD972" s="3"/>
      <c r="BE972" s="3"/>
      <c r="BF972" s="3"/>
      <c r="BZ972" s="3"/>
      <c r="CA972" s="3"/>
      <c r="CB972" s="3"/>
    </row>
    <row r="973" ht="12.75" customHeight="1">
      <c r="N973" s="3"/>
      <c r="AZ973" s="3"/>
      <c r="BA973" s="3"/>
      <c r="BB973" s="3"/>
      <c r="BC973" s="3"/>
      <c r="BD973" s="3"/>
      <c r="BE973" s="3"/>
      <c r="BF973" s="3"/>
      <c r="BZ973" s="3"/>
      <c r="CA973" s="3"/>
      <c r="CB973" s="3"/>
    </row>
    <row r="974" ht="12.75" customHeight="1">
      <c r="N974" s="3"/>
      <c r="AZ974" s="3"/>
      <c r="BA974" s="3"/>
      <c r="BB974" s="3"/>
      <c r="BC974" s="3"/>
      <c r="BD974" s="3"/>
      <c r="BE974" s="3"/>
      <c r="BF974" s="3"/>
      <c r="BZ974" s="3"/>
      <c r="CA974" s="3"/>
      <c r="CB974" s="3"/>
    </row>
    <row r="975" ht="12.75" customHeight="1">
      <c r="N975" s="3"/>
      <c r="AZ975" s="3"/>
      <c r="BA975" s="3"/>
      <c r="BB975" s="3"/>
      <c r="BC975" s="3"/>
      <c r="BD975" s="3"/>
      <c r="BE975" s="3"/>
      <c r="BF975" s="3"/>
      <c r="BZ975" s="3"/>
      <c r="CA975" s="3"/>
      <c r="CB975" s="3"/>
    </row>
    <row r="976" ht="12.75" customHeight="1">
      <c r="N976" s="3"/>
      <c r="AZ976" s="3"/>
      <c r="BA976" s="3"/>
      <c r="BB976" s="3"/>
      <c r="BC976" s="3"/>
      <c r="BD976" s="3"/>
      <c r="BE976" s="3"/>
      <c r="BF976" s="3"/>
      <c r="BZ976" s="3"/>
      <c r="CA976" s="3"/>
      <c r="CB976" s="3"/>
    </row>
    <row r="977" ht="12.75" customHeight="1">
      <c r="N977" s="3"/>
      <c r="AZ977" s="3"/>
      <c r="BA977" s="3"/>
      <c r="BB977" s="3"/>
      <c r="BC977" s="3"/>
      <c r="BD977" s="3"/>
      <c r="BE977" s="3"/>
      <c r="BF977" s="3"/>
      <c r="BZ977" s="3"/>
      <c r="CA977" s="3"/>
      <c r="CB977" s="3"/>
    </row>
    <row r="978" ht="12.75" customHeight="1">
      <c r="N978" s="3"/>
      <c r="AZ978" s="3"/>
      <c r="BA978" s="3"/>
      <c r="BB978" s="3"/>
      <c r="BC978" s="3"/>
      <c r="BD978" s="3"/>
      <c r="BE978" s="3"/>
      <c r="BF978" s="3"/>
      <c r="BZ978" s="3"/>
      <c r="CA978" s="3"/>
      <c r="CB978" s="3"/>
    </row>
    <row r="979" ht="12.75" customHeight="1">
      <c r="N979" s="3"/>
      <c r="AZ979" s="3"/>
      <c r="BA979" s="3"/>
      <c r="BB979" s="3"/>
      <c r="BC979" s="3"/>
      <c r="BD979" s="3"/>
      <c r="BE979" s="3"/>
      <c r="BF979" s="3"/>
      <c r="BZ979" s="3"/>
      <c r="CA979" s="3"/>
      <c r="CB979" s="3"/>
    </row>
    <row r="980" ht="12.75" customHeight="1">
      <c r="N980" s="3"/>
      <c r="AZ980" s="3"/>
      <c r="BA980" s="3"/>
      <c r="BB980" s="3"/>
      <c r="BC980" s="3"/>
      <c r="BD980" s="3"/>
      <c r="BE980" s="3"/>
      <c r="BF980" s="3"/>
      <c r="BZ980" s="3"/>
      <c r="CA980" s="3"/>
      <c r="CB980" s="3"/>
    </row>
    <row r="981" ht="12.75" customHeight="1">
      <c r="N981" s="3"/>
      <c r="AZ981" s="3"/>
      <c r="BA981" s="3"/>
      <c r="BB981" s="3"/>
      <c r="BC981" s="3"/>
      <c r="BD981" s="3"/>
      <c r="BE981" s="3"/>
      <c r="BF981" s="3"/>
      <c r="BZ981" s="3"/>
      <c r="CA981" s="3"/>
      <c r="CB981" s="3"/>
    </row>
    <row r="982" ht="12.75" customHeight="1">
      <c r="N982" s="3"/>
      <c r="AZ982" s="3"/>
      <c r="BA982" s="3"/>
      <c r="BB982" s="3"/>
      <c r="BC982" s="3"/>
      <c r="BD982" s="3"/>
      <c r="BE982" s="3"/>
      <c r="BF982" s="3"/>
      <c r="BZ982" s="3"/>
      <c r="CA982" s="3"/>
      <c r="CB982" s="3"/>
    </row>
    <row r="983" ht="12.75" customHeight="1">
      <c r="N983" s="3"/>
      <c r="AZ983" s="3"/>
      <c r="BA983" s="3"/>
      <c r="BB983" s="3"/>
      <c r="BC983" s="3"/>
      <c r="BD983" s="3"/>
      <c r="BE983" s="3"/>
      <c r="BF983" s="3"/>
      <c r="BZ983" s="3"/>
      <c r="CA983" s="3"/>
      <c r="CB983" s="3"/>
    </row>
    <row r="984" ht="12.75" customHeight="1">
      <c r="N984" s="3"/>
      <c r="AZ984" s="3"/>
      <c r="BA984" s="3"/>
      <c r="BB984" s="3"/>
      <c r="BC984" s="3"/>
      <c r="BD984" s="3"/>
      <c r="BE984" s="3"/>
      <c r="BF984" s="3"/>
      <c r="BZ984" s="3"/>
      <c r="CA984" s="3"/>
      <c r="CB984" s="3"/>
    </row>
    <row r="985" ht="12.75" customHeight="1">
      <c r="N985" s="3"/>
      <c r="AZ985" s="3"/>
      <c r="BA985" s="3"/>
      <c r="BB985" s="3"/>
      <c r="BC985" s="3"/>
      <c r="BD985" s="3"/>
      <c r="BE985" s="3"/>
      <c r="BF985" s="3"/>
      <c r="BZ985" s="3"/>
      <c r="CA985" s="3"/>
      <c r="CB985" s="3"/>
    </row>
    <row r="986" ht="12.75" customHeight="1">
      <c r="N986" s="3"/>
      <c r="AZ986" s="3"/>
      <c r="BA986" s="3"/>
      <c r="BB986" s="3"/>
      <c r="BC986" s="3"/>
      <c r="BD986" s="3"/>
      <c r="BE986" s="3"/>
      <c r="BF986" s="3"/>
      <c r="BZ986" s="3"/>
      <c r="CA986" s="3"/>
      <c r="CB986" s="3"/>
    </row>
    <row r="987" ht="12.75" customHeight="1">
      <c r="N987" s="3"/>
      <c r="AZ987" s="3"/>
      <c r="BA987" s="3"/>
      <c r="BB987" s="3"/>
      <c r="BC987" s="3"/>
      <c r="BD987" s="3"/>
      <c r="BE987" s="3"/>
      <c r="BF987" s="3"/>
      <c r="BZ987" s="3"/>
      <c r="CA987" s="3"/>
      <c r="CB987" s="3"/>
    </row>
    <row r="988" ht="12.75" customHeight="1">
      <c r="N988" s="3"/>
      <c r="AZ988" s="3"/>
      <c r="BA988" s="3"/>
      <c r="BB988" s="3"/>
      <c r="BC988" s="3"/>
      <c r="BD988" s="3"/>
      <c r="BE988" s="3"/>
      <c r="BF988" s="3"/>
      <c r="BZ988" s="3"/>
      <c r="CA988" s="3"/>
      <c r="CB988" s="3"/>
    </row>
    <row r="989" ht="12.75" customHeight="1">
      <c r="N989" s="3"/>
      <c r="AZ989" s="3"/>
      <c r="BA989" s="3"/>
      <c r="BB989" s="3"/>
      <c r="BC989" s="3"/>
      <c r="BD989" s="3"/>
      <c r="BE989" s="3"/>
      <c r="BF989" s="3"/>
      <c r="BZ989" s="3"/>
      <c r="CA989" s="3"/>
      <c r="CB989" s="3"/>
    </row>
    <row r="990" ht="12.75" customHeight="1">
      <c r="N990" s="3"/>
      <c r="AZ990" s="3"/>
      <c r="BA990" s="3"/>
      <c r="BB990" s="3"/>
      <c r="BC990" s="3"/>
      <c r="BD990" s="3"/>
      <c r="BE990" s="3"/>
      <c r="BF990" s="3"/>
      <c r="BZ990" s="3"/>
      <c r="CA990" s="3"/>
      <c r="CB990" s="3"/>
    </row>
    <row r="991" ht="12.75" customHeight="1">
      <c r="N991" s="3"/>
      <c r="AZ991" s="3"/>
      <c r="BA991" s="3"/>
      <c r="BB991" s="3"/>
      <c r="BC991" s="3"/>
      <c r="BD991" s="3"/>
      <c r="BE991" s="3"/>
      <c r="BF991" s="3"/>
      <c r="BZ991" s="3"/>
      <c r="CA991" s="3"/>
      <c r="CB991" s="3"/>
    </row>
    <row r="992" ht="12.75" customHeight="1">
      <c r="N992" s="3"/>
      <c r="AZ992" s="3"/>
      <c r="BA992" s="3"/>
      <c r="BB992" s="3"/>
      <c r="BC992" s="3"/>
      <c r="BD992" s="3"/>
      <c r="BE992" s="3"/>
      <c r="BF992" s="3"/>
      <c r="BZ992" s="3"/>
      <c r="CA992" s="3"/>
      <c r="CB992" s="3"/>
    </row>
    <row r="993" ht="12.75" customHeight="1">
      <c r="N993" s="3"/>
      <c r="AZ993" s="3"/>
      <c r="BA993" s="3"/>
      <c r="BB993" s="3"/>
      <c r="BC993" s="3"/>
      <c r="BD993" s="3"/>
      <c r="BE993" s="3"/>
      <c r="BF993" s="3"/>
      <c r="BZ993" s="3"/>
      <c r="CA993" s="3"/>
      <c r="CB993" s="3"/>
    </row>
    <row r="994" ht="12.75" customHeight="1">
      <c r="N994" s="3"/>
      <c r="AZ994" s="3"/>
      <c r="BA994" s="3"/>
      <c r="BB994" s="3"/>
      <c r="BC994" s="3"/>
      <c r="BD994" s="3"/>
      <c r="BE994" s="3"/>
      <c r="BF994" s="3"/>
      <c r="BZ994" s="3"/>
      <c r="CA994" s="3"/>
      <c r="CB994" s="3"/>
    </row>
    <row r="995" ht="12.75" customHeight="1">
      <c r="N995" s="3"/>
      <c r="AZ995" s="3"/>
      <c r="BA995" s="3"/>
      <c r="BB995" s="3"/>
      <c r="BC995" s="3"/>
      <c r="BD995" s="3"/>
      <c r="BE995" s="3"/>
      <c r="BF995" s="3"/>
      <c r="BZ995" s="3"/>
      <c r="CA995" s="3"/>
      <c r="CB995" s="3"/>
    </row>
    <row r="996" ht="12.75" customHeight="1">
      <c r="N996" s="3"/>
      <c r="AZ996" s="3"/>
      <c r="BA996" s="3"/>
      <c r="BB996" s="3"/>
      <c r="BC996" s="3"/>
      <c r="BD996" s="3"/>
      <c r="BE996" s="3"/>
      <c r="BF996" s="3"/>
      <c r="BZ996" s="3"/>
      <c r="CA996" s="3"/>
      <c r="CB996" s="3"/>
    </row>
    <row r="997" ht="12.75" customHeight="1">
      <c r="N997" s="3"/>
      <c r="AZ997" s="3"/>
      <c r="BA997" s="3"/>
      <c r="BB997" s="3"/>
      <c r="BC997" s="3"/>
      <c r="BD997" s="3"/>
      <c r="BE997" s="3"/>
      <c r="BF997" s="3"/>
      <c r="BZ997" s="3"/>
      <c r="CA997" s="3"/>
      <c r="CB997" s="3"/>
    </row>
    <row r="998" ht="12.75" customHeight="1">
      <c r="N998" s="3"/>
      <c r="AZ998" s="3"/>
      <c r="BA998" s="3"/>
      <c r="BB998" s="3"/>
      <c r="BC998" s="3"/>
      <c r="BD998" s="3"/>
      <c r="BE998" s="3"/>
      <c r="BF998" s="3"/>
      <c r="BZ998" s="3"/>
      <c r="CA998" s="3"/>
      <c r="CB998" s="3"/>
    </row>
    <row r="999" ht="12.75" customHeight="1">
      <c r="N999" s="3"/>
      <c r="AZ999" s="3"/>
      <c r="BA999" s="3"/>
      <c r="BB999" s="3"/>
      <c r="BC999" s="3"/>
      <c r="BD999" s="3"/>
      <c r="BE999" s="3"/>
      <c r="BF999" s="3"/>
      <c r="BZ999" s="3"/>
      <c r="CA999" s="3"/>
      <c r="CB999" s="3"/>
    </row>
    <row r="1000" ht="12.75" customHeight="1">
      <c r="N1000" s="3"/>
      <c r="AZ1000" s="3"/>
      <c r="BA1000" s="3"/>
      <c r="BB1000" s="3"/>
      <c r="BC1000" s="3"/>
      <c r="BD1000" s="3"/>
      <c r="BE1000" s="3"/>
      <c r="BF1000" s="3"/>
      <c r="BZ1000" s="3"/>
      <c r="CA1000" s="3"/>
      <c r="CB1000" s="3"/>
    </row>
  </sheetData>
  <mergeCells count="12">
    <mergeCell ref="B4:C4"/>
    <mergeCell ref="B5:C5"/>
    <mergeCell ref="D5:E5"/>
    <mergeCell ref="F5:G5"/>
    <mergeCell ref="H5:I5"/>
    <mergeCell ref="J5:K5"/>
    <mergeCell ref="B3:K3"/>
    <mergeCell ref="N3:Q3"/>
    <mergeCell ref="D4:E4"/>
    <mergeCell ref="F4:G4"/>
    <mergeCell ref="H4:I4"/>
    <mergeCell ref="J4:K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4.14"/>
    <col customWidth="1" min="2" max="2" width="16.14"/>
    <col customWidth="1" min="3" max="26" width="8.71"/>
  </cols>
  <sheetData>
    <row r="1" ht="12.75" customHeight="1">
      <c r="A1" s="3"/>
      <c r="B1" s="3"/>
      <c r="M1" s="3" t="s">
        <v>177</v>
      </c>
    </row>
    <row r="2" ht="12.75" customHeight="1">
      <c r="A2" s="22" t="s">
        <v>275</v>
      </c>
      <c r="B2" s="17" t="s">
        <v>276</v>
      </c>
    </row>
    <row r="3" ht="12.75" customHeight="1">
      <c r="A3" s="22" t="s">
        <v>277</v>
      </c>
      <c r="B3" s="17" t="b">
        <v>1</v>
      </c>
    </row>
    <row r="4" ht="12.75" customHeight="1">
      <c r="A4" s="22" t="s">
        <v>278</v>
      </c>
      <c r="B4" s="17">
        <v>3.0</v>
      </c>
    </row>
    <row r="5" ht="12.75" customHeight="1">
      <c r="A5" s="22" t="s">
        <v>167</v>
      </c>
      <c r="B5" s="17" t="s">
        <v>279</v>
      </c>
      <c r="D5" s="17"/>
      <c r="E5" s="17" t="s">
        <v>2</v>
      </c>
      <c r="F5" s="17" t="s">
        <v>3</v>
      </c>
      <c r="G5" s="17" t="s">
        <v>4</v>
      </c>
      <c r="H5" s="17" t="s">
        <v>5</v>
      </c>
    </row>
    <row r="6" ht="12.75" customHeight="1">
      <c r="A6" s="22" t="s">
        <v>280</v>
      </c>
      <c r="B6" s="17" t="s">
        <v>281</v>
      </c>
      <c r="D6" s="17"/>
      <c r="E6" s="17">
        <v>2.0</v>
      </c>
      <c r="F6" s="17">
        <v>3.0</v>
      </c>
      <c r="G6" s="17">
        <v>4.0</v>
      </c>
      <c r="H6" s="17">
        <v>5.0</v>
      </c>
    </row>
    <row r="7" ht="12.75" customHeight="1">
      <c r="A7" s="22" t="s">
        <v>282</v>
      </c>
      <c r="B7" s="17" t="s">
        <v>283</v>
      </c>
      <c r="D7" s="17"/>
      <c r="E7" s="17" t="s">
        <v>284</v>
      </c>
      <c r="F7" s="17" t="s">
        <v>284</v>
      </c>
      <c r="G7" s="17" t="s">
        <v>284</v>
      </c>
      <c r="H7" s="17" t="s">
        <v>285</v>
      </c>
    </row>
    <row r="8" ht="12.75" customHeight="1">
      <c r="A8" s="22" t="s">
        <v>286</v>
      </c>
      <c r="B8" s="17" t="s">
        <v>287</v>
      </c>
      <c r="D8" s="17"/>
      <c r="E8" s="17" t="s">
        <v>288</v>
      </c>
      <c r="F8" s="17" t="s">
        <v>288</v>
      </c>
      <c r="G8" s="17" t="s">
        <v>288</v>
      </c>
      <c r="H8" s="17"/>
    </row>
    <row r="9" ht="12.75" customHeight="1">
      <c r="A9" s="22" t="s">
        <v>289</v>
      </c>
      <c r="B9" s="17" t="s">
        <v>290</v>
      </c>
      <c r="D9" s="17"/>
      <c r="E9" s="17" t="s">
        <v>2</v>
      </c>
      <c r="F9" s="17" t="s">
        <v>3</v>
      </c>
      <c r="G9" s="17" t="s">
        <v>4</v>
      </c>
      <c r="H9" s="17"/>
    </row>
    <row r="10" ht="12.75" customHeight="1">
      <c r="A10" s="22" t="s">
        <v>291</v>
      </c>
      <c r="B10" s="17" t="s">
        <v>292</v>
      </c>
      <c r="D10" s="17">
        <v>-7.677426995535016</v>
      </c>
      <c r="E10" s="17">
        <v>0.48305130728820206</v>
      </c>
      <c r="F10" s="17">
        <v>1.2458613181645977</v>
      </c>
      <c r="G10" s="17">
        <v>-9.07484417420388</v>
      </c>
    </row>
    <row r="11" ht="12.75" customHeight="1">
      <c r="A11" s="22" t="s">
        <v>293</v>
      </c>
      <c r="B11" s="17">
        <v>1.0</v>
      </c>
      <c r="E11" s="17">
        <v>0.0</v>
      </c>
      <c r="F11" s="17">
        <v>1.0</v>
      </c>
    </row>
    <row r="12" ht="12.75" customHeight="1">
      <c r="A12" s="22" t="s">
        <v>294</v>
      </c>
      <c r="B12" s="17">
        <v>0.5</v>
      </c>
    </row>
    <row r="13" ht="12.75" customHeight="1">
      <c r="A13" s="3"/>
      <c r="B13" s="3"/>
    </row>
    <row r="14" ht="12.75" customHeight="1">
      <c r="A14" s="3"/>
      <c r="B14" s="3"/>
    </row>
    <row r="15" ht="12.75" customHeight="1">
      <c r="A15" s="3"/>
      <c r="B15" s="3"/>
    </row>
    <row r="16" ht="12.75" customHeight="1">
      <c r="A16" s="3"/>
      <c r="B16" s="3"/>
    </row>
    <row r="17" ht="12.75" customHeight="1">
      <c r="A17" s="3"/>
      <c r="B17" s="3"/>
    </row>
    <row r="18" ht="12.75" customHeight="1">
      <c r="A18" s="3"/>
      <c r="B18" s="3"/>
    </row>
    <row r="19" ht="12.75" customHeight="1">
      <c r="A19" s="3"/>
      <c r="B19" s="3"/>
    </row>
    <row r="20" ht="12.75" customHeight="1">
      <c r="A20" s="3"/>
      <c r="B20" s="3"/>
    </row>
    <row r="21" ht="12.75" customHeight="1">
      <c r="A21" s="3"/>
      <c r="B21" s="3"/>
    </row>
    <row r="22" ht="12.75" customHeight="1">
      <c r="A22" s="3"/>
      <c r="B22" s="3"/>
    </row>
    <row r="23" ht="12.75" customHeight="1">
      <c r="A23" s="3"/>
      <c r="B23" s="3"/>
    </row>
    <row r="24" ht="12.75" customHeight="1">
      <c r="A24" s="3"/>
      <c r="B24" s="3"/>
    </row>
    <row r="25" ht="12.75" customHeight="1">
      <c r="A25" s="3"/>
      <c r="B25" s="3"/>
    </row>
    <row r="26" ht="12.75" customHeight="1">
      <c r="A26" s="3"/>
      <c r="B26" s="3"/>
    </row>
    <row r="27" ht="12.75" customHeight="1">
      <c r="A27" s="3"/>
      <c r="B27" s="3"/>
    </row>
    <row r="28" ht="12.75" customHeight="1">
      <c r="A28" s="3"/>
      <c r="B28" s="3"/>
    </row>
    <row r="29" ht="12.75" customHeight="1">
      <c r="A29" s="3"/>
      <c r="B29" s="3"/>
    </row>
    <row r="30" ht="12.75" customHeight="1">
      <c r="A30" s="3"/>
      <c r="B30" s="3"/>
    </row>
    <row r="31" ht="12.75" customHeight="1">
      <c r="A31" s="3"/>
      <c r="B31" s="3"/>
    </row>
    <row r="32" ht="12.75" customHeight="1">
      <c r="A32" s="3"/>
      <c r="B32" s="3"/>
    </row>
    <row r="33" ht="12.75" customHeight="1">
      <c r="A33" s="3"/>
      <c r="B33" s="3"/>
    </row>
    <row r="34" ht="12.75" customHeight="1">
      <c r="A34" s="3"/>
      <c r="B34" s="3"/>
    </row>
    <row r="35" ht="12.75" customHeight="1">
      <c r="A35" s="3"/>
      <c r="B35" s="3"/>
    </row>
    <row r="36" ht="12.75" customHeight="1">
      <c r="A36" s="3"/>
      <c r="B36" s="3"/>
    </row>
    <row r="37" ht="12.75" customHeight="1">
      <c r="A37" s="3"/>
      <c r="B37" s="3"/>
    </row>
    <row r="38" ht="12.75" customHeight="1">
      <c r="A38" s="3"/>
      <c r="B38" s="3"/>
    </row>
    <row r="39" ht="12.75" customHeight="1">
      <c r="A39" s="3"/>
      <c r="B39" s="3"/>
    </row>
    <row r="40" ht="12.75" customHeight="1">
      <c r="A40" s="3"/>
      <c r="B40" s="3"/>
    </row>
    <row r="41" ht="12.75" customHeight="1">
      <c r="A41" s="3"/>
      <c r="B41" s="3"/>
    </row>
    <row r="42" ht="12.75" customHeight="1">
      <c r="A42" s="3"/>
      <c r="B42" s="3"/>
    </row>
    <row r="43" ht="12.75" customHeight="1">
      <c r="A43" s="3"/>
      <c r="B43" s="3"/>
    </row>
    <row r="44" ht="12.75" customHeight="1">
      <c r="A44" s="3"/>
      <c r="B44" s="3"/>
    </row>
    <row r="45" ht="12.75" customHeight="1">
      <c r="A45" s="3"/>
      <c r="B45" s="3"/>
    </row>
    <row r="46" ht="12.75" customHeight="1">
      <c r="A46" s="3"/>
      <c r="B46" s="3"/>
    </row>
    <row r="47" ht="12.75" customHeight="1">
      <c r="A47" s="3"/>
      <c r="B47" s="3"/>
    </row>
    <row r="48" ht="12.75" customHeight="1">
      <c r="A48" s="3"/>
      <c r="B48" s="3"/>
    </row>
    <row r="49" ht="12.75" customHeight="1">
      <c r="A49" s="3"/>
      <c r="B49" s="3"/>
    </row>
    <row r="50" ht="12.75" customHeight="1">
      <c r="A50" s="3"/>
      <c r="B50" s="3"/>
    </row>
    <row r="51" ht="12.75" customHeight="1">
      <c r="A51" s="3"/>
      <c r="B51" s="3"/>
    </row>
    <row r="52" ht="12.75" customHeight="1">
      <c r="A52" s="3"/>
      <c r="B52" s="3"/>
    </row>
    <row r="53" ht="12.75" customHeight="1">
      <c r="A53" s="3"/>
      <c r="B53" s="3"/>
    </row>
    <row r="54" ht="12.75" customHeight="1">
      <c r="A54" s="3"/>
      <c r="B54" s="3"/>
    </row>
    <row r="55" ht="12.75" customHeight="1">
      <c r="A55" s="3"/>
      <c r="B55" s="3"/>
    </row>
    <row r="56" ht="12.75" customHeight="1">
      <c r="A56" s="3"/>
      <c r="B56" s="3"/>
    </row>
    <row r="57" ht="12.75" customHeight="1">
      <c r="A57" s="3"/>
      <c r="B57" s="3"/>
    </row>
    <row r="58" ht="12.75" customHeight="1">
      <c r="A58" s="3"/>
      <c r="B58" s="3"/>
    </row>
    <row r="59" ht="12.75" customHeight="1">
      <c r="A59" s="3"/>
      <c r="B59" s="3"/>
    </row>
    <row r="60" ht="12.75" customHeight="1">
      <c r="A60" s="3"/>
      <c r="B60" s="3"/>
    </row>
    <row r="61" ht="12.75" customHeight="1">
      <c r="A61" s="3"/>
      <c r="B61" s="3"/>
    </row>
    <row r="62" ht="12.75" customHeight="1">
      <c r="A62" s="3"/>
      <c r="B62" s="3"/>
    </row>
    <row r="63" ht="12.75" customHeight="1">
      <c r="A63" s="3"/>
      <c r="B63" s="3"/>
    </row>
    <row r="64" ht="12.75" customHeight="1">
      <c r="A64" s="3"/>
      <c r="B64" s="3"/>
    </row>
    <row r="65" ht="12.75" customHeight="1">
      <c r="A65" s="3"/>
      <c r="B65" s="3"/>
    </row>
    <row r="66" ht="12.75" customHeight="1">
      <c r="A66" s="3"/>
      <c r="B66" s="3"/>
    </row>
    <row r="67" ht="12.75" customHeight="1">
      <c r="A67" s="3"/>
      <c r="B67" s="3"/>
    </row>
    <row r="68" ht="12.75" customHeight="1">
      <c r="A68" s="3"/>
      <c r="B68" s="3"/>
    </row>
    <row r="69" ht="12.75" customHeight="1">
      <c r="A69" s="3"/>
      <c r="B69" s="3"/>
    </row>
    <row r="70" ht="12.75" customHeight="1">
      <c r="A70" s="3"/>
      <c r="B70" s="3"/>
    </row>
    <row r="71" ht="12.75" customHeight="1">
      <c r="A71" s="3"/>
      <c r="B71" s="3"/>
    </row>
    <row r="72" ht="12.75" customHeight="1">
      <c r="A72" s="3"/>
      <c r="B72" s="3"/>
    </row>
    <row r="73" ht="12.75" customHeight="1">
      <c r="A73" s="3"/>
      <c r="B73" s="3"/>
    </row>
    <row r="74" ht="12.75" customHeight="1">
      <c r="A74" s="3"/>
      <c r="B74" s="3"/>
    </row>
    <row r="75" ht="12.75" customHeight="1">
      <c r="A75" s="3"/>
      <c r="B75" s="3"/>
    </row>
    <row r="76" ht="12.75" customHeight="1">
      <c r="A76" s="3"/>
      <c r="B76" s="3"/>
    </row>
    <row r="77" ht="12.75" customHeight="1">
      <c r="A77" s="3"/>
      <c r="B77" s="3"/>
    </row>
    <row r="78" ht="12.75" customHeight="1">
      <c r="A78" s="3"/>
      <c r="B78" s="3"/>
    </row>
    <row r="79" ht="12.75" customHeight="1">
      <c r="A79" s="3"/>
      <c r="B79" s="3"/>
    </row>
    <row r="80" ht="12.75" customHeight="1">
      <c r="A80" s="3"/>
      <c r="B80" s="3"/>
    </row>
    <row r="81" ht="12.75" customHeight="1">
      <c r="A81" s="3"/>
      <c r="B81" s="3"/>
    </row>
    <row r="82" ht="12.75" customHeight="1">
      <c r="A82" s="3"/>
      <c r="B82" s="3"/>
    </row>
    <row r="83" ht="12.75" customHeight="1">
      <c r="A83" s="3"/>
      <c r="B83" s="3"/>
    </row>
    <row r="84" ht="12.75" customHeight="1">
      <c r="A84" s="3"/>
      <c r="B84" s="3"/>
    </row>
    <row r="85" ht="12.75" customHeight="1">
      <c r="A85" s="3"/>
      <c r="B85" s="3"/>
    </row>
    <row r="86" ht="12.75" customHeight="1">
      <c r="A86" s="3"/>
      <c r="B86" s="3"/>
    </row>
    <row r="87" ht="12.75" customHeight="1">
      <c r="A87" s="3"/>
      <c r="B87" s="3"/>
    </row>
    <row r="88" ht="12.75" customHeight="1">
      <c r="A88" s="3"/>
      <c r="B88" s="3"/>
    </row>
    <row r="89" ht="12.75" customHeight="1">
      <c r="A89" s="3"/>
      <c r="B89" s="3"/>
    </row>
    <row r="90" ht="12.75" customHeight="1">
      <c r="A90" s="3"/>
      <c r="B90" s="3"/>
    </row>
    <row r="91" ht="12.75" customHeight="1">
      <c r="A91" s="3"/>
      <c r="B91" s="3"/>
    </row>
    <row r="92" ht="12.75" customHeight="1">
      <c r="A92" s="3"/>
      <c r="B92" s="3"/>
    </row>
    <row r="93" ht="12.75" customHeight="1">
      <c r="A93" s="3"/>
      <c r="B93" s="3"/>
    </row>
    <row r="94" ht="12.75" customHeight="1">
      <c r="A94" s="3"/>
      <c r="B94" s="3"/>
    </row>
    <row r="95" ht="12.75" customHeight="1">
      <c r="A95" s="3"/>
      <c r="B95" s="3"/>
    </row>
    <row r="96" ht="12.75" customHeight="1">
      <c r="A96" s="3"/>
      <c r="B96" s="3"/>
    </row>
    <row r="97" ht="12.75" customHeight="1">
      <c r="A97" s="3"/>
      <c r="B97" s="3"/>
    </row>
    <row r="98" ht="12.75" customHeight="1">
      <c r="A98" s="3"/>
      <c r="B98" s="3"/>
    </row>
    <row r="99" ht="12.75" customHeight="1">
      <c r="A99" s="3"/>
      <c r="B99" s="3"/>
    </row>
    <row r="100" ht="12.75" customHeight="1">
      <c r="A100" s="3"/>
      <c r="B100" s="3"/>
    </row>
    <row r="101" ht="12.75" customHeight="1">
      <c r="A101" s="3"/>
      <c r="B101" s="3"/>
    </row>
    <row r="102" ht="12.75" customHeight="1">
      <c r="A102" s="3"/>
      <c r="B102" s="3"/>
    </row>
    <row r="103" ht="12.75" customHeight="1">
      <c r="A103" s="3"/>
      <c r="B103" s="3"/>
    </row>
    <row r="104" ht="12.75" customHeight="1">
      <c r="A104" s="3"/>
      <c r="B104" s="3"/>
    </row>
    <row r="105" ht="12.75" customHeight="1">
      <c r="A105" s="3"/>
      <c r="B105" s="3"/>
    </row>
    <row r="106" ht="12.75" customHeight="1">
      <c r="A106" s="3"/>
      <c r="B106" s="3"/>
    </row>
    <row r="107" ht="12.75" customHeight="1">
      <c r="A107" s="3"/>
      <c r="B107" s="3"/>
    </row>
    <row r="108" ht="12.75" customHeight="1">
      <c r="A108" s="3"/>
      <c r="B108" s="3"/>
    </row>
    <row r="109" ht="12.75" customHeight="1">
      <c r="A109" s="3"/>
      <c r="B109" s="3"/>
    </row>
    <row r="110" ht="12.75" customHeight="1">
      <c r="A110" s="3"/>
      <c r="B110" s="3"/>
    </row>
    <row r="111" ht="12.75" customHeight="1">
      <c r="A111" s="3"/>
      <c r="B111" s="3"/>
    </row>
    <row r="112" ht="12.75" customHeight="1">
      <c r="A112" s="3"/>
      <c r="B112" s="3"/>
    </row>
    <row r="113" ht="12.75" customHeight="1">
      <c r="A113" s="3"/>
      <c r="B113" s="3"/>
    </row>
    <row r="114" ht="12.75" customHeight="1">
      <c r="A114" s="3"/>
      <c r="B114" s="3"/>
    </row>
    <row r="115" ht="12.75" customHeight="1">
      <c r="A115" s="3"/>
      <c r="B115" s="3"/>
    </row>
    <row r="116" ht="12.75" customHeight="1">
      <c r="A116" s="3"/>
      <c r="B116" s="3"/>
    </row>
    <row r="117" ht="12.75" customHeight="1">
      <c r="A117" s="3"/>
      <c r="B117" s="3"/>
    </row>
    <row r="118" ht="12.75" customHeight="1">
      <c r="A118" s="3"/>
      <c r="B118" s="3"/>
    </row>
    <row r="119" ht="12.75" customHeight="1">
      <c r="A119" s="3"/>
      <c r="B119" s="3"/>
    </row>
    <row r="120" ht="12.75" customHeight="1">
      <c r="A120" s="3"/>
      <c r="B120" s="3"/>
    </row>
    <row r="121" ht="12.75" customHeight="1">
      <c r="A121" s="3"/>
      <c r="B121" s="3"/>
    </row>
    <row r="122" ht="12.75" customHeight="1">
      <c r="A122" s="3"/>
      <c r="B122" s="3"/>
    </row>
    <row r="123" ht="12.75" customHeight="1">
      <c r="A123" s="3"/>
      <c r="B123" s="3"/>
    </row>
    <row r="124" ht="12.75" customHeight="1">
      <c r="A124" s="3"/>
      <c r="B124" s="3"/>
    </row>
    <row r="125" ht="12.75" customHeight="1">
      <c r="A125" s="3"/>
      <c r="B125" s="3"/>
    </row>
    <row r="126" ht="12.75" customHeight="1">
      <c r="A126" s="3"/>
      <c r="B126" s="3"/>
    </row>
    <row r="127" ht="12.75" customHeight="1">
      <c r="A127" s="3"/>
      <c r="B127" s="3"/>
    </row>
    <row r="128" ht="12.75" customHeight="1">
      <c r="A128" s="3"/>
      <c r="B128" s="3"/>
    </row>
    <row r="129" ht="12.75" customHeight="1">
      <c r="A129" s="3"/>
      <c r="B129" s="3"/>
    </row>
    <row r="130" ht="12.75" customHeight="1">
      <c r="A130" s="3"/>
      <c r="B130" s="3"/>
    </row>
    <row r="131" ht="12.75" customHeight="1">
      <c r="A131" s="3"/>
      <c r="B131" s="3"/>
    </row>
    <row r="132" ht="12.75" customHeight="1">
      <c r="A132" s="3"/>
      <c r="B132" s="3"/>
    </row>
    <row r="133" ht="12.75" customHeight="1">
      <c r="A133" s="3"/>
      <c r="B133" s="3"/>
    </row>
    <row r="134" ht="12.75" customHeight="1">
      <c r="A134" s="3"/>
      <c r="B134" s="3"/>
    </row>
    <row r="135" ht="12.75" customHeight="1">
      <c r="A135" s="3"/>
      <c r="B135" s="3"/>
    </row>
    <row r="136" ht="12.75" customHeight="1">
      <c r="A136" s="3"/>
      <c r="B136" s="3"/>
    </row>
    <row r="137" ht="12.75" customHeight="1">
      <c r="A137" s="3"/>
      <c r="B137" s="3"/>
    </row>
    <row r="138" ht="12.75" customHeight="1">
      <c r="A138" s="3"/>
      <c r="B138" s="3"/>
    </row>
    <row r="139" ht="12.75" customHeight="1">
      <c r="A139" s="3"/>
      <c r="B139" s="3"/>
    </row>
    <row r="140" ht="12.75" customHeight="1">
      <c r="A140" s="3"/>
      <c r="B140" s="3"/>
    </row>
    <row r="141" ht="12.75" customHeight="1">
      <c r="A141" s="3"/>
      <c r="B141" s="3"/>
    </row>
    <row r="142" ht="12.75" customHeight="1">
      <c r="A142" s="3"/>
      <c r="B142" s="3"/>
    </row>
    <row r="143" ht="12.75" customHeight="1">
      <c r="A143" s="3"/>
      <c r="B143" s="3"/>
    </row>
    <row r="144" ht="12.75" customHeight="1">
      <c r="A144" s="3"/>
      <c r="B144" s="3"/>
    </row>
    <row r="145" ht="12.75" customHeight="1">
      <c r="A145" s="3"/>
      <c r="B145" s="3"/>
    </row>
    <row r="146" ht="12.75" customHeight="1">
      <c r="A146" s="3"/>
      <c r="B146" s="3"/>
    </row>
    <row r="147" ht="12.75" customHeight="1">
      <c r="A147" s="3"/>
      <c r="B147" s="3"/>
    </row>
    <row r="148" ht="12.75" customHeight="1">
      <c r="A148" s="3"/>
      <c r="B148" s="3"/>
    </row>
    <row r="149" ht="12.75" customHeight="1">
      <c r="A149" s="3"/>
      <c r="B149" s="3"/>
    </row>
    <row r="150" ht="12.75" customHeight="1">
      <c r="A150" s="3"/>
      <c r="B150" s="3"/>
    </row>
    <row r="151" ht="12.75" customHeight="1">
      <c r="A151" s="3"/>
      <c r="B151" s="3"/>
    </row>
    <row r="152" ht="12.75" customHeight="1">
      <c r="A152" s="3"/>
      <c r="B152" s="3"/>
    </row>
    <row r="153" ht="12.75" customHeight="1">
      <c r="A153" s="3"/>
      <c r="B153" s="3"/>
    </row>
    <row r="154" ht="12.75" customHeight="1">
      <c r="A154" s="3"/>
      <c r="B154" s="3"/>
    </row>
    <row r="155" ht="12.75" customHeight="1">
      <c r="A155" s="3"/>
      <c r="B155" s="3"/>
    </row>
    <row r="156" ht="12.75" customHeight="1">
      <c r="A156" s="3"/>
      <c r="B156" s="3"/>
    </row>
    <row r="157" ht="12.75" customHeight="1">
      <c r="A157" s="3"/>
      <c r="B157" s="3"/>
    </row>
    <row r="158" ht="12.75" customHeight="1">
      <c r="A158" s="3"/>
      <c r="B158" s="3"/>
    </row>
    <row r="159" ht="12.75" customHeight="1">
      <c r="A159" s="3"/>
      <c r="B159" s="3"/>
    </row>
    <row r="160" ht="12.75" customHeight="1">
      <c r="A160" s="3"/>
      <c r="B160" s="3"/>
    </row>
    <row r="161" ht="12.75" customHeight="1">
      <c r="A161" s="3"/>
      <c r="B161" s="3"/>
    </row>
    <row r="162" ht="12.75" customHeight="1">
      <c r="A162" s="3"/>
      <c r="B162" s="3"/>
    </row>
    <row r="163" ht="12.75" customHeight="1">
      <c r="A163" s="3"/>
      <c r="B163" s="3"/>
    </row>
    <row r="164" ht="12.75" customHeight="1">
      <c r="A164" s="3"/>
      <c r="B164" s="3"/>
    </row>
    <row r="165" ht="12.75" customHeight="1">
      <c r="A165" s="3"/>
      <c r="B165" s="3"/>
    </row>
    <row r="166" ht="12.75" customHeight="1">
      <c r="A166" s="3"/>
      <c r="B166" s="3"/>
    </row>
    <row r="167" ht="12.75" customHeight="1">
      <c r="A167" s="3"/>
      <c r="B167" s="3"/>
    </row>
    <row r="168" ht="12.75" customHeight="1">
      <c r="A168" s="3"/>
      <c r="B168" s="3"/>
    </row>
    <row r="169" ht="12.75" customHeight="1">
      <c r="A169" s="3"/>
      <c r="B169" s="3"/>
    </row>
    <row r="170" ht="12.75" customHeight="1">
      <c r="A170" s="3"/>
      <c r="B170" s="3"/>
    </row>
    <row r="171" ht="12.75" customHeight="1">
      <c r="A171" s="3"/>
      <c r="B171" s="3"/>
    </row>
    <row r="172" ht="12.75" customHeight="1">
      <c r="A172" s="3"/>
      <c r="B172" s="3"/>
    </row>
    <row r="173" ht="12.75" customHeight="1">
      <c r="A173" s="3"/>
      <c r="B173" s="3"/>
    </row>
    <row r="174" ht="12.75" customHeight="1">
      <c r="A174" s="3"/>
      <c r="B174" s="3"/>
    </row>
    <row r="175" ht="12.75" customHeight="1">
      <c r="A175" s="3"/>
      <c r="B175" s="3"/>
    </row>
    <row r="176" ht="12.75" customHeight="1">
      <c r="A176" s="3"/>
      <c r="B176" s="3"/>
    </row>
    <row r="177" ht="12.75" customHeight="1">
      <c r="A177" s="3"/>
      <c r="B177" s="3"/>
    </row>
    <row r="178" ht="12.75" customHeight="1">
      <c r="A178" s="3"/>
      <c r="B178" s="3"/>
    </row>
    <row r="179" ht="12.75" customHeight="1">
      <c r="A179" s="3"/>
      <c r="B179" s="3"/>
    </row>
    <row r="180" ht="12.75" customHeight="1">
      <c r="A180" s="3"/>
      <c r="B180" s="3"/>
    </row>
    <row r="181" ht="12.75" customHeight="1">
      <c r="A181" s="3"/>
      <c r="B181" s="3"/>
    </row>
    <row r="182" ht="12.75" customHeight="1">
      <c r="A182" s="3"/>
      <c r="B182" s="3"/>
    </row>
    <row r="183" ht="12.75" customHeight="1">
      <c r="A183" s="3"/>
      <c r="B183" s="3"/>
    </row>
    <row r="184" ht="12.75" customHeight="1">
      <c r="A184" s="3"/>
      <c r="B184" s="3"/>
    </row>
    <row r="185" ht="12.75" customHeight="1">
      <c r="A185" s="3"/>
      <c r="B185" s="3"/>
    </row>
    <row r="186" ht="12.75" customHeight="1">
      <c r="A186" s="3"/>
      <c r="B186" s="3"/>
    </row>
    <row r="187" ht="12.75" customHeight="1">
      <c r="A187" s="3"/>
      <c r="B187" s="3"/>
    </row>
    <row r="188" ht="12.75" customHeight="1">
      <c r="A188" s="3"/>
      <c r="B188" s="3"/>
    </row>
    <row r="189" ht="12.75" customHeight="1">
      <c r="A189" s="3"/>
      <c r="B189" s="3"/>
    </row>
    <row r="190" ht="12.75" customHeight="1">
      <c r="A190" s="3"/>
      <c r="B190" s="3"/>
    </row>
    <row r="191" ht="12.75" customHeight="1">
      <c r="A191" s="3"/>
      <c r="B191" s="3"/>
    </row>
    <row r="192" ht="12.75" customHeight="1">
      <c r="A192" s="3"/>
      <c r="B192" s="3"/>
    </row>
    <row r="193" ht="12.75" customHeight="1">
      <c r="A193" s="3"/>
      <c r="B193" s="3"/>
    </row>
    <row r="194" ht="12.75" customHeight="1">
      <c r="A194" s="3"/>
      <c r="B194" s="3"/>
    </row>
    <row r="195" ht="12.75" customHeight="1">
      <c r="A195" s="3"/>
      <c r="B195" s="3"/>
    </row>
    <row r="196" ht="12.75" customHeight="1">
      <c r="A196" s="3"/>
      <c r="B196" s="3"/>
    </row>
    <row r="197" ht="12.75" customHeight="1">
      <c r="A197" s="3"/>
      <c r="B197" s="3"/>
    </row>
    <row r="198" ht="12.75" customHeight="1">
      <c r="A198" s="3"/>
      <c r="B198" s="3"/>
    </row>
    <row r="199" ht="12.75" customHeight="1">
      <c r="A199" s="3"/>
      <c r="B199" s="3"/>
    </row>
    <row r="200" ht="12.75" customHeight="1">
      <c r="A200" s="3"/>
      <c r="B200" s="3"/>
    </row>
    <row r="201" ht="12.75" customHeight="1">
      <c r="A201" s="3"/>
      <c r="B201" s="3"/>
    </row>
    <row r="202" ht="12.75" customHeight="1">
      <c r="A202" s="3"/>
      <c r="B202" s="3"/>
    </row>
    <row r="203" ht="12.75" customHeight="1">
      <c r="A203" s="3"/>
      <c r="B203" s="3"/>
    </row>
    <row r="204" ht="12.75" customHeight="1">
      <c r="A204" s="3"/>
      <c r="B204" s="3"/>
    </row>
    <row r="205" ht="12.75" customHeight="1">
      <c r="A205" s="3"/>
      <c r="B205" s="3"/>
    </row>
    <row r="206" ht="12.75" customHeight="1">
      <c r="A206" s="3"/>
      <c r="B206" s="3"/>
    </row>
    <row r="207" ht="12.75" customHeight="1">
      <c r="A207" s="3"/>
      <c r="B207" s="3"/>
    </row>
    <row r="208" ht="12.75" customHeight="1">
      <c r="A208" s="3"/>
      <c r="B208" s="3"/>
    </row>
    <row r="209" ht="12.75" customHeight="1">
      <c r="A209" s="3"/>
      <c r="B209" s="3"/>
    </row>
    <row r="210" ht="12.75" customHeight="1">
      <c r="A210" s="3"/>
      <c r="B210" s="3"/>
    </row>
    <row r="211" ht="12.75" customHeight="1">
      <c r="A211" s="3"/>
      <c r="B211" s="3"/>
    </row>
    <row r="212" ht="12.75" customHeight="1">
      <c r="A212" s="3"/>
      <c r="B212" s="3"/>
    </row>
    <row r="213" ht="12.75" customHeight="1">
      <c r="A213" s="3"/>
      <c r="B213" s="3"/>
    </row>
    <row r="214" ht="12.75" customHeight="1">
      <c r="A214" s="3"/>
      <c r="B214" s="3"/>
    </row>
    <row r="215" ht="12.75" customHeight="1">
      <c r="A215" s="3"/>
      <c r="B215" s="3"/>
    </row>
    <row r="216" ht="12.75" customHeight="1">
      <c r="A216" s="3"/>
      <c r="B216" s="3"/>
    </row>
    <row r="217" ht="12.75" customHeight="1">
      <c r="A217" s="3"/>
      <c r="B217" s="3"/>
    </row>
    <row r="218" ht="12.75" customHeight="1">
      <c r="A218" s="3"/>
      <c r="B218" s="3"/>
    </row>
    <row r="219" ht="12.75" customHeight="1">
      <c r="A219" s="3"/>
      <c r="B219" s="3"/>
    </row>
    <row r="220" ht="12.75" customHeight="1">
      <c r="A220" s="3"/>
      <c r="B220" s="3"/>
    </row>
    <row r="221" ht="12.75" customHeight="1">
      <c r="A221" s="3"/>
      <c r="B221" s="3"/>
    </row>
    <row r="222" ht="12.75" customHeight="1">
      <c r="A222" s="3"/>
      <c r="B222" s="3"/>
    </row>
    <row r="223" ht="12.75" customHeight="1">
      <c r="A223" s="3"/>
      <c r="B223" s="3"/>
    </row>
    <row r="224" ht="12.75" customHeight="1">
      <c r="A224" s="3"/>
      <c r="B224" s="3"/>
    </row>
    <row r="225" ht="12.75" customHeight="1">
      <c r="A225" s="3"/>
      <c r="B225" s="3"/>
    </row>
    <row r="226" ht="12.75" customHeight="1">
      <c r="A226" s="3"/>
      <c r="B226" s="3"/>
    </row>
    <row r="227" ht="12.75" customHeight="1">
      <c r="A227" s="3"/>
      <c r="B227" s="3"/>
    </row>
    <row r="228" ht="12.75" customHeight="1">
      <c r="A228" s="3"/>
      <c r="B228" s="3"/>
    </row>
    <row r="229" ht="12.75" customHeight="1">
      <c r="A229" s="3"/>
      <c r="B229" s="3"/>
    </row>
    <row r="230" ht="12.75" customHeight="1">
      <c r="A230" s="3"/>
      <c r="B230" s="3"/>
    </row>
    <row r="231" ht="12.75" customHeight="1">
      <c r="A231" s="3"/>
      <c r="B231" s="3"/>
    </row>
    <row r="232" ht="12.75" customHeight="1">
      <c r="A232" s="3"/>
      <c r="B232" s="3"/>
    </row>
    <row r="233" ht="12.75" customHeight="1">
      <c r="A233" s="3"/>
      <c r="B233" s="3"/>
    </row>
    <row r="234" ht="12.75" customHeight="1">
      <c r="A234" s="3"/>
      <c r="B234" s="3"/>
    </row>
    <row r="235" ht="12.75" customHeight="1">
      <c r="A235" s="3"/>
      <c r="B235" s="3"/>
    </row>
    <row r="236" ht="12.75" customHeight="1">
      <c r="A236" s="3"/>
      <c r="B236" s="3"/>
    </row>
    <row r="237" ht="12.75" customHeight="1">
      <c r="A237" s="3"/>
      <c r="B237" s="3"/>
    </row>
    <row r="238" ht="12.75" customHeight="1">
      <c r="A238" s="3"/>
      <c r="B238" s="3"/>
    </row>
    <row r="239" ht="12.75" customHeight="1">
      <c r="A239" s="3"/>
      <c r="B239" s="3"/>
    </row>
    <row r="240" ht="12.75" customHeight="1">
      <c r="A240" s="3"/>
      <c r="B240" s="3"/>
    </row>
    <row r="241" ht="12.75" customHeight="1">
      <c r="A241" s="3"/>
      <c r="B241" s="3"/>
    </row>
    <row r="242" ht="12.75" customHeight="1">
      <c r="A242" s="3"/>
      <c r="B242" s="3"/>
    </row>
    <row r="243" ht="12.75" customHeight="1">
      <c r="A243" s="3"/>
      <c r="B243" s="3"/>
    </row>
    <row r="244" ht="12.75" customHeight="1">
      <c r="A244" s="3"/>
      <c r="B244" s="3"/>
    </row>
    <row r="245" ht="12.75" customHeight="1">
      <c r="A245" s="3"/>
      <c r="B245" s="3"/>
    </row>
    <row r="246" ht="12.75" customHeight="1">
      <c r="A246" s="3"/>
      <c r="B246" s="3"/>
    </row>
    <row r="247" ht="12.75" customHeight="1">
      <c r="A247" s="3"/>
      <c r="B247" s="3"/>
    </row>
    <row r="248" ht="12.75" customHeight="1">
      <c r="A248" s="3"/>
      <c r="B248" s="3"/>
    </row>
    <row r="249" ht="12.75" customHeight="1">
      <c r="A249" s="3"/>
      <c r="B249" s="3"/>
    </row>
    <row r="250" ht="12.75" customHeight="1">
      <c r="A250" s="3"/>
      <c r="B250" s="3"/>
    </row>
    <row r="251" ht="12.75" customHeight="1">
      <c r="A251" s="3"/>
      <c r="B251" s="3"/>
    </row>
    <row r="252" ht="12.75" customHeight="1">
      <c r="A252" s="3"/>
      <c r="B252" s="3"/>
    </row>
    <row r="253" ht="12.75" customHeight="1">
      <c r="A253" s="3"/>
      <c r="B253" s="3"/>
    </row>
    <row r="254" ht="12.75" customHeight="1">
      <c r="A254" s="3"/>
      <c r="B254" s="3"/>
    </row>
    <row r="255" ht="12.75" customHeight="1">
      <c r="A255" s="3"/>
      <c r="B255" s="3"/>
    </row>
    <row r="256" ht="12.75" customHeight="1">
      <c r="A256" s="3"/>
      <c r="B256" s="3"/>
    </row>
    <row r="257" ht="12.75" customHeight="1">
      <c r="A257" s="3"/>
      <c r="B257" s="3"/>
    </row>
    <row r="258" ht="12.75" customHeight="1">
      <c r="A258" s="3"/>
      <c r="B258" s="3"/>
    </row>
    <row r="259" ht="12.75" customHeight="1">
      <c r="A259" s="3"/>
      <c r="B259" s="3"/>
    </row>
    <row r="260" ht="12.75" customHeight="1">
      <c r="A260" s="3"/>
      <c r="B260" s="3"/>
    </row>
    <row r="261" ht="12.75" customHeight="1">
      <c r="A261" s="3"/>
      <c r="B261" s="3"/>
    </row>
    <row r="262" ht="12.75" customHeight="1">
      <c r="A262" s="3"/>
      <c r="B262" s="3"/>
    </row>
    <row r="263" ht="12.75" customHeight="1">
      <c r="A263" s="3"/>
      <c r="B263" s="3"/>
    </row>
    <row r="264" ht="12.75" customHeight="1">
      <c r="A264" s="3"/>
      <c r="B264" s="3"/>
    </row>
    <row r="265" ht="12.75" customHeight="1">
      <c r="A265" s="3"/>
      <c r="B265" s="3"/>
    </row>
    <row r="266" ht="12.75" customHeight="1">
      <c r="A266" s="3"/>
      <c r="B266" s="3"/>
    </row>
    <row r="267" ht="12.75" customHeight="1">
      <c r="A267" s="3"/>
      <c r="B267" s="3"/>
    </row>
    <row r="268" ht="12.75" customHeight="1">
      <c r="A268" s="3"/>
      <c r="B268" s="3"/>
    </row>
    <row r="269" ht="12.75" customHeight="1">
      <c r="A269" s="3"/>
      <c r="B269" s="3"/>
    </row>
    <row r="270" ht="12.75" customHeight="1">
      <c r="A270" s="3"/>
      <c r="B270" s="3"/>
    </row>
    <row r="271" ht="12.75" customHeight="1">
      <c r="A271" s="3"/>
      <c r="B271" s="3"/>
    </row>
    <row r="272" ht="12.75" customHeight="1">
      <c r="A272" s="3"/>
      <c r="B272" s="3"/>
    </row>
    <row r="273" ht="12.75" customHeight="1">
      <c r="A273" s="3"/>
      <c r="B273" s="3"/>
    </row>
    <row r="274" ht="12.75" customHeight="1">
      <c r="A274" s="3"/>
      <c r="B274" s="3"/>
    </row>
    <row r="275" ht="12.75" customHeight="1">
      <c r="A275" s="3"/>
      <c r="B275" s="3"/>
    </row>
    <row r="276" ht="12.75" customHeight="1">
      <c r="A276" s="3"/>
      <c r="B276" s="3"/>
    </row>
    <row r="277" ht="12.75" customHeight="1">
      <c r="A277" s="3"/>
      <c r="B277" s="3"/>
    </row>
    <row r="278" ht="12.75" customHeight="1">
      <c r="A278" s="3"/>
      <c r="B278" s="3"/>
    </row>
    <row r="279" ht="12.75" customHeight="1">
      <c r="A279" s="3"/>
      <c r="B279" s="3"/>
    </row>
    <row r="280" ht="12.75" customHeight="1">
      <c r="A280" s="3"/>
      <c r="B280" s="3"/>
    </row>
    <row r="281" ht="12.75" customHeight="1">
      <c r="A281" s="3"/>
      <c r="B281" s="3"/>
    </row>
    <row r="282" ht="12.75" customHeight="1">
      <c r="A282" s="3"/>
      <c r="B282" s="3"/>
    </row>
    <row r="283" ht="12.75" customHeight="1">
      <c r="A283" s="3"/>
      <c r="B283" s="3"/>
    </row>
    <row r="284" ht="12.75" customHeight="1">
      <c r="A284" s="3"/>
      <c r="B284" s="3"/>
    </row>
    <row r="285" ht="12.75" customHeight="1">
      <c r="A285" s="3"/>
      <c r="B285" s="3"/>
    </row>
    <row r="286" ht="12.75" customHeight="1">
      <c r="A286" s="3"/>
      <c r="B286" s="3"/>
    </row>
    <row r="287" ht="12.75" customHeight="1">
      <c r="A287" s="3"/>
      <c r="B287" s="3"/>
    </row>
    <row r="288" ht="12.75" customHeight="1">
      <c r="A288" s="3"/>
      <c r="B288" s="3"/>
    </row>
    <row r="289" ht="12.75" customHeight="1">
      <c r="A289" s="3"/>
      <c r="B289" s="3"/>
    </row>
    <row r="290" ht="12.75" customHeight="1">
      <c r="A290" s="3"/>
      <c r="B290" s="3"/>
    </row>
    <row r="291" ht="12.75" customHeight="1">
      <c r="A291" s="3"/>
      <c r="B291" s="3"/>
    </row>
    <row r="292" ht="12.75" customHeight="1">
      <c r="A292" s="3"/>
      <c r="B292" s="3"/>
    </row>
    <row r="293" ht="12.75" customHeight="1">
      <c r="A293" s="3"/>
      <c r="B293" s="3"/>
    </row>
    <row r="294" ht="12.75" customHeight="1">
      <c r="A294" s="3"/>
      <c r="B294" s="3"/>
    </row>
    <row r="295" ht="12.75" customHeight="1">
      <c r="A295" s="3"/>
      <c r="B295" s="3"/>
    </row>
    <row r="296" ht="12.75" customHeight="1">
      <c r="A296" s="3"/>
      <c r="B296" s="3"/>
    </row>
    <row r="297" ht="12.75" customHeight="1">
      <c r="A297" s="3"/>
      <c r="B297" s="3"/>
    </row>
    <row r="298" ht="12.75" customHeight="1">
      <c r="A298" s="3"/>
      <c r="B298" s="3"/>
    </row>
    <row r="299" ht="12.75" customHeight="1">
      <c r="A299" s="3"/>
      <c r="B299" s="3"/>
    </row>
    <row r="300" ht="12.75" customHeight="1">
      <c r="A300" s="3"/>
      <c r="B300" s="3"/>
    </row>
    <row r="301" ht="12.75" customHeight="1">
      <c r="A301" s="3"/>
      <c r="B301" s="3"/>
    </row>
    <row r="302" ht="12.75" customHeight="1">
      <c r="A302" s="3"/>
      <c r="B302" s="3"/>
    </row>
    <row r="303" ht="12.75" customHeight="1">
      <c r="A303" s="3"/>
      <c r="B303" s="3"/>
    </row>
    <row r="304" ht="12.75" customHeight="1">
      <c r="A304" s="3"/>
      <c r="B304" s="3"/>
    </row>
    <row r="305" ht="12.75" customHeight="1">
      <c r="A305" s="3"/>
      <c r="B305" s="3"/>
    </row>
    <row r="306" ht="12.75" customHeight="1">
      <c r="A306" s="3"/>
      <c r="B306" s="3"/>
    </row>
    <row r="307" ht="12.75" customHeight="1">
      <c r="A307" s="3"/>
      <c r="B307" s="3"/>
    </row>
    <row r="308" ht="12.75" customHeight="1">
      <c r="A308" s="3"/>
      <c r="B308" s="3"/>
    </row>
    <row r="309" ht="12.75" customHeight="1">
      <c r="A309" s="3"/>
      <c r="B309" s="3"/>
    </row>
    <row r="310" ht="12.75" customHeight="1">
      <c r="A310" s="3"/>
      <c r="B310" s="3"/>
    </row>
    <row r="311" ht="12.75" customHeight="1">
      <c r="A311" s="3"/>
      <c r="B311" s="3"/>
    </row>
    <row r="312" ht="12.75" customHeight="1">
      <c r="A312" s="3"/>
      <c r="B312" s="3"/>
    </row>
    <row r="313" ht="12.75" customHeight="1">
      <c r="A313" s="3"/>
      <c r="B313" s="3"/>
    </row>
    <row r="314" ht="12.75" customHeight="1">
      <c r="A314" s="3"/>
      <c r="B314" s="3"/>
    </row>
    <row r="315" ht="12.75" customHeight="1">
      <c r="A315" s="3"/>
      <c r="B315" s="3"/>
    </row>
    <row r="316" ht="12.75" customHeight="1">
      <c r="A316" s="3"/>
      <c r="B316" s="3"/>
    </row>
    <row r="317" ht="12.75" customHeight="1">
      <c r="A317" s="3"/>
      <c r="B317" s="3"/>
    </row>
    <row r="318" ht="12.75" customHeight="1">
      <c r="A318" s="3"/>
      <c r="B318" s="3"/>
    </row>
    <row r="319" ht="12.75" customHeight="1">
      <c r="A319" s="3"/>
      <c r="B319" s="3"/>
    </row>
    <row r="320" ht="12.75" customHeight="1">
      <c r="A320" s="3"/>
      <c r="B320" s="3"/>
    </row>
    <row r="321" ht="12.75" customHeight="1">
      <c r="A321" s="3"/>
      <c r="B321" s="3"/>
    </row>
    <row r="322" ht="12.75" customHeight="1">
      <c r="A322" s="3"/>
      <c r="B322" s="3"/>
    </row>
    <row r="323" ht="12.75" customHeight="1">
      <c r="A323" s="3"/>
      <c r="B323" s="3"/>
    </row>
    <row r="324" ht="12.75" customHeight="1">
      <c r="A324" s="3"/>
      <c r="B324" s="3"/>
    </row>
    <row r="325" ht="12.75" customHeight="1">
      <c r="A325" s="3"/>
      <c r="B325" s="3"/>
    </row>
    <row r="326" ht="12.75" customHeight="1">
      <c r="A326" s="3"/>
      <c r="B326" s="3"/>
    </row>
    <row r="327" ht="12.75" customHeight="1">
      <c r="A327" s="3"/>
      <c r="B327" s="3"/>
    </row>
    <row r="328" ht="12.75" customHeight="1">
      <c r="A328" s="3"/>
      <c r="B328" s="3"/>
    </row>
    <row r="329" ht="12.75" customHeight="1">
      <c r="A329" s="3"/>
      <c r="B329" s="3"/>
    </row>
    <row r="330" ht="12.75" customHeight="1">
      <c r="A330" s="3"/>
      <c r="B330" s="3"/>
    </row>
    <row r="331" ht="12.75" customHeight="1">
      <c r="A331" s="3"/>
      <c r="B331" s="3"/>
    </row>
    <row r="332" ht="12.75" customHeight="1">
      <c r="A332" s="3"/>
      <c r="B332" s="3"/>
    </row>
    <row r="333" ht="12.75" customHeight="1">
      <c r="A333" s="3"/>
      <c r="B333" s="3"/>
    </row>
    <row r="334" ht="12.75" customHeight="1">
      <c r="A334" s="3"/>
      <c r="B334" s="3"/>
    </row>
    <row r="335" ht="12.75" customHeight="1">
      <c r="A335" s="3"/>
      <c r="B335" s="3"/>
    </row>
    <row r="336" ht="12.75" customHeight="1">
      <c r="A336" s="3"/>
      <c r="B336" s="3"/>
    </row>
    <row r="337" ht="12.75" customHeight="1">
      <c r="A337" s="3"/>
      <c r="B337" s="3"/>
    </row>
    <row r="338" ht="12.75" customHeight="1">
      <c r="A338" s="3"/>
      <c r="B338" s="3"/>
    </row>
    <row r="339" ht="12.75" customHeight="1">
      <c r="A339" s="3"/>
      <c r="B339" s="3"/>
    </row>
    <row r="340" ht="12.75" customHeight="1">
      <c r="A340" s="3"/>
      <c r="B340" s="3"/>
    </row>
    <row r="341" ht="12.75" customHeight="1">
      <c r="A341" s="3"/>
      <c r="B341" s="3"/>
    </row>
    <row r="342" ht="12.75" customHeight="1">
      <c r="A342" s="3"/>
      <c r="B342" s="3"/>
    </row>
    <row r="343" ht="12.75" customHeight="1">
      <c r="A343" s="3"/>
      <c r="B343" s="3"/>
    </row>
    <row r="344" ht="12.75" customHeight="1">
      <c r="A344" s="3"/>
      <c r="B344" s="3"/>
    </row>
    <row r="345" ht="12.75" customHeight="1">
      <c r="A345" s="3"/>
      <c r="B345" s="3"/>
    </row>
    <row r="346" ht="12.75" customHeight="1">
      <c r="A346" s="3"/>
      <c r="B346" s="3"/>
    </row>
    <row r="347" ht="12.75" customHeight="1">
      <c r="A347" s="3"/>
      <c r="B347" s="3"/>
    </row>
    <row r="348" ht="12.75" customHeight="1">
      <c r="A348" s="3"/>
      <c r="B348" s="3"/>
    </row>
    <row r="349" ht="12.75" customHeight="1">
      <c r="A349" s="3"/>
      <c r="B349" s="3"/>
    </row>
    <row r="350" ht="12.75" customHeight="1">
      <c r="A350" s="3"/>
      <c r="B350" s="3"/>
    </row>
    <row r="351" ht="12.75" customHeight="1">
      <c r="A351" s="3"/>
      <c r="B351" s="3"/>
    </row>
    <row r="352" ht="12.75" customHeight="1">
      <c r="A352" s="3"/>
      <c r="B352" s="3"/>
    </row>
    <row r="353" ht="12.75" customHeight="1">
      <c r="A353" s="3"/>
      <c r="B353" s="3"/>
    </row>
    <row r="354" ht="12.75" customHeight="1">
      <c r="A354" s="3"/>
      <c r="B354" s="3"/>
    </row>
    <row r="355" ht="12.75" customHeight="1">
      <c r="A355" s="3"/>
      <c r="B355" s="3"/>
    </row>
    <row r="356" ht="12.75" customHeight="1">
      <c r="A356" s="3"/>
      <c r="B356" s="3"/>
    </row>
    <row r="357" ht="12.75" customHeight="1">
      <c r="A357" s="3"/>
      <c r="B357" s="3"/>
    </row>
    <row r="358" ht="12.75" customHeight="1">
      <c r="A358" s="3"/>
      <c r="B358" s="3"/>
    </row>
    <row r="359" ht="12.75" customHeight="1">
      <c r="A359" s="3"/>
      <c r="B359" s="3"/>
    </row>
    <row r="360" ht="12.75" customHeight="1">
      <c r="A360" s="3"/>
      <c r="B360" s="3"/>
    </row>
    <row r="361" ht="12.75" customHeight="1">
      <c r="A361" s="3"/>
      <c r="B361" s="3"/>
    </row>
    <row r="362" ht="12.75" customHeight="1">
      <c r="A362" s="3"/>
      <c r="B362" s="3"/>
    </row>
    <row r="363" ht="12.75" customHeight="1">
      <c r="A363" s="3"/>
      <c r="B363" s="3"/>
    </row>
    <row r="364" ht="12.75" customHeight="1">
      <c r="A364" s="3"/>
      <c r="B364" s="3"/>
    </row>
    <row r="365" ht="12.75" customHeight="1">
      <c r="A365" s="3"/>
      <c r="B365" s="3"/>
    </row>
    <row r="366" ht="12.75" customHeight="1">
      <c r="A366" s="3"/>
      <c r="B366" s="3"/>
    </row>
    <row r="367" ht="12.75" customHeight="1">
      <c r="A367" s="3"/>
      <c r="B367" s="3"/>
    </row>
    <row r="368" ht="12.75" customHeight="1">
      <c r="A368" s="3"/>
      <c r="B368" s="3"/>
    </row>
    <row r="369" ht="12.75" customHeight="1">
      <c r="A369" s="3"/>
      <c r="B369" s="3"/>
    </row>
    <row r="370" ht="12.75" customHeight="1">
      <c r="A370" s="3"/>
      <c r="B370" s="3"/>
    </row>
    <row r="371" ht="12.75" customHeight="1">
      <c r="A371" s="3"/>
      <c r="B371" s="3"/>
    </row>
    <row r="372" ht="12.75" customHeight="1">
      <c r="A372" s="3"/>
      <c r="B372" s="3"/>
    </row>
    <row r="373" ht="12.75" customHeight="1">
      <c r="A373" s="3"/>
      <c r="B373" s="3"/>
    </row>
    <row r="374" ht="12.75" customHeight="1">
      <c r="A374" s="3"/>
      <c r="B374" s="3"/>
    </row>
    <row r="375" ht="12.75" customHeight="1">
      <c r="A375" s="3"/>
      <c r="B375" s="3"/>
    </row>
    <row r="376" ht="12.75" customHeight="1">
      <c r="A376" s="3"/>
      <c r="B376" s="3"/>
    </row>
    <row r="377" ht="12.75" customHeight="1">
      <c r="A377" s="3"/>
      <c r="B377" s="3"/>
    </row>
    <row r="378" ht="12.75" customHeight="1">
      <c r="A378" s="3"/>
      <c r="B378" s="3"/>
    </row>
    <row r="379" ht="12.75" customHeight="1">
      <c r="A379" s="3"/>
      <c r="B379" s="3"/>
    </row>
    <row r="380" ht="12.75" customHeight="1">
      <c r="A380" s="3"/>
      <c r="B380" s="3"/>
    </row>
    <row r="381" ht="12.75" customHeight="1">
      <c r="A381" s="3"/>
      <c r="B381" s="3"/>
    </row>
    <row r="382" ht="12.75" customHeight="1">
      <c r="A382" s="3"/>
      <c r="B382" s="3"/>
    </row>
    <row r="383" ht="12.75" customHeight="1">
      <c r="A383" s="3"/>
      <c r="B383" s="3"/>
    </row>
    <row r="384" ht="12.75" customHeight="1">
      <c r="A384" s="3"/>
      <c r="B384" s="3"/>
    </row>
    <row r="385" ht="12.75" customHeight="1">
      <c r="A385" s="3"/>
      <c r="B385" s="3"/>
    </row>
    <row r="386" ht="12.75" customHeight="1">
      <c r="A386" s="3"/>
      <c r="B386" s="3"/>
    </row>
    <row r="387" ht="12.75" customHeight="1">
      <c r="A387" s="3"/>
      <c r="B387" s="3"/>
    </row>
    <row r="388" ht="12.75" customHeight="1">
      <c r="A388" s="3"/>
      <c r="B388" s="3"/>
    </row>
    <row r="389" ht="12.75" customHeight="1">
      <c r="A389" s="3"/>
      <c r="B389" s="3"/>
    </row>
    <row r="390" ht="12.75" customHeight="1">
      <c r="A390" s="3"/>
      <c r="B390" s="3"/>
    </row>
    <row r="391" ht="12.75" customHeight="1">
      <c r="A391" s="3"/>
      <c r="B391" s="3"/>
    </row>
    <row r="392" ht="12.75" customHeight="1">
      <c r="A392" s="3"/>
      <c r="B392" s="3"/>
    </row>
    <row r="393" ht="12.75" customHeight="1">
      <c r="A393" s="3"/>
      <c r="B393" s="3"/>
    </row>
    <row r="394" ht="12.75" customHeight="1">
      <c r="A394" s="3"/>
      <c r="B394" s="3"/>
    </row>
    <row r="395" ht="12.75" customHeight="1">
      <c r="A395" s="3"/>
      <c r="B395" s="3"/>
    </row>
    <row r="396" ht="12.75" customHeight="1">
      <c r="A396" s="3"/>
      <c r="B396" s="3"/>
    </row>
    <row r="397" ht="12.75" customHeight="1">
      <c r="A397" s="3"/>
      <c r="B397" s="3"/>
    </row>
    <row r="398" ht="12.75" customHeight="1">
      <c r="A398" s="3"/>
      <c r="B398" s="3"/>
    </row>
    <row r="399" ht="12.75" customHeight="1">
      <c r="A399" s="3"/>
      <c r="B399" s="3"/>
    </row>
    <row r="400" ht="12.75" customHeight="1">
      <c r="A400" s="3"/>
      <c r="B400" s="3"/>
    </row>
    <row r="401" ht="12.75" customHeight="1">
      <c r="A401" s="3"/>
      <c r="B401" s="3"/>
    </row>
    <row r="402" ht="12.75" customHeight="1">
      <c r="A402" s="3"/>
      <c r="B402" s="3"/>
    </row>
    <row r="403" ht="12.75" customHeight="1">
      <c r="A403" s="3"/>
      <c r="B403" s="3"/>
    </row>
    <row r="404" ht="12.75" customHeight="1">
      <c r="A404" s="3"/>
      <c r="B404" s="3"/>
    </row>
    <row r="405" ht="12.75" customHeight="1">
      <c r="A405" s="3"/>
      <c r="B405" s="3"/>
    </row>
    <row r="406" ht="12.75" customHeight="1">
      <c r="A406" s="3"/>
      <c r="B406" s="3"/>
    </row>
    <row r="407" ht="12.75" customHeight="1">
      <c r="A407" s="3"/>
      <c r="B407" s="3"/>
    </row>
    <row r="408" ht="12.75" customHeight="1">
      <c r="A408" s="3"/>
      <c r="B408" s="3"/>
    </row>
    <row r="409" ht="12.75" customHeight="1">
      <c r="A409" s="3"/>
      <c r="B409" s="3"/>
    </row>
    <row r="410" ht="12.75" customHeight="1">
      <c r="A410" s="3"/>
      <c r="B410" s="3"/>
    </row>
    <row r="411" ht="12.75" customHeight="1">
      <c r="A411" s="3"/>
      <c r="B411" s="3"/>
    </row>
    <row r="412" ht="12.75" customHeight="1">
      <c r="A412" s="3"/>
      <c r="B412" s="3"/>
    </row>
    <row r="413" ht="12.75" customHeight="1">
      <c r="A413" s="3"/>
      <c r="B413" s="3"/>
    </row>
    <row r="414" ht="12.75" customHeight="1">
      <c r="A414" s="3"/>
      <c r="B414" s="3"/>
    </row>
    <row r="415" ht="12.75" customHeight="1">
      <c r="A415" s="3"/>
      <c r="B415" s="3"/>
    </row>
    <row r="416" ht="12.75" customHeight="1">
      <c r="A416" s="3"/>
      <c r="B416" s="3"/>
    </row>
    <row r="417" ht="12.75" customHeight="1">
      <c r="A417" s="3"/>
      <c r="B417" s="3"/>
    </row>
    <row r="418" ht="12.75" customHeight="1">
      <c r="A418" s="3"/>
      <c r="B418" s="3"/>
    </row>
    <row r="419" ht="12.75" customHeight="1">
      <c r="A419" s="3"/>
      <c r="B419" s="3"/>
    </row>
    <row r="420" ht="12.75" customHeight="1">
      <c r="A420" s="3"/>
      <c r="B420" s="3"/>
    </row>
    <row r="421" ht="12.75" customHeight="1">
      <c r="A421" s="3"/>
      <c r="B421" s="3"/>
    </row>
    <row r="422" ht="12.75" customHeight="1">
      <c r="A422" s="3"/>
      <c r="B422" s="3"/>
    </row>
    <row r="423" ht="12.75" customHeight="1">
      <c r="A423" s="3"/>
      <c r="B423" s="3"/>
    </row>
    <row r="424" ht="12.75" customHeight="1">
      <c r="A424" s="3"/>
      <c r="B424" s="3"/>
    </row>
    <row r="425" ht="12.75" customHeight="1">
      <c r="A425" s="3"/>
      <c r="B425" s="3"/>
    </row>
    <row r="426" ht="12.75" customHeight="1">
      <c r="A426" s="3"/>
      <c r="B426" s="3"/>
    </row>
    <row r="427" ht="12.75" customHeight="1">
      <c r="A427" s="3"/>
      <c r="B427" s="3"/>
    </row>
    <row r="428" ht="12.75" customHeight="1">
      <c r="A428" s="3"/>
      <c r="B428" s="3"/>
    </row>
    <row r="429" ht="12.75" customHeight="1">
      <c r="A429" s="3"/>
      <c r="B429" s="3"/>
    </row>
    <row r="430" ht="12.75" customHeight="1">
      <c r="A430" s="3"/>
      <c r="B430" s="3"/>
    </row>
    <row r="431" ht="12.75" customHeight="1">
      <c r="A431" s="3"/>
      <c r="B431" s="3"/>
    </row>
    <row r="432" ht="12.75" customHeight="1">
      <c r="A432" s="3"/>
      <c r="B432" s="3"/>
    </row>
    <row r="433" ht="12.75" customHeight="1">
      <c r="A433" s="3"/>
      <c r="B433" s="3"/>
    </row>
    <row r="434" ht="12.75" customHeight="1">
      <c r="A434" s="3"/>
      <c r="B434" s="3"/>
    </row>
    <row r="435" ht="12.75" customHeight="1">
      <c r="A435" s="3"/>
      <c r="B435" s="3"/>
    </row>
    <row r="436" ht="12.75" customHeight="1">
      <c r="A436" s="3"/>
      <c r="B436" s="3"/>
    </row>
    <row r="437" ht="12.75" customHeight="1">
      <c r="A437" s="3"/>
      <c r="B437" s="3"/>
    </row>
    <row r="438" ht="12.75" customHeight="1">
      <c r="A438" s="3"/>
      <c r="B438" s="3"/>
    </row>
    <row r="439" ht="12.75" customHeight="1">
      <c r="A439" s="3"/>
      <c r="B439" s="3"/>
    </row>
    <row r="440" ht="12.75" customHeight="1">
      <c r="A440" s="3"/>
      <c r="B440" s="3"/>
    </row>
    <row r="441" ht="12.75" customHeight="1">
      <c r="A441" s="3"/>
      <c r="B441" s="3"/>
    </row>
    <row r="442" ht="12.75" customHeight="1">
      <c r="A442" s="3"/>
      <c r="B442" s="3"/>
    </row>
    <row r="443" ht="12.75" customHeight="1">
      <c r="A443" s="3"/>
      <c r="B443" s="3"/>
    </row>
    <row r="444" ht="12.75" customHeight="1">
      <c r="A444" s="3"/>
      <c r="B444" s="3"/>
    </row>
    <row r="445" ht="12.75" customHeight="1">
      <c r="A445" s="3"/>
      <c r="B445" s="3"/>
    </row>
    <row r="446" ht="12.75" customHeight="1">
      <c r="A446" s="3"/>
      <c r="B446" s="3"/>
    </row>
    <row r="447" ht="12.75" customHeight="1">
      <c r="A447" s="3"/>
      <c r="B447" s="3"/>
    </row>
    <row r="448" ht="12.75" customHeight="1">
      <c r="A448" s="3"/>
      <c r="B448" s="3"/>
    </row>
    <row r="449" ht="12.75" customHeight="1">
      <c r="A449" s="3"/>
      <c r="B449" s="3"/>
    </row>
    <row r="450" ht="12.75" customHeight="1">
      <c r="A450" s="3"/>
      <c r="B450" s="3"/>
    </row>
    <row r="451" ht="12.75" customHeight="1">
      <c r="A451" s="3"/>
      <c r="B451" s="3"/>
    </row>
    <row r="452" ht="12.75" customHeight="1">
      <c r="A452" s="3"/>
      <c r="B452" s="3"/>
    </row>
    <row r="453" ht="12.75" customHeight="1">
      <c r="A453" s="3"/>
      <c r="B453" s="3"/>
    </row>
    <row r="454" ht="12.75" customHeight="1">
      <c r="A454" s="3"/>
      <c r="B454" s="3"/>
    </row>
    <row r="455" ht="12.75" customHeight="1">
      <c r="A455" s="3"/>
      <c r="B455" s="3"/>
    </row>
    <row r="456" ht="12.75" customHeight="1">
      <c r="A456" s="3"/>
      <c r="B456" s="3"/>
    </row>
    <row r="457" ht="12.75" customHeight="1">
      <c r="A457" s="3"/>
      <c r="B457" s="3"/>
    </row>
    <row r="458" ht="12.75" customHeight="1">
      <c r="A458" s="3"/>
      <c r="B458" s="3"/>
    </row>
    <row r="459" ht="12.75" customHeight="1">
      <c r="A459" s="3"/>
      <c r="B459" s="3"/>
    </row>
    <row r="460" ht="12.75" customHeight="1">
      <c r="A460" s="3"/>
      <c r="B460" s="3"/>
    </row>
    <row r="461" ht="12.75" customHeight="1">
      <c r="A461" s="3"/>
      <c r="B461" s="3"/>
    </row>
    <row r="462" ht="12.75" customHeight="1">
      <c r="A462" s="3"/>
      <c r="B462" s="3"/>
    </row>
    <row r="463" ht="12.75" customHeight="1">
      <c r="A463" s="3"/>
      <c r="B463" s="3"/>
    </row>
    <row r="464" ht="12.75" customHeight="1">
      <c r="A464" s="3"/>
      <c r="B464" s="3"/>
    </row>
    <row r="465" ht="12.75" customHeight="1">
      <c r="A465" s="3"/>
      <c r="B465" s="3"/>
    </row>
    <row r="466" ht="12.75" customHeight="1">
      <c r="A466" s="3"/>
      <c r="B466" s="3"/>
    </row>
    <row r="467" ht="12.75" customHeight="1">
      <c r="A467" s="3"/>
      <c r="B467" s="3"/>
    </row>
    <row r="468" ht="12.75" customHeight="1">
      <c r="A468" s="3"/>
      <c r="B468" s="3"/>
    </row>
    <row r="469" ht="12.75" customHeight="1">
      <c r="A469" s="3"/>
      <c r="B469" s="3"/>
    </row>
    <row r="470" ht="12.75" customHeight="1">
      <c r="A470" s="3"/>
      <c r="B470" s="3"/>
    </row>
    <row r="471" ht="12.75" customHeight="1">
      <c r="A471" s="3"/>
      <c r="B471" s="3"/>
    </row>
    <row r="472" ht="12.75" customHeight="1">
      <c r="A472" s="3"/>
      <c r="B472" s="3"/>
    </row>
    <row r="473" ht="12.75" customHeight="1">
      <c r="A473" s="3"/>
      <c r="B473" s="3"/>
    </row>
    <row r="474" ht="12.75" customHeight="1">
      <c r="A474" s="3"/>
      <c r="B474" s="3"/>
    </row>
    <row r="475" ht="12.75" customHeight="1">
      <c r="A475" s="3"/>
      <c r="B475" s="3"/>
    </row>
    <row r="476" ht="12.75" customHeight="1">
      <c r="A476" s="3"/>
      <c r="B476" s="3"/>
    </row>
    <row r="477" ht="12.75" customHeight="1">
      <c r="A477" s="3"/>
      <c r="B477" s="3"/>
    </row>
    <row r="478" ht="12.75" customHeight="1">
      <c r="A478" s="3"/>
      <c r="B478" s="3"/>
    </row>
    <row r="479" ht="12.75" customHeight="1">
      <c r="A479" s="3"/>
      <c r="B479" s="3"/>
    </row>
    <row r="480" ht="12.75" customHeight="1">
      <c r="A480" s="3"/>
      <c r="B480" s="3"/>
    </row>
    <row r="481" ht="12.75" customHeight="1">
      <c r="A481" s="3"/>
      <c r="B481" s="3"/>
    </row>
    <row r="482" ht="12.75" customHeight="1">
      <c r="A482" s="3"/>
      <c r="B482" s="3"/>
    </row>
    <row r="483" ht="12.75" customHeight="1">
      <c r="A483" s="3"/>
      <c r="B483" s="3"/>
    </row>
    <row r="484" ht="12.75" customHeight="1">
      <c r="A484" s="3"/>
      <c r="B484" s="3"/>
    </row>
    <row r="485" ht="12.75" customHeight="1">
      <c r="A485" s="3"/>
      <c r="B485" s="3"/>
    </row>
    <row r="486" ht="12.75" customHeight="1">
      <c r="A486" s="3"/>
      <c r="B486" s="3"/>
    </row>
    <row r="487" ht="12.75" customHeight="1">
      <c r="A487" s="3"/>
      <c r="B487" s="3"/>
    </row>
    <row r="488" ht="12.75" customHeight="1">
      <c r="A488" s="3"/>
      <c r="B488" s="3"/>
    </row>
    <row r="489" ht="12.75" customHeight="1">
      <c r="A489" s="3"/>
      <c r="B489" s="3"/>
    </row>
    <row r="490" ht="12.75" customHeight="1">
      <c r="A490" s="3"/>
      <c r="B490" s="3"/>
    </row>
    <row r="491" ht="12.75" customHeight="1">
      <c r="A491" s="3"/>
      <c r="B491" s="3"/>
    </row>
    <row r="492" ht="12.75" customHeight="1">
      <c r="A492" s="3"/>
      <c r="B492" s="3"/>
    </row>
    <row r="493" ht="12.75" customHeight="1">
      <c r="A493" s="3"/>
      <c r="B493" s="3"/>
    </row>
    <row r="494" ht="12.75" customHeight="1">
      <c r="A494" s="3"/>
      <c r="B494" s="3"/>
    </row>
    <row r="495" ht="12.75" customHeight="1">
      <c r="A495" s="3"/>
      <c r="B495" s="3"/>
    </row>
    <row r="496" ht="12.75" customHeight="1">
      <c r="A496" s="3"/>
      <c r="B496" s="3"/>
    </row>
    <row r="497" ht="12.75" customHeight="1">
      <c r="A497" s="3"/>
      <c r="B497" s="3"/>
    </row>
    <row r="498" ht="12.75" customHeight="1">
      <c r="A498" s="3"/>
      <c r="B498" s="3"/>
    </row>
    <row r="499" ht="12.75" customHeight="1">
      <c r="A499" s="3"/>
      <c r="B499" s="3"/>
    </row>
    <row r="500" ht="12.75" customHeight="1">
      <c r="A500" s="3"/>
      <c r="B500" s="3"/>
    </row>
    <row r="501" ht="12.75" customHeight="1">
      <c r="A501" s="3"/>
      <c r="B501" s="3"/>
    </row>
    <row r="502" ht="12.75" customHeight="1">
      <c r="A502" s="3"/>
      <c r="B502" s="3"/>
    </row>
    <row r="503" ht="12.75" customHeight="1">
      <c r="A503" s="3"/>
      <c r="B503" s="3"/>
    </row>
    <row r="504" ht="12.75" customHeight="1">
      <c r="A504" s="3"/>
      <c r="B504" s="3"/>
    </row>
    <row r="505" ht="12.75" customHeight="1">
      <c r="A505" s="3"/>
      <c r="B505" s="3"/>
    </row>
    <row r="506" ht="12.75" customHeight="1">
      <c r="A506" s="3"/>
      <c r="B506" s="3"/>
    </row>
    <row r="507" ht="12.75" customHeight="1">
      <c r="A507" s="3"/>
      <c r="B507" s="3"/>
    </row>
    <row r="508" ht="12.75" customHeight="1">
      <c r="A508" s="3"/>
      <c r="B508" s="3"/>
    </row>
    <row r="509" ht="12.75" customHeight="1">
      <c r="A509" s="3"/>
      <c r="B509" s="3"/>
    </row>
    <row r="510" ht="12.75" customHeight="1">
      <c r="A510" s="3"/>
      <c r="B510" s="3"/>
    </row>
    <row r="511" ht="12.75" customHeight="1">
      <c r="A511" s="3"/>
      <c r="B511" s="3"/>
    </row>
    <row r="512" ht="12.75" customHeight="1">
      <c r="A512" s="3"/>
      <c r="B512" s="3"/>
    </row>
    <row r="513" ht="12.75" customHeight="1">
      <c r="A513" s="3"/>
      <c r="B513" s="3"/>
    </row>
    <row r="514" ht="12.75" customHeight="1">
      <c r="A514" s="3"/>
      <c r="B514" s="3"/>
    </row>
    <row r="515" ht="12.75" customHeight="1">
      <c r="A515" s="3"/>
      <c r="B515" s="3"/>
    </row>
    <row r="516" ht="12.75" customHeight="1">
      <c r="A516" s="3"/>
      <c r="B516" s="3"/>
    </row>
    <row r="517" ht="12.75" customHeight="1">
      <c r="A517" s="3"/>
      <c r="B517" s="3"/>
    </row>
    <row r="518" ht="12.75" customHeight="1">
      <c r="A518" s="3"/>
      <c r="B518" s="3"/>
    </row>
    <row r="519" ht="12.75" customHeight="1">
      <c r="A519" s="3"/>
      <c r="B519" s="3"/>
    </row>
    <row r="520" ht="12.75" customHeight="1">
      <c r="A520" s="3"/>
      <c r="B520" s="3"/>
    </row>
    <row r="521" ht="12.75" customHeight="1">
      <c r="A521" s="3"/>
      <c r="B521" s="3"/>
    </row>
    <row r="522" ht="12.75" customHeight="1">
      <c r="A522" s="3"/>
      <c r="B522" s="3"/>
    </row>
    <row r="523" ht="12.75" customHeight="1">
      <c r="A523" s="3"/>
      <c r="B523" s="3"/>
    </row>
    <row r="524" ht="12.75" customHeight="1">
      <c r="A524" s="3"/>
      <c r="B524" s="3"/>
    </row>
    <row r="525" ht="12.75" customHeight="1">
      <c r="A525" s="3"/>
      <c r="B525" s="3"/>
    </row>
    <row r="526" ht="12.75" customHeight="1">
      <c r="A526" s="3"/>
      <c r="B526" s="3"/>
    </row>
    <row r="527" ht="12.75" customHeight="1">
      <c r="A527" s="3"/>
      <c r="B527" s="3"/>
    </row>
    <row r="528" ht="12.75" customHeight="1">
      <c r="A528" s="3"/>
      <c r="B528" s="3"/>
    </row>
    <row r="529" ht="12.75" customHeight="1">
      <c r="A529" s="3"/>
      <c r="B529" s="3"/>
    </row>
    <row r="530" ht="12.75" customHeight="1">
      <c r="A530" s="3"/>
      <c r="B530" s="3"/>
    </row>
    <row r="531" ht="12.75" customHeight="1">
      <c r="A531" s="3"/>
      <c r="B531" s="3"/>
    </row>
    <row r="532" ht="12.75" customHeight="1">
      <c r="A532" s="3"/>
      <c r="B532" s="3"/>
    </row>
    <row r="533" ht="12.75" customHeight="1">
      <c r="A533" s="3"/>
      <c r="B533" s="3"/>
    </row>
    <row r="534" ht="12.75" customHeight="1">
      <c r="A534" s="3"/>
      <c r="B534" s="3"/>
    </row>
    <row r="535" ht="12.75" customHeight="1">
      <c r="A535" s="3"/>
      <c r="B535" s="3"/>
    </row>
    <row r="536" ht="12.75" customHeight="1">
      <c r="A536" s="3"/>
      <c r="B536" s="3"/>
    </row>
    <row r="537" ht="12.75" customHeight="1">
      <c r="A537" s="3"/>
      <c r="B537" s="3"/>
    </row>
    <row r="538" ht="12.75" customHeight="1">
      <c r="A538" s="3"/>
      <c r="B538" s="3"/>
    </row>
    <row r="539" ht="12.75" customHeight="1">
      <c r="A539" s="3"/>
      <c r="B539" s="3"/>
    </row>
    <row r="540" ht="12.75" customHeight="1">
      <c r="A540" s="3"/>
      <c r="B540" s="3"/>
    </row>
    <row r="541" ht="12.75" customHeight="1">
      <c r="A541" s="3"/>
      <c r="B541" s="3"/>
    </row>
    <row r="542" ht="12.75" customHeight="1">
      <c r="A542" s="3"/>
      <c r="B542" s="3"/>
    </row>
    <row r="543" ht="12.75" customHeight="1">
      <c r="A543" s="3"/>
      <c r="B543" s="3"/>
    </row>
    <row r="544" ht="12.75" customHeight="1">
      <c r="A544" s="3"/>
      <c r="B544" s="3"/>
    </row>
    <row r="545" ht="12.75" customHeight="1">
      <c r="A545" s="3"/>
      <c r="B545" s="3"/>
    </row>
    <row r="546" ht="12.75" customHeight="1">
      <c r="A546" s="3"/>
      <c r="B546" s="3"/>
    </row>
    <row r="547" ht="12.75" customHeight="1">
      <c r="A547" s="3"/>
      <c r="B547" s="3"/>
    </row>
    <row r="548" ht="12.75" customHeight="1">
      <c r="A548" s="3"/>
      <c r="B548" s="3"/>
    </row>
    <row r="549" ht="12.75" customHeight="1">
      <c r="A549" s="3"/>
      <c r="B549" s="3"/>
    </row>
    <row r="550" ht="12.75" customHeight="1">
      <c r="A550" s="3"/>
      <c r="B550" s="3"/>
    </row>
    <row r="551" ht="12.75" customHeight="1">
      <c r="A551" s="3"/>
      <c r="B551" s="3"/>
    </row>
    <row r="552" ht="12.75" customHeight="1">
      <c r="A552" s="3"/>
      <c r="B552" s="3"/>
    </row>
    <row r="553" ht="12.75" customHeight="1">
      <c r="A553" s="3"/>
      <c r="B553" s="3"/>
    </row>
    <row r="554" ht="12.75" customHeight="1">
      <c r="A554" s="3"/>
      <c r="B554" s="3"/>
    </row>
    <row r="555" ht="12.75" customHeight="1">
      <c r="A555" s="3"/>
      <c r="B555" s="3"/>
    </row>
    <row r="556" ht="12.75" customHeight="1">
      <c r="A556" s="3"/>
      <c r="B556" s="3"/>
    </row>
    <row r="557" ht="12.75" customHeight="1">
      <c r="A557" s="3"/>
      <c r="B557" s="3"/>
    </row>
    <row r="558" ht="12.75" customHeight="1">
      <c r="A558" s="3"/>
      <c r="B558" s="3"/>
    </row>
    <row r="559" ht="12.75" customHeight="1">
      <c r="A559" s="3"/>
      <c r="B559" s="3"/>
    </row>
    <row r="560" ht="12.75" customHeight="1">
      <c r="A560" s="3"/>
      <c r="B560" s="3"/>
    </row>
    <row r="561" ht="12.75" customHeight="1">
      <c r="A561" s="3"/>
      <c r="B561" s="3"/>
    </row>
    <row r="562" ht="12.75" customHeight="1">
      <c r="A562" s="3"/>
      <c r="B562" s="3"/>
    </row>
    <row r="563" ht="12.75" customHeight="1">
      <c r="A563" s="3"/>
      <c r="B563" s="3"/>
    </row>
    <row r="564" ht="12.75" customHeight="1">
      <c r="A564" s="3"/>
      <c r="B564" s="3"/>
    </row>
    <row r="565" ht="12.75" customHeight="1">
      <c r="A565" s="3"/>
      <c r="B565" s="3"/>
    </row>
    <row r="566" ht="12.75" customHeight="1">
      <c r="A566" s="3"/>
      <c r="B566" s="3"/>
    </row>
    <row r="567" ht="12.75" customHeight="1">
      <c r="A567" s="3"/>
      <c r="B567" s="3"/>
    </row>
    <row r="568" ht="12.75" customHeight="1">
      <c r="A568" s="3"/>
      <c r="B568" s="3"/>
    </row>
    <row r="569" ht="12.75" customHeight="1">
      <c r="A569" s="3"/>
      <c r="B569" s="3"/>
    </row>
    <row r="570" ht="12.75" customHeight="1">
      <c r="A570" s="3"/>
      <c r="B570" s="3"/>
    </row>
    <row r="571" ht="12.75" customHeight="1">
      <c r="A571" s="3"/>
      <c r="B571" s="3"/>
    </row>
    <row r="572" ht="12.75" customHeight="1">
      <c r="A572" s="3"/>
      <c r="B572" s="3"/>
    </row>
    <row r="573" ht="12.75" customHeight="1">
      <c r="A573" s="3"/>
      <c r="B573" s="3"/>
    </row>
    <row r="574" ht="12.75" customHeight="1">
      <c r="A574" s="3"/>
      <c r="B574" s="3"/>
    </row>
    <row r="575" ht="12.75" customHeight="1">
      <c r="A575" s="3"/>
      <c r="B575" s="3"/>
    </row>
    <row r="576" ht="12.75" customHeight="1">
      <c r="A576" s="3"/>
      <c r="B576" s="3"/>
    </row>
    <row r="577" ht="12.75" customHeight="1">
      <c r="A577" s="3"/>
      <c r="B577" s="3"/>
    </row>
    <row r="578" ht="12.75" customHeight="1">
      <c r="A578" s="3"/>
      <c r="B578" s="3"/>
    </row>
    <row r="579" ht="12.75" customHeight="1">
      <c r="A579" s="3"/>
      <c r="B579" s="3"/>
    </row>
    <row r="580" ht="12.75" customHeight="1">
      <c r="A580" s="3"/>
      <c r="B580" s="3"/>
    </row>
    <row r="581" ht="12.75" customHeight="1">
      <c r="A581" s="3"/>
      <c r="B581" s="3"/>
    </row>
    <row r="582" ht="12.75" customHeight="1">
      <c r="A582" s="3"/>
      <c r="B582" s="3"/>
    </row>
    <row r="583" ht="12.75" customHeight="1">
      <c r="A583" s="3"/>
      <c r="B583" s="3"/>
    </row>
    <row r="584" ht="12.75" customHeight="1">
      <c r="A584" s="3"/>
      <c r="B584" s="3"/>
    </row>
    <row r="585" ht="12.75" customHeight="1">
      <c r="A585" s="3"/>
      <c r="B585" s="3"/>
    </row>
    <row r="586" ht="12.75" customHeight="1">
      <c r="A586" s="3"/>
      <c r="B586" s="3"/>
    </row>
    <row r="587" ht="12.75" customHeight="1">
      <c r="A587" s="3"/>
      <c r="B587" s="3"/>
    </row>
    <row r="588" ht="12.75" customHeight="1">
      <c r="A588" s="3"/>
      <c r="B588" s="3"/>
    </row>
    <row r="589" ht="12.75" customHeight="1">
      <c r="A589" s="3"/>
      <c r="B589" s="3"/>
    </row>
    <row r="590" ht="12.75" customHeight="1">
      <c r="A590" s="3"/>
      <c r="B590" s="3"/>
    </row>
    <row r="591" ht="12.75" customHeight="1">
      <c r="A591" s="3"/>
      <c r="B591" s="3"/>
    </row>
    <row r="592" ht="12.75" customHeight="1">
      <c r="A592" s="3"/>
      <c r="B592" s="3"/>
    </row>
    <row r="593" ht="12.75" customHeight="1">
      <c r="A593" s="3"/>
      <c r="B593" s="3"/>
    </row>
    <row r="594" ht="12.75" customHeight="1">
      <c r="A594" s="3"/>
      <c r="B594" s="3"/>
    </row>
    <row r="595" ht="12.75" customHeight="1">
      <c r="A595" s="3"/>
      <c r="B595" s="3"/>
    </row>
    <row r="596" ht="12.75" customHeight="1">
      <c r="A596" s="3"/>
      <c r="B596" s="3"/>
    </row>
    <row r="597" ht="12.75" customHeight="1">
      <c r="A597" s="3"/>
      <c r="B597" s="3"/>
    </row>
    <row r="598" ht="12.75" customHeight="1">
      <c r="A598" s="3"/>
      <c r="B598" s="3"/>
    </row>
    <row r="599" ht="12.75" customHeight="1">
      <c r="A599" s="3"/>
      <c r="B599" s="3"/>
    </row>
    <row r="600" ht="12.75" customHeight="1">
      <c r="A600" s="3"/>
      <c r="B600" s="3"/>
    </row>
    <row r="601" ht="12.75" customHeight="1">
      <c r="A601" s="3"/>
      <c r="B601" s="3"/>
    </row>
    <row r="602" ht="12.75" customHeight="1">
      <c r="A602" s="3"/>
      <c r="B602" s="3"/>
    </row>
    <row r="603" ht="12.75" customHeight="1">
      <c r="A603" s="3"/>
      <c r="B603" s="3"/>
    </row>
    <row r="604" ht="12.75" customHeight="1">
      <c r="A604" s="3"/>
      <c r="B604" s="3"/>
    </row>
    <row r="605" ht="12.75" customHeight="1">
      <c r="A605" s="3"/>
      <c r="B605" s="3"/>
    </row>
    <row r="606" ht="12.75" customHeight="1">
      <c r="A606" s="3"/>
      <c r="B606" s="3"/>
    </row>
    <row r="607" ht="12.75" customHeight="1">
      <c r="A607" s="3"/>
      <c r="B607" s="3"/>
    </row>
    <row r="608" ht="12.75" customHeight="1">
      <c r="A608" s="3"/>
      <c r="B608" s="3"/>
    </row>
    <row r="609" ht="12.75" customHeight="1">
      <c r="A609" s="3"/>
      <c r="B609" s="3"/>
    </row>
    <row r="610" ht="12.75" customHeight="1">
      <c r="A610" s="3"/>
      <c r="B610" s="3"/>
    </row>
    <row r="611" ht="12.75" customHeight="1">
      <c r="A611" s="3"/>
      <c r="B611" s="3"/>
    </row>
    <row r="612" ht="12.75" customHeight="1">
      <c r="A612" s="3"/>
      <c r="B612" s="3"/>
    </row>
    <row r="613" ht="12.75" customHeight="1">
      <c r="A613" s="3"/>
      <c r="B613" s="3"/>
    </row>
    <row r="614" ht="12.75" customHeight="1">
      <c r="A614" s="3"/>
      <c r="B614" s="3"/>
    </row>
    <row r="615" ht="12.75" customHeight="1">
      <c r="A615" s="3"/>
      <c r="B615" s="3"/>
    </row>
    <row r="616" ht="12.75" customHeight="1">
      <c r="A616" s="3"/>
      <c r="B616" s="3"/>
    </row>
    <row r="617" ht="12.75" customHeight="1">
      <c r="A617" s="3"/>
      <c r="B617" s="3"/>
    </row>
    <row r="618" ht="12.75" customHeight="1">
      <c r="A618" s="3"/>
      <c r="B618" s="3"/>
    </row>
    <row r="619" ht="12.75" customHeight="1">
      <c r="A619" s="3"/>
      <c r="B619" s="3"/>
    </row>
    <row r="620" ht="12.75" customHeight="1">
      <c r="A620" s="3"/>
      <c r="B620" s="3"/>
    </row>
    <row r="621" ht="12.75" customHeight="1">
      <c r="A621" s="3"/>
      <c r="B621" s="3"/>
    </row>
    <row r="622" ht="12.75" customHeight="1">
      <c r="A622" s="3"/>
      <c r="B622" s="3"/>
    </row>
    <row r="623" ht="12.75" customHeight="1">
      <c r="A623" s="3"/>
      <c r="B623" s="3"/>
    </row>
    <row r="624" ht="12.75" customHeight="1">
      <c r="A624" s="3"/>
      <c r="B624" s="3"/>
    </row>
    <row r="625" ht="12.75" customHeight="1">
      <c r="A625" s="3"/>
      <c r="B625" s="3"/>
    </row>
    <row r="626" ht="12.75" customHeight="1">
      <c r="A626" s="3"/>
      <c r="B626" s="3"/>
    </row>
    <row r="627" ht="12.75" customHeight="1">
      <c r="A627" s="3"/>
      <c r="B627" s="3"/>
    </row>
    <row r="628" ht="12.75" customHeight="1">
      <c r="A628" s="3"/>
      <c r="B628" s="3"/>
    </row>
    <row r="629" ht="12.75" customHeight="1">
      <c r="A629" s="3"/>
      <c r="B629" s="3"/>
    </row>
    <row r="630" ht="12.75" customHeight="1">
      <c r="A630" s="3"/>
      <c r="B630" s="3"/>
    </row>
    <row r="631" ht="12.75" customHeight="1">
      <c r="A631" s="3"/>
      <c r="B631" s="3"/>
    </row>
    <row r="632" ht="12.75" customHeight="1">
      <c r="A632" s="3"/>
      <c r="B632" s="3"/>
    </row>
    <row r="633" ht="12.75" customHeight="1">
      <c r="A633" s="3"/>
      <c r="B633" s="3"/>
    </row>
    <row r="634" ht="12.75" customHeight="1">
      <c r="A634" s="3"/>
      <c r="B634" s="3"/>
    </row>
    <row r="635" ht="12.75" customHeight="1">
      <c r="A635" s="3"/>
      <c r="B635" s="3"/>
    </row>
    <row r="636" ht="12.75" customHeight="1">
      <c r="A636" s="3"/>
      <c r="B636" s="3"/>
    </row>
    <row r="637" ht="12.75" customHeight="1">
      <c r="A637" s="3"/>
      <c r="B637" s="3"/>
    </row>
    <row r="638" ht="12.75" customHeight="1">
      <c r="A638" s="3"/>
      <c r="B638" s="3"/>
    </row>
    <row r="639" ht="12.75" customHeight="1">
      <c r="A639" s="3"/>
      <c r="B639" s="3"/>
    </row>
    <row r="640" ht="12.75" customHeight="1">
      <c r="A640" s="3"/>
      <c r="B640" s="3"/>
    </row>
    <row r="641" ht="12.75" customHeight="1">
      <c r="A641" s="3"/>
      <c r="B641" s="3"/>
    </row>
    <row r="642" ht="12.75" customHeight="1">
      <c r="A642" s="3"/>
      <c r="B642" s="3"/>
    </row>
    <row r="643" ht="12.75" customHeight="1">
      <c r="A643" s="3"/>
      <c r="B643" s="3"/>
    </row>
    <row r="644" ht="12.75" customHeight="1">
      <c r="A644" s="3"/>
      <c r="B644" s="3"/>
    </row>
    <row r="645" ht="12.75" customHeight="1">
      <c r="A645" s="3"/>
      <c r="B645" s="3"/>
    </row>
    <row r="646" ht="12.75" customHeight="1">
      <c r="A646" s="3"/>
      <c r="B646" s="3"/>
    </row>
    <row r="647" ht="12.75" customHeight="1">
      <c r="A647" s="3"/>
      <c r="B647" s="3"/>
    </row>
    <row r="648" ht="12.75" customHeight="1">
      <c r="A648" s="3"/>
      <c r="B648" s="3"/>
    </row>
    <row r="649" ht="12.75" customHeight="1">
      <c r="A649" s="3"/>
      <c r="B649" s="3"/>
    </row>
    <row r="650" ht="12.75" customHeight="1">
      <c r="A650" s="3"/>
      <c r="B650" s="3"/>
    </row>
    <row r="651" ht="12.75" customHeight="1">
      <c r="A651" s="3"/>
      <c r="B651" s="3"/>
    </row>
    <row r="652" ht="12.75" customHeight="1">
      <c r="A652" s="3"/>
      <c r="B652" s="3"/>
    </row>
    <row r="653" ht="12.75" customHeight="1">
      <c r="A653" s="3"/>
      <c r="B653" s="3"/>
    </row>
    <row r="654" ht="12.75" customHeight="1">
      <c r="A654" s="3"/>
      <c r="B654" s="3"/>
    </row>
    <row r="655" ht="12.75" customHeight="1">
      <c r="A655" s="3"/>
      <c r="B655" s="3"/>
    </row>
    <row r="656" ht="12.75" customHeight="1">
      <c r="A656" s="3"/>
      <c r="B656" s="3"/>
    </row>
    <row r="657" ht="12.75" customHeight="1">
      <c r="A657" s="3"/>
      <c r="B657" s="3"/>
    </row>
    <row r="658" ht="12.75" customHeight="1">
      <c r="A658" s="3"/>
      <c r="B658" s="3"/>
    </row>
    <row r="659" ht="12.75" customHeight="1">
      <c r="A659" s="3"/>
      <c r="B659" s="3"/>
    </row>
    <row r="660" ht="12.75" customHeight="1">
      <c r="A660" s="3"/>
      <c r="B660" s="3"/>
    </row>
    <row r="661" ht="12.75" customHeight="1">
      <c r="A661" s="3"/>
      <c r="B661" s="3"/>
    </row>
    <row r="662" ht="12.75" customHeight="1">
      <c r="A662" s="3"/>
      <c r="B662" s="3"/>
    </row>
    <row r="663" ht="12.75" customHeight="1">
      <c r="A663" s="3"/>
      <c r="B663" s="3"/>
    </row>
    <row r="664" ht="12.75" customHeight="1">
      <c r="A664" s="3"/>
      <c r="B664" s="3"/>
    </row>
    <row r="665" ht="12.75" customHeight="1">
      <c r="A665" s="3"/>
      <c r="B665" s="3"/>
    </row>
    <row r="666" ht="12.75" customHeight="1">
      <c r="A666" s="3"/>
      <c r="B666" s="3"/>
    </row>
    <row r="667" ht="12.75" customHeight="1">
      <c r="A667" s="3"/>
      <c r="B667" s="3"/>
    </row>
    <row r="668" ht="12.75" customHeight="1">
      <c r="A668" s="3"/>
      <c r="B668" s="3"/>
    </row>
    <row r="669" ht="12.75" customHeight="1">
      <c r="A669" s="3"/>
      <c r="B669" s="3"/>
    </row>
    <row r="670" ht="12.75" customHeight="1">
      <c r="A670" s="3"/>
      <c r="B670" s="3"/>
    </row>
    <row r="671" ht="12.75" customHeight="1">
      <c r="A671" s="3"/>
      <c r="B671" s="3"/>
    </row>
    <row r="672" ht="12.75" customHeight="1">
      <c r="A672" s="3"/>
      <c r="B672" s="3"/>
    </row>
    <row r="673" ht="12.75" customHeight="1">
      <c r="A673" s="3"/>
      <c r="B673" s="3"/>
    </row>
    <row r="674" ht="12.75" customHeight="1">
      <c r="A674" s="3"/>
      <c r="B674" s="3"/>
    </row>
    <row r="675" ht="12.75" customHeight="1">
      <c r="A675" s="3"/>
      <c r="B675" s="3"/>
    </row>
    <row r="676" ht="12.75" customHeight="1">
      <c r="A676" s="3"/>
      <c r="B676" s="3"/>
    </row>
    <row r="677" ht="12.75" customHeight="1">
      <c r="A677" s="3"/>
      <c r="B677" s="3"/>
    </row>
    <row r="678" ht="12.75" customHeight="1">
      <c r="A678" s="3"/>
      <c r="B678" s="3"/>
    </row>
    <row r="679" ht="12.75" customHeight="1">
      <c r="A679" s="3"/>
      <c r="B679" s="3"/>
    </row>
    <row r="680" ht="12.75" customHeight="1">
      <c r="A680" s="3"/>
      <c r="B680" s="3"/>
    </row>
    <row r="681" ht="12.75" customHeight="1">
      <c r="A681" s="3"/>
      <c r="B681" s="3"/>
    </row>
    <row r="682" ht="12.75" customHeight="1">
      <c r="A682" s="3"/>
      <c r="B682" s="3"/>
    </row>
    <row r="683" ht="12.75" customHeight="1">
      <c r="A683" s="3"/>
      <c r="B683" s="3"/>
    </row>
    <row r="684" ht="12.75" customHeight="1">
      <c r="A684" s="3"/>
      <c r="B684" s="3"/>
    </row>
    <row r="685" ht="12.75" customHeight="1">
      <c r="A685" s="3"/>
      <c r="B685" s="3"/>
    </row>
    <row r="686" ht="12.75" customHeight="1">
      <c r="A686" s="3"/>
      <c r="B686" s="3"/>
    </row>
    <row r="687" ht="12.75" customHeight="1">
      <c r="A687" s="3"/>
      <c r="B687" s="3"/>
    </row>
    <row r="688" ht="12.75" customHeight="1">
      <c r="A688" s="3"/>
      <c r="B688" s="3"/>
    </row>
    <row r="689" ht="12.75" customHeight="1">
      <c r="A689" s="3"/>
      <c r="B689" s="3"/>
    </row>
    <row r="690" ht="12.75" customHeight="1">
      <c r="A690" s="3"/>
      <c r="B690" s="3"/>
    </row>
    <row r="691" ht="12.75" customHeight="1">
      <c r="A691" s="3"/>
      <c r="B691" s="3"/>
    </row>
    <row r="692" ht="12.75" customHeight="1">
      <c r="A692" s="3"/>
      <c r="B692" s="3"/>
    </row>
    <row r="693" ht="12.75" customHeight="1">
      <c r="A693" s="3"/>
      <c r="B693" s="3"/>
    </row>
    <row r="694" ht="12.75" customHeight="1">
      <c r="A694" s="3"/>
      <c r="B694" s="3"/>
    </row>
    <row r="695" ht="12.75" customHeight="1">
      <c r="A695" s="3"/>
      <c r="B695" s="3"/>
    </row>
    <row r="696" ht="12.75" customHeight="1">
      <c r="A696" s="3"/>
      <c r="B696" s="3"/>
    </row>
    <row r="697" ht="12.75" customHeight="1">
      <c r="A697" s="3"/>
      <c r="B697" s="3"/>
    </row>
    <row r="698" ht="12.75" customHeight="1">
      <c r="A698" s="3"/>
      <c r="B698" s="3"/>
    </row>
    <row r="699" ht="12.75" customHeight="1">
      <c r="A699" s="3"/>
      <c r="B699" s="3"/>
    </row>
    <row r="700" ht="12.75" customHeight="1">
      <c r="A700" s="3"/>
      <c r="B700" s="3"/>
    </row>
    <row r="701" ht="12.75" customHeight="1">
      <c r="A701" s="3"/>
      <c r="B701" s="3"/>
    </row>
    <row r="702" ht="12.75" customHeight="1">
      <c r="A702" s="3"/>
      <c r="B702" s="3"/>
    </row>
    <row r="703" ht="12.75" customHeight="1">
      <c r="A703" s="3"/>
      <c r="B703" s="3"/>
    </row>
    <row r="704" ht="12.75" customHeight="1">
      <c r="A704" s="3"/>
      <c r="B704" s="3"/>
    </row>
    <row r="705" ht="12.75" customHeight="1">
      <c r="A705" s="3"/>
      <c r="B705" s="3"/>
    </row>
    <row r="706" ht="12.75" customHeight="1">
      <c r="A706" s="3"/>
      <c r="B706" s="3"/>
    </row>
    <row r="707" ht="12.75" customHeight="1">
      <c r="A707" s="3"/>
      <c r="B707" s="3"/>
    </row>
    <row r="708" ht="12.75" customHeight="1">
      <c r="A708" s="3"/>
      <c r="B708" s="3"/>
    </row>
    <row r="709" ht="12.75" customHeight="1">
      <c r="A709" s="3"/>
      <c r="B709" s="3"/>
    </row>
    <row r="710" ht="12.75" customHeight="1">
      <c r="A710" s="3"/>
      <c r="B710" s="3"/>
    </row>
    <row r="711" ht="12.75" customHeight="1">
      <c r="A711" s="3"/>
      <c r="B711" s="3"/>
    </row>
    <row r="712" ht="12.75" customHeight="1">
      <c r="A712" s="3"/>
      <c r="B712" s="3"/>
    </row>
    <row r="713" ht="12.75" customHeight="1">
      <c r="A713" s="3"/>
      <c r="B713" s="3"/>
    </row>
    <row r="714" ht="12.75" customHeight="1">
      <c r="A714" s="3"/>
      <c r="B714" s="3"/>
    </row>
    <row r="715" ht="12.75" customHeight="1">
      <c r="A715" s="3"/>
      <c r="B715" s="3"/>
    </row>
    <row r="716" ht="12.75" customHeight="1">
      <c r="A716" s="3"/>
      <c r="B716" s="3"/>
    </row>
    <row r="717" ht="12.75" customHeight="1">
      <c r="A717" s="3"/>
      <c r="B717" s="3"/>
    </row>
    <row r="718" ht="12.75" customHeight="1">
      <c r="A718" s="3"/>
      <c r="B718" s="3"/>
    </row>
    <row r="719" ht="12.75" customHeight="1">
      <c r="A719" s="3"/>
      <c r="B719" s="3"/>
    </row>
    <row r="720" ht="12.75" customHeight="1">
      <c r="A720" s="3"/>
      <c r="B720" s="3"/>
    </row>
    <row r="721" ht="12.75" customHeight="1">
      <c r="A721" s="3"/>
      <c r="B721" s="3"/>
    </row>
    <row r="722" ht="12.75" customHeight="1">
      <c r="A722" s="3"/>
      <c r="B722" s="3"/>
    </row>
    <row r="723" ht="12.75" customHeight="1">
      <c r="A723" s="3"/>
      <c r="B723" s="3"/>
    </row>
    <row r="724" ht="12.75" customHeight="1">
      <c r="A724" s="3"/>
      <c r="B724" s="3"/>
    </row>
    <row r="725" ht="12.75" customHeight="1">
      <c r="A725" s="3"/>
      <c r="B725" s="3"/>
    </row>
    <row r="726" ht="12.75" customHeight="1">
      <c r="A726" s="3"/>
      <c r="B726" s="3"/>
    </row>
    <row r="727" ht="12.75" customHeight="1">
      <c r="A727" s="3"/>
      <c r="B727" s="3"/>
    </row>
    <row r="728" ht="12.75" customHeight="1">
      <c r="A728" s="3"/>
      <c r="B728" s="3"/>
    </row>
    <row r="729" ht="12.75" customHeight="1">
      <c r="A729" s="3"/>
      <c r="B729" s="3"/>
    </row>
    <row r="730" ht="12.75" customHeight="1">
      <c r="A730" s="3"/>
      <c r="B730" s="3"/>
    </row>
    <row r="731" ht="12.75" customHeight="1">
      <c r="A731" s="3"/>
      <c r="B731" s="3"/>
    </row>
    <row r="732" ht="12.75" customHeight="1">
      <c r="A732" s="3"/>
      <c r="B732" s="3"/>
    </row>
    <row r="733" ht="12.75" customHeight="1">
      <c r="A733" s="3"/>
      <c r="B733" s="3"/>
    </row>
    <row r="734" ht="12.75" customHeight="1">
      <c r="A734" s="3"/>
      <c r="B734" s="3"/>
    </row>
    <row r="735" ht="12.75" customHeight="1">
      <c r="A735" s="3"/>
      <c r="B735" s="3"/>
    </row>
    <row r="736" ht="12.75" customHeight="1">
      <c r="A736" s="3"/>
      <c r="B736" s="3"/>
    </row>
    <row r="737" ht="12.75" customHeight="1">
      <c r="A737" s="3"/>
      <c r="B737" s="3"/>
    </row>
    <row r="738" ht="12.75" customHeight="1">
      <c r="A738" s="3"/>
      <c r="B738" s="3"/>
    </row>
    <row r="739" ht="12.75" customHeight="1">
      <c r="A739" s="3"/>
      <c r="B739" s="3"/>
    </row>
    <row r="740" ht="12.75" customHeight="1">
      <c r="A740" s="3"/>
      <c r="B740" s="3"/>
    </row>
    <row r="741" ht="12.75" customHeight="1">
      <c r="A741" s="3"/>
      <c r="B741" s="3"/>
    </row>
    <row r="742" ht="12.75" customHeight="1">
      <c r="A742" s="3"/>
      <c r="B742" s="3"/>
    </row>
    <row r="743" ht="12.75" customHeight="1">
      <c r="A743" s="3"/>
      <c r="B743" s="3"/>
    </row>
    <row r="744" ht="12.75" customHeight="1">
      <c r="A744" s="3"/>
      <c r="B744" s="3"/>
    </row>
    <row r="745" ht="12.75" customHeight="1">
      <c r="A745" s="3"/>
      <c r="B745" s="3"/>
    </row>
    <row r="746" ht="12.75" customHeight="1">
      <c r="A746" s="3"/>
      <c r="B746" s="3"/>
    </row>
    <row r="747" ht="12.75" customHeight="1">
      <c r="A747" s="3"/>
      <c r="B747" s="3"/>
    </row>
    <row r="748" ht="12.75" customHeight="1">
      <c r="A748" s="3"/>
      <c r="B748" s="3"/>
    </row>
    <row r="749" ht="12.75" customHeight="1">
      <c r="A749" s="3"/>
      <c r="B749" s="3"/>
    </row>
    <row r="750" ht="12.75" customHeight="1">
      <c r="A750" s="3"/>
      <c r="B750" s="3"/>
    </row>
    <row r="751" ht="12.75" customHeight="1">
      <c r="A751" s="3"/>
      <c r="B751" s="3"/>
    </row>
    <row r="752" ht="12.75" customHeight="1">
      <c r="A752" s="3"/>
      <c r="B752" s="3"/>
    </row>
    <row r="753" ht="12.75" customHeight="1">
      <c r="A753" s="3"/>
      <c r="B753" s="3"/>
    </row>
    <row r="754" ht="12.75" customHeight="1">
      <c r="A754" s="3"/>
      <c r="B754" s="3"/>
    </row>
    <row r="755" ht="12.75" customHeight="1">
      <c r="A755" s="3"/>
      <c r="B755" s="3"/>
    </row>
    <row r="756" ht="12.75" customHeight="1">
      <c r="A756" s="3"/>
      <c r="B756" s="3"/>
    </row>
    <row r="757" ht="12.75" customHeight="1">
      <c r="A757" s="3"/>
      <c r="B757" s="3"/>
    </row>
    <row r="758" ht="12.75" customHeight="1">
      <c r="A758" s="3"/>
      <c r="B758" s="3"/>
    </row>
    <row r="759" ht="12.75" customHeight="1">
      <c r="A759" s="3"/>
      <c r="B759" s="3"/>
    </row>
    <row r="760" ht="12.75" customHeight="1">
      <c r="A760" s="3"/>
      <c r="B760" s="3"/>
    </row>
    <row r="761" ht="12.75" customHeight="1">
      <c r="A761" s="3"/>
      <c r="B761" s="3"/>
    </row>
    <row r="762" ht="12.75" customHeight="1">
      <c r="A762" s="3"/>
      <c r="B762" s="3"/>
    </row>
    <row r="763" ht="12.75" customHeight="1">
      <c r="A763" s="3"/>
      <c r="B763" s="3"/>
    </row>
    <row r="764" ht="12.75" customHeight="1">
      <c r="A764" s="3"/>
      <c r="B764" s="3"/>
    </row>
    <row r="765" ht="12.75" customHeight="1">
      <c r="A765" s="3"/>
      <c r="B765" s="3"/>
    </row>
    <row r="766" ht="12.75" customHeight="1">
      <c r="A766" s="3"/>
      <c r="B766" s="3"/>
    </row>
    <row r="767" ht="12.75" customHeight="1">
      <c r="A767" s="3"/>
      <c r="B767" s="3"/>
    </row>
    <row r="768" ht="12.75" customHeight="1">
      <c r="A768" s="3"/>
      <c r="B768" s="3"/>
    </row>
    <row r="769" ht="12.75" customHeight="1">
      <c r="A769" s="3"/>
      <c r="B769" s="3"/>
    </row>
    <row r="770" ht="12.75" customHeight="1">
      <c r="A770" s="3"/>
      <c r="B770" s="3"/>
    </row>
    <row r="771" ht="12.75" customHeight="1">
      <c r="A771" s="3"/>
      <c r="B771" s="3"/>
    </row>
    <row r="772" ht="12.75" customHeight="1">
      <c r="A772" s="3"/>
      <c r="B772" s="3"/>
    </row>
    <row r="773" ht="12.75" customHeight="1">
      <c r="A773" s="3"/>
      <c r="B773" s="3"/>
    </row>
    <row r="774" ht="12.75" customHeight="1">
      <c r="A774" s="3"/>
      <c r="B774" s="3"/>
    </row>
    <row r="775" ht="12.75" customHeight="1">
      <c r="A775" s="3"/>
      <c r="B775" s="3"/>
    </row>
    <row r="776" ht="12.75" customHeight="1">
      <c r="A776" s="3"/>
      <c r="B776" s="3"/>
    </row>
    <row r="777" ht="12.75" customHeight="1">
      <c r="A777" s="3"/>
      <c r="B777" s="3"/>
    </row>
    <row r="778" ht="12.75" customHeight="1">
      <c r="A778" s="3"/>
      <c r="B778" s="3"/>
    </row>
    <row r="779" ht="12.75" customHeight="1">
      <c r="A779" s="3"/>
      <c r="B779" s="3"/>
    </row>
    <row r="780" ht="12.75" customHeight="1">
      <c r="A780" s="3"/>
      <c r="B780" s="3"/>
    </row>
    <row r="781" ht="12.75" customHeight="1">
      <c r="A781" s="3"/>
      <c r="B781" s="3"/>
    </row>
    <row r="782" ht="12.75" customHeight="1">
      <c r="A782" s="3"/>
      <c r="B782" s="3"/>
    </row>
    <row r="783" ht="12.75" customHeight="1">
      <c r="A783" s="3"/>
      <c r="B783" s="3"/>
    </row>
    <row r="784" ht="12.75" customHeight="1">
      <c r="A784" s="3"/>
      <c r="B784" s="3"/>
    </row>
    <row r="785" ht="12.75" customHeight="1">
      <c r="A785" s="3"/>
      <c r="B785" s="3"/>
    </row>
    <row r="786" ht="12.75" customHeight="1">
      <c r="A786" s="3"/>
      <c r="B786" s="3"/>
    </row>
    <row r="787" ht="12.75" customHeight="1">
      <c r="A787" s="3"/>
      <c r="B787" s="3"/>
    </row>
    <row r="788" ht="12.75" customHeight="1">
      <c r="A788" s="3"/>
      <c r="B788" s="3"/>
    </row>
    <row r="789" ht="12.75" customHeight="1">
      <c r="A789" s="3"/>
      <c r="B789" s="3"/>
    </row>
    <row r="790" ht="12.75" customHeight="1">
      <c r="A790" s="3"/>
      <c r="B790" s="3"/>
    </row>
    <row r="791" ht="12.75" customHeight="1">
      <c r="A791" s="3"/>
      <c r="B791" s="3"/>
    </row>
    <row r="792" ht="12.75" customHeight="1">
      <c r="A792" s="3"/>
      <c r="B792" s="3"/>
    </row>
    <row r="793" ht="12.75" customHeight="1">
      <c r="A793" s="3"/>
      <c r="B793" s="3"/>
    </row>
    <row r="794" ht="12.75" customHeight="1">
      <c r="A794" s="3"/>
      <c r="B794" s="3"/>
    </row>
    <row r="795" ht="12.75" customHeight="1">
      <c r="A795" s="3"/>
      <c r="B795" s="3"/>
    </row>
    <row r="796" ht="12.75" customHeight="1">
      <c r="A796" s="3"/>
      <c r="B796" s="3"/>
    </row>
    <row r="797" ht="12.75" customHeight="1">
      <c r="A797" s="3"/>
      <c r="B797" s="3"/>
    </row>
    <row r="798" ht="12.75" customHeight="1">
      <c r="A798" s="3"/>
      <c r="B798" s="3"/>
    </row>
    <row r="799" ht="12.75" customHeight="1">
      <c r="A799" s="3"/>
      <c r="B799" s="3"/>
    </row>
    <row r="800" ht="12.75" customHeight="1">
      <c r="A800" s="3"/>
      <c r="B800" s="3"/>
    </row>
    <row r="801" ht="12.75" customHeight="1">
      <c r="A801" s="3"/>
      <c r="B801" s="3"/>
    </row>
    <row r="802" ht="12.75" customHeight="1">
      <c r="A802" s="3"/>
      <c r="B802" s="3"/>
    </row>
    <row r="803" ht="12.75" customHeight="1">
      <c r="A803" s="3"/>
      <c r="B803" s="3"/>
    </row>
    <row r="804" ht="12.75" customHeight="1">
      <c r="A804" s="3"/>
      <c r="B804" s="3"/>
    </row>
    <row r="805" ht="12.75" customHeight="1">
      <c r="A805" s="3"/>
      <c r="B805" s="3"/>
    </row>
    <row r="806" ht="12.75" customHeight="1">
      <c r="A806" s="3"/>
      <c r="B806" s="3"/>
    </row>
    <row r="807" ht="12.75" customHeight="1">
      <c r="A807" s="3"/>
      <c r="B807" s="3"/>
    </row>
    <row r="808" ht="12.75" customHeight="1">
      <c r="A808" s="3"/>
      <c r="B808" s="3"/>
    </row>
    <row r="809" ht="12.75" customHeight="1">
      <c r="A809" s="3"/>
      <c r="B809" s="3"/>
    </row>
    <row r="810" ht="12.75" customHeight="1">
      <c r="A810" s="3"/>
      <c r="B810" s="3"/>
    </row>
    <row r="811" ht="12.75" customHeight="1">
      <c r="A811" s="3"/>
      <c r="B811" s="3"/>
    </row>
    <row r="812" ht="12.75" customHeight="1">
      <c r="A812" s="3"/>
      <c r="B812" s="3"/>
    </row>
    <row r="813" ht="12.75" customHeight="1">
      <c r="A813" s="3"/>
      <c r="B813" s="3"/>
    </row>
    <row r="814" ht="12.75" customHeight="1">
      <c r="A814" s="3"/>
      <c r="B814" s="3"/>
    </row>
    <row r="815" ht="12.75" customHeight="1">
      <c r="A815" s="3"/>
      <c r="B815" s="3"/>
    </row>
    <row r="816" ht="12.75" customHeight="1">
      <c r="A816" s="3"/>
      <c r="B816" s="3"/>
    </row>
    <row r="817" ht="12.75" customHeight="1">
      <c r="A817" s="3"/>
      <c r="B817" s="3"/>
    </row>
    <row r="818" ht="12.75" customHeight="1">
      <c r="A818" s="3"/>
      <c r="B818" s="3"/>
    </row>
    <row r="819" ht="12.75" customHeight="1">
      <c r="A819" s="3"/>
      <c r="B819" s="3"/>
    </row>
    <row r="820" ht="12.75" customHeight="1">
      <c r="A820" s="3"/>
      <c r="B820" s="3"/>
    </row>
    <row r="821" ht="12.75" customHeight="1">
      <c r="A821" s="3"/>
      <c r="B821" s="3"/>
    </row>
    <row r="822" ht="12.75" customHeight="1">
      <c r="A822" s="3"/>
      <c r="B822" s="3"/>
    </row>
    <row r="823" ht="12.75" customHeight="1">
      <c r="A823" s="3"/>
      <c r="B823" s="3"/>
    </row>
    <row r="824" ht="12.75" customHeight="1">
      <c r="A824" s="3"/>
      <c r="B824" s="3"/>
    </row>
    <row r="825" ht="12.75" customHeight="1">
      <c r="A825" s="3"/>
      <c r="B825" s="3"/>
    </row>
    <row r="826" ht="12.75" customHeight="1">
      <c r="A826" s="3"/>
      <c r="B826" s="3"/>
    </row>
    <row r="827" ht="12.75" customHeight="1">
      <c r="A827" s="3"/>
      <c r="B827" s="3"/>
    </row>
    <row r="828" ht="12.75" customHeight="1">
      <c r="A828" s="3"/>
      <c r="B828" s="3"/>
    </row>
    <row r="829" ht="12.75" customHeight="1">
      <c r="A829" s="3"/>
      <c r="B829" s="3"/>
    </row>
    <row r="830" ht="12.75" customHeight="1">
      <c r="A830" s="3"/>
      <c r="B830" s="3"/>
    </row>
    <row r="831" ht="12.75" customHeight="1">
      <c r="A831" s="3"/>
      <c r="B831" s="3"/>
    </row>
    <row r="832" ht="12.75" customHeight="1">
      <c r="A832" s="3"/>
      <c r="B832" s="3"/>
    </row>
    <row r="833" ht="12.75" customHeight="1">
      <c r="A833" s="3"/>
      <c r="B833" s="3"/>
    </row>
    <row r="834" ht="12.75" customHeight="1">
      <c r="A834" s="3"/>
      <c r="B834" s="3"/>
    </row>
    <row r="835" ht="12.75" customHeight="1">
      <c r="A835" s="3"/>
      <c r="B835" s="3"/>
    </row>
    <row r="836" ht="12.75" customHeight="1">
      <c r="A836" s="3"/>
      <c r="B836" s="3"/>
    </row>
    <row r="837" ht="12.75" customHeight="1">
      <c r="A837" s="3"/>
      <c r="B837" s="3"/>
    </row>
    <row r="838" ht="12.75" customHeight="1">
      <c r="A838" s="3"/>
      <c r="B838" s="3"/>
    </row>
    <row r="839" ht="12.75" customHeight="1">
      <c r="A839" s="3"/>
      <c r="B839" s="3"/>
    </row>
    <row r="840" ht="12.75" customHeight="1">
      <c r="A840" s="3"/>
      <c r="B840" s="3"/>
    </row>
    <row r="841" ht="12.75" customHeight="1">
      <c r="A841" s="3"/>
      <c r="B841" s="3"/>
    </row>
    <row r="842" ht="12.75" customHeight="1">
      <c r="A842" s="3"/>
      <c r="B842" s="3"/>
    </row>
    <row r="843" ht="12.75" customHeight="1">
      <c r="A843" s="3"/>
      <c r="B843" s="3"/>
    </row>
    <row r="844" ht="12.75" customHeight="1">
      <c r="A844" s="3"/>
      <c r="B844" s="3"/>
    </row>
    <row r="845" ht="12.75" customHeight="1">
      <c r="A845" s="3"/>
      <c r="B845" s="3"/>
    </row>
    <row r="846" ht="12.75" customHeight="1">
      <c r="A846" s="3"/>
      <c r="B846" s="3"/>
    </row>
    <row r="847" ht="12.75" customHeight="1">
      <c r="A847" s="3"/>
      <c r="B847" s="3"/>
    </row>
    <row r="848" ht="12.75" customHeight="1">
      <c r="A848" s="3"/>
      <c r="B848" s="3"/>
    </row>
    <row r="849" ht="12.75" customHeight="1">
      <c r="A849" s="3"/>
      <c r="B849" s="3"/>
    </row>
    <row r="850" ht="12.75" customHeight="1">
      <c r="A850" s="3"/>
      <c r="B850" s="3"/>
    </row>
    <row r="851" ht="12.75" customHeight="1">
      <c r="A851" s="3"/>
      <c r="B851" s="3"/>
    </row>
    <row r="852" ht="12.75" customHeight="1">
      <c r="A852" s="3"/>
      <c r="B852" s="3"/>
    </row>
    <row r="853" ht="12.75" customHeight="1">
      <c r="A853" s="3"/>
      <c r="B853" s="3"/>
    </row>
    <row r="854" ht="12.75" customHeight="1">
      <c r="A854" s="3"/>
      <c r="B854" s="3"/>
    </row>
    <row r="855" ht="12.75" customHeight="1">
      <c r="A855" s="3"/>
      <c r="B855" s="3"/>
    </row>
    <row r="856" ht="12.75" customHeight="1">
      <c r="A856" s="3"/>
      <c r="B856" s="3"/>
    </row>
    <row r="857" ht="12.75" customHeight="1">
      <c r="A857" s="3"/>
      <c r="B857" s="3"/>
    </row>
    <row r="858" ht="12.75" customHeight="1">
      <c r="A858" s="3"/>
      <c r="B858" s="3"/>
    </row>
    <row r="859" ht="12.75" customHeight="1">
      <c r="A859" s="3"/>
      <c r="B859" s="3"/>
    </row>
    <row r="860" ht="12.75" customHeight="1">
      <c r="A860" s="3"/>
      <c r="B860" s="3"/>
    </row>
    <row r="861" ht="12.75" customHeight="1">
      <c r="A861" s="3"/>
      <c r="B861" s="3"/>
    </row>
    <row r="862" ht="12.75" customHeight="1">
      <c r="A862" s="3"/>
      <c r="B862" s="3"/>
    </row>
    <row r="863" ht="12.75" customHeight="1">
      <c r="A863" s="3"/>
      <c r="B863" s="3"/>
    </row>
    <row r="864" ht="12.75" customHeight="1">
      <c r="A864" s="3"/>
      <c r="B864" s="3"/>
    </row>
    <row r="865" ht="12.75" customHeight="1">
      <c r="A865" s="3"/>
      <c r="B865" s="3"/>
    </row>
    <row r="866" ht="12.75" customHeight="1">
      <c r="A866" s="3"/>
      <c r="B866" s="3"/>
    </row>
    <row r="867" ht="12.75" customHeight="1">
      <c r="A867" s="3"/>
      <c r="B867" s="3"/>
    </row>
    <row r="868" ht="12.75" customHeight="1">
      <c r="A868" s="3"/>
      <c r="B868" s="3"/>
    </row>
    <row r="869" ht="12.75" customHeight="1">
      <c r="A869" s="3"/>
      <c r="B869" s="3"/>
    </row>
    <row r="870" ht="12.75" customHeight="1">
      <c r="A870" s="3"/>
      <c r="B870" s="3"/>
    </row>
    <row r="871" ht="12.75" customHeight="1">
      <c r="A871" s="3"/>
      <c r="B871" s="3"/>
    </row>
    <row r="872" ht="12.75" customHeight="1">
      <c r="A872" s="3"/>
      <c r="B872" s="3"/>
    </row>
    <row r="873" ht="12.75" customHeight="1">
      <c r="A873" s="3"/>
      <c r="B873" s="3"/>
    </row>
    <row r="874" ht="12.75" customHeight="1">
      <c r="A874" s="3"/>
      <c r="B874" s="3"/>
    </row>
    <row r="875" ht="12.75" customHeight="1">
      <c r="A875" s="3"/>
      <c r="B875" s="3"/>
    </row>
    <row r="876" ht="12.75" customHeight="1">
      <c r="A876" s="3"/>
      <c r="B876" s="3"/>
    </row>
    <row r="877" ht="12.75" customHeight="1">
      <c r="A877" s="3"/>
      <c r="B877" s="3"/>
    </row>
    <row r="878" ht="12.75" customHeight="1">
      <c r="A878" s="3"/>
      <c r="B878" s="3"/>
    </row>
    <row r="879" ht="12.75" customHeight="1">
      <c r="A879" s="3"/>
      <c r="B879" s="3"/>
    </row>
    <row r="880" ht="12.75" customHeight="1">
      <c r="A880" s="3"/>
      <c r="B880" s="3"/>
    </row>
    <row r="881" ht="12.75" customHeight="1">
      <c r="A881" s="3"/>
      <c r="B881" s="3"/>
    </row>
    <row r="882" ht="12.75" customHeight="1">
      <c r="A882" s="3"/>
      <c r="B882" s="3"/>
    </row>
    <row r="883" ht="12.75" customHeight="1">
      <c r="A883" s="3"/>
      <c r="B883" s="3"/>
    </row>
    <row r="884" ht="12.75" customHeight="1">
      <c r="A884" s="3"/>
      <c r="B884" s="3"/>
    </row>
    <row r="885" ht="12.75" customHeight="1">
      <c r="A885" s="3"/>
      <c r="B885" s="3"/>
    </row>
    <row r="886" ht="12.75" customHeight="1">
      <c r="A886" s="3"/>
      <c r="B886" s="3"/>
    </row>
    <row r="887" ht="12.75" customHeight="1">
      <c r="A887" s="3"/>
      <c r="B887" s="3"/>
    </row>
    <row r="888" ht="12.75" customHeight="1">
      <c r="A888" s="3"/>
      <c r="B888" s="3"/>
    </row>
    <row r="889" ht="12.75" customHeight="1">
      <c r="A889" s="3"/>
      <c r="B889" s="3"/>
    </row>
    <row r="890" ht="12.75" customHeight="1">
      <c r="A890" s="3"/>
      <c r="B890" s="3"/>
    </row>
    <row r="891" ht="12.75" customHeight="1">
      <c r="A891" s="3"/>
      <c r="B891" s="3"/>
    </row>
    <row r="892" ht="12.75" customHeight="1">
      <c r="A892" s="3"/>
      <c r="B892" s="3"/>
    </row>
    <row r="893" ht="12.75" customHeight="1">
      <c r="A893" s="3"/>
      <c r="B893" s="3"/>
    </row>
    <row r="894" ht="12.75" customHeight="1">
      <c r="A894" s="3"/>
      <c r="B894" s="3"/>
    </row>
    <row r="895" ht="12.75" customHeight="1">
      <c r="A895" s="3"/>
      <c r="B895" s="3"/>
    </row>
    <row r="896" ht="12.75" customHeight="1">
      <c r="A896" s="3"/>
      <c r="B896" s="3"/>
    </row>
    <row r="897" ht="12.75" customHeight="1">
      <c r="A897" s="3"/>
      <c r="B897" s="3"/>
    </row>
    <row r="898" ht="12.75" customHeight="1">
      <c r="A898" s="3"/>
      <c r="B898" s="3"/>
    </row>
    <row r="899" ht="12.75" customHeight="1">
      <c r="A899" s="3"/>
      <c r="B899" s="3"/>
    </row>
    <row r="900" ht="12.75" customHeight="1">
      <c r="A900" s="3"/>
      <c r="B900" s="3"/>
    </row>
    <row r="901" ht="12.75" customHeight="1">
      <c r="A901" s="3"/>
      <c r="B901" s="3"/>
    </row>
    <row r="902" ht="12.75" customHeight="1">
      <c r="A902" s="3"/>
      <c r="B902" s="3"/>
    </row>
    <row r="903" ht="12.75" customHeight="1">
      <c r="A903" s="3"/>
      <c r="B903" s="3"/>
    </row>
    <row r="904" ht="12.75" customHeight="1">
      <c r="A904" s="3"/>
      <c r="B904" s="3"/>
    </row>
    <row r="905" ht="12.75" customHeight="1">
      <c r="A905" s="3"/>
      <c r="B905" s="3"/>
    </row>
    <row r="906" ht="12.75" customHeight="1">
      <c r="A906" s="3"/>
      <c r="B906" s="3"/>
    </row>
    <row r="907" ht="12.75" customHeight="1">
      <c r="A907" s="3"/>
      <c r="B907" s="3"/>
    </row>
    <row r="908" ht="12.75" customHeight="1">
      <c r="A908" s="3"/>
      <c r="B908" s="3"/>
    </row>
    <row r="909" ht="12.75" customHeight="1">
      <c r="A909" s="3"/>
      <c r="B909" s="3"/>
    </row>
    <row r="910" ht="12.75" customHeight="1">
      <c r="A910" s="3"/>
      <c r="B910" s="3"/>
    </row>
    <row r="911" ht="12.75" customHeight="1">
      <c r="A911" s="3"/>
      <c r="B911" s="3"/>
    </row>
    <row r="912" ht="12.75" customHeight="1">
      <c r="A912" s="3"/>
      <c r="B912" s="3"/>
    </row>
    <row r="913" ht="12.75" customHeight="1">
      <c r="A913" s="3"/>
      <c r="B913" s="3"/>
    </row>
    <row r="914" ht="12.75" customHeight="1">
      <c r="A914" s="3"/>
      <c r="B914" s="3"/>
    </row>
    <row r="915" ht="12.75" customHeight="1">
      <c r="A915" s="3"/>
      <c r="B915" s="3"/>
    </row>
    <row r="916" ht="12.75" customHeight="1">
      <c r="A916" s="3"/>
      <c r="B916" s="3"/>
    </row>
    <row r="917" ht="12.75" customHeight="1">
      <c r="A917" s="3"/>
      <c r="B917" s="3"/>
    </row>
    <row r="918" ht="12.75" customHeight="1">
      <c r="A918" s="3"/>
      <c r="B918" s="3"/>
    </row>
    <row r="919" ht="12.75" customHeight="1">
      <c r="A919" s="3"/>
      <c r="B919" s="3"/>
    </row>
    <row r="920" ht="12.75" customHeight="1">
      <c r="A920" s="3"/>
      <c r="B920" s="3"/>
    </row>
    <row r="921" ht="12.75" customHeight="1">
      <c r="A921" s="3"/>
      <c r="B921" s="3"/>
    </row>
    <row r="922" ht="12.75" customHeight="1">
      <c r="A922" s="3"/>
      <c r="B922" s="3"/>
    </row>
    <row r="923" ht="12.75" customHeight="1">
      <c r="A923" s="3"/>
      <c r="B923" s="3"/>
    </row>
    <row r="924" ht="12.75" customHeight="1">
      <c r="A924" s="3"/>
      <c r="B924" s="3"/>
    </row>
    <row r="925" ht="12.75" customHeight="1">
      <c r="A925" s="3"/>
      <c r="B925" s="3"/>
    </row>
    <row r="926" ht="12.75" customHeight="1">
      <c r="A926" s="3"/>
      <c r="B926" s="3"/>
    </row>
    <row r="927" ht="12.75" customHeight="1">
      <c r="A927" s="3"/>
      <c r="B927" s="3"/>
    </row>
    <row r="928" ht="12.75" customHeight="1">
      <c r="A928" s="3"/>
      <c r="B928" s="3"/>
    </row>
    <row r="929" ht="12.75" customHeight="1">
      <c r="A929" s="3"/>
      <c r="B929" s="3"/>
    </row>
    <row r="930" ht="12.75" customHeight="1">
      <c r="A930" s="3"/>
      <c r="B930" s="3"/>
    </row>
    <row r="931" ht="12.75" customHeight="1">
      <c r="A931" s="3"/>
      <c r="B931" s="3"/>
    </row>
    <row r="932" ht="12.75" customHeight="1">
      <c r="A932" s="3"/>
      <c r="B932" s="3"/>
    </row>
    <row r="933" ht="12.75" customHeight="1">
      <c r="A933" s="3"/>
      <c r="B933" s="3"/>
    </row>
    <row r="934" ht="12.75" customHeight="1">
      <c r="A934" s="3"/>
      <c r="B934" s="3"/>
    </row>
    <row r="935" ht="12.75" customHeight="1">
      <c r="A935" s="3"/>
      <c r="B935" s="3"/>
    </row>
    <row r="936" ht="12.75" customHeight="1">
      <c r="A936" s="3"/>
      <c r="B936" s="3"/>
    </row>
    <row r="937" ht="12.75" customHeight="1">
      <c r="A937" s="3"/>
      <c r="B937" s="3"/>
    </row>
    <row r="938" ht="12.75" customHeight="1">
      <c r="A938" s="3"/>
      <c r="B938" s="3"/>
    </row>
    <row r="939" ht="12.75" customHeight="1">
      <c r="A939" s="3"/>
      <c r="B939" s="3"/>
    </row>
    <row r="940" ht="12.75" customHeight="1">
      <c r="A940" s="3"/>
      <c r="B940" s="3"/>
    </row>
    <row r="941" ht="12.75" customHeight="1">
      <c r="A941" s="3"/>
      <c r="B941" s="3"/>
    </row>
    <row r="942" ht="12.75" customHeight="1">
      <c r="A942" s="3"/>
      <c r="B942" s="3"/>
    </row>
    <row r="943" ht="12.75" customHeight="1">
      <c r="A943" s="3"/>
      <c r="B943" s="3"/>
    </row>
    <row r="944" ht="12.75" customHeight="1">
      <c r="A944" s="3"/>
      <c r="B944" s="3"/>
    </row>
    <row r="945" ht="12.75" customHeight="1">
      <c r="A945" s="3"/>
      <c r="B945" s="3"/>
    </row>
    <row r="946" ht="12.75" customHeight="1">
      <c r="A946" s="3"/>
      <c r="B946" s="3"/>
    </row>
    <row r="947" ht="12.75" customHeight="1">
      <c r="A947" s="3"/>
      <c r="B947" s="3"/>
    </row>
    <row r="948" ht="12.75" customHeight="1">
      <c r="A948" s="3"/>
      <c r="B948" s="3"/>
    </row>
    <row r="949" ht="12.75" customHeight="1">
      <c r="A949" s="3"/>
      <c r="B949" s="3"/>
    </row>
    <row r="950" ht="12.75" customHeight="1">
      <c r="A950" s="3"/>
      <c r="B950" s="3"/>
    </row>
    <row r="951" ht="12.75" customHeight="1">
      <c r="A951" s="3"/>
      <c r="B951" s="3"/>
    </row>
    <row r="952" ht="12.75" customHeight="1">
      <c r="A952" s="3"/>
      <c r="B952" s="3"/>
    </row>
    <row r="953" ht="12.75" customHeight="1">
      <c r="A953" s="3"/>
      <c r="B953" s="3"/>
    </row>
    <row r="954" ht="12.75" customHeight="1">
      <c r="A954" s="3"/>
      <c r="B954" s="3"/>
    </row>
    <row r="955" ht="12.75" customHeight="1">
      <c r="A955" s="3"/>
      <c r="B955" s="3"/>
    </row>
    <row r="956" ht="12.75" customHeight="1">
      <c r="A956" s="3"/>
      <c r="B956" s="3"/>
    </row>
    <row r="957" ht="12.75" customHeight="1">
      <c r="A957" s="3"/>
      <c r="B957" s="3"/>
    </row>
    <row r="958" ht="12.75" customHeight="1">
      <c r="A958" s="3"/>
      <c r="B958" s="3"/>
    </row>
    <row r="959" ht="12.75" customHeight="1">
      <c r="A959" s="3"/>
      <c r="B959" s="3"/>
    </row>
    <row r="960" ht="12.75" customHeight="1">
      <c r="A960" s="3"/>
      <c r="B960" s="3"/>
    </row>
    <row r="961" ht="12.75" customHeight="1">
      <c r="A961" s="3"/>
      <c r="B961" s="3"/>
    </row>
    <row r="962" ht="12.75" customHeight="1">
      <c r="A962" s="3"/>
      <c r="B962" s="3"/>
    </row>
    <row r="963" ht="12.75" customHeight="1">
      <c r="A963" s="3"/>
      <c r="B963" s="3"/>
    </row>
    <row r="964" ht="12.75" customHeight="1">
      <c r="A964" s="3"/>
      <c r="B964" s="3"/>
    </row>
    <row r="965" ht="12.75" customHeight="1">
      <c r="A965" s="3"/>
      <c r="B965" s="3"/>
    </row>
    <row r="966" ht="12.75" customHeight="1">
      <c r="A966" s="3"/>
      <c r="B966" s="3"/>
    </row>
    <row r="967" ht="12.75" customHeight="1">
      <c r="A967" s="3"/>
      <c r="B967" s="3"/>
    </row>
    <row r="968" ht="12.75" customHeight="1">
      <c r="A968" s="3"/>
      <c r="B968" s="3"/>
    </row>
    <row r="969" ht="12.75" customHeight="1">
      <c r="A969" s="3"/>
      <c r="B969" s="3"/>
    </row>
    <row r="970" ht="12.75" customHeight="1">
      <c r="A970" s="3"/>
      <c r="B970" s="3"/>
    </row>
    <row r="971" ht="12.75" customHeight="1">
      <c r="A971" s="3"/>
      <c r="B971" s="3"/>
    </row>
    <row r="972" ht="12.75" customHeight="1">
      <c r="A972" s="3"/>
      <c r="B972" s="3"/>
    </row>
    <row r="973" ht="12.75" customHeight="1">
      <c r="A973" s="3"/>
      <c r="B973" s="3"/>
    </row>
    <row r="974" ht="12.75" customHeight="1">
      <c r="A974" s="3"/>
      <c r="B974" s="3"/>
    </row>
    <row r="975" ht="12.75" customHeight="1">
      <c r="A975" s="3"/>
      <c r="B975" s="3"/>
    </row>
    <row r="976" ht="12.75" customHeight="1">
      <c r="A976" s="3"/>
      <c r="B976" s="3"/>
    </row>
    <row r="977" ht="12.75" customHeight="1">
      <c r="A977" s="3"/>
      <c r="B977" s="3"/>
    </row>
    <row r="978" ht="12.75" customHeight="1">
      <c r="A978" s="3"/>
      <c r="B978" s="3"/>
    </row>
    <row r="979" ht="12.75" customHeight="1">
      <c r="A979" s="3"/>
      <c r="B979" s="3"/>
    </row>
    <row r="980" ht="12.75" customHeight="1">
      <c r="A980" s="3"/>
      <c r="B980" s="3"/>
    </row>
    <row r="981" ht="12.75" customHeight="1">
      <c r="A981" s="3"/>
      <c r="B981" s="3"/>
    </row>
    <row r="982" ht="12.75" customHeight="1">
      <c r="A982" s="3"/>
      <c r="B982" s="3"/>
    </row>
    <row r="983" ht="12.75" customHeight="1">
      <c r="A983" s="3"/>
      <c r="B983" s="3"/>
    </row>
    <row r="984" ht="12.75" customHeight="1">
      <c r="A984" s="3"/>
      <c r="B984" s="3"/>
    </row>
    <row r="985" ht="12.75" customHeight="1">
      <c r="A985" s="3"/>
      <c r="B985" s="3"/>
    </row>
    <row r="986" ht="12.75" customHeight="1">
      <c r="A986" s="3"/>
      <c r="B986" s="3"/>
    </row>
    <row r="987" ht="12.75" customHeight="1">
      <c r="A987" s="3"/>
      <c r="B987" s="3"/>
    </row>
    <row r="988" ht="12.75" customHeight="1">
      <c r="A988" s="3"/>
      <c r="B988" s="3"/>
    </row>
    <row r="989" ht="12.75" customHeight="1">
      <c r="A989" s="3"/>
      <c r="B989" s="3"/>
    </row>
    <row r="990" ht="12.75" customHeight="1">
      <c r="A990" s="3"/>
      <c r="B990" s="3"/>
    </row>
    <row r="991" ht="12.75" customHeight="1">
      <c r="A991" s="3"/>
      <c r="B991" s="3"/>
    </row>
    <row r="992" ht="12.75" customHeight="1">
      <c r="A992" s="3"/>
      <c r="B992" s="3"/>
    </row>
    <row r="993" ht="12.75" customHeight="1">
      <c r="A993" s="3"/>
      <c r="B993" s="3"/>
    </row>
    <row r="994" ht="12.75" customHeight="1">
      <c r="A994" s="3"/>
      <c r="B994" s="3"/>
    </row>
    <row r="995" ht="12.75" customHeight="1">
      <c r="A995" s="3"/>
      <c r="B995" s="3"/>
    </row>
    <row r="996" ht="12.75" customHeight="1">
      <c r="A996" s="3"/>
      <c r="B996" s="3"/>
    </row>
    <row r="997" ht="12.75" customHeight="1">
      <c r="A997" s="3"/>
      <c r="B997" s="3"/>
    </row>
    <row r="998" ht="12.75" customHeight="1">
      <c r="A998" s="3"/>
      <c r="B998" s="3"/>
    </row>
    <row r="999" ht="12.75" customHeight="1">
      <c r="A999" s="3"/>
      <c r="B999" s="3"/>
    </row>
    <row r="1000" ht="12.75" customHeight="1">
      <c r="A1000" s="3"/>
      <c r="B100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6.86"/>
    <col customWidth="1" min="2" max="2" width="34.0"/>
    <col customWidth="1" min="3" max="3" width="19.0"/>
    <col customWidth="1" min="4" max="4" width="18.71"/>
    <col customWidth="1" min="5" max="5" width="8.86"/>
    <col customWidth="1" min="6" max="6" width="8.0"/>
    <col customWidth="1" min="7" max="7" width="8.71"/>
    <col customWidth="1" min="8" max="8" width="3.43"/>
    <col customWidth="1" min="9" max="26" width="8.71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/>
      <c r="H1" s="4"/>
    </row>
    <row r="2" ht="25.5" customHeight="1">
      <c r="A2" s="4">
        <v>2011.0</v>
      </c>
      <c r="B2" s="4" t="s">
        <v>295</v>
      </c>
      <c r="C2" s="5">
        <v>10.0</v>
      </c>
      <c r="D2" s="5">
        <v>3.0</v>
      </c>
      <c r="E2" s="5">
        <v>0.0</v>
      </c>
      <c r="F2" s="35" t="str">
        <f t="shared" ref="F2:F9" si="1">$L$3+C2*$L$4+D2*$L$5+E2*$L$6</f>
        <v>0.8906700318</v>
      </c>
      <c r="G2" s="4"/>
      <c r="H2" s="4">
        <v>1.0</v>
      </c>
      <c r="K2" s="26" t="s">
        <v>227</v>
      </c>
      <c r="L2" s="27" t="s">
        <v>228</v>
      </c>
    </row>
    <row r="3" ht="15.75" customHeight="1">
      <c r="A3" s="4">
        <v>2011.0</v>
      </c>
      <c r="B3" s="4" t="s">
        <v>296</v>
      </c>
      <c r="C3" s="5">
        <v>5.0</v>
      </c>
      <c r="D3" s="5">
        <v>2.0</v>
      </c>
      <c r="E3" s="5">
        <v>1.0</v>
      </c>
      <c r="F3" s="35" t="str">
        <f t="shared" si="1"/>
        <v>-11.845292</v>
      </c>
      <c r="G3" s="4"/>
      <c r="H3" s="4">
        <v>0.0</v>
      </c>
      <c r="K3" s="22" t="s">
        <v>225</v>
      </c>
      <c r="L3" s="28">
        <v>-7.677426995535016</v>
      </c>
    </row>
    <row r="4" ht="15.75" customHeight="1">
      <c r="A4" s="4">
        <v>2011.0</v>
      </c>
      <c r="B4" s="4" t="s">
        <v>297</v>
      </c>
      <c r="C4" s="5">
        <v>2.0</v>
      </c>
      <c r="D4" s="5">
        <v>0.0</v>
      </c>
      <c r="E4" s="5">
        <v>0.0</v>
      </c>
      <c r="F4" s="35" t="str">
        <f t="shared" si="1"/>
        <v>-6.711324381</v>
      </c>
      <c r="G4" s="4"/>
      <c r="H4" s="4">
        <v>0.0</v>
      </c>
      <c r="K4" s="22" t="s">
        <v>2</v>
      </c>
      <c r="L4" s="28">
        <v>0.48305130728820206</v>
      </c>
    </row>
    <row r="5" ht="15.75" customHeight="1">
      <c r="A5" s="4">
        <v>2011.0</v>
      </c>
      <c r="B5" s="4" t="s">
        <v>298</v>
      </c>
      <c r="C5" s="5">
        <v>4.0</v>
      </c>
      <c r="D5" s="5">
        <v>1.0</v>
      </c>
      <c r="E5" s="5">
        <v>0.0</v>
      </c>
      <c r="F5" s="35" t="str">
        <f t="shared" si="1"/>
        <v>-4.499360448</v>
      </c>
      <c r="G5" s="4"/>
      <c r="H5" s="4">
        <v>0.0</v>
      </c>
      <c r="K5" s="22" t="s">
        <v>3</v>
      </c>
      <c r="L5" s="28">
        <v>1.2458613181645977</v>
      </c>
    </row>
    <row r="6" ht="15.75" customHeight="1">
      <c r="A6" s="4">
        <v>2011.0</v>
      </c>
      <c r="B6" s="4" t="s">
        <v>299</v>
      </c>
      <c r="C6" s="5">
        <v>4.0</v>
      </c>
      <c r="D6" s="5">
        <v>1.0</v>
      </c>
      <c r="E6" s="5">
        <v>1.0</v>
      </c>
      <c r="F6" s="35" t="str">
        <f t="shared" si="1"/>
        <v>-13.57420462</v>
      </c>
      <c r="G6" s="4"/>
      <c r="H6" s="4">
        <v>0.0</v>
      </c>
      <c r="K6" s="22" t="s">
        <v>4</v>
      </c>
      <c r="L6" s="28">
        <v>-9.07484417420388</v>
      </c>
    </row>
    <row r="7" ht="15.75" customHeight="1">
      <c r="A7" s="4">
        <v>2011.0</v>
      </c>
      <c r="B7" s="4" t="s">
        <v>300</v>
      </c>
      <c r="C7" s="5">
        <v>6.0</v>
      </c>
      <c r="D7" s="5">
        <v>0.0</v>
      </c>
      <c r="E7" s="5">
        <v>0.0</v>
      </c>
      <c r="F7" s="35" t="str">
        <f t="shared" si="1"/>
        <v>-4.779119152</v>
      </c>
      <c r="G7" s="4"/>
      <c r="H7" s="4">
        <v>0.0</v>
      </c>
    </row>
    <row r="8" ht="15.75" customHeight="1">
      <c r="A8" s="4">
        <v>2011.0</v>
      </c>
      <c r="B8" s="4" t="s">
        <v>301</v>
      </c>
      <c r="C8" s="5">
        <v>3.0</v>
      </c>
      <c r="D8" s="5">
        <v>0.0</v>
      </c>
      <c r="E8" s="5">
        <v>0.0</v>
      </c>
      <c r="F8" s="35" t="str">
        <f t="shared" si="1"/>
        <v>-6.228273074</v>
      </c>
      <c r="G8" s="4"/>
      <c r="H8" s="4">
        <v>0.0</v>
      </c>
    </row>
    <row r="9" ht="15.75" customHeight="1">
      <c r="A9" s="4">
        <v>2011.0</v>
      </c>
      <c r="B9" s="4" t="s">
        <v>302</v>
      </c>
      <c r="C9" s="5">
        <v>6.0</v>
      </c>
      <c r="D9" s="5">
        <v>0.0</v>
      </c>
      <c r="E9" s="5">
        <v>0.0</v>
      </c>
      <c r="F9" s="35" t="str">
        <f t="shared" si="1"/>
        <v>-4.779119152</v>
      </c>
      <c r="G9" s="4"/>
      <c r="H9" s="4">
        <v>0.0</v>
      </c>
    </row>
    <row r="10" ht="12.75" customHeight="1">
      <c r="A10" s="3"/>
      <c r="B10" s="3"/>
      <c r="C10" s="3"/>
      <c r="D10" s="3"/>
      <c r="E10" s="3"/>
      <c r="F10" s="3"/>
      <c r="H10" s="3"/>
    </row>
    <row r="11" ht="12.75" customHeight="1">
      <c r="A11" s="3"/>
      <c r="B11" s="3"/>
      <c r="C11" s="3"/>
      <c r="D11" s="3"/>
      <c r="E11" s="3"/>
      <c r="F11" s="3"/>
      <c r="H11" s="3"/>
    </row>
    <row r="12" ht="12.75" customHeight="1">
      <c r="A12" s="3"/>
      <c r="B12" s="3"/>
      <c r="C12" s="3"/>
      <c r="D12" s="3"/>
      <c r="E12" s="3"/>
      <c r="F12" s="3"/>
      <c r="H12" s="3"/>
    </row>
    <row r="13" ht="12.75" customHeight="1">
      <c r="A13" s="3"/>
      <c r="B13" s="3"/>
      <c r="C13" s="3"/>
      <c r="D13" s="3"/>
      <c r="E13" s="3"/>
      <c r="F13" s="3"/>
      <c r="H13" s="3"/>
    </row>
    <row r="14" ht="12.75" customHeight="1">
      <c r="A14" s="3"/>
      <c r="B14" s="3"/>
      <c r="C14" s="3"/>
      <c r="D14" s="3"/>
      <c r="E14" s="3"/>
      <c r="F14" s="3"/>
      <c r="H14" s="3"/>
    </row>
    <row r="15" ht="12.75" customHeight="1">
      <c r="A15" s="3"/>
      <c r="B15" s="3"/>
      <c r="C15" s="3"/>
      <c r="D15" s="3"/>
      <c r="E15" s="3"/>
      <c r="F15" s="3"/>
      <c r="H15" s="3"/>
    </row>
    <row r="16" ht="12.75" customHeight="1">
      <c r="A16" s="3"/>
      <c r="B16" s="3"/>
      <c r="C16" s="3"/>
      <c r="D16" s="3"/>
      <c r="E16" s="3"/>
      <c r="F16" s="3"/>
      <c r="H16" s="3"/>
    </row>
    <row r="17" ht="12.75" customHeight="1">
      <c r="A17" s="3"/>
      <c r="B17" s="3"/>
      <c r="C17" s="3"/>
      <c r="D17" s="3"/>
      <c r="E17" s="3"/>
      <c r="F17" s="3"/>
      <c r="H17" s="3"/>
    </row>
    <row r="18" ht="12.75" customHeight="1">
      <c r="A18" s="3"/>
      <c r="B18" s="3"/>
      <c r="C18" s="3"/>
      <c r="D18" s="3"/>
      <c r="E18" s="3"/>
      <c r="F18" s="3"/>
      <c r="H18" s="3"/>
    </row>
    <row r="19" ht="12.75" customHeight="1">
      <c r="A19" s="3"/>
      <c r="B19" s="3"/>
      <c r="C19" s="3"/>
      <c r="D19" s="3"/>
      <c r="E19" s="3"/>
      <c r="F19" s="3"/>
      <c r="H19" s="3"/>
    </row>
    <row r="20" ht="12.75" customHeight="1">
      <c r="A20" s="3"/>
      <c r="B20" s="3"/>
      <c r="C20" s="3"/>
      <c r="D20" s="3"/>
      <c r="E20" s="3"/>
      <c r="F20" s="3"/>
      <c r="H20" s="3"/>
    </row>
    <row r="21" ht="12.75" customHeight="1">
      <c r="A21" s="3"/>
      <c r="B21" s="3"/>
      <c r="C21" s="3"/>
      <c r="D21" s="3"/>
      <c r="E21" s="3"/>
      <c r="F21" s="3"/>
      <c r="H21" s="3"/>
    </row>
    <row r="22" ht="12.75" customHeight="1">
      <c r="A22" s="3"/>
      <c r="B22" s="3"/>
      <c r="C22" s="3"/>
      <c r="D22" s="3"/>
      <c r="E22" s="3"/>
      <c r="F22" s="3"/>
      <c r="H22" s="3"/>
    </row>
    <row r="23" ht="12.75" customHeight="1">
      <c r="A23" s="3"/>
      <c r="B23" s="3"/>
      <c r="C23" s="3"/>
      <c r="D23" s="3"/>
      <c r="E23" s="3"/>
      <c r="F23" s="3"/>
      <c r="H23" s="3"/>
    </row>
    <row r="24" ht="12.75" customHeight="1">
      <c r="A24" s="3"/>
      <c r="B24" s="3"/>
      <c r="C24" s="3"/>
      <c r="D24" s="3"/>
      <c r="E24" s="3"/>
      <c r="F24" s="3"/>
      <c r="H24" s="3"/>
    </row>
    <row r="25" ht="12.75" customHeight="1">
      <c r="A25" s="3"/>
      <c r="B25" s="3"/>
      <c r="C25" s="3"/>
      <c r="D25" s="3"/>
      <c r="E25" s="3"/>
      <c r="F25" s="3"/>
      <c r="H25" s="3"/>
    </row>
    <row r="26" ht="12.75" customHeight="1">
      <c r="A26" s="3"/>
      <c r="B26" s="3"/>
      <c r="C26" s="3"/>
      <c r="D26" s="3"/>
      <c r="E26" s="3"/>
      <c r="F26" s="3"/>
      <c r="H26" s="3"/>
    </row>
    <row r="27" ht="12.75" customHeight="1">
      <c r="A27" s="3"/>
      <c r="B27" s="3"/>
      <c r="C27" s="3"/>
      <c r="D27" s="3"/>
      <c r="E27" s="3"/>
      <c r="F27" s="3"/>
      <c r="H27" s="3"/>
    </row>
    <row r="28" ht="12.75" customHeight="1">
      <c r="A28" s="3"/>
      <c r="B28" s="3"/>
      <c r="C28" s="3"/>
      <c r="D28" s="3"/>
      <c r="E28" s="3"/>
      <c r="F28" s="3"/>
      <c r="H28" s="3"/>
    </row>
    <row r="29" ht="12.75" customHeight="1">
      <c r="A29" s="3"/>
      <c r="B29" s="3"/>
      <c r="C29" s="3"/>
      <c r="D29" s="3"/>
      <c r="E29" s="3"/>
      <c r="F29" s="3"/>
      <c r="H29" s="3"/>
    </row>
    <row r="30" ht="12.75" customHeight="1">
      <c r="A30" s="3"/>
      <c r="B30" s="3"/>
      <c r="C30" s="3"/>
      <c r="D30" s="3"/>
      <c r="E30" s="3"/>
      <c r="F30" s="3"/>
      <c r="H30" s="3"/>
    </row>
    <row r="31" ht="12.75" customHeight="1">
      <c r="A31" s="3"/>
      <c r="B31" s="3"/>
      <c r="C31" s="3"/>
      <c r="D31" s="3"/>
      <c r="E31" s="3"/>
      <c r="F31" s="3"/>
      <c r="H31" s="3"/>
    </row>
    <row r="32" ht="12.75" customHeight="1">
      <c r="A32" s="3"/>
      <c r="B32" s="3"/>
      <c r="C32" s="3"/>
      <c r="D32" s="3"/>
      <c r="E32" s="3"/>
      <c r="F32" s="3"/>
      <c r="H32" s="3"/>
    </row>
    <row r="33" ht="12.75" customHeight="1">
      <c r="A33" s="3"/>
      <c r="B33" s="3"/>
      <c r="C33" s="3"/>
      <c r="D33" s="3"/>
      <c r="E33" s="3"/>
      <c r="F33" s="3"/>
      <c r="H33" s="3"/>
    </row>
    <row r="34" ht="12.75" customHeight="1">
      <c r="A34" s="3"/>
      <c r="B34" s="3"/>
      <c r="C34" s="3"/>
      <c r="D34" s="3"/>
      <c r="E34" s="3"/>
      <c r="F34" s="3"/>
      <c r="H34" s="3"/>
    </row>
    <row r="35" ht="12.75" customHeight="1">
      <c r="A35" s="3"/>
      <c r="B35" s="3"/>
      <c r="C35" s="3"/>
      <c r="D35" s="3"/>
      <c r="E35" s="3"/>
      <c r="F35" s="3"/>
      <c r="H35" s="3"/>
    </row>
    <row r="36" ht="12.75" customHeight="1">
      <c r="A36" s="3"/>
      <c r="B36" s="3"/>
      <c r="C36" s="3"/>
      <c r="D36" s="3"/>
      <c r="E36" s="3"/>
      <c r="F36" s="3"/>
      <c r="H36" s="3"/>
    </row>
    <row r="37" ht="12.75" customHeight="1">
      <c r="A37" s="3"/>
      <c r="B37" s="3"/>
      <c r="C37" s="3"/>
      <c r="D37" s="3"/>
      <c r="E37" s="3"/>
      <c r="F37" s="3"/>
      <c r="H37" s="3"/>
    </row>
    <row r="38" ht="12.75" customHeight="1">
      <c r="A38" s="3"/>
      <c r="B38" s="3"/>
      <c r="C38" s="3"/>
      <c r="D38" s="3"/>
      <c r="E38" s="3"/>
      <c r="F38" s="3"/>
      <c r="H38" s="3"/>
    </row>
    <row r="39" ht="12.75" customHeight="1">
      <c r="A39" s="3"/>
      <c r="B39" s="3"/>
      <c r="C39" s="3"/>
      <c r="D39" s="3"/>
      <c r="E39" s="3"/>
      <c r="F39" s="3"/>
      <c r="H39" s="3"/>
    </row>
    <row r="40" ht="12.75" customHeight="1">
      <c r="A40" s="3"/>
      <c r="B40" s="3"/>
      <c r="C40" s="3"/>
      <c r="D40" s="3"/>
      <c r="E40" s="3"/>
      <c r="F40" s="3"/>
      <c r="H40" s="3"/>
    </row>
    <row r="41" ht="12.75" customHeight="1">
      <c r="A41" s="3"/>
      <c r="B41" s="3"/>
      <c r="C41" s="3"/>
      <c r="D41" s="3"/>
      <c r="E41" s="3"/>
      <c r="F41" s="3"/>
      <c r="H41" s="3"/>
    </row>
    <row r="42" ht="12.75" customHeight="1">
      <c r="A42" s="3"/>
      <c r="B42" s="3"/>
      <c r="C42" s="3"/>
      <c r="D42" s="3"/>
      <c r="E42" s="3"/>
      <c r="F42" s="3"/>
      <c r="H42" s="3"/>
    </row>
    <row r="43" ht="12.75" customHeight="1">
      <c r="A43" s="3"/>
      <c r="B43" s="3"/>
      <c r="C43" s="3"/>
      <c r="D43" s="3"/>
      <c r="E43" s="3"/>
      <c r="F43" s="3"/>
      <c r="H43" s="3"/>
    </row>
    <row r="44" ht="12.75" customHeight="1">
      <c r="A44" s="3"/>
      <c r="B44" s="3"/>
      <c r="C44" s="3"/>
      <c r="D44" s="3"/>
      <c r="E44" s="3"/>
      <c r="F44" s="3"/>
      <c r="H44" s="3"/>
    </row>
    <row r="45" ht="12.75" customHeight="1">
      <c r="A45" s="3"/>
      <c r="B45" s="3"/>
      <c r="C45" s="3"/>
      <c r="D45" s="3"/>
      <c r="E45" s="3"/>
      <c r="F45" s="3"/>
      <c r="H45" s="3"/>
    </row>
    <row r="46" ht="12.75" customHeight="1">
      <c r="A46" s="3"/>
      <c r="B46" s="3"/>
      <c r="C46" s="3"/>
      <c r="D46" s="3"/>
      <c r="E46" s="3"/>
      <c r="F46" s="3"/>
      <c r="H46" s="3"/>
    </row>
    <row r="47" ht="12.75" customHeight="1">
      <c r="A47" s="3"/>
      <c r="B47" s="3"/>
      <c r="C47" s="3"/>
      <c r="D47" s="3"/>
      <c r="E47" s="3"/>
      <c r="F47" s="3"/>
      <c r="H47" s="3"/>
    </row>
    <row r="48" ht="12.75" customHeight="1">
      <c r="A48" s="3"/>
      <c r="B48" s="3"/>
      <c r="C48" s="3"/>
      <c r="D48" s="3"/>
      <c r="E48" s="3"/>
      <c r="F48" s="3"/>
      <c r="H48" s="3"/>
    </row>
    <row r="49" ht="12.75" customHeight="1">
      <c r="A49" s="3"/>
      <c r="B49" s="3"/>
      <c r="C49" s="3"/>
      <c r="D49" s="3"/>
      <c r="E49" s="3"/>
      <c r="F49" s="3"/>
      <c r="H49" s="3"/>
    </row>
    <row r="50" ht="12.75" customHeight="1">
      <c r="A50" s="3"/>
      <c r="B50" s="3"/>
      <c r="C50" s="3"/>
      <c r="D50" s="3"/>
      <c r="E50" s="3"/>
      <c r="F50" s="3"/>
      <c r="H50" s="3"/>
    </row>
    <row r="51" ht="12.75" customHeight="1">
      <c r="A51" s="3"/>
      <c r="B51" s="3"/>
      <c r="C51" s="3"/>
      <c r="D51" s="3"/>
      <c r="E51" s="3"/>
      <c r="F51" s="3"/>
      <c r="H51" s="3"/>
    </row>
    <row r="52" ht="12.75" customHeight="1">
      <c r="A52" s="3"/>
      <c r="B52" s="3"/>
      <c r="C52" s="3"/>
      <c r="D52" s="3"/>
      <c r="E52" s="3"/>
      <c r="F52" s="3"/>
      <c r="H52" s="3"/>
    </row>
    <row r="53" ht="12.75" customHeight="1">
      <c r="A53" s="3"/>
      <c r="B53" s="3"/>
      <c r="C53" s="3"/>
      <c r="D53" s="3"/>
      <c r="E53" s="3"/>
      <c r="F53" s="3"/>
      <c r="H53" s="3"/>
    </row>
    <row r="54" ht="12.75" customHeight="1">
      <c r="A54" s="3"/>
      <c r="B54" s="3"/>
      <c r="C54" s="3"/>
      <c r="D54" s="3"/>
      <c r="E54" s="3"/>
      <c r="F54" s="3"/>
      <c r="H54" s="3"/>
    </row>
    <row r="55" ht="12.75" customHeight="1">
      <c r="A55" s="3"/>
      <c r="B55" s="3"/>
      <c r="C55" s="3"/>
      <c r="D55" s="3"/>
      <c r="E55" s="3"/>
      <c r="F55" s="3"/>
      <c r="H55" s="3"/>
    </row>
    <row r="56" ht="12.75" customHeight="1">
      <c r="A56" s="3"/>
      <c r="B56" s="3"/>
      <c r="C56" s="3"/>
      <c r="D56" s="3"/>
      <c r="E56" s="3"/>
      <c r="F56" s="3"/>
      <c r="H56" s="3"/>
    </row>
    <row r="57" ht="12.75" customHeight="1">
      <c r="A57" s="3"/>
      <c r="B57" s="3"/>
      <c r="C57" s="3"/>
      <c r="D57" s="3"/>
      <c r="E57" s="3"/>
      <c r="F57" s="3"/>
      <c r="H57" s="3"/>
    </row>
    <row r="58" ht="12.75" customHeight="1">
      <c r="A58" s="3"/>
      <c r="B58" s="3"/>
      <c r="C58" s="3"/>
      <c r="D58" s="3"/>
      <c r="E58" s="3"/>
      <c r="F58" s="3"/>
      <c r="H58" s="3"/>
    </row>
    <row r="59" ht="12.75" customHeight="1">
      <c r="A59" s="3"/>
      <c r="B59" s="3"/>
      <c r="C59" s="3"/>
      <c r="D59" s="3"/>
      <c r="E59" s="3"/>
      <c r="F59" s="3"/>
      <c r="H59" s="3"/>
    </row>
    <row r="60" ht="12.75" customHeight="1">
      <c r="A60" s="3"/>
      <c r="B60" s="3"/>
      <c r="C60" s="3"/>
      <c r="D60" s="3"/>
      <c r="E60" s="3"/>
      <c r="F60" s="3"/>
      <c r="H60" s="3"/>
    </row>
    <row r="61" ht="12.75" customHeight="1">
      <c r="A61" s="3"/>
      <c r="B61" s="3"/>
      <c r="C61" s="3"/>
      <c r="D61" s="3"/>
      <c r="E61" s="3"/>
      <c r="F61" s="3"/>
      <c r="H61" s="3"/>
    </row>
    <row r="62" ht="12.75" customHeight="1">
      <c r="A62" s="3"/>
      <c r="B62" s="3"/>
      <c r="C62" s="3"/>
      <c r="D62" s="3"/>
      <c r="E62" s="3"/>
      <c r="F62" s="3"/>
      <c r="H62" s="3"/>
    </row>
    <row r="63" ht="12.75" customHeight="1">
      <c r="A63" s="3"/>
      <c r="B63" s="3"/>
      <c r="C63" s="3"/>
      <c r="D63" s="3"/>
      <c r="E63" s="3"/>
      <c r="F63" s="3"/>
      <c r="H63" s="3"/>
    </row>
    <row r="64" ht="12.75" customHeight="1">
      <c r="A64" s="3"/>
      <c r="B64" s="3"/>
      <c r="C64" s="3"/>
      <c r="D64" s="3"/>
      <c r="E64" s="3"/>
      <c r="F64" s="3"/>
      <c r="H64" s="3"/>
    </row>
    <row r="65" ht="12.75" customHeight="1">
      <c r="A65" s="3"/>
      <c r="B65" s="3"/>
      <c r="C65" s="3"/>
      <c r="D65" s="3"/>
      <c r="E65" s="3"/>
      <c r="F65" s="3"/>
      <c r="H65" s="3"/>
    </row>
    <row r="66" ht="12.75" customHeight="1">
      <c r="A66" s="3"/>
      <c r="B66" s="3"/>
      <c r="C66" s="3"/>
      <c r="D66" s="3"/>
      <c r="E66" s="3"/>
      <c r="F66" s="3"/>
      <c r="H66" s="3"/>
    </row>
    <row r="67" ht="12.75" customHeight="1">
      <c r="A67" s="3"/>
      <c r="B67" s="3"/>
      <c r="C67" s="3"/>
      <c r="D67" s="3"/>
      <c r="E67" s="3"/>
      <c r="F67" s="3"/>
      <c r="H67" s="3"/>
    </row>
    <row r="68" ht="12.75" customHeight="1">
      <c r="A68" s="3"/>
      <c r="B68" s="3"/>
      <c r="C68" s="3"/>
      <c r="D68" s="3"/>
      <c r="E68" s="3"/>
      <c r="F68" s="3"/>
      <c r="H68" s="3"/>
    </row>
    <row r="69" ht="12.75" customHeight="1">
      <c r="A69" s="3"/>
      <c r="B69" s="3"/>
      <c r="C69" s="3"/>
      <c r="D69" s="3"/>
      <c r="E69" s="3"/>
      <c r="F69" s="3"/>
      <c r="H69" s="3"/>
    </row>
    <row r="70" ht="12.75" customHeight="1">
      <c r="A70" s="3"/>
      <c r="B70" s="3"/>
      <c r="C70" s="3"/>
      <c r="D70" s="3"/>
      <c r="E70" s="3"/>
      <c r="F70" s="3"/>
      <c r="H70" s="3"/>
    </row>
    <row r="71" ht="12.75" customHeight="1">
      <c r="A71" s="3"/>
      <c r="B71" s="3"/>
      <c r="C71" s="3"/>
      <c r="D71" s="3"/>
      <c r="E71" s="3"/>
      <c r="F71" s="3"/>
      <c r="H71" s="3"/>
    </row>
    <row r="72" ht="12.75" customHeight="1">
      <c r="A72" s="3"/>
      <c r="B72" s="3"/>
      <c r="C72" s="3"/>
      <c r="D72" s="3"/>
      <c r="E72" s="3"/>
      <c r="F72" s="3"/>
      <c r="H72" s="3"/>
    </row>
    <row r="73" ht="12.75" customHeight="1">
      <c r="A73" s="3"/>
      <c r="B73" s="3"/>
      <c r="C73" s="3"/>
      <c r="D73" s="3"/>
      <c r="E73" s="3"/>
      <c r="F73" s="3"/>
      <c r="H73" s="3"/>
    </row>
    <row r="74" ht="12.75" customHeight="1">
      <c r="A74" s="3"/>
      <c r="B74" s="3"/>
      <c r="C74" s="3"/>
      <c r="D74" s="3"/>
      <c r="E74" s="3"/>
      <c r="F74" s="3"/>
      <c r="H74" s="3"/>
    </row>
    <row r="75" ht="12.75" customHeight="1">
      <c r="A75" s="3"/>
      <c r="B75" s="3"/>
      <c r="C75" s="3"/>
      <c r="D75" s="3"/>
      <c r="E75" s="3"/>
      <c r="F75" s="3"/>
      <c r="H75" s="3"/>
    </row>
    <row r="76" ht="12.75" customHeight="1">
      <c r="A76" s="3"/>
      <c r="B76" s="3"/>
      <c r="C76" s="3"/>
      <c r="D76" s="3"/>
      <c r="E76" s="3"/>
      <c r="F76" s="3"/>
      <c r="H76" s="3"/>
    </row>
    <row r="77" ht="12.75" customHeight="1">
      <c r="A77" s="3"/>
      <c r="B77" s="3"/>
      <c r="C77" s="3"/>
      <c r="D77" s="3"/>
      <c r="E77" s="3"/>
      <c r="F77" s="3"/>
      <c r="H77" s="3"/>
    </row>
    <row r="78" ht="12.75" customHeight="1">
      <c r="A78" s="3"/>
      <c r="B78" s="3"/>
      <c r="C78" s="3"/>
      <c r="D78" s="3"/>
      <c r="E78" s="3"/>
      <c r="F78" s="3"/>
      <c r="H78" s="3"/>
    </row>
    <row r="79" ht="12.75" customHeight="1">
      <c r="A79" s="3"/>
      <c r="B79" s="3"/>
      <c r="C79" s="3"/>
      <c r="D79" s="3"/>
      <c r="E79" s="3"/>
      <c r="F79" s="3"/>
      <c r="H79" s="3"/>
    </row>
    <row r="80" ht="12.75" customHeight="1">
      <c r="A80" s="3"/>
      <c r="B80" s="3"/>
      <c r="C80" s="3"/>
      <c r="D80" s="3"/>
      <c r="E80" s="3"/>
      <c r="F80" s="3"/>
      <c r="H80" s="3"/>
    </row>
    <row r="81" ht="12.75" customHeight="1">
      <c r="A81" s="3"/>
      <c r="B81" s="3"/>
      <c r="C81" s="3"/>
      <c r="D81" s="3"/>
      <c r="E81" s="3"/>
      <c r="F81" s="3"/>
      <c r="H81" s="3"/>
    </row>
    <row r="82" ht="12.75" customHeight="1">
      <c r="A82" s="3"/>
      <c r="B82" s="3"/>
      <c r="C82" s="3"/>
      <c r="D82" s="3"/>
      <c r="E82" s="3"/>
      <c r="F82" s="3"/>
      <c r="H82" s="3"/>
    </row>
    <row r="83" ht="12.75" customHeight="1">
      <c r="A83" s="3"/>
      <c r="B83" s="3"/>
      <c r="C83" s="3"/>
      <c r="D83" s="3"/>
      <c r="E83" s="3"/>
      <c r="F83" s="3"/>
      <c r="H83" s="3"/>
    </row>
    <row r="84" ht="12.75" customHeight="1">
      <c r="A84" s="3"/>
      <c r="B84" s="3"/>
      <c r="C84" s="3"/>
      <c r="D84" s="3"/>
      <c r="E84" s="3"/>
      <c r="F84" s="3"/>
      <c r="H84" s="3"/>
    </row>
    <row r="85" ht="12.75" customHeight="1">
      <c r="A85" s="3"/>
      <c r="B85" s="3"/>
      <c r="C85" s="3"/>
      <c r="D85" s="3"/>
      <c r="E85" s="3"/>
      <c r="F85" s="3"/>
      <c r="H85" s="3"/>
    </row>
    <row r="86" ht="12.75" customHeight="1">
      <c r="A86" s="3"/>
      <c r="B86" s="3"/>
      <c r="C86" s="3"/>
      <c r="D86" s="3"/>
      <c r="E86" s="3"/>
      <c r="F86" s="3"/>
      <c r="H86" s="3"/>
    </row>
    <row r="87" ht="12.75" customHeight="1">
      <c r="A87" s="3"/>
      <c r="B87" s="3"/>
      <c r="C87" s="3"/>
      <c r="D87" s="3"/>
      <c r="E87" s="3"/>
      <c r="F87" s="3"/>
      <c r="H87" s="3"/>
    </row>
    <row r="88" ht="12.75" customHeight="1">
      <c r="A88" s="3"/>
      <c r="B88" s="3"/>
      <c r="C88" s="3"/>
      <c r="D88" s="3"/>
      <c r="E88" s="3"/>
      <c r="F88" s="3"/>
      <c r="H88" s="3"/>
    </row>
    <row r="89" ht="12.75" customHeight="1">
      <c r="A89" s="3"/>
      <c r="B89" s="3"/>
      <c r="C89" s="3"/>
      <c r="D89" s="3"/>
      <c r="E89" s="3"/>
      <c r="F89" s="3"/>
      <c r="H89" s="3"/>
    </row>
    <row r="90" ht="12.75" customHeight="1">
      <c r="A90" s="3"/>
      <c r="B90" s="3"/>
      <c r="C90" s="3"/>
      <c r="D90" s="3"/>
      <c r="E90" s="3"/>
      <c r="F90" s="3"/>
      <c r="H90" s="3"/>
    </row>
    <row r="91" ht="12.75" customHeight="1">
      <c r="A91" s="3"/>
      <c r="B91" s="3"/>
      <c r="C91" s="3"/>
      <c r="D91" s="3"/>
      <c r="E91" s="3"/>
      <c r="F91" s="3"/>
      <c r="H91" s="3"/>
    </row>
    <row r="92" ht="12.75" customHeight="1">
      <c r="A92" s="3"/>
      <c r="B92" s="3"/>
      <c r="C92" s="3"/>
      <c r="D92" s="3"/>
      <c r="E92" s="3"/>
      <c r="F92" s="3"/>
      <c r="H92" s="3"/>
    </row>
    <row r="93" ht="12.75" customHeight="1">
      <c r="A93" s="3"/>
      <c r="B93" s="3"/>
      <c r="C93" s="3"/>
      <c r="D93" s="3"/>
      <c r="E93" s="3"/>
      <c r="F93" s="3"/>
      <c r="H93" s="3"/>
    </row>
    <row r="94" ht="12.75" customHeight="1">
      <c r="A94" s="3"/>
      <c r="B94" s="3"/>
      <c r="C94" s="3"/>
      <c r="D94" s="3"/>
      <c r="E94" s="3"/>
      <c r="F94" s="3"/>
      <c r="H94" s="3"/>
    </row>
    <row r="95" ht="12.75" customHeight="1">
      <c r="A95" s="3"/>
      <c r="B95" s="3"/>
      <c r="C95" s="3"/>
      <c r="D95" s="3"/>
      <c r="E95" s="3"/>
      <c r="F95" s="3"/>
      <c r="H95" s="3"/>
    </row>
    <row r="96" ht="12.75" customHeight="1">
      <c r="A96" s="3"/>
      <c r="B96" s="3"/>
      <c r="C96" s="3"/>
      <c r="D96" s="3"/>
      <c r="E96" s="3"/>
      <c r="F96" s="3"/>
      <c r="H96" s="3"/>
    </row>
    <row r="97" ht="12.75" customHeight="1">
      <c r="A97" s="3"/>
      <c r="B97" s="3"/>
      <c r="C97" s="3"/>
      <c r="D97" s="3"/>
      <c r="E97" s="3"/>
      <c r="F97" s="3"/>
      <c r="H97" s="3"/>
    </row>
    <row r="98" ht="12.75" customHeight="1">
      <c r="A98" s="3"/>
      <c r="B98" s="3"/>
      <c r="C98" s="3"/>
      <c r="D98" s="3"/>
      <c r="E98" s="3"/>
      <c r="F98" s="3"/>
      <c r="H98" s="3"/>
    </row>
    <row r="99" ht="12.75" customHeight="1">
      <c r="A99" s="3"/>
      <c r="B99" s="3"/>
      <c r="C99" s="3"/>
      <c r="D99" s="3"/>
      <c r="E99" s="3"/>
      <c r="F99" s="3"/>
      <c r="H99" s="3"/>
    </row>
    <row r="100" ht="12.75" customHeight="1">
      <c r="A100" s="3"/>
      <c r="B100" s="3"/>
      <c r="C100" s="3"/>
      <c r="D100" s="3"/>
      <c r="E100" s="3"/>
      <c r="F100" s="3"/>
      <c r="H100" s="3"/>
    </row>
    <row r="101" ht="12.75" customHeight="1">
      <c r="A101" s="3"/>
      <c r="B101" s="3"/>
      <c r="C101" s="3"/>
      <c r="D101" s="3"/>
      <c r="E101" s="3"/>
      <c r="F101" s="3"/>
      <c r="H101" s="3"/>
    </row>
    <row r="102" ht="12.75" customHeight="1">
      <c r="A102" s="3"/>
      <c r="B102" s="3"/>
      <c r="C102" s="3"/>
      <c r="D102" s="3"/>
      <c r="E102" s="3"/>
      <c r="F102" s="3"/>
      <c r="H102" s="3"/>
    </row>
    <row r="103" ht="12.75" customHeight="1">
      <c r="A103" s="3"/>
      <c r="B103" s="3"/>
      <c r="C103" s="3"/>
      <c r="D103" s="3"/>
      <c r="E103" s="3"/>
      <c r="F103" s="3"/>
      <c r="H103" s="3"/>
    </row>
    <row r="104" ht="12.75" customHeight="1">
      <c r="A104" s="3"/>
      <c r="B104" s="3"/>
      <c r="C104" s="3"/>
      <c r="D104" s="3"/>
      <c r="E104" s="3"/>
      <c r="F104" s="3"/>
      <c r="H104" s="3"/>
    </row>
    <row r="105" ht="12.75" customHeight="1">
      <c r="A105" s="3"/>
      <c r="B105" s="3"/>
      <c r="C105" s="3"/>
      <c r="D105" s="3"/>
      <c r="E105" s="3"/>
      <c r="F105" s="3"/>
      <c r="H105" s="3"/>
    </row>
    <row r="106" ht="12.75" customHeight="1">
      <c r="A106" s="3"/>
      <c r="B106" s="3"/>
      <c r="C106" s="3"/>
      <c r="D106" s="3"/>
      <c r="E106" s="3"/>
      <c r="F106" s="3"/>
      <c r="H106" s="3"/>
    </row>
    <row r="107" ht="12.75" customHeight="1">
      <c r="A107" s="3"/>
      <c r="B107" s="3"/>
      <c r="C107" s="3"/>
      <c r="D107" s="3"/>
      <c r="E107" s="3"/>
      <c r="F107" s="3"/>
      <c r="H107" s="3"/>
    </row>
    <row r="108" ht="12.75" customHeight="1">
      <c r="A108" s="3"/>
      <c r="B108" s="3"/>
      <c r="C108" s="3"/>
      <c r="D108" s="3"/>
      <c r="E108" s="3"/>
      <c r="F108" s="3"/>
      <c r="H108" s="3"/>
    </row>
    <row r="109" ht="12.75" customHeight="1">
      <c r="A109" s="3"/>
      <c r="B109" s="3"/>
      <c r="C109" s="3"/>
      <c r="D109" s="3"/>
      <c r="E109" s="3"/>
      <c r="F109" s="3"/>
      <c r="H109" s="3"/>
    </row>
    <row r="110" ht="12.75" customHeight="1">
      <c r="A110" s="3"/>
      <c r="B110" s="3"/>
      <c r="C110" s="3"/>
      <c r="D110" s="3"/>
      <c r="E110" s="3"/>
      <c r="F110" s="3"/>
      <c r="H110" s="3"/>
    </row>
    <row r="111" ht="12.75" customHeight="1">
      <c r="A111" s="3"/>
      <c r="B111" s="3"/>
      <c r="C111" s="3"/>
      <c r="D111" s="3"/>
      <c r="E111" s="3"/>
      <c r="F111" s="3"/>
      <c r="H111" s="3"/>
    </row>
    <row r="112" ht="12.75" customHeight="1">
      <c r="A112" s="3"/>
      <c r="B112" s="3"/>
      <c r="C112" s="3"/>
      <c r="D112" s="3"/>
      <c r="E112" s="3"/>
      <c r="F112" s="3"/>
      <c r="H112" s="3"/>
    </row>
    <row r="113" ht="12.75" customHeight="1">
      <c r="A113" s="3"/>
      <c r="B113" s="3"/>
      <c r="C113" s="3"/>
      <c r="D113" s="3"/>
      <c r="E113" s="3"/>
      <c r="F113" s="3"/>
      <c r="H113" s="3"/>
    </row>
    <row r="114" ht="12.75" customHeight="1">
      <c r="A114" s="3"/>
      <c r="B114" s="3"/>
      <c r="C114" s="3"/>
      <c r="D114" s="3"/>
      <c r="E114" s="3"/>
      <c r="F114" s="3"/>
      <c r="H114" s="3"/>
    </row>
    <row r="115" ht="12.75" customHeight="1">
      <c r="A115" s="3"/>
      <c r="B115" s="3"/>
      <c r="C115" s="3"/>
      <c r="D115" s="3"/>
      <c r="E115" s="3"/>
      <c r="F115" s="3"/>
      <c r="H115" s="3"/>
    </row>
    <row r="116" ht="12.75" customHeight="1">
      <c r="A116" s="3"/>
      <c r="B116" s="3"/>
      <c r="C116" s="3"/>
      <c r="D116" s="3"/>
      <c r="E116" s="3"/>
      <c r="F116" s="3"/>
      <c r="H116" s="3"/>
    </row>
    <row r="117" ht="12.75" customHeight="1">
      <c r="A117" s="3"/>
      <c r="B117" s="3"/>
      <c r="C117" s="3"/>
      <c r="D117" s="3"/>
      <c r="E117" s="3"/>
      <c r="F117" s="3"/>
      <c r="H117" s="3"/>
    </row>
    <row r="118" ht="12.75" customHeight="1">
      <c r="A118" s="3"/>
      <c r="B118" s="3"/>
      <c r="C118" s="3"/>
      <c r="D118" s="3"/>
      <c r="E118" s="3"/>
      <c r="F118" s="3"/>
      <c r="H118" s="3"/>
    </row>
    <row r="119" ht="12.75" customHeight="1">
      <c r="A119" s="3"/>
      <c r="B119" s="3"/>
      <c r="C119" s="3"/>
      <c r="D119" s="3"/>
      <c r="E119" s="3"/>
      <c r="F119" s="3"/>
      <c r="H119" s="3"/>
    </row>
    <row r="120" ht="12.75" customHeight="1">
      <c r="A120" s="3"/>
      <c r="B120" s="3"/>
      <c r="C120" s="3"/>
      <c r="D120" s="3"/>
      <c r="E120" s="3"/>
      <c r="F120" s="3"/>
      <c r="H120" s="3"/>
    </row>
    <row r="121" ht="12.75" customHeight="1">
      <c r="A121" s="3"/>
      <c r="B121" s="3"/>
      <c r="C121" s="3"/>
      <c r="D121" s="3"/>
      <c r="E121" s="3"/>
      <c r="F121" s="3"/>
      <c r="H121" s="3"/>
    </row>
    <row r="122" ht="12.75" customHeight="1">
      <c r="A122" s="3"/>
      <c r="B122" s="3"/>
      <c r="C122" s="3"/>
      <c r="D122" s="3"/>
      <c r="E122" s="3"/>
      <c r="F122" s="3"/>
      <c r="H122" s="3"/>
    </row>
    <row r="123" ht="12.75" customHeight="1">
      <c r="A123" s="3"/>
      <c r="B123" s="3"/>
      <c r="C123" s="3"/>
      <c r="D123" s="3"/>
      <c r="E123" s="3"/>
      <c r="F123" s="3"/>
      <c r="H123" s="3"/>
    </row>
    <row r="124" ht="12.75" customHeight="1">
      <c r="A124" s="3"/>
      <c r="B124" s="3"/>
      <c r="C124" s="3"/>
      <c r="D124" s="3"/>
      <c r="E124" s="3"/>
      <c r="F124" s="3"/>
      <c r="H124" s="3"/>
    </row>
    <row r="125" ht="12.75" customHeight="1">
      <c r="A125" s="3"/>
      <c r="B125" s="3"/>
      <c r="C125" s="3"/>
      <c r="D125" s="3"/>
      <c r="E125" s="3"/>
      <c r="F125" s="3"/>
      <c r="H125" s="3"/>
    </row>
    <row r="126" ht="12.75" customHeight="1">
      <c r="A126" s="3"/>
      <c r="B126" s="3"/>
      <c r="C126" s="3"/>
      <c r="D126" s="3"/>
      <c r="E126" s="3"/>
      <c r="F126" s="3"/>
      <c r="H126" s="3"/>
    </row>
    <row r="127" ht="12.75" customHeight="1">
      <c r="A127" s="3"/>
      <c r="B127" s="3"/>
      <c r="C127" s="3"/>
      <c r="D127" s="3"/>
      <c r="E127" s="3"/>
      <c r="F127" s="3"/>
      <c r="H127" s="3"/>
    </row>
    <row r="128" ht="12.75" customHeight="1">
      <c r="A128" s="3"/>
      <c r="B128" s="3"/>
      <c r="C128" s="3"/>
      <c r="D128" s="3"/>
      <c r="E128" s="3"/>
      <c r="F128" s="3"/>
      <c r="H128" s="3"/>
    </row>
    <row r="129" ht="12.75" customHeight="1">
      <c r="A129" s="3"/>
      <c r="B129" s="3"/>
      <c r="C129" s="3"/>
      <c r="D129" s="3"/>
      <c r="E129" s="3"/>
      <c r="F129" s="3"/>
      <c r="H129" s="3"/>
    </row>
    <row r="130" ht="12.75" customHeight="1">
      <c r="A130" s="3"/>
      <c r="B130" s="3"/>
      <c r="C130" s="3"/>
      <c r="D130" s="3"/>
      <c r="E130" s="3"/>
      <c r="F130" s="3"/>
      <c r="H130" s="3"/>
    </row>
    <row r="131" ht="12.75" customHeight="1">
      <c r="A131" s="3"/>
      <c r="B131" s="3"/>
      <c r="C131" s="3"/>
      <c r="D131" s="3"/>
      <c r="E131" s="3"/>
      <c r="F131" s="3"/>
      <c r="H131" s="3"/>
    </row>
    <row r="132" ht="12.75" customHeight="1">
      <c r="A132" s="3"/>
      <c r="B132" s="3"/>
      <c r="C132" s="3"/>
      <c r="D132" s="3"/>
      <c r="E132" s="3"/>
      <c r="F132" s="3"/>
      <c r="H132" s="3"/>
    </row>
    <row r="133" ht="12.75" customHeight="1">
      <c r="A133" s="3"/>
      <c r="B133" s="3"/>
      <c r="C133" s="3"/>
      <c r="D133" s="3"/>
      <c r="E133" s="3"/>
      <c r="F133" s="3"/>
      <c r="H133" s="3"/>
    </row>
    <row r="134" ht="12.75" customHeight="1">
      <c r="A134" s="3"/>
      <c r="B134" s="3"/>
      <c r="C134" s="3"/>
      <c r="D134" s="3"/>
      <c r="E134" s="3"/>
      <c r="F134" s="3"/>
      <c r="H134" s="3"/>
    </row>
    <row r="135" ht="12.75" customHeight="1">
      <c r="A135" s="3"/>
      <c r="B135" s="3"/>
      <c r="C135" s="3"/>
      <c r="D135" s="3"/>
      <c r="E135" s="3"/>
      <c r="F135" s="3"/>
      <c r="H135" s="3"/>
    </row>
    <row r="136" ht="12.75" customHeight="1">
      <c r="A136" s="3"/>
      <c r="B136" s="3"/>
      <c r="C136" s="3"/>
      <c r="D136" s="3"/>
      <c r="E136" s="3"/>
      <c r="F136" s="3"/>
      <c r="H136" s="3"/>
    </row>
    <row r="137" ht="12.75" customHeight="1">
      <c r="A137" s="3"/>
      <c r="B137" s="3"/>
      <c r="C137" s="3"/>
      <c r="D137" s="3"/>
      <c r="E137" s="3"/>
      <c r="F137" s="3"/>
      <c r="H137" s="3"/>
    </row>
    <row r="138" ht="12.75" customHeight="1">
      <c r="A138" s="3"/>
      <c r="B138" s="3"/>
      <c r="C138" s="3"/>
      <c r="D138" s="3"/>
      <c r="E138" s="3"/>
      <c r="F138" s="3"/>
      <c r="H138" s="3"/>
    </row>
    <row r="139" ht="12.75" customHeight="1">
      <c r="A139" s="3"/>
      <c r="B139" s="3"/>
      <c r="C139" s="3"/>
      <c r="D139" s="3"/>
      <c r="E139" s="3"/>
      <c r="F139" s="3"/>
      <c r="H139" s="3"/>
    </row>
    <row r="140" ht="12.75" customHeight="1">
      <c r="A140" s="3"/>
      <c r="B140" s="3"/>
      <c r="C140" s="3"/>
      <c r="D140" s="3"/>
      <c r="E140" s="3"/>
      <c r="F140" s="3"/>
      <c r="H140" s="3"/>
    </row>
    <row r="141" ht="12.75" customHeight="1">
      <c r="A141" s="3"/>
      <c r="B141" s="3"/>
      <c r="C141" s="3"/>
      <c r="D141" s="3"/>
      <c r="E141" s="3"/>
      <c r="F141" s="3"/>
      <c r="H141" s="3"/>
    </row>
    <row r="142" ht="12.75" customHeight="1">
      <c r="A142" s="3"/>
      <c r="B142" s="3"/>
      <c r="C142" s="3"/>
      <c r="D142" s="3"/>
      <c r="E142" s="3"/>
      <c r="F142" s="3"/>
      <c r="H142" s="3"/>
    </row>
    <row r="143" ht="12.75" customHeight="1">
      <c r="A143" s="3"/>
      <c r="B143" s="3"/>
      <c r="C143" s="3"/>
      <c r="D143" s="3"/>
      <c r="E143" s="3"/>
      <c r="F143" s="3"/>
      <c r="H143" s="3"/>
    </row>
    <row r="144" ht="12.75" customHeight="1">
      <c r="A144" s="3"/>
      <c r="B144" s="3"/>
      <c r="C144" s="3"/>
      <c r="D144" s="3"/>
      <c r="E144" s="3"/>
      <c r="F144" s="3"/>
      <c r="H144" s="3"/>
    </row>
    <row r="145" ht="12.75" customHeight="1">
      <c r="A145" s="3"/>
      <c r="B145" s="3"/>
      <c r="C145" s="3"/>
      <c r="D145" s="3"/>
      <c r="E145" s="3"/>
      <c r="F145" s="3"/>
      <c r="H145" s="3"/>
    </row>
    <row r="146" ht="12.75" customHeight="1">
      <c r="A146" s="3"/>
      <c r="B146" s="3"/>
      <c r="C146" s="3"/>
      <c r="D146" s="3"/>
      <c r="E146" s="3"/>
      <c r="F146" s="3"/>
      <c r="H146" s="3"/>
    </row>
    <row r="147" ht="12.75" customHeight="1">
      <c r="A147" s="3"/>
      <c r="B147" s="3"/>
      <c r="C147" s="3"/>
      <c r="D147" s="3"/>
      <c r="E147" s="3"/>
      <c r="F147" s="3"/>
      <c r="H147" s="3"/>
    </row>
    <row r="148" ht="12.75" customHeight="1">
      <c r="A148" s="3"/>
      <c r="B148" s="3"/>
      <c r="C148" s="3"/>
      <c r="D148" s="3"/>
      <c r="E148" s="3"/>
      <c r="F148" s="3"/>
      <c r="H148" s="3"/>
    </row>
    <row r="149" ht="12.75" customHeight="1">
      <c r="A149" s="3"/>
      <c r="B149" s="3"/>
      <c r="C149" s="3"/>
      <c r="D149" s="3"/>
      <c r="E149" s="3"/>
      <c r="F149" s="3"/>
      <c r="H149" s="3"/>
    </row>
    <row r="150" ht="12.75" customHeight="1">
      <c r="A150" s="3"/>
      <c r="B150" s="3"/>
      <c r="C150" s="3"/>
      <c r="D150" s="3"/>
      <c r="E150" s="3"/>
      <c r="F150" s="3"/>
      <c r="H150" s="3"/>
    </row>
    <row r="151" ht="12.75" customHeight="1">
      <c r="A151" s="3"/>
      <c r="B151" s="3"/>
      <c r="C151" s="3"/>
      <c r="D151" s="3"/>
      <c r="E151" s="3"/>
      <c r="F151" s="3"/>
      <c r="H151" s="3"/>
    </row>
    <row r="152" ht="12.75" customHeight="1">
      <c r="A152" s="3"/>
      <c r="B152" s="3"/>
      <c r="C152" s="3"/>
      <c r="D152" s="3"/>
      <c r="E152" s="3"/>
      <c r="F152" s="3"/>
      <c r="H152" s="3"/>
    </row>
    <row r="153" ht="12.75" customHeight="1">
      <c r="A153" s="3"/>
      <c r="B153" s="3"/>
      <c r="C153" s="3"/>
      <c r="D153" s="3"/>
      <c r="E153" s="3"/>
      <c r="F153" s="3"/>
      <c r="H153" s="3"/>
    </row>
    <row r="154" ht="12.75" customHeight="1">
      <c r="A154" s="3"/>
      <c r="B154" s="3"/>
      <c r="C154" s="3"/>
      <c r="D154" s="3"/>
      <c r="E154" s="3"/>
      <c r="F154" s="3"/>
      <c r="H154" s="3"/>
    </row>
    <row r="155" ht="12.75" customHeight="1">
      <c r="A155" s="3"/>
      <c r="B155" s="3"/>
      <c r="C155" s="3"/>
      <c r="D155" s="3"/>
      <c r="E155" s="3"/>
      <c r="F155" s="3"/>
      <c r="H155" s="3"/>
    </row>
    <row r="156" ht="12.75" customHeight="1">
      <c r="A156" s="3"/>
      <c r="B156" s="3"/>
      <c r="C156" s="3"/>
      <c r="D156" s="3"/>
      <c r="E156" s="3"/>
      <c r="F156" s="3"/>
      <c r="H156" s="3"/>
    </row>
    <row r="157" ht="12.75" customHeight="1">
      <c r="A157" s="3"/>
      <c r="B157" s="3"/>
      <c r="C157" s="3"/>
      <c r="D157" s="3"/>
      <c r="E157" s="3"/>
      <c r="F157" s="3"/>
      <c r="H157" s="3"/>
    </row>
    <row r="158" ht="12.75" customHeight="1">
      <c r="A158" s="3"/>
      <c r="B158" s="3"/>
      <c r="C158" s="3"/>
      <c r="D158" s="3"/>
      <c r="E158" s="3"/>
      <c r="F158" s="3"/>
      <c r="H158" s="3"/>
    </row>
    <row r="159" ht="12.75" customHeight="1">
      <c r="A159" s="3"/>
      <c r="B159" s="3"/>
      <c r="C159" s="3"/>
      <c r="D159" s="3"/>
      <c r="E159" s="3"/>
      <c r="F159" s="3"/>
      <c r="H159" s="3"/>
    </row>
    <row r="160" ht="12.75" customHeight="1">
      <c r="A160" s="3"/>
      <c r="B160" s="3"/>
      <c r="C160" s="3"/>
      <c r="D160" s="3"/>
      <c r="E160" s="3"/>
      <c r="F160" s="3"/>
      <c r="H160" s="3"/>
    </row>
    <row r="161" ht="12.75" customHeight="1">
      <c r="A161" s="3"/>
      <c r="B161" s="3"/>
      <c r="C161" s="3"/>
      <c r="D161" s="3"/>
      <c r="E161" s="3"/>
      <c r="F161" s="3"/>
      <c r="H161" s="3"/>
    </row>
    <row r="162" ht="12.75" customHeight="1">
      <c r="A162" s="3"/>
      <c r="B162" s="3"/>
      <c r="C162" s="3"/>
      <c r="D162" s="3"/>
      <c r="E162" s="3"/>
      <c r="F162" s="3"/>
      <c r="H162" s="3"/>
    </row>
    <row r="163" ht="12.75" customHeight="1">
      <c r="A163" s="3"/>
      <c r="B163" s="3"/>
      <c r="C163" s="3"/>
      <c r="D163" s="3"/>
      <c r="E163" s="3"/>
      <c r="F163" s="3"/>
      <c r="H163" s="3"/>
    </row>
    <row r="164" ht="12.75" customHeight="1">
      <c r="A164" s="3"/>
      <c r="B164" s="3"/>
      <c r="C164" s="3"/>
      <c r="D164" s="3"/>
      <c r="E164" s="3"/>
      <c r="F164" s="3"/>
      <c r="H164" s="3"/>
    </row>
    <row r="165" ht="12.75" customHeight="1">
      <c r="A165" s="3"/>
      <c r="B165" s="3"/>
      <c r="C165" s="3"/>
      <c r="D165" s="3"/>
      <c r="E165" s="3"/>
      <c r="F165" s="3"/>
      <c r="H165" s="3"/>
    </row>
    <row r="166" ht="12.75" customHeight="1">
      <c r="A166" s="3"/>
      <c r="B166" s="3"/>
      <c r="C166" s="3"/>
      <c r="D166" s="3"/>
      <c r="E166" s="3"/>
      <c r="F166" s="3"/>
      <c r="H166" s="3"/>
    </row>
    <row r="167" ht="12.75" customHeight="1">
      <c r="A167" s="3"/>
      <c r="B167" s="3"/>
      <c r="C167" s="3"/>
      <c r="D167" s="3"/>
      <c r="E167" s="3"/>
      <c r="F167" s="3"/>
      <c r="H167" s="3"/>
    </row>
    <row r="168" ht="12.75" customHeight="1">
      <c r="A168" s="3"/>
      <c r="B168" s="3"/>
      <c r="C168" s="3"/>
      <c r="D168" s="3"/>
      <c r="E168" s="3"/>
      <c r="F168" s="3"/>
      <c r="H168" s="3"/>
    </row>
    <row r="169" ht="12.75" customHeight="1">
      <c r="A169" s="3"/>
      <c r="B169" s="3"/>
      <c r="C169" s="3"/>
      <c r="D169" s="3"/>
      <c r="E169" s="3"/>
      <c r="F169" s="3"/>
      <c r="H169" s="3"/>
    </row>
    <row r="170" ht="12.75" customHeight="1">
      <c r="A170" s="3"/>
      <c r="B170" s="3"/>
      <c r="C170" s="3"/>
      <c r="D170" s="3"/>
      <c r="E170" s="3"/>
      <c r="F170" s="3"/>
      <c r="H170" s="3"/>
    </row>
    <row r="171" ht="12.75" customHeight="1">
      <c r="A171" s="3"/>
      <c r="B171" s="3"/>
      <c r="C171" s="3"/>
      <c r="D171" s="3"/>
      <c r="E171" s="3"/>
      <c r="F171" s="3"/>
      <c r="H171" s="3"/>
    </row>
    <row r="172" ht="12.75" customHeight="1">
      <c r="A172" s="3"/>
      <c r="B172" s="3"/>
      <c r="C172" s="3"/>
      <c r="D172" s="3"/>
      <c r="E172" s="3"/>
      <c r="F172" s="3"/>
      <c r="H172" s="3"/>
    </row>
    <row r="173" ht="12.75" customHeight="1">
      <c r="A173" s="3"/>
      <c r="B173" s="3"/>
      <c r="C173" s="3"/>
      <c r="D173" s="3"/>
      <c r="E173" s="3"/>
      <c r="F173" s="3"/>
      <c r="H173" s="3"/>
    </row>
    <row r="174" ht="12.75" customHeight="1">
      <c r="A174" s="3"/>
      <c r="B174" s="3"/>
      <c r="C174" s="3"/>
      <c r="D174" s="3"/>
      <c r="E174" s="3"/>
      <c r="F174" s="3"/>
      <c r="H174" s="3"/>
    </row>
    <row r="175" ht="12.75" customHeight="1">
      <c r="A175" s="3"/>
      <c r="B175" s="3"/>
      <c r="C175" s="3"/>
      <c r="D175" s="3"/>
      <c r="E175" s="3"/>
      <c r="F175" s="3"/>
      <c r="H175" s="3"/>
    </row>
    <row r="176" ht="12.75" customHeight="1">
      <c r="A176" s="3"/>
      <c r="B176" s="3"/>
      <c r="C176" s="3"/>
      <c r="D176" s="3"/>
      <c r="E176" s="3"/>
      <c r="F176" s="3"/>
      <c r="H176" s="3"/>
    </row>
    <row r="177" ht="12.75" customHeight="1">
      <c r="A177" s="3"/>
      <c r="B177" s="3"/>
      <c r="C177" s="3"/>
      <c r="D177" s="3"/>
      <c r="E177" s="3"/>
      <c r="F177" s="3"/>
      <c r="H177" s="3"/>
    </row>
    <row r="178" ht="12.75" customHeight="1">
      <c r="A178" s="3"/>
      <c r="B178" s="3"/>
      <c r="C178" s="3"/>
      <c r="D178" s="3"/>
      <c r="E178" s="3"/>
      <c r="F178" s="3"/>
      <c r="H178" s="3"/>
    </row>
    <row r="179" ht="12.75" customHeight="1">
      <c r="A179" s="3"/>
      <c r="B179" s="3"/>
      <c r="C179" s="3"/>
      <c r="D179" s="3"/>
      <c r="E179" s="3"/>
      <c r="F179" s="3"/>
      <c r="H179" s="3"/>
    </row>
    <row r="180" ht="12.75" customHeight="1">
      <c r="A180" s="3"/>
      <c r="B180" s="3"/>
      <c r="C180" s="3"/>
      <c r="D180" s="3"/>
      <c r="E180" s="3"/>
      <c r="F180" s="3"/>
      <c r="H180" s="3"/>
    </row>
    <row r="181" ht="12.75" customHeight="1">
      <c r="A181" s="3"/>
      <c r="B181" s="3"/>
      <c r="C181" s="3"/>
      <c r="D181" s="3"/>
      <c r="E181" s="3"/>
      <c r="F181" s="3"/>
      <c r="H181" s="3"/>
    </row>
    <row r="182" ht="12.75" customHeight="1">
      <c r="A182" s="3"/>
      <c r="B182" s="3"/>
      <c r="C182" s="3"/>
      <c r="D182" s="3"/>
      <c r="E182" s="3"/>
      <c r="F182" s="3"/>
      <c r="H182" s="3"/>
    </row>
    <row r="183" ht="12.75" customHeight="1">
      <c r="A183" s="3"/>
      <c r="B183" s="3"/>
      <c r="C183" s="3"/>
      <c r="D183" s="3"/>
      <c r="E183" s="3"/>
      <c r="F183" s="3"/>
      <c r="H183" s="3"/>
    </row>
    <row r="184" ht="12.75" customHeight="1">
      <c r="A184" s="3"/>
      <c r="B184" s="3"/>
      <c r="C184" s="3"/>
      <c r="D184" s="3"/>
      <c r="E184" s="3"/>
      <c r="F184" s="3"/>
      <c r="H184" s="3"/>
    </row>
    <row r="185" ht="12.75" customHeight="1">
      <c r="A185" s="3"/>
      <c r="B185" s="3"/>
      <c r="C185" s="3"/>
      <c r="D185" s="3"/>
      <c r="E185" s="3"/>
      <c r="F185" s="3"/>
      <c r="H185" s="3"/>
    </row>
    <row r="186" ht="12.75" customHeight="1">
      <c r="A186" s="3"/>
      <c r="B186" s="3"/>
      <c r="C186" s="3"/>
      <c r="D186" s="3"/>
      <c r="E186" s="3"/>
      <c r="F186" s="3"/>
      <c r="H186" s="3"/>
    </row>
    <row r="187" ht="12.75" customHeight="1">
      <c r="A187" s="3"/>
      <c r="B187" s="3"/>
      <c r="C187" s="3"/>
      <c r="D187" s="3"/>
      <c r="E187" s="3"/>
      <c r="F187" s="3"/>
      <c r="H187" s="3"/>
    </row>
    <row r="188" ht="12.75" customHeight="1">
      <c r="A188" s="3"/>
      <c r="B188" s="3"/>
      <c r="C188" s="3"/>
      <c r="D188" s="3"/>
      <c r="E188" s="3"/>
      <c r="F188" s="3"/>
      <c r="H188" s="3"/>
    </row>
    <row r="189" ht="12.75" customHeight="1">
      <c r="A189" s="3"/>
      <c r="B189" s="3"/>
      <c r="C189" s="3"/>
      <c r="D189" s="3"/>
      <c r="E189" s="3"/>
      <c r="F189" s="3"/>
      <c r="H189" s="3"/>
    </row>
    <row r="190" ht="12.75" customHeight="1">
      <c r="A190" s="3"/>
      <c r="B190" s="3"/>
      <c r="C190" s="3"/>
      <c r="D190" s="3"/>
      <c r="E190" s="3"/>
      <c r="F190" s="3"/>
      <c r="H190" s="3"/>
    </row>
    <row r="191" ht="12.75" customHeight="1">
      <c r="A191" s="3"/>
      <c r="B191" s="3"/>
      <c r="C191" s="3"/>
      <c r="D191" s="3"/>
      <c r="E191" s="3"/>
      <c r="F191" s="3"/>
      <c r="H191" s="3"/>
    </row>
    <row r="192" ht="12.75" customHeight="1">
      <c r="A192" s="3"/>
      <c r="B192" s="3"/>
      <c r="C192" s="3"/>
      <c r="D192" s="3"/>
      <c r="E192" s="3"/>
      <c r="F192" s="3"/>
      <c r="H192" s="3"/>
    </row>
    <row r="193" ht="12.75" customHeight="1">
      <c r="A193" s="3"/>
      <c r="B193" s="3"/>
      <c r="C193" s="3"/>
      <c r="D193" s="3"/>
      <c r="E193" s="3"/>
      <c r="F193" s="3"/>
      <c r="H193" s="3"/>
    </row>
    <row r="194" ht="12.75" customHeight="1">
      <c r="A194" s="3"/>
      <c r="B194" s="3"/>
      <c r="C194" s="3"/>
      <c r="D194" s="3"/>
      <c r="E194" s="3"/>
      <c r="F194" s="3"/>
      <c r="H194" s="3"/>
    </row>
    <row r="195" ht="12.75" customHeight="1">
      <c r="A195" s="3"/>
      <c r="B195" s="3"/>
      <c r="C195" s="3"/>
      <c r="D195" s="3"/>
      <c r="E195" s="3"/>
      <c r="F195" s="3"/>
      <c r="H195" s="3"/>
    </row>
    <row r="196" ht="12.75" customHeight="1">
      <c r="A196" s="3"/>
      <c r="B196" s="3"/>
      <c r="C196" s="3"/>
      <c r="D196" s="3"/>
      <c r="E196" s="3"/>
      <c r="F196" s="3"/>
      <c r="H196" s="3"/>
    </row>
    <row r="197" ht="12.75" customHeight="1">
      <c r="A197" s="3"/>
      <c r="B197" s="3"/>
      <c r="C197" s="3"/>
      <c r="D197" s="3"/>
      <c r="E197" s="3"/>
      <c r="F197" s="3"/>
      <c r="H197" s="3"/>
    </row>
    <row r="198" ht="12.75" customHeight="1">
      <c r="A198" s="3"/>
      <c r="B198" s="3"/>
      <c r="C198" s="3"/>
      <c r="D198" s="3"/>
      <c r="E198" s="3"/>
      <c r="F198" s="3"/>
      <c r="H198" s="3"/>
    </row>
    <row r="199" ht="12.75" customHeight="1">
      <c r="A199" s="3"/>
      <c r="B199" s="3"/>
      <c r="C199" s="3"/>
      <c r="D199" s="3"/>
      <c r="E199" s="3"/>
      <c r="F199" s="3"/>
      <c r="H199" s="3"/>
    </row>
    <row r="200" ht="12.75" customHeight="1">
      <c r="A200" s="3"/>
      <c r="B200" s="3"/>
      <c r="C200" s="3"/>
      <c r="D200" s="3"/>
      <c r="E200" s="3"/>
      <c r="F200" s="3"/>
      <c r="H200" s="3"/>
    </row>
    <row r="201" ht="12.75" customHeight="1">
      <c r="A201" s="3"/>
      <c r="B201" s="3"/>
      <c r="C201" s="3"/>
      <c r="D201" s="3"/>
      <c r="E201" s="3"/>
      <c r="F201" s="3"/>
      <c r="H201" s="3"/>
    </row>
    <row r="202" ht="12.75" customHeight="1">
      <c r="A202" s="3"/>
      <c r="B202" s="3"/>
      <c r="C202" s="3"/>
      <c r="D202" s="3"/>
      <c r="E202" s="3"/>
      <c r="F202" s="3"/>
      <c r="H202" s="3"/>
    </row>
    <row r="203" ht="12.75" customHeight="1">
      <c r="A203" s="3"/>
      <c r="B203" s="3"/>
      <c r="C203" s="3"/>
      <c r="D203" s="3"/>
      <c r="E203" s="3"/>
      <c r="F203" s="3"/>
      <c r="H203" s="3"/>
    </row>
    <row r="204" ht="12.75" customHeight="1">
      <c r="A204" s="3"/>
      <c r="B204" s="3"/>
      <c r="C204" s="3"/>
      <c r="D204" s="3"/>
      <c r="E204" s="3"/>
      <c r="F204" s="3"/>
      <c r="H204" s="3"/>
    </row>
    <row r="205" ht="12.75" customHeight="1">
      <c r="A205" s="3"/>
      <c r="B205" s="3"/>
      <c r="C205" s="3"/>
      <c r="D205" s="3"/>
      <c r="E205" s="3"/>
      <c r="F205" s="3"/>
      <c r="H205" s="3"/>
    </row>
    <row r="206" ht="12.75" customHeight="1">
      <c r="A206" s="3"/>
      <c r="B206" s="3"/>
      <c r="C206" s="3"/>
      <c r="D206" s="3"/>
      <c r="E206" s="3"/>
      <c r="F206" s="3"/>
      <c r="H206" s="3"/>
    </row>
    <row r="207" ht="12.75" customHeight="1">
      <c r="A207" s="3"/>
      <c r="B207" s="3"/>
      <c r="C207" s="3"/>
      <c r="D207" s="3"/>
      <c r="E207" s="3"/>
      <c r="F207" s="3"/>
      <c r="H207" s="3"/>
    </row>
    <row r="208" ht="12.75" customHeight="1">
      <c r="A208" s="3"/>
      <c r="B208" s="3"/>
      <c r="C208" s="3"/>
      <c r="D208" s="3"/>
      <c r="E208" s="3"/>
      <c r="F208" s="3"/>
      <c r="H208" s="3"/>
    </row>
    <row r="209" ht="12.75" customHeight="1">
      <c r="A209" s="3"/>
      <c r="B209" s="3"/>
      <c r="C209" s="3"/>
      <c r="D209" s="3"/>
      <c r="E209" s="3"/>
      <c r="F209" s="3"/>
      <c r="H209" s="3"/>
    </row>
    <row r="210" ht="12.75" customHeight="1">
      <c r="A210" s="3"/>
      <c r="B210" s="3"/>
      <c r="C210" s="3"/>
      <c r="D210" s="3"/>
      <c r="E210" s="3"/>
      <c r="F210" s="3"/>
      <c r="H210" s="3"/>
    </row>
    <row r="211" ht="12.75" customHeight="1">
      <c r="A211" s="3"/>
      <c r="B211" s="3"/>
      <c r="C211" s="3"/>
      <c r="D211" s="3"/>
      <c r="E211" s="3"/>
      <c r="F211" s="3"/>
      <c r="H211" s="3"/>
    </row>
    <row r="212" ht="12.75" customHeight="1">
      <c r="A212" s="3"/>
      <c r="B212" s="3"/>
      <c r="C212" s="3"/>
      <c r="D212" s="3"/>
      <c r="E212" s="3"/>
      <c r="F212" s="3"/>
      <c r="H212" s="3"/>
    </row>
    <row r="213" ht="12.75" customHeight="1">
      <c r="A213" s="3"/>
      <c r="B213" s="3"/>
      <c r="C213" s="3"/>
      <c r="D213" s="3"/>
      <c r="E213" s="3"/>
      <c r="F213" s="3"/>
      <c r="H213" s="3"/>
    </row>
    <row r="214" ht="12.75" customHeight="1">
      <c r="A214" s="3"/>
      <c r="B214" s="3"/>
      <c r="C214" s="3"/>
      <c r="D214" s="3"/>
      <c r="E214" s="3"/>
      <c r="F214" s="3"/>
      <c r="H214" s="3"/>
    </row>
    <row r="215" ht="12.75" customHeight="1">
      <c r="A215" s="3"/>
      <c r="B215" s="3"/>
      <c r="C215" s="3"/>
      <c r="D215" s="3"/>
      <c r="E215" s="3"/>
      <c r="F215" s="3"/>
      <c r="H215" s="3"/>
    </row>
    <row r="216" ht="12.75" customHeight="1">
      <c r="A216" s="3"/>
      <c r="B216" s="3"/>
      <c r="C216" s="3"/>
      <c r="D216" s="3"/>
      <c r="E216" s="3"/>
      <c r="F216" s="3"/>
      <c r="H216" s="3"/>
    </row>
    <row r="217" ht="12.75" customHeight="1">
      <c r="A217" s="3"/>
      <c r="B217" s="3"/>
      <c r="C217" s="3"/>
      <c r="D217" s="3"/>
      <c r="E217" s="3"/>
      <c r="F217" s="3"/>
      <c r="H217" s="3"/>
    </row>
    <row r="218" ht="12.75" customHeight="1">
      <c r="A218" s="3"/>
      <c r="B218" s="3"/>
      <c r="C218" s="3"/>
      <c r="D218" s="3"/>
      <c r="E218" s="3"/>
      <c r="F218" s="3"/>
      <c r="H218" s="3"/>
    </row>
    <row r="219" ht="12.75" customHeight="1">
      <c r="A219" s="3"/>
      <c r="B219" s="3"/>
      <c r="C219" s="3"/>
      <c r="D219" s="3"/>
      <c r="E219" s="3"/>
      <c r="F219" s="3"/>
      <c r="H219" s="3"/>
    </row>
    <row r="220" ht="12.75" customHeight="1">
      <c r="A220" s="3"/>
      <c r="B220" s="3"/>
      <c r="C220" s="3"/>
      <c r="D220" s="3"/>
      <c r="E220" s="3"/>
      <c r="F220" s="3"/>
      <c r="H220" s="3"/>
    </row>
    <row r="221" ht="12.75" customHeight="1">
      <c r="A221" s="3"/>
      <c r="B221" s="3"/>
      <c r="C221" s="3"/>
      <c r="D221" s="3"/>
      <c r="E221" s="3"/>
      <c r="F221" s="3"/>
      <c r="H221" s="3"/>
    </row>
    <row r="222" ht="12.75" customHeight="1">
      <c r="A222" s="3"/>
      <c r="B222" s="3"/>
      <c r="C222" s="3"/>
      <c r="D222" s="3"/>
      <c r="E222" s="3"/>
      <c r="F222" s="3"/>
      <c r="H222" s="3"/>
    </row>
    <row r="223" ht="12.75" customHeight="1">
      <c r="A223" s="3"/>
      <c r="B223" s="3"/>
      <c r="C223" s="3"/>
      <c r="D223" s="3"/>
      <c r="E223" s="3"/>
      <c r="F223" s="3"/>
      <c r="H223" s="3"/>
    </row>
    <row r="224" ht="12.75" customHeight="1">
      <c r="A224" s="3"/>
      <c r="B224" s="3"/>
      <c r="C224" s="3"/>
      <c r="D224" s="3"/>
      <c r="E224" s="3"/>
      <c r="F224" s="3"/>
      <c r="H224" s="3"/>
    </row>
    <row r="225" ht="12.75" customHeight="1">
      <c r="A225" s="3"/>
      <c r="B225" s="3"/>
      <c r="C225" s="3"/>
      <c r="D225" s="3"/>
      <c r="E225" s="3"/>
      <c r="F225" s="3"/>
      <c r="H225" s="3"/>
    </row>
    <row r="226" ht="12.75" customHeight="1">
      <c r="A226" s="3"/>
      <c r="B226" s="3"/>
      <c r="C226" s="3"/>
      <c r="D226" s="3"/>
      <c r="E226" s="3"/>
      <c r="F226" s="3"/>
      <c r="H226" s="3"/>
    </row>
    <row r="227" ht="12.75" customHeight="1">
      <c r="A227" s="3"/>
      <c r="B227" s="3"/>
      <c r="C227" s="3"/>
      <c r="D227" s="3"/>
      <c r="E227" s="3"/>
      <c r="F227" s="3"/>
      <c r="H227" s="3"/>
    </row>
    <row r="228" ht="12.75" customHeight="1">
      <c r="A228" s="3"/>
      <c r="B228" s="3"/>
      <c r="C228" s="3"/>
      <c r="D228" s="3"/>
      <c r="E228" s="3"/>
      <c r="F228" s="3"/>
      <c r="H228" s="3"/>
    </row>
    <row r="229" ht="12.75" customHeight="1">
      <c r="A229" s="3"/>
      <c r="B229" s="3"/>
      <c r="C229" s="3"/>
      <c r="D229" s="3"/>
      <c r="E229" s="3"/>
      <c r="F229" s="3"/>
      <c r="H229" s="3"/>
    </row>
    <row r="230" ht="12.75" customHeight="1">
      <c r="A230" s="3"/>
      <c r="B230" s="3"/>
      <c r="C230" s="3"/>
      <c r="D230" s="3"/>
      <c r="E230" s="3"/>
      <c r="F230" s="3"/>
      <c r="H230" s="3"/>
    </row>
    <row r="231" ht="12.75" customHeight="1">
      <c r="A231" s="3"/>
      <c r="B231" s="3"/>
      <c r="C231" s="3"/>
      <c r="D231" s="3"/>
      <c r="E231" s="3"/>
      <c r="F231" s="3"/>
      <c r="H231" s="3"/>
    </row>
    <row r="232" ht="12.75" customHeight="1">
      <c r="A232" s="3"/>
      <c r="B232" s="3"/>
      <c r="C232" s="3"/>
      <c r="D232" s="3"/>
      <c r="E232" s="3"/>
      <c r="F232" s="3"/>
      <c r="H232" s="3"/>
    </row>
    <row r="233" ht="12.75" customHeight="1">
      <c r="A233" s="3"/>
      <c r="B233" s="3"/>
      <c r="C233" s="3"/>
      <c r="D233" s="3"/>
      <c r="E233" s="3"/>
      <c r="F233" s="3"/>
      <c r="H233" s="3"/>
    </row>
    <row r="234" ht="12.75" customHeight="1">
      <c r="A234" s="3"/>
      <c r="B234" s="3"/>
      <c r="C234" s="3"/>
      <c r="D234" s="3"/>
      <c r="E234" s="3"/>
      <c r="F234" s="3"/>
      <c r="H234" s="3"/>
    </row>
    <row r="235" ht="12.75" customHeight="1">
      <c r="A235" s="3"/>
      <c r="B235" s="3"/>
      <c r="C235" s="3"/>
      <c r="D235" s="3"/>
      <c r="E235" s="3"/>
      <c r="F235" s="3"/>
      <c r="H235" s="3"/>
    </row>
    <row r="236" ht="12.75" customHeight="1">
      <c r="A236" s="3"/>
      <c r="B236" s="3"/>
      <c r="C236" s="3"/>
      <c r="D236" s="3"/>
      <c r="E236" s="3"/>
      <c r="F236" s="3"/>
      <c r="H236" s="3"/>
    </row>
    <row r="237" ht="12.75" customHeight="1">
      <c r="A237" s="3"/>
      <c r="B237" s="3"/>
      <c r="C237" s="3"/>
      <c r="D237" s="3"/>
      <c r="E237" s="3"/>
      <c r="F237" s="3"/>
      <c r="H237" s="3"/>
    </row>
    <row r="238" ht="12.75" customHeight="1">
      <c r="A238" s="3"/>
      <c r="B238" s="3"/>
      <c r="C238" s="3"/>
      <c r="D238" s="3"/>
      <c r="E238" s="3"/>
      <c r="F238" s="3"/>
      <c r="H238" s="3"/>
    </row>
    <row r="239" ht="12.75" customHeight="1">
      <c r="A239" s="3"/>
      <c r="B239" s="3"/>
      <c r="C239" s="3"/>
      <c r="D239" s="3"/>
      <c r="E239" s="3"/>
      <c r="F239" s="3"/>
      <c r="H239" s="3"/>
    </row>
    <row r="240" ht="12.75" customHeight="1">
      <c r="A240" s="3"/>
      <c r="B240" s="3"/>
      <c r="C240" s="3"/>
      <c r="D240" s="3"/>
      <c r="E240" s="3"/>
      <c r="F240" s="3"/>
      <c r="H240" s="3"/>
    </row>
    <row r="241" ht="12.75" customHeight="1">
      <c r="A241" s="3"/>
      <c r="B241" s="3"/>
      <c r="C241" s="3"/>
      <c r="D241" s="3"/>
      <c r="E241" s="3"/>
      <c r="F241" s="3"/>
      <c r="H241" s="3"/>
    </row>
    <row r="242" ht="12.75" customHeight="1">
      <c r="A242" s="3"/>
      <c r="B242" s="3"/>
      <c r="C242" s="3"/>
      <c r="D242" s="3"/>
      <c r="E242" s="3"/>
      <c r="F242" s="3"/>
      <c r="H242" s="3"/>
    </row>
    <row r="243" ht="12.75" customHeight="1">
      <c r="A243" s="3"/>
      <c r="B243" s="3"/>
      <c r="C243" s="3"/>
      <c r="D243" s="3"/>
      <c r="E243" s="3"/>
      <c r="F243" s="3"/>
      <c r="H243" s="3"/>
    </row>
    <row r="244" ht="12.75" customHeight="1">
      <c r="A244" s="3"/>
      <c r="B244" s="3"/>
      <c r="C244" s="3"/>
      <c r="D244" s="3"/>
      <c r="E244" s="3"/>
      <c r="F244" s="3"/>
      <c r="H244" s="3"/>
    </row>
    <row r="245" ht="12.75" customHeight="1">
      <c r="A245" s="3"/>
      <c r="B245" s="3"/>
      <c r="C245" s="3"/>
      <c r="D245" s="3"/>
      <c r="E245" s="3"/>
      <c r="F245" s="3"/>
      <c r="H245" s="3"/>
    </row>
    <row r="246" ht="12.75" customHeight="1">
      <c r="A246" s="3"/>
      <c r="B246" s="3"/>
      <c r="C246" s="3"/>
      <c r="D246" s="3"/>
      <c r="E246" s="3"/>
      <c r="F246" s="3"/>
      <c r="H246" s="3"/>
    </row>
    <row r="247" ht="12.75" customHeight="1">
      <c r="A247" s="3"/>
      <c r="B247" s="3"/>
      <c r="C247" s="3"/>
      <c r="D247" s="3"/>
      <c r="E247" s="3"/>
      <c r="F247" s="3"/>
      <c r="H247" s="3"/>
    </row>
    <row r="248" ht="12.75" customHeight="1">
      <c r="A248" s="3"/>
      <c r="B248" s="3"/>
      <c r="C248" s="3"/>
      <c r="D248" s="3"/>
      <c r="E248" s="3"/>
      <c r="F248" s="3"/>
      <c r="H248" s="3"/>
    </row>
    <row r="249" ht="12.75" customHeight="1">
      <c r="A249" s="3"/>
      <c r="B249" s="3"/>
      <c r="C249" s="3"/>
      <c r="D249" s="3"/>
      <c r="E249" s="3"/>
      <c r="F249" s="3"/>
      <c r="H249" s="3"/>
    </row>
    <row r="250" ht="12.75" customHeight="1">
      <c r="A250" s="3"/>
      <c r="B250" s="3"/>
      <c r="C250" s="3"/>
      <c r="D250" s="3"/>
      <c r="E250" s="3"/>
      <c r="F250" s="3"/>
      <c r="H250" s="3"/>
    </row>
    <row r="251" ht="12.75" customHeight="1">
      <c r="A251" s="3"/>
      <c r="B251" s="3"/>
      <c r="C251" s="3"/>
      <c r="D251" s="3"/>
      <c r="E251" s="3"/>
      <c r="F251" s="3"/>
      <c r="H251" s="3"/>
    </row>
    <row r="252" ht="12.75" customHeight="1">
      <c r="A252" s="3"/>
      <c r="B252" s="3"/>
      <c r="C252" s="3"/>
      <c r="D252" s="3"/>
      <c r="E252" s="3"/>
      <c r="F252" s="3"/>
      <c r="H252" s="3"/>
    </row>
    <row r="253" ht="12.75" customHeight="1">
      <c r="A253" s="3"/>
      <c r="B253" s="3"/>
      <c r="C253" s="3"/>
      <c r="D253" s="3"/>
      <c r="E253" s="3"/>
      <c r="F253" s="3"/>
      <c r="H253" s="3"/>
    </row>
    <row r="254" ht="12.75" customHeight="1">
      <c r="A254" s="3"/>
      <c r="B254" s="3"/>
      <c r="C254" s="3"/>
      <c r="D254" s="3"/>
      <c r="E254" s="3"/>
      <c r="F254" s="3"/>
      <c r="H254" s="3"/>
    </row>
    <row r="255" ht="12.75" customHeight="1">
      <c r="A255" s="3"/>
      <c r="B255" s="3"/>
      <c r="C255" s="3"/>
      <c r="D255" s="3"/>
      <c r="E255" s="3"/>
      <c r="F255" s="3"/>
      <c r="H255" s="3"/>
    </row>
    <row r="256" ht="12.75" customHeight="1">
      <c r="A256" s="3"/>
      <c r="B256" s="3"/>
      <c r="C256" s="3"/>
      <c r="D256" s="3"/>
      <c r="E256" s="3"/>
      <c r="F256" s="3"/>
      <c r="H256" s="3"/>
    </row>
    <row r="257" ht="12.75" customHeight="1">
      <c r="A257" s="3"/>
      <c r="B257" s="3"/>
      <c r="C257" s="3"/>
      <c r="D257" s="3"/>
      <c r="E257" s="3"/>
      <c r="F257" s="3"/>
      <c r="H257" s="3"/>
    </row>
    <row r="258" ht="12.75" customHeight="1">
      <c r="A258" s="3"/>
      <c r="B258" s="3"/>
      <c r="C258" s="3"/>
      <c r="D258" s="3"/>
      <c r="E258" s="3"/>
      <c r="F258" s="3"/>
      <c r="H258" s="3"/>
    </row>
    <row r="259" ht="12.75" customHeight="1">
      <c r="A259" s="3"/>
      <c r="B259" s="3"/>
      <c r="C259" s="3"/>
      <c r="D259" s="3"/>
      <c r="E259" s="3"/>
      <c r="F259" s="3"/>
      <c r="H259" s="3"/>
    </row>
    <row r="260" ht="12.75" customHeight="1">
      <c r="A260" s="3"/>
      <c r="B260" s="3"/>
      <c r="C260" s="3"/>
      <c r="D260" s="3"/>
      <c r="E260" s="3"/>
      <c r="F260" s="3"/>
      <c r="H260" s="3"/>
    </row>
    <row r="261" ht="12.75" customHeight="1">
      <c r="A261" s="3"/>
      <c r="B261" s="3"/>
      <c r="C261" s="3"/>
      <c r="D261" s="3"/>
      <c r="E261" s="3"/>
      <c r="F261" s="3"/>
      <c r="H261" s="3"/>
    </row>
    <row r="262" ht="12.75" customHeight="1">
      <c r="A262" s="3"/>
      <c r="B262" s="3"/>
      <c r="C262" s="3"/>
      <c r="D262" s="3"/>
      <c r="E262" s="3"/>
      <c r="F262" s="3"/>
      <c r="H262" s="3"/>
    </row>
    <row r="263" ht="12.75" customHeight="1">
      <c r="A263" s="3"/>
      <c r="B263" s="3"/>
      <c r="C263" s="3"/>
      <c r="D263" s="3"/>
      <c r="E263" s="3"/>
      <c r="F263" s="3"/>
      <c r="H263" s="3"/>
    </row>
    <row r="264" ht="12.75" customHeight="1">
      <c r="A264" s="3"/>
      <c r="B264" s="3"/>
      <c r="C264" s="3"/>
      <c r="D264" s="3"/>
      <c r="E264" s="3"/>
      <c r="F264" s="3"/>
      <c r="H264" s="3"/>
    </row>
    <row r="265" ht="12.75" customHeight="1">
      <c r="A265" s="3"/>
      <c r="B265" s="3"/>
      <c r="C265" s="3"/>
      <c r="D265" s="3"/>
      <c r="E265" s="3"/>
      <c r="F265" s="3"/>
      <c r="H265" s="3"/>
    </row>
    <row r="266" ht="12.75" customHeight="1">
      <c r="A266" s="3"/>
      <c r="B266" s="3"/>
      <c r="C266" s="3"/>
      <c r="D266" s="3"/>
      <c r="E266" s="3"/>
      <c r="F266" s="3"/>
      <c r="H266" s="3"/>
    </row>
    <row r="267" ht="12.75" customHeight="1">
      <c r="A267" s="3"/>
      <c r="B267" s="3"/>
      <c r="C267" s="3"/>
      <c r="D267" s="3"/>
      <c r="E267" s="3"/>
      <c r="F267" s="3"/>
      <c r="H267" s="3"/>
    </row>
    <row r="268" ht="12.75" customHeight="1">
      <c r="A268" s="3"/>
      <c r="B268" s="3"/>
      <c r="C268" s="3"/>
      <c r="D268" s="3"/>
      <c r="E268" s="3"/>
      <c r="F268" s="3"/>
      <c r="H268" s="3"/>
    </row>
    <row r="269" ht="12.75" customHeight="1">
      <c r="A269" s="3"/>
      <c r="B269" s="3"/>
      <c r="C269" s="3"/>
      <c r="D269" s="3"/>
      <c r="E269" s="3"/>
      <c r="F269" s="3"/>
      <c r="H269" s="3"/>
    </row>
    <row r="270" ht="12.75" customHeight="1">
      <c r="A270" s="3"/>
      <c r="B270" s="3"/>
      <c r="C270" s="3"/>
      <c r="D270" s="3"/>
      <c r="E270" s="3"/>
      <c r="F270" s="3"/>
      <c r="H270" s="3"/>
    </row>
    <row r="271" ht="12.75" customHeight="1">
      <c r="A271" s="3"/>
      <c r="B271" s="3"/>
      <c r="C271" s="3"/>
      <c r="D271" s="3"/>
      <c r="E271" s="3"/>
      <c r="F271" s="3"/>
      <c r="H271" s="3"/>
    </row>
    <row r="272" ht="12.75" customHeight="1">
      <c r="A272" s="3"/>
      <c r="B272" s="3"/>
      <c r="C272" s="3"/>
      <c r="D272" s="3"/>
      <c r="E272" s="3"/>
      <c r="F272" s="3"/>
      <c r="H272" s="3"/>
    </row>
    <row r="273" ht="12.75" customHeight="1">
      <c r="A273" s="3"/>
      <c r="B273" s="3"/>
      <c r="C273" s="3"/>
      <c r="D273" s="3"/>
      <c r="E273" s="3"/>
      <c r="F273" s="3"/>
      <c r="H273" s="3"/>
    </row>
    <row r="274" ht="12.75" customHeight="1">
      <c r="A274" s="3"/>
      <c r="B274" s="3"/>
      <c r="C274" s="3"/>
      <c r="D274" s="3"/>
      <c r="E274" s="3"/>
      <c r="F274" s="3"/>
      <c r="H274" s="3"/>
    </row>
    <row r="275" ht="12.75" customHeight="1">
      <c r="A275" s="3"/>
      <c r="B275" s="3"/>
      <c r="C275" s="3"/>
      <c r="D275" s="3"/>
      <c r="E275" s="3"/>
      <c r="F275" s="3"/>
      <c r="H275" s="3"/>
    </row>
    <row r="276" ht="12.75" customHeight="1">
      <c r="A276" s="3"/>
      <c r="B276" s="3"/>
      <c r="C276" s="3"/>
      <c r="D276" s="3"/>
      <c r="E276" s="3"/>
      <c r="F276" s="3"/>
      <c r="H276" s="3"/>
    </row>
    <row r="277" ht="12.75" customHeight="1">
      <c r="A277" s="3"/>
      <c r="B277" s="3"/>
      <c r="C277" s="3"/>
      <c r="D277" s="3"/>
      <c r="E277" s="3"/>
      <c r="F277" s="3"/>
      <c r="H277" s="3"/>
    </row>
    <row r="278" ht="12.75" customHeight="1">
      <c r="A278" s="3"/>
      <c r="B278" s="3"/>
      <c r="C278" s="3"/>
      <c r="D278" s="3"/>
      <c r="E278" s="3"/>
      <c r="F278" s="3"/>
      <c r="H278" s="3"/>
    </row>
    <row r="279" ht="12.75" customHeight="1">
      <c r="A279" s="3"/>
      <c r="B279" s="3"/>
      <c r="C279" s="3"/>
      <c r="D279" s="3"/>
      <c r="E279" s="3"/>
      <c r="F279" s="3"/>
      <c r="H279" s="3"/>
    </row>
    <row r="280" ht="12.75" customHeight="1">
      <c r="A280" s="3"/>
      <c r="B280" s="3"/>
      <c r="C280" s="3"/>
      <c r="D280" s="3"/>
      <c r="E280" s="3"/>
      <c r="F280" s="3"/>
      <c r="H280" s="3"/>
    </row>
    <row r="281" ht="12.75" customHeight="1">
      <c r="A281" s="3"/>
      <c r="B281" s="3"/>
      <c r="C281" s="3"/>
      <c r="D281" s="3"/>
      <c r="E281" s="3"/>
      <c r="F281" s="3"/>
      <c r="H281" s="3"/>
    </row>
    <row r="282" ht="12.75" customHeight="1">
      <c r="A282" s="3"/>
      <c r="B282" s="3"/>
      <c r="C282" s="3"/>
      <c r="D282" s="3"/>
      <c r="E282" s="3"/>
      <c r="F282" s="3"/>
      <c r="H282" s="3"/>
    </row>
    <row r="283" ht="12.75" customHeight="1">
      <c r="A283" s="3"/>
      <c r="B283" s="3"/>
      <c r="C283" s="3"/>
      <c r="D283" s="3"/>
      <c r="E283" s="3"/>
      <c r="F283" s="3"/>
      <c r="H283" s="3"/>
    </row>
    <row r="284" ht="12.75" customHeight="1">
      <c r="A284" s="3"/>
      <c r="B284" s="3"/>
      <c r="C284" s="3"/>
      <c r="D284" s="3"/>
      <c r="E284" s="3"/>
      <c r="F284" s="3"/>
      <c r="H284" s="3"/>
    </row>
    <row r="285" ht="12.75" customHeight="1">
      <c r="A285" s="3"/>
      <c r="B285" s="3"/>
      <c r="C285" s="3"/>
      <c r="D285" s="3"/>
      <c r="E285" s="3"/>
      <c r="F285" s="3"/>
      <c r="H285" s="3"/>
    </row>
    <row r="286" ht="12.75" customHeight="1">
      <c r="A286" s="3"/>
      <c r="B286" s="3"/>
      <c r="C286" s="3"/>
      <c r="D286" s="3"/>
      <c r="E286" s="3"/>
      <c r="F286" s="3"/>
      <c r="H286" s="3"/>
    </row>
    <row r="287" ht="12.75" customHeight="1">
      <c r="A287" s="3"/>
      <c r="B287" s="3"/>
      <c r="C287" s="3"/>
      <c r="D287" s="3"/>
      <c r="E287" s="3"/>
      <c r="F287" s="3"/>
      <c r="H287" s="3"/>
    </row>
    <row r="288" ht="12.75" customHeight="1">
      <c r="A288" s="3"/>
      <c r="B288" s="3"/>
      <c r="C288" s="3"/>
      <c r="D288" s="3"/>
      <c r="E288" s="3"/>
      <c r="F288" s="3"/>
      <c r="H288" s="3"/>
    </row>
    <row r="289" ht="12.75" customHeight="1">
      <c r="A289" s="3"/>
      <c r="B289" s="3"/>
      <c r="C289" s="3"/>
      <c r="D289" s="3"/>
      <c r="E289" s="3"/>
      <c r="F289" s="3"/>
      <c r="H289" s="3"/>
    </row>
    <row r="290" ht="12.75" customHeight="1">
      <c r="A290" s="3"/>
      <c r="B290" s="3"/>
      <c r="C290" s="3"/>
      <c r="D290" s="3"/>
      <c r="E290" s="3"/>
      <c r="F290" s="3"/>
      <c r="H290" s="3"/>
    </row>
    <row r="291" ht="12.75" customHeight="1">
      <c r="A291" s="3"/>
      <c r="B291" s="3"/>
      <c r="C291" s="3"/>
      <c r="D291" s="3"/>
      <c r="E291" s="3"/>
      <c r="F291" s="3"/>
      <c r="H291" s="3"/>
    </row>
    <row r="292" ht="12.75" customHeight="1">
      <c r="A292" s="3"/>
      <c r="B292" s="3"/>
      <c r="C292" s="3"/>
      <c r="D292" s="3"/>
      <c r="E292" s="3"/>
      <c r="F292" s="3"/>
      <c r="H292" s="3"/>
    </row>
    <row r="293" ht="12.75" customHeight="1">
      <c r="A293" s="3"/>
      <c r="B293" s="3"/>
      <c r="C293" s="3"/>
      <c r="D293" s="3"/>
      <c r="E293" s="3"/>
      <c r="F293" s="3"/>
      <c r="H293" s="3"/>
    </row>
    <row r="294" ht="12.75" customHeight="1">
      <c r="A294" s="3"/>
      <c r="B294" s="3"/>
      <c r="C294" s="3"/>
      <c r="D294" s="3"/>
      <c r="E294" s="3"/>
      <c r="F294" s="3"/>
      <c r="H294" s="3"/>
    </row>
    <row r="295" ht="12.75" customHeight="1">
      <c r="A295" s="3"/>
      <c r="B295" s="3"/>
      <c r="C295" s="3"/>
      <c r="D295" s="3"/>
      <c r="E295" s="3"/>
      <c r="F295" s="3"/>
      <c r="H295" s="3"/>
    </row>
    <row r="296" ht="12.75" customHeight="1">
      <c r="A296" s="3"/>
      <c r="B296" s="3"/>
      <c r="C296" s="3"/>
      <c r="D296" s="3"/>
      <c r="E296" s="3"/>
      <c r="F296" s="3"/>
      <c r="H296" s="3"/>
    </row>
    <row r="297" ht="12.75" customHeight="1">
      <c r="A297" s="3"/>
      <c r="B297" s="3"/>
      <c r="C297" s="3"/>
      <c r="D297" s="3"/>
      <c r="E297" s="3"/>
      <c r="F297" s="3"/>
      <c r="H297" s="3"/>
    </row>
    <row r="298" ht="12.75" customHeight="1">
      <c r="A298" s="3"/>
      <c r="B298" s="3"/>
      <c r="C298" s="3"/>
      <c r="D298" s="3"/>
      <c r="E298" s="3"/>
      <c r="F298" s="3"/>
      <c r="H298" s="3"/>
    </row>
    <row r="299" ht="12.75" customHeight="1">
      <c r="A299" s="3"/>
      <c r="B299" s="3"/>
      <c r="C299" s="3"/>
      <c r="D299" s="3"/>
      <c r="E299" s="3"/>
      <c r="F299" s="3"/>
      <c r="H299" s="3"/>
    </row>
    <row r="300" ht="12.75" customHeight="1">
      <c r="A300" s="3"/>
      <c r="B300" s="3"/>
      <c r="C300" s="3"/>
      <c r="D300" s="3"/>
      <c r="E300" s="3"/>
      <c r="F300" s="3"/>
      <c r="H300" s="3"/>
    </row>
    <row r="301" ht="12.75" customHeight="1">
      <c r="A301" s="3"/>
      <c r="B301" s="3"/>
      <c r="C301" s="3"/>
      <c r="D301" s="3"/>
      <c r="E301" s="3"/>
      <c r="F301" s="3"/>
      <c r="H301" s="3"/>
    </row>
    <row r="302" ht="12.75" customHeight="1">
      <c r="A302" s="3"/>
      <c r="B302" s="3"/>
      <c r="C302" s="3"/>
      <c r="D302" s="3"/>
      <c r="E302" s="3"/>
      <c r="F302" s="3"/>
      <c r="H302" s="3"/>
    </row>
    <row r="303" ht="12.75" customHeight="1">
      <c r="A303" s="3"/>
      <c r="B303" s="3"/>
      <c r="C303" s="3"/>
      <c r="D303" s="3"/>
      <c r="E303" s="3"/>
      <c r="F303" s="3"/>
      <c r="H303" s="3"/>
    </row>
    <row r="304" ht="12.75" customHeight="1">
      <c r="A304" s="3"/>
      <c r="B304" s="3"/>
      <c r="C304" s="3"/>
      <c r="D304" s="3"/>
      <c r="E304" s="3"/>
      <c r="F304" s="3"/>
      <c r="H304" s="3"/>
    </row>
    <row r="305" ht="12.75" customHeight="1">
      <c r="A305" s="3"/>
      <c r="B305" s="3"/>
      <c r="C305" s="3"/>
      <c r="D305" s="3"/>
      <c r="E305" s="3"/>
      <c r="F305" s="3"/>
      <c r="H305" s="3"/>
    </row>
    <row r="306" ht="12.75" customHeight="1">
      <c r="A306" s="3"/>
      <c r="B306" s="3"/>
      <c r="C306" s="3"/>
      <c r="D306" s="3"/>
      <c r="E306" s="3"/>
      <c r="F306" s="3"/>
      <c r="H306" s="3"/>
    </row>
    <row r="307" ht="12.75" customHeight="1">
      <c r="A307" s="3"/>
      <c r="B307" s="3"/>
      <c r="C307" s="3"/>
      <c r="D307" s="3"/>
      <c r="E307" s="3"/>
      <c r="F307" s="3"/>
      <c r="H307" s="3"/>
    </row>
    <row r="308" ht="12.75" customHeight="1">
      <c r="A308" s="3"/>
      <c r="B308" s="3"/>
      <c r="C308" s="3"/>
      <c r="D308" s="3"/>
      <c r="E308" s="3"/>
      <c r="F308" s="3"/>
      <c r="H308" s="3"/>
    </row>
    <row r="309" ht="12.75" customHeight="1">
      <c r="A309" s="3"/>
      <c r="B309" s="3"/>
      <c r="C309" s="3"/>
      <c r="D309" s="3"/>
      <c r="E309" s="3"/>
      <c r="F309" s="3"/>
      <c r="H309" s="3"/>
    </row>
    <row r="310" ht="12.75" customHeight="1">
      <c r="A310" s="3"/>
      <c r="B310" s="3"/>
      <c r="C310" s="3"/>
      <c r="D310" s="3"/>
      <c r="E310" s="3"/>
      <c r="F310" s="3"/>
      <c r="H310" s="3"/>
    </row>
    <row r="311" ht="12.75" customHeight="1">
      <c r="A311" s="3"/>
      <c r="B311" s="3"/>
      <c r="C311" s="3"/>
      <c r="D311" s="3"/>
      <c r="E311" s="3"/>
      <c r="F311" s="3"/>
      <c r="H311" s="3"/>
    </row>
    <row r="312" ht="12.75" customHeight="1">
      <c r="A312" s="3"/>
      <c r="B312" s="3"/>
      <c r="C312" s="3"/>
      <c r="D312" s="3"/>
      <c r="E312" s="3"/>
      <c r="F312" s="3"/>
      <c r="H312" s="3"/>
    </row>
    <row r="313" ht="12.75" customHeight="1">
      <c r="A313" s="3"/>
      <c r="B313" s="3"/>
      <c r="C313" s="3"/>
      <c r="D313" s="3"/>
      <c r="E313" s="3"/>
      <c r="F313" s="3"/>
      <c r="H313" s="3"/>
    </row>
    <row r="314" ht="12.75" customHeight="1">
      <c r="A314" s="3"/>
      <c r="B314" s="3"/>
      <c r="C314" s="3"/>
      <c r="D314" s="3"/>
      <c r="E314" s="3"/>
      <c r="F314" s="3"/>
      <c r="H314" s="3"/>
    </row>
    <row r="315" ht="12.75" customHeight="1">
      <c r="A315" s="3"/>
      <c r="B315" s="3"/>
      <c r="C315" s="3"/>
      <c r="D315" s="3"/>
      <c r="E315" s="3"/>
      <c r="F315" s="3"/>
      <c r="H315" s="3"/>
    </row>
    <row r="316" ht="12.75" customHeight="1">
      <c r="A316" s="3"/>
      <c r="B316" s="3"/>
      <c r="C316" s="3"/>
      <c r="D316" s="3"/>
      <c r="E316" s="3"/>
      <c r="F316" s="3"/>
      <c r="H316" s="3"/>
    </row>
    <row r="317" ht="12.75" customHeight="1">
      <c r="A317" s="3"/>
      <c r="B317" s="3"/>
      <c r="C317" s="3"/>
      <c r="D317" s="3"/>
      <c r="E317" s="3"/>
      <c r="F317" s="3"/>
      <c r="H317" s="3"/>
    </row>
    <row r="318" ht="12.75" customHeight="1">
      <c r="A318" s="3"/>
      <c r="B318" s="3"/>
      <c r="C318" s="3"/>
      <c r="D318" s="3"/>
      <c r="E318" s="3"/>
      <c r="F318" s="3"/>
      <c r="H318" s="3"/>
    </row>
    <row r="319" ht="12.75" customHeight="1">
      <c r="A319" s="3"/>
      <c r="B319" s="3"/>
      <c r="C319" s="3"/>
      <c r="D319" s="3"/>
      <c r="E319" s="3"/>
      <c r="F319" s="3"/>
      <c r="H319" s="3"/>
    </row>
    <row r="320" ht="12.75" customHeight="1">
      <c r="A320" s="3"/>
      <c r="B320" s="3"/>
      <c r="C320" s="3"/>
      <c r="D320" s="3"/>
      <c r="E320" s="3"/>
      <c r="F320" s="3"/>
      <c r="H320" s="3"/>
    </row>
    <row r="321" ht="12.75" customHeight="1">
      <c r="A321" s="3"/>
      <c r="B321" s="3"/>
      <c r="C321" s="3"/>
      <c r="D321" s="3"/>
      <c r="E321" s="3"/>
      <c r="F321" s="3"/>
      <c r="H321" s="3"/>
    </row>
    <row r="322" ht="12.75" customHeight="1">
      <c r="A322" s="3"/>
      <c r="B322" s="3"/>
      <c r="C322" s="3"/>
      <c r="D322" s="3"/>
      <c r="E322" s="3"/>
      <c r="F322" s="3"/>
      <c r="H322" s="3"/>
    </row>
    <row r="323" ht="12.75" customHeight="1">
      <c r="A323" s="3"/>
      <c r="B323" s="3"/>
      <c r="C323" s="3"/>
      <c r="D323" s="3"/>
      <c r="E323" s="3"/>
      <c r="F323" s="3"/>
      <c r="H323" s="3"/>
    </row>
    <row r="324" ht="12.75" customHeight="1">
      <c r="A324" s="3"/>
      <c r="B324" s="3"/>
      <c r="C324" s="3"/>
      <c r="D324" s="3"/>
      <c r="E324" s="3"/>
      <c r="F324" s="3"/>
      <c r="H324" s="3"/>
    </row>
    <row r="325" ht="12.75" customHeight="1">
      <c r="A325" s="3"/>
      <c r="B325" s="3"/>
      <c r="C325" s="3"/>
      <c r="D325" s="3"/>
      <c r="E325" s="3"/>
      <c r="F325" s="3"/>
      <c r="H325" s="3"/>
    </row>
    <row r="326" ht="12.75" customHeight="1">
      <c r="A326" s="3"/>
      <c r="B326" s="3"/>
      <c r="C326" s="3"/>
      <c r="D326" s="3"/>
      <c r="E326" s="3"/>
      <c r="F326" s="3"/>
      <c r="H326" s="3"/>
    </row>
    <row r="327" ht="12.75" customHeight="1">
      <c r="A327" s="3"/>
      <c r="B327" s="3"/>
      <c r="C327" s="3"/>
      <c r="D327" s="3"/>
      <c r="E327" s="3"/>
      <c r="F327" s="3"/>
      <c r="H327" s="3"/>
    </row>
    <row r="328" ht="12.75" customHeight="1">
      <c r="A328" s="3"/>
      <c r="B328" s="3"/>
      <c r="C328" s="3"/>
      <c r="D328" s="3"/>
      <c r="E328" s="3"/>
      <c r="F328" s="3"/>
      <c r="H328" s="3"/>
    </row>
    <row r="329" ht="12.75" customHeight="1">
      <c r="A329" s="3"/>
      <c r="B329" s="3"/>
      <c r="C329" s="3"/>
      <c r="D329" s="3"/>
      <c r="E329" s="3"/>
      <c r="F329" s="3"/>
      <c r="H329" s="3"/>
    </row>
    <row r="330" ht="12.75" customHeight="1">
      <c r="A330" s="3"/>
      <c r="B330" s="3"/>
      <c r="C330" s="3"/>
      <c r="D330" s="3"/>
      <c r="E330" s="3"/>
      <c r="F330" s="3"/>
      <c r="H330" s="3"/>
    </row>
    <row r="331" ht="12.75" customHeight="1">
      <c r="A331" s="3"/>
      <c r="B331" s="3"/>
      <c r="C331" s="3"/>
      <c r="D331" s="3"/>
      <c r="E331" s="3"/>
      <c r="F331" s="3"/>
      <c r="H331" s="3"/>
    </row>
    <row r="332" ht="12.75" customHeight="1">
      <c r="A332" s="3"/>
      <c r="B332" s="3"/>
      <c r="C332" s="3"/>
      <c r="D332" s="3"/>
      <c r="E332" s="3"/>
      <c r="F332" s="3"/>
      <c r="H332" s="3"/>
    </row>
    <row r="333" ht="12.75" customHeight="1">
      <c r="A333" s="3"/>
      <c r="B333" s="3"/>
      <c r="C333" s="3"/>
      <c r="D333" s="3"/>
      <c r="E333" s="3"/>
      <c r="F333" s="3"/>
      <c r="H333" s="3"/>
    </row>
    <row r="334" ht="12.75" customHeight="1">
      <c r="A334" s="3"/>
      <c r="B334" s="3"/>
      <c r="C334" s="3"/>
      <c r="D334" s="3"/>
      <c r="E334" s="3"/>
      <c r="F334" s="3"/>
      <c r="H334" s="3"/>
    </row>
    <row r="335" ht="12.75" customHeight="1">
      <c r="A335" s="3"/>
      <c r="B335" s="3"/>
      <c r="C335" s="3"/>
      <c r="D335" s="3"/>
      <c r="E335" s="3"/>
      <c r="F335" s="3"/>
      <c r="H335" s="3"/>
    </row>
    <row r="336" ht="12.75" customHeight="1">
      <c r="A336" s="3"/>
      <c r="B336" s="3"/>
      <c r="C336" s="3"/>
      <c r="D336" s="3"/>
      <c r="E336" s="3"/>
      <c r="F336" s="3"/>
      <c r="H336" s="3"/>
    </row>
    <row r="337" ht="12.75" customHeight="1">
      <c r="A337" s="3"/>
      <c r="B337" s="3"/>
      <c r="C337" s="3"/>
      <c r="D337" s="3"/>
      <c r="E337" s="3"/>
      <c r="F337" s="3"/>
      <c r="H337" s="3"/>
    </row>
    <row r="338" ht="12.75" customHeight="1">
      <c r="A338" s="3"/>
      <c r="B338" s="3"/>
      <c r="C338" s="3"/>
      <c r="D338" s="3"/>
      <c r="E338" s="3"/>
      <c r="F338" s="3"/>
      <c r="H338" s="3"/>
    </row>
    <row r="339" ht="12.75" customHeight="1">
      <c r="A339" s="3"/>
      <c r="B339" s="3"/>
      <c r="C339" s="3"/>
      <c r="D339" s="3"/>
      <c r="E339" s="3"/>
      <c r="F339" s="3"/>
      <c r="H339" s="3"/>
    </row>
    <row r="340" ht="12.75" customHeight="1">
      <c r="A340" s="3"/>
      <c r="B340" s="3"/>
      <c r="C340" s="3"/>
      <c r="D340" s="3"/>
      <c r="E340" s="3"/>
      <c r="F340" s="3"/>
      <c r="H340" s="3"/>
    </row>
    <row r="341" ht="12.75" customHeight="1">
      <c r="A341" s="3"/>
      <c r="B341" s="3"/>
      <c r="C341" s="3"/>
      <c r="D341" s="3"/>
      <c r="E341" s="3"/>
      <c r="F341" s="3"/>
      <c r="H341" s="3"/>
    </row>
    <row r="342" ht="12.75" customHeight="1">
      <c r="A342" s="3"/>
      <c r="B342" s="3"/>
      <c r="C342" s="3"/>
      <c r="D342" s="3"/>
      <c r="E342" s="3"/>
      <c r="F342" s="3"/>
      <c r="H342" s="3"/>
    </row>
    <row r="343" ht="12.75" customHeight="1">
      <c r="A343" s="3"/>
      <c r="B343" s="3"/>
      <c r="C343" s="3"/>
      <c r="D343" s="3"/>
      <c r="E343" s="3"/>
      <c r="F343" s="3"/>
      <c r="H343" s="3"/>
    </row>
    <row r="344" ht="12.75" customHeight="1">
      <c r="A344" s="3"/>
      <c r="B344" s="3"/>
      <c r="C344" s="3"/>
      <c r="D344" s="3"/>
      <c r="E344" s="3"/>
      <c r="F344" s="3"/>
      <c r="H344" s="3"/>
    </row>
    <row r="345" ht="12.75" customHeight="1">
      <c r="A345" s="3"/>
      <c r="B345" s="3"/>
      <c r="C345" s="3"/>
      <c r="D345" s="3"/>
      <c r="E345" s="3"/>
      <c r="F345" s="3"/>
      <c r="H345" s="3"/>
    </row>
    <row r="346" ht="12.75" customHeight="1">
      <c r="A346" s="3"/>
      <c r="B346" s="3"/>
      <c r="C346" s="3"/>
      <c r="D346" s="3"/>
      <c r="E346" s="3"/>
      <c r="F346" s="3"/>
      <c r="H346" s="3"/>
    </row>
    <row r="347" ht="12.75" customHeight="1">
      <c r="A347" s="3"/>
      <c r="B347" s="3"/>
      <c r="C347" s="3"/>
      <c r="D347" s="3"/>
      <c r="E347" s="3"/>
      <c r="F347" s="3"/>
      <c r="H347" s="3"/>
    </row>
    <row r="348" ht="12.75" customHeight="1">
      <c r="A348" s="3"/>
      <c r="B348" s="3"/>
      <c r="C348" s="3"/>
      <c r="D348" s="3"/>
      <c r="E348" s="3"/>
      <c r="F348" s="3"/>
      <c r="H348" s="3"/>
    </row>
    <row r="349" ht="12.75" customHeight="1">
      <c r="A349" s="3"/>
      <c r="B349" s="3"/>
      <c r="C349" s="3"/>
      <c r="D349" s="3"/>
      <c r="E349" s="3"/>
      <c r="F349" s="3"/>
      <c r="H349" s="3"/>
    </row>
    <row r="350" ht="12.75" customHeight="1">
      <c r="A350" s="3"/>
      <c r="B350" s="3"/>
      <c r="C350" s="3"/>
      <c r="D350" s="3"/>
      <c r="E350" s="3"/>
      <c r="F350" s="3"/>
      <c r="H350" s="3"/>
    </row>
    <row r="351" ht="12.75" customHeight="1">
      <c r="A351" s="3"/>
      <c r="B351" s="3"/>
      <c r="C351" s="3"/>
      <c r="D351" s="3"/>
      <c r="E351" s="3"/>
      <c r="F351" s="3"/>
      <c r="H351" s="3"/>
    </row>
    <row r="352" ht="12.75" customHeight="1">
      <c r="A352" s="3"/>
      <c r="B352" s="3"/>
      <c r="C352" s="3"/>
      <c r="D352" s="3"/>
      <c r="E352" s="3"/>
      <c r="F352" s="3"/>
      <c r="H352" s="3"/>
    </row>
    <row r="353" ht="12.75" customHeight="1">
      <c r="A353" s="3"/>
      <c r="B353" s="3"/>
      <c r="C353" s="3"/>
      <c r="D353" s="3"/>
      <c r="E353" s="3"/>
      <c r="F353" s="3"/>
      <c r="H353" s="3"/>
    </row>
    <row r="354" ht="12.75" customHeight="1">
      <c r="A354" s="3"/>
      <c r="B354" s="3"/>
      <c r="C354" s="3"/>
      <c r="D354" s="3"/>
      <c r="E354" s="3"/>
      <c r="F354" s="3"/>
      <c r="H354" s="3"/>
    </row>
    <row r="355" ht="12.75" customHeight="1">
      <c r="A355" s="3"/>
      <c r="B355" s="3"/>
      <c r="C355" s="3"/>
      <c r="D355" s="3"/>
      <c r="E355" s="3"/>
      <c r="F355" s="3"/>
      <c r="H355" s="3"/>
    </row>
    <row r="356" ht="12.75" customHeight="1">
      <c r="A356" s="3"/>
      <c r="B356" s="3"/>
      <c r="C356" s="3"/>
      <c r="D356" s="3"/>
      <c r="E356" s="3"/>
      <c r="F356" s="3"/>
      <c r="H356" s="3"/>
    </row>
    <row r="357" ht="12.75" customHeight="1">
      <c r="A357" s="3"/>
      <c r="B357" s="3"/>
      <c r="C357" s="3"/>
      <c r="D357" s="3"/>
      <c r="E357" s="3"/>
      <c r="F357" s="3"/>
      <c r="H357" s="3"/>
    </row>
    <row r="358" ht="12.75" customHeight="1">
      <c r="A358" s="3"/>
      <c r="B358" s="3"/>
      <c r="C358" s="3"/>
      <c r="D358" s="3"/>
      <c r="E358" s="3"/>
      <c r="F358" s="3"/>
      <c r="H358" s="3"/>
    </row>
    <row r="359" ht="12.75" customHeight="1">
      <c r="A359" s="3"/>
      <c r="B359" s="3"/>
      <c r="C359" s="3"/>
      <c r="D359" s="3"/>
      <c r="E359" s="3"/>
      <c r="F359" s="3"/>
      <c r="H359" s="3"/>
    </row>
    <row r="360" ht="12.75" customHeight="1">
      <c r="A360" s="3"/>
      <c r="B360" s="3"/>
      <c r="C360" s="3"/>
      <c r="D360" s="3"/>
      <c r="E360" s="3"/>
      <c r="F360" s="3"/>
      <c r="H360" s="3"/>
    </row>
    <row r="361" ht="12.75" customHeight="1">
      <c r="A361" s="3"/>
      <c r="B361" s="3"/>
      <c r="C361" s="3"/>
      <c r="D361" s="3"/>
      <c r="E361" s="3"/>
      <c r="F361" s="3"/>
      <c r="H361" s="3"/>
    </row>
    <row r="362" ht="12.75" customHeight="1">
      <c r="A362" s="3"/>
      <c r="B362" s="3"/>
      <c r="C362" s="3"/>
      <c r="D362" s="3"/>
      <c r="E362" s="3"/>
      <c r="F362" s="3"/>
      <c r="H362" s="3"/>
    </row>
    <row r="363" ht="12.75" customHeight="1">
      <c r="A363" s="3"/>
      <c r="B363" s="3"/>
      <c r="C363" s="3"/>
      <c r="D363" s="3"/>
      <c r="E363" s="3"/>
      <c r="F363" s="3"/>
      <c r="H363" s="3"/>
    </row>
    <row r="364" ht="12.75" customHeight="1">
      <c r="A364" s="3"/>
      <c r="B364" s="3"/>
      <c r="C364" s="3"/>
      <c r="D364" s="3"/>
      <c r="E364" s="3"/>
      <c r="F364" s="3"/>
      <c r="H364" s="3"/>
    </row>
    <row r="365" ht="12.75" customHeight="1">
      <c r="A365" s="3"/>
      <c r="B365" s="3"/>
      <c r="C365" s="3"/>
      <c r="D365" s="3"/>
      <c r="E365" s="3"/>
      <c r="F365" s="3"/>
      <c r="H365" s="3"/>
    </row>
    <row r="366" ht="12.75" customHeight="1">
      <c r="A366" s="3"/>
      <c r="B366" s="3"/>
      <c r="C366" s="3"/>
      <c r="D366" s="3"/>
      <c r="E366" s="3"/>
      <c r="F366" s="3"/>
      <c r="H366" s="3"/>
    </row>
    <row r="367" ht="12.75" customHeight="1">
      <c r="A367" s="3"/>
      <c r="B367" s="3"/>
      <c r="C367" s="3"/>
      <c r="D367" s="3"/>
      <c r="E367" s="3"/>
      <c r="F367" s="3"/>
      <c r="H367" s="3"/>
    </row>
    <row r="368" ht="12.75" customHeight="1">
      <c r="A368" s="3"/>
      <c r="B368" s="3"/>
      <c r="C368" s="3"/>
      <c r="D368" s="3"/>
      <c r="E368" s="3"/>
      <c r="F368" s="3"/>
      <c r="H368" s="3"/>
    </row>
    <row r="369" ht="12.75" customHeight="1">
      <c r="A369" s="3"/>
      <c r="B369" s="3"/>
      <c r="C369" s="3"/>
      <c r="D369" s="3"/>
      <c r="E369" s="3"/>
      <c r="F369" s="3"/>
      <c r="H369" s="3"/>
    </row>
    <row r="370" ht="12.75" customHeight="1">
      <c r="A370" s="3"/>
      <c r="B370" s="3"/>
      <c r="C370" s="3"/>
      <c r="D370" s="3"/>
      <c r="E370" s="3"/>
      <c r="F370" s="3"/>
      <c r="H370" s="3"/>
    </row>
    <row r="371" ht="12.75" customHeight="1">
      <c r="A371" s="3"/>
      <c r="B371" s="3"/>
      <c r="C371" s="3"/>
      <c r="D371" s="3"/>
      <c r="E371" s="3"/>
      <c r="F371" s="3"/>
      <c r="H371" s="3"/>
    </row>
    <row r="372" ht="12.75" customHeight="1">
      <c r="A372" s="3"/>
      <c r="B372" s="3"/>
      <c r="C372" s="3"/>
      <c r="D372" s="3"/>
      <c r="E372" s="3"/>
      <c r="F372" s="3"/>
      <c r="H372" s="3"/>
    </row>
    <row r="373" ht="12.75" customHeight="1">
      <c r="A373" s="3"/>
      <c r="B373" s="3"/>
      <c r="C373" s="3"/>
      <c r="D373" s="3"/>
      <c r="E373" s="3"/>
      <c r="F373" s="3"/>
      <c r="H373" s="3"/>
    </row>
    <row r="374" ht="12.75" customHeight="1">
      <c r="A374" s="3"/>
      <c r="B374" s="3"/>
      <c r="C374" s="3"/>
      <c r="D374" s="3"/>
      <c r="E374" s="3"/>
      <c r="F374" s="3"/>
      <c r="H374" s="3"/>
    </row>
    <row r="375" ht="12.75" customHeight="1">
      <c r="A375" s="3"/>
      <c r="B375" s="3"/>
      <c r="C375" s="3"/>
      <c r="D375" s="3"/>
      <c r="E375" s="3"/>
      <c r="F375" s="3"/>
      <c r="H375" s="3"/>
    </row>
    <row r="376" ht="12.75" customHeight="1">
      <c r="A376" s="3"/>
      <c r="B376" s="3"/>
      <c r="C376" s="3"/>
      <c r="D376" s="3"/>
      <c r="E376" s="3"/>
      <c r="F376" s="3"/>
      <c r="H376" s="3"/>
    </row>
    <row r="377" ht="12.75" customHeight="1">
      <c r="A377" s="3"/>
      <c r="B377" s="3"/>
      <c r="C377" s="3"/>
      <c r="D377" s="3"/>
      <c r="E377" s="3"/>
      <c r="F377" s="3"/>
      <c r="H377" s="3"/>
    </row>
    <row r="378" ht="12.75" customHeight="1">
      <c r="A378" s="3"/>
      <c r="B378" s="3"/>
      <c r="C378" s="3"/>
      <c r="D378" s="3"/>
      <c r="E378" s="3"/>
      <c r="F378" s="3"/>
      <c r="H378" s="3"/>
    </row>
    <row r="379" ht="12.75" customHeight="1">
      <c r="A379" s="3"/>
      <c r="B379" s="3"/>
      <c r="C379" s="3"/>
      <c r="D379" s="3"/>
      <c r="E379" s="3"/>
      <c r="F379" s="3"/>
      <c r="H379" s="3"/>
    </row>
    <row r="380" ht="12.75" customHeight="1">
      <c r="A380" s="3"/>
      <c r="B380" s="3"/>
      <c r="C380" s="3"/>
      <c r="D380" s="3"/>
      <c r="E380" s="3"/>
      <c r="F380" s="3"/>
      <c r="H380" s="3"/>
    </row>
    <row r="381" ht="12.75" customHeight="1">
      <c r="A381" s="3"/>
      <c r="B381" s="3"/>
      <c r="C381" s="3"/>
      <c r="D381" s="3"/>
      <c r="E381" s="3"/>
      <c r="F381" s="3"/>
      <c r="H381" s="3"/>
    </row>
    <row r="382" ht="12.75" customHeight="1">
      <c r="A382" s="3"/>
      <c r="B382" s="3"/>
      <c r="C382" s="3"/>
      <c r="D382" s="3"/>
      <c r="E382" s="3"/>
      <c r="F382" s="3"/>
      <c r="H382" s="3"/>
    </row>
    <row r="383" ht="12.75" customHeight="1">
      <c r="A383" s="3"/>
      <c r="B383" s="3"/>
      <c r="C383" s="3"/>
      <c r="D383" s="3"/>
      <c r="E383" s="3"/>
      <c r="F383" s="3"/>
      <c r="H383" s="3"/>
    </row>
    <row r="384" ht="12.75" customHeight="1">
      <c r="A384" s="3"/>
      <c r="B384" s="3"/>
      <c r="C384" s="3"/>
      <c r="D384" s="3"/>
      <c r="E384" s="3"/>
      <c r="F384" s="3"/>
      <c r="H384" s="3"/>
    </row>
    <row r="385" ht="12.75" customHeight="1">
      <c r="A385" s="3"/>
      <c r="B385" s="3"/>
      <c r="C385" s="3"/>
      <c r="D385" s="3"/>
      <c r="E385" s="3"/>
      <c r="F385" s="3"/>
      <c r="H385" s="3"/>
    </row>
    <row r="386" ht="12.75" customHeight="1">
      <c r="A386" s="3"/>
      <c r="B386" s="3"/>
      <c r="C386" s="3"/>
      <c r="D386" s="3"/>
      <c r="E386" s="3"/>
      <c r="F386" s="3"/>
      <c r="H386" s="3"/>
    </row>
    <row r="387" ht="12.75" customHeight="1">
      <c r="A387" s="3"/>
      <c r="B387" s="3"/>
      <c r="C387" s="3"/>
      <c r="D387" s="3"/>
      <c r="E387" s="3"/>
      <c r="F387" s="3"/>
      <c r="H387" s="3"/>
    </row>
    <row r="388" ht="12.75" customHeight="1">
      <c r="A388" s="3"/>
      <c r="B388" s="3"/>
      <c r="C388" s="3"/>
      <c r="D388" s="3"/>
      <c r="E388" s="3"/>
      <c r="F388" s="3"/>
      <c r="H388" s="3"/>
    </row>
    <row r="389" ht="12.75" customHeight="1">
      <c r="A389" s="3"/>
      <c r="B389" s="3"/>
      <c r="C389" s="3"/>
      <c r="D389" s="3"/>
      <c r="E389" s="3"/>
      <c r="F389" s="3"/>
      <c r="H389" s="3"/>
    </row>
    <row r="390" ht="12.75" customHeight="1">
      <c r="A390" s="3"/>
      <c r="B390" s="3"/>
      <c r="C390" s="3"/>
      <c r="D390" s="3"/>
      <c r="E390" s="3"/>
      <c r="F390" s="3"/>
      <c r="H390" s="3"/>
    </row>
    <row r="391" ht="12.75" customHeight="1">
      <c r="A391" s="3"/>
      <c r="B391" s="3"/>
      <c r="C391" s="3"/>
      <c r="D391" s="3"/>
      <c r="E391" s="3"/>
      <c r="F391" s="3"/>
      <c r="H391" s="3"/>
    </row>
    <row r="392" ht="12.75" customHeight="1">
      <c r="A392" s="3"/>
      <c r="B392" s="3"/>
      <c r="C392" s="3"/>
      <c r="D392" s="3"/>
      <c r="E392" s="3"/>
      <c r="F392" s="3"/>
      <c r="H392" s="3"/>
    </row>
    <row r="393" ht="12.75" customHeight="1">
      <c r="A393" s="3"/>
      <c r="B393" s="3"/>
      <c r="C393" s="3"/>
      <c r="D393" s="3"/>
      <c r="E393" s="3"/>
      <c r="F393" s="3"/>
      <c r="H393" s="3"/>
    </row>
    <row r="394" ht="12.75" customHeight="1">
      <c r="A394" s="3"/>
      <c r="B394" s="3"/>
      <c r="C394" s="3"/>
      <c r="D394" s="3"/>
      <c r="E394" s="3"/>
      <c r="F394" s="3"/>
      <c r="H394" s="3"/>
    </row>
    <row r="395" ht="12.75" customHeight="1">
      <c r="A395" s="3"/>
      <c r="B395" s="3"/>
      <c r="C395" s="3"/>
      <c r="D395" s="3"/>
      <c r="E395" s="3"/>
      <c r="F395" s="3"/>
      <c r="H395" s="3"/>
    </row>
    <row r="396" ht="12.75" customHeight="1">
      <c r="A396" s="3"/>
      <c r="B396" s="3"/>
      <c r="C396" s="3"/>
      <c r="D396" s="3"/>
      <c r="E396" s="3"/>
      <c r="F396" s="3"/>
      <c r="H396" s="3"/>
    </row>
    <row r="397" ht="12.75" customHeight="1">
      <c r="A397" s="3"/>
      <c r="B397" s="3"/>
      <c r="C397" s="3"/>
      <c r="D397" s="3"/>
      <c r="E397" s="3"/>
      <c r="F397" s="3"/>
      <c r="H397" s="3"/>
    </row>
    <row r="398" ht="12.75" customHeight="1">
      <c r="A398" s="3"/>
      <c r="B398" s="3"/>
      <c r="C398" s="3"/>
      <c r="D398" s="3"/>
      <c r="E398" s="3"/>
      <c r="F398" s="3"/>
      <c r="H398" s="3"/>
    </row>
    <row r="399" ht="12.75" customHeight="1">
      <c r="A399" s="3"/>
      <c r="B399" s="3"/>
      <c r="C399" s="3"/>
      <c r="D399" s="3"/>
      <c r="E399" s="3"/>
      <c r="F399" s="3"/>
      <c r="H399" s="3"/>
    </row>
    <row r="400" ht="12.75" customHeight="1">
      <c r="A400" s="3"/>
      <c r="B400" s="3"/>
      <c r="C400" s="3"/>
      <c r="D400" s="3"/>
      <c r="E400" s="3"/>
      <c r="F400" s="3"/>
      <c r="H400" s="3"/>
    </row>
    <row r="401" ht="12.75" customHeight="1">
      <c r="A401" s="3"/>
      <c r="B401" s="3"/>
      <c r="C401" s="3"/>
      <c r="D401" s="3"/>
      <c r="E401" s="3"/>
      <c r="F401" s="3"/>
      <c r="H401" s="3"/>
    </row>
    <row r="402" ht="12.75" customHeight="1">
      <c r="A402" s="3"/>
      <c r="B402" s="3"/>
      <c r="C402" s="3"/>
      <c r="D402" s="3"/>
      <c r="E402" s="3"/>
      <c r="F402" s="3"/>
      <c r="H402" s="3"/>
    </row>
    <row r="403" ht="12.75" customHeight="1">
      <c r="A403" s="3"/>
      <c r="B403" s="3"/>
      <c r="C403" s="3"/>
      <c r="D403" s="3"/>
      <c r="E403" s="3"/>
      <c r="F403" s="3"/>
      <c r="H403" s="3"/>
    </row>
    <row r="404" ht="12.75" customHeight="1">
      <c r="A404" s="3"/>
      <c r="B404" s="3"/>
      <c r="C404" s="3"/>
      <c r="D404" s="3"/>
      <c r="E404" s="3"/>
      <c r="F404" s="3"/>
      <c r="H404" s="3"/>
    </row>
    <row r="405" ht="12.75" customHeight="1">
      <c r="A405" s="3"/>
      <c r="B405" s="3"/>
      <c r="C405" s="3"/>
      <c r="D405" s="3"/>
      <c r="E405" s="3"/>
      <c r="F405" s="3"/>
      <c r="H405" s="3"/>
    </row>
    <row r="406" ht="12.75" customHeight="1">
      <c r="A406" s="3"/>
      <c r="B406" s="3"/>
      <c r="C406" s="3"/>
      <c r="D406" s="3"/>
      <c r="E406" s="3"/>
      <c r="F406" s="3"/>
      <c r="H406" s="3"/>
    </row>
    <row r="407" ht="12.75" customHeight="1">
      <c r="A407" s="3"/>
      <c r="B407" s="3"/>
      <c r="C407" s="3"/>
      <c r="D407" s="3"/>
      <c r="E407" s="3"/>
      <c r="F407" s="3"/>
      <c r="H407" s="3"/>
    </row>
    <row r="408" ht="12.75" customHeight="1">
      <c r="A408" s="3"/>
      <c r="B408" s="3"/>
      <c r="C408" s="3"/>
      <c r="D408" s="3"/>
      <c r="E408" s="3"/>
      <c r="F408" s="3"/>
      <c r="H408" s="3"/>
    </row>
    <row r="409" ht="12.75" customHeight="1">
      <c r="A409" s="3"/>
      <c r="B409" s="3"/>
      <c r="C409" s="3"/>
      <c r="D409" s="3"/>
      <c r="E409" s="3"/>
      <c r="F409" s="3"/>
      <c r="H409" s="3"/>
    </row>
    <row r="410" ht="12.75" customHeight="1">
      <c r="A410" s="3"/>
      <c r="B410" s="3"/>
      <c r="C410" s="3"/>
      <c r="D410" s="3"/>
      <c r="E410" s="3"/>
      <c r="F410" s="3"/>
      <c r="H410" s="3"/>
    </row>
    <row r="411" ht="12.75" customHeight="1">
      <c r="A411" s="3"/>
      <c r="B411" s="3"/>
      <c r="C411" s="3"/>
      <c r="D411" s="3"/>
      <c r="E411" s="3"/>
      <c r="F411" s="3"/>
      <c r="H411" s="3"/>
    </row>
    <row r="412" ht="12.75" customHeight="1">
      <c r="A412" s="3"/>
      <c r="B412" s="3"/>
      <c r="C412" s="3"/>
      <c r="D412" s="3"/>
      <c r="E412" s="3"/>
      <c r="F412" s="3"/>
      <c r="H412" s="3"/>
    </row>
    <row r="413" ht="12.75" customHeight="1">
      <c r="A413" s="3"/>
      <c r="B413" s="3"/>
      <c r="C413" s="3"/>
      <c r="D413" s="3"/>
      <c r="E413" s="3"/>
      <c r="F413" s="3"/>
      <c r="H413" s="3"/>
    </row>
    <row r="414" ht="12.75" customHeight="1">
      <c r="A414" s="3"/>
      <c r="B414" s="3"/>
      <c r="C414" s="3"/>
      <c r="D414" s="3"/>
      <c r="E414" s="3"/>
      <c r="F414" s="3"/>
      <c r="H414" s="3"/>
    </row>
    <row r="415" ht="12.75" customHeight="1">
      <c r="A415" s="3"/>
      <c r="B415" s="3"/>
      <c r="C415" s="3"/>
      <c r="D415" s="3"/>
      <c r="E415" s="3"/>
      <c r="F415" s="3"/>
      <c r="H415" s="3"/>
    </row>
    <row r="416" ht="12.75" customHeight="1">
      <c r="A416" s="3"/>
      <c r="B416" s="3"/>
      <c r="C416" s="3"/>
      <c r="D416" s="3"/>
      <c r="E416" s="3"/>
      <c r="F416" s="3"/>
      <c r="H416" s="3"/>
    </row>
    <row r="417" ht="12.75" customHeight="1">
      <c r="A417" s="3"/>
      <c r="B417" s="3"/>
      <c r="C417" s="3"/>
      <c r="D417" s="3"/>
      <c r="E417" s="3"/>
      <c r="F417" s="3"/>
      <c r="H417" s="3"/>
    </row>
    <row r="418" ht="12.75" customHeight="1">
      <c r="A418" s="3"/>
      <c r="B418" s="3"/>
      <c r="C418" s="3"/>
      <c r="D418" s="3"/>
      <c r="E418" s="3"/>
      <c r="F418" s="3"/>
      <c r="H418" s="3"/>
    </row>
    <row r="419" ht="12.75" customHeight="1">
      <c r="A419" s="3"/>
      <c r="B419" s="3"/>
      <c r="C419" s="3"/>
      <c r="D419" s="3"/>
      <c r="E419" s="3"/>
      <c r="F419" s="3"/>
      <c r="H419" s="3"/>
    </row>
    <row r="420" ht="12.75" customHeight="1">
      <c r="A420" s="3"/>
      <c r="B420" s="3"/>
      <c r="C420" s="3"/>
      <c r="D420" s="3"/>
      <c r="E420" s="3"/>
      <c r="F420" s="3"/>
      <c r="H420" s="3"/>
    </row>
    <row r="421" ht="12.75" customHeight="1">
      <c r="A421" s="3"/>
      <c r="B421" s="3"/>
      <c r="C421" s="3"/>
      <c r="D421" s="3"/>
      <c r="E421" s="3"/>
      <c r="F421" s="3"/>
      <c r="H421" s="3"/>
    </row>
    <row r="422" ht="12.75" customHeight="1">
      <c r="A422" s="3"/>
      <c r="B422" s="3"/>
      <c r="C422" s="3"/>
      <c r="D422" s="3"/>
      <c r="E422" s="3"/>
      <c r="F422" s="3"/>
      <c r="H422" s="3"/>
    </row>
    <row r="423" ht="12.75" customHeight="1">
      <c r="A423" s="3"/>
      <c r="B423" s="3"/>
      <c r="C423" s="3"/>
      <c r="D423" s="3"/>
      <c r="E423" s="3"/>
      <c r="F423" s="3"/>
      <c r="H423" s="3"/>
    </row>
    <row r="424" ht="12.75" customHeight="1">
      <c r="A424" s="3"/>
      <c r="B424" s="3"/>
      <c r="C424" s="3"/>
      <c r="D424" s="3"/>
      <c r="E424" s="3"/>
      <c r="F424" s="3"/>
      <c r="H424" s="3"/>
    </row>
    <row r="425" ht="12.75" customHeight="1">
      <c r="A425" s="3"/>
      <c r="B425" s="3"/>
      <c r="C425" s="3"/>
      <c r="D425" s="3"/>
      <c r="E425" s="3"/>
      <c r="F425" s="3"/>
      <c r="H425" s="3"/>
    </row>
    <row r="426" ht="12.75" customHeight="1">
      <c r="A426" s="3"/>
      <c r="B426" s="3"/>
      <c r="C426" s="3"/>
      <c r="D426" s="3"/>
      <c r="E426" s="3"/>
      <c r="F426" s="3"/>
      <c r="H426" s="3"/>
    </row>
    <row r="427" ht="12.75" customHeight="1">
      <c r="A427" s="3"/>
      <c r="B427" s="3"/>
      <c r="C427" s="3"/>
      <c r="D427" s="3"/>
      <c r="E427" s="3"/>
      <c r="F427" s="3"/>
      <c r="H427" s="3"/>
    </row>
    <row r="428" ht="12.75" customHeight="1">
      <c r="A428" s="3"/>
      <c r="B428" s="3"/>
      <c r="C428" s="3"/>
      <c r="D428" s="3"/>
      <c r="E428" s="3"/>
      <c r="F428" s="3"/>
      <c r="H428" s="3"/>
    </row>
    <row r="429" ht="12.75" customHeight="1">
      <c r="A429" s="3"/>
      <c r="B429" s="3"/>
      <c r="C429" s="3"/>
      <c r="D429" s="3"/>
      <c r="E429" s="3"/>
      <c r="F429" s="3"/>
      <c r="H429" s="3"/>
    </row>
    <row r="430" ht="12.75" customHeight="1">
      <c r="A430" s="3"/>
      <c r="B430" s="3"/>
      <c r="C430" s="3"/>
      <c r="D430" s="3"/>
      <c r="E430" s="3"/>
      <c r="F430" s="3"/>
      <c r="H430" s="3"/>
    </row>
    <row r="431" ht="12.75" customHeight="1">
      <c r="A431" s="3"/>
      <c r="B431" s="3"/>
      <c r="C431" s="3"/>
      <c r="D431" s="3"/>
      <c r="E431" s="3"/>
      <c r="F431" s="3"/>
      <c r="H431" s="3"/>
    </row>
    <row r="432" ht="12.75" customHeight="1">
      <c r="A432" s="3"/>
      <c r="B432" s="3"/>
      <c r="C432" s="3"/>
      <c r="D432" s="3"/>
      <c r="E432" s="3"/>
      <c r="F432" s="3"/>
      <c r="H432" s="3"/>
    </row>
    <row r="433" ht="12.75" customHeight="1">
      <c r="A433" s="3"/>
      <c r="B433" s="3"/>
      <c r="C433" s="3"/>
      <c r="D433" s="3"/>
      <c r="E433" s="3"/>
      <c r="F433" s="3"/>
      <c r="H433" s="3"/>
    </row>
    <row r="434" ht="12.75" customHeight="1">
      <c r="A434" s="3"/>
      <c r="B434" s="3"/>
      <c r="C434" s="3"/>
      <c r="D434" s="3"/>
      <c r="E434" s="3"/>
      <c r="F434" s="3"/>
      <c r="H434" s="3"/>
    </row>
    <row r="435" ht="12.75" customHeight="1">
      <c r="A435" s="3"/>
      <c r="B435" s="3"/>
      <c r="C435" s="3"/>
      <c r="D435" s="3"/>
      <c r="E435" s="3"/>
      <c r="F435" s="3"/>
      <c r="H435" s="3"/>
    </row>
    <row r="436" ht="12.75" customHeight="1">
      <c r="A436" s="3"/>
      <c r="B436" s="3"/>
      <c r="C436" s="3"/>
      <c r="D436" s="3"/>
      <c r="E436" s="3"/>
      <c r="F436" s="3"/>
      <c r="H436" s="3"/>
    </row>
    <row r="437" ht="12.75" customHeight="1">
      <c r="A437" s="3"/>
      <c r="B437" s="3"/>
      <c r="C437" s="3"/>
      <c r="D437" s="3"/>
      <c r="E437" s="3"/>
      <c r="F437" s="3"/>
      <c r="H437" s="3"/>
    </row>
    <row r="438" ht="12.75" customHeight="1">
      <c r="A438" s="3"/>
      <c r="B438" s="3"/>
      <c r="C438" s="3"/>
      <c r="D438" s="3"/>
      <c r="E438" s="3"/>
      <c r="F438" s="3"/>
      <c r="H438" s="3"/>
    </row>
    <row r="439" ht="12.75" customHeight="1">
      <c r="A439" s="3"/>
      <c r="B439" s="3"/>
      <c r="C439" s="3"/>
      <c r="D439" s="3"/>
      <c r="E439" s="3"/>
      <c r="F439" s="3"/>
      <c r="H439" s="3"/>
    </row>
    <row r="440" ht="12.75" customHeight="1">
      <c r="A440" s="3"/>
      <c r="B440" s="3"/>
      <c r="C440" s="3"/>
      <c r="D440" s="3"/>
      <c r="E440" s="3"/>
      <c r="F440" s="3"/>
      <c r="H440" s="3"/>
    </row>
    <row r="441" ht="12.75" customHeight="1">
      <c r="A441" s="3"/>
      <c r="B441" s="3"/>
      <c r="C441" s="3"/>
      <c r="D441" s="3"/>
      <c r="E441" s="3"/>
      <c r="F441" s="3"/>
      <c r="H441" s="3"/>
    </row>
    <row r="442" ht="12.75" customHeight="1">
      <c r="A442" s="3"/>
      <c r="B442" s="3"/>
      <c r="C442" s="3"/>
      <c r="D442" s="3"/>
      <c r="E442" s="3"/>
      <c r="F442" s="3"/>
      <c r="H442" s="3"/>
    </row>
    <row r="443" ht="12.75" customHeight="1">
      <c r="A443" s="3"/>
      <c r="B443" s="3"/>
      <c r="C443" s="3"/>
      <c r="D443" s="3"/>
      <c r="E443" s="3"/>
      <c r="F443" s="3"/>
      <c r="H443" s="3"/>
    </row>
    <row r="444" ht="12.75" customHeight="1">
      <c r="A444" s="3"/>
      <c r="B444" s="3"/>
      <c r="C444" s="3"/>
      <c r="D444" s="3"/>
      <c r="E444" s="3"/>
      <c r="F444" s="3"/>
      <c r="H444" s="3"/>
    </row>
    <row r="445" ht="12.75" customHeight="1">
      <c r="A445" s="3"/>
      <c r="B445" s="3"/>
      <c r="C445" s="3"/>
      <c r="D445" s="3"/>
      <c r="E445" s="3"/>
      <c r="F445" s="3"/>
      <c r="H445" s="3"/>
    </row>
    <row r="446" ht="12.75" customHeight="1">
      <c r="A446" s="3"/>
      <c r="B446" s="3"/>
      <c r="C446" s="3"/>
      <c r="D446" s="3"/>
      <c r="E446" s="3"/>
      <c r="F446" s="3"/>
      <c r="H446" s="3"/>
    </row>
    <row r="447" ht="12.75" customHeight="1">
      <c r="A447" s="3"/>
      <c r="B447" s="3"/>
      <c r="C447" s="3"/>
      <c r="D447" s="3"/>
      <c r="E447" s="3"/>
      <c r="F447" s="3"/>
      <c r="H447" s="3"/>
    </row>
    <row r="448" ht="12.75" customHeight="1">
      <c r="A448" s="3"/>
      <c r="B448" s="3"/>
      <c r="C448" s="3"/>
      <c r="D448" s="3"/>
      <c r="E448" s="3"/>
      <c r="F448" s="3"/>
      <c r="H448" s="3"/>
    </row>
    <row r="449" ht="12.75" customHeight="1">
      <c r="A449" s="3"/>
      <c r="B449" s="3"/>
      <c r="C449" s="3"/>
      <c r="D449" s="3"/>
      <c r="E449" s="3"/>
      <c r="F449" s="3"/>
      <c r="H449" s="3"/>
    </row>
    <row r="450" ht="12.75" customHeight="1">
      <c r="A450" s="3"/>
      <c r="B450" s="3"/>
      <c r="C450" s="3"/>
      <c r="D450" s="3"/>
      <c r="E450" s="3"/>
      <c r="F450" s="3"/>
      <c r="H450" s="3"/>
    </row>
    <row r="451" ht="12.75" customHeight="1">
      <c r="A451" s="3"/>
      <c r="B451" s="3"/>
      <c r="C451" s="3"/>
      <c r="D451" s="3"/>
      <c r="E451" s="3"/>
      <c r="F451" s="3"/>
      <c r="H451" s="3"/>
    </row>
    <row r="452" ht="12.75" customHeight="1">
      <c r="A452" s="3"/>
      <c r="B452" s="3"/>
      <c r="C452" s="3"/>
      <c r="D452" s="3"/>
      <c r="E452" s="3"/>
      <c r="F452" s="3"/>
      <c r="H452" s="3"/>
    </row>
    <row r="453" ht="12.75" customHeight="1">
      <c r="A453" s="3"/>
      <c r="B453" s="3"/>
      <c r="C453" s="3"/>
      <c r="D453" s="3"/>
      <c r="E453" s="3"/>
      <c r="F453" s="3"/>
      <c r="H453" s="3"/>
    </row>
    <row r="454" ht="12.75" customHeight="1">
      <c r="A454" s="3"/>
      <c r="B454" s="3"/>
      <c r="C454" s="3"/>
      <c r="D454" s="3"/>
      <c r="E454" s="3"/>
      <c r="F454" s="3"/>
      <c r="H454" s="3"/>
    </row>
    <row r="455" ht="12.75" customHeight="1">
      <c r="A455" s="3"/>
      <c r="B455" s="3"/>
      <c r="C455" s="3"/>
      <c r="D455" s="3"/>
      <c r="E455" s="3"/>
      <c r="F455" s="3"/>
      <c r="H455" s="3"/>
    </row>
    <row r="456" ht="12.75" customHeight="1">
      <c r="A456" s="3"/>
      <c r="B456" s="3"/>
      <c r="C456" s="3"/>
      <c r="D456" s="3"/>
      <c r="E456" s="3"/>
      <c r="F456" s="3"/>
      <c r="H456" s="3"/>
    </row>
    <row r="457" ht="12.75" customHeight="1">
      <c r="A457" s="3"/>
      <c r="B457" s="3"/>
      <c r="C457" s="3"/>
      <c r="D457" s="3"/>
      <c r="E457" s="3"/>
      <c r="F457" s="3"/>
      <c r="H457" s="3"/>
    </row>
    <row r="458" ht="12.75" customHeight="1">
      <c r="A458" s="3"/>
      <c r="B458" s="3"/>
      <c r="C458" s="3"/>
      <c r="D458" s="3"/>
      <c r="E458" s="3"/>
      <c r="F458" s="3"/>
      <c r="H458" s="3"/>
    </row>
    <row r="459" ht="12.75" customHeight="1">
      <c r="A459" s="3"/>
      <c r="B459" s="3"/>
      <c r="C459" s="3"/>
      <c r="D459" s="3"/>
      <c r="E459" s="3"/>
      <c r="F459" s="3"/>
      <c r="H459" s="3"/>
    </row>
    <row r="460" ht="12.75" customHeight="1">
      <c r="A460" s="3"/>
      <c r="B460" s="3"/>
      <c r="C460" s="3"/>
      <c r="D460" s="3"/>
      <c r="E460" s="3"/>
      <c r="F460" s="3"/>
      <c r="H460" s="3"/>
    </row>
    <row r="461" ht="12.75" customHeight="1">
      <c r="A461" s="3"/>
      <c r="B461" s="3"/>
      <c r="C461" s="3"/>
      <c r="D461" s="3"/>
      <c r="E461" s="3"/>
      <c r="F461" s="3"/>
      <c r="H461" s="3"/>
    </row>
    <row r="462" ht="12.75" customHeight="1">
      <c r="A462" s="3"/>
      <c r="B462" s="3"/>
      <c r="C462" s="3"/>
      <c r="D462" s="3"/>
      <c r="E462" s="3"/>
      <c r="F462" s="3"/>
      <c r="H462" s="3"/>
    </row>
    <row r="463" ht="12.75" customHeight="1">
      <c r="A463" s="3"/>
      <c r="B463" s="3"/>
      <c r="C463" s="3"/>
      <c r="D463" s="3"/>
      <c r="E463" s="3"/>
      <c r="F463" s="3"/>
      <c r="H463" s="3"/>
    </row>
    <row r="464" ht="12.75" customHeight="1">
      <c r="A464" s="3"/>
      <c r="B464" s="3"/>
      <c r="C464" s="3"/>
      <c r="D464" s="3"/>
      <c r="E464" s="3"/>
      <c r="F464" s="3"/>
      <c r="H464" s="3"/>
    </row>
    <row r="465" ht="12.75" customHeight="1">
      <c r="A465" s="3"/>
      <c r="B465" s="3"/>
      <c r="C465" s="3"/>
      <c r="D465" s="3"/>
      <c r="E465" s="3"/>
      <c r="F465" s="3"/>
      <c r="H465" s="3"/>
    </row>
    <row r="466" ht="12.75" customHeight="1">
      <c r="A466" s="3"/>
      <c r="B466" s="3"/>
      <c r="C466" s="3"/>
      <c r="D466" s="3"/>
      <c r="E466" s="3"/>
      <c r="F466" s="3"/>
      <c r="H466" s="3"/>
    </row>
    <row r="467" ht="12.75" customHeight="1">
      <c r="A467" s="3"/>
      <c r="B467" s="3"/>
      <c r="C467" s="3"/>
      <c r="D467" s="3"/>
      <c r="E467" s="3"/>
      <c r="F467" s="3"/>
      <c r="H467" s="3"/>
    </row>
    <row r="468" ht="12.75" customHeight="1">
      <c r="A468" s="3"/>
      <c r="B468" s="3"/>
      <c r="C468" s="3"/>
      <c r="D468" s="3"/>
      <c r="E468" s="3"/>
      <c r="F468" s="3"/>
      <c r="H468" s="3"/>
    </row>
    <row r="469" ht="12.75" customHeight="1">
      <c r="A469" s="3"/>
      <c r="B469" s="3"/>
      <c r="C469" s="3"/>
      <c r="D469" s="3"/>
      <c r="E469" s="3"/>
      <c r="F469" s="3"/>
      <c r="H469" s="3"/>
    </row>
    <row r="470" ht="12.75" customHeight="1">
      <c r="A470" s="3"/>
      <c r="B470" s="3"/>
      <c r="C470" s="3"/>
      <c r="D470" s="3"/>
      <c r="E470" s="3"/>
      <c r="F470" s="3"/>
      <c r="H470" s="3"/>
    </row>
    <row r="471" ht="12.75" customHeight="1">
      <c r="A471" s="3"/>
      <c r="B471" s="3"/>
      <c r="C471" s="3"/>
      <c r="D471" s="3"/>
      <c r="E471" s="3"/>
      <c r="F471" s="3"/>
      <c r="H471" s="3"/>
    </row>
    <row r="472" ht="12.75" customHeight="1">
      <c r="A472" s="3"/>
      <c r="B472" s="3"/>
      <c r="C472" s="3"/>
      <c r="D472" s="3"/>
      <c r="E472" s="3"/>
      <c r="F472" s="3"/>
      <c r="H472" s="3"/>
    </row>
    <row r="473" ht="12.75" customHeight="1">
      <c r="A473" s="3"/>
      <c r="B473" s="3"/>
      <c r="C473" s="3"/>
      <c r="D473" s="3"/>
      <c r="E473" s="3"/>
      <c r="F473" s="3"/>
      <c r="H473" s="3"/>
    </row>
    <row r="474" ht="12.75" customHeight="1">
      <c r="A474" s="3"/>
      <c r="B474" s="3"/>
      <c r="C474" s="3"/>
      <c r="D474" s="3"/>
      <c r="E474" s="3"/>
      <c r="F474" s="3"/>
      <c r="H474" s="3"/>
    </row>
    <row r="475" ht="12.75" customHeight="1">
      <c r="A475" s="3"/>
      <c r="B475" s="3"/>
      <c r="C475" s="3"/>
      <c r="D475" s="3"/>
      <c r="E475" s="3"/>
      <c r="F475" s="3"/>
      <c r="H475" s="3"/>
    </row>
    <row r="476" ht="12.75" customHeight="1">
      <c r="A476" s="3"/>
      <c r="B476" s="3"/>
      <c r="C476" s="3"/>
      <c r="D476" s="3"/>
      <c r="E476" s="3"/>
      <c r="F476" s="3"/>
      <c r="H476" s="3"/>
    </row>
    <row r="477" ht="12.75" customHeight="1">
      <c r="A477" s="3"/>
      <c r="B477" s="3"/>
      <c r="C477" s="3"/>
      <c r="D477" s="3"/>
      <c r="E477" s="3"/>
      <c r="F477" s="3"/>
      <c r="H477" s="3"/>
    </row>
    <row r="478" ht="12.75" customHeight="1">
      <c r="A478" s="3"/>
      <c r="B478" s="3"/>
      <c r="C478" s="3"/>
      <c r="D478" s="3"/>
      <c r="E478" s="3"/>
      <c r="F478" s="3"/>
      <c r="H478" s="3"/>
    </row>
    <row r="479" ht="12.75" customHeight="1">
      <c r="A479" s="3"/>
      <c r="B479" s="3"/>
      <c r="C479" s="3"/>
      <c r="D479" s="3"/>
      <c r="E479" s="3"/>
      <c r="F479" s="3"/>
      <c r="H479" s="3"/>
    </row>
    <row r="480" ht="12.75" customHeight="1">
      <c r="A480" s="3"/>
      <c r="B480" s="3"/>
      <c r="C480" s="3"/>
      <c r="D480" s="3"/>
      <c r="E480" s="3"/>
      <c r="F480" s="3"/>
      <c r="H480" s="3"/>
    </row>
    <row r="481" ht="12.75" customHeight="1">
      <c r="A481" s="3"/>
      <c r="B481" s="3"/>
      <c r="C481" s="3"/>
      <c r="D481" s="3"/>
      <c r="E481" s="3"/>
      <c r="F481" s="3"/>
      <c r="H481" s="3"/>
    </row>
    <row r="482" ht="12.75" customHeight="1">
      <c r="A482" s="3"/>
      <c r="B482" s="3"/>
      <c r="C482" s="3"/>
      <c r="D482" s="3"/>
      <c r="E482" s="3"/>
      <c r="F482" s="3"/>
      <c r="H482" s="3"/>
    </row>
    <row r="483" ht="12.75" customHeight="1">
      <c r="A483" s="3"/>
      <c r="B483" s="3"/>
      <c r="C483" s="3"/>
      <c r="D483" s="3"/>
      <c r="E483" s="3"/>
      <c r="F483" s="3"/>
      <c r="H483" s="3"/>
    </row>
    <row r="484" ht="12.75" customHeight="1">
      <c r="A484" s="3"/>
      <c r="B484" s="3"/>
      <c r="C484" s="3"/>
      <c r="D484" s="3"/>
      <c r="E484" s="3"/>
      <c r="F484" s="3"/>
      <c r="H484" s="3"/>
    </row>
    <row r="485" ht="12.75" customHeight="1">
      <c r="A485" s="3"/>
      <c r="B485" s="3"/>
      <c r="C485" s="3"/>
      <c r="D485" s="3"/>
      <c r="E485" s="3"/>
      <c r="F485" s="3"/>
      <c r="H485" s="3"/>
    </row>
    <row r="486" ht="12.75" customHeight="1">
      <c r="A486" s="3"/>
      <c r="B486" s="3"/>
      <c r="C486" s="3"/>
      <c r="D486" s="3"/>
      <c r="E486" s="3"/>
      <c r="F486" s="3"/>
      <c r="H486" s="3"/>
    </row>
    <row r="487" ht="12.75" customHeight="1">
      <c r="A487" s="3"/>
      <c r="B487" s="3"/>
      <c r="C487" s="3"/>
      <c r="D487" s="3"/>
      <c r="E487" s="3"/>
      <c r="F487" s="3"/>
      <c r="H487" s="3"/>
    </row>
    <row r="488" ht="12.75" customHeight="1">
      <c r="A488" s="3"/>
      <c r="B488" s="3"/>
      <c r="C488" s="3"/>
      <c r="D488" s="3"/>
      <c r="E488" s="3"/>
      <c r="F488" s="3"/>
      <c r="H488" s="3"/>
    </row>
    <row r="489" ht="12.75" customHeight="1">
      <c r="A489" s="3"/>
      <c r="B489" s="3"/>
      <c r="C489" s="3"/>
      <c r="D489" s="3"/>
      <c r="E489" s="3"/>
      <c r="F489" s="3"/>
      <c r="H489" s="3"/>
    </row>
    <row r="490" ht="12.75" customHeight="1">
      <c r="A490" s="3"/>
      <c r="B490" s="3"/>
      <c r="C490" s="3"/>
      <c r="D490" s="3"/>
      <c r="E490" s="3"/>
      <c r="F490" s="3"/>
      <c r="H490" s="3"/>
    </row>
    <row r="491" ht="12.75" customHeight="1">
      <c r="A491" s="3"/>
      <c r="B491" s="3"/>
      <c r="C491" s="3"/>
      <c r="D491" s="3"/>
      <c r="E491" s="3"/>
      <c r="F491" s="3"/>
      <c r="H491" s="3"/>
    </row>
    <row r="492" ht="12.75" customHeight="1">
      <c r="A492" s="3"/>
      <c r="B492" s="3"/>
      <c r="C492" s="3"/>
      <c r="D492" s="3"/>
      <c r="E492" s="3"/>
      <c r="F492" s="3"/>
      <c r="H492" s="3"/>
    </row>
    <row r="493" ht="12.75" customHeight="1">
      <c r="A493" s="3"/>
      <c r="B493" s="3"/>
      <c r="C493" s="3"/>
      <c r="D493" s="3"/>
      <c r="E493" s="3"/>
      <c r="F493" s="3"/>
      <c r="H493" s="3"/>
    </row>
    <row r="494" ht="12.75" customHeight="1">
      <c r="A494" s="3"/>
      <c r="B494" s="3"/>
      <c r="C494" s="3"/>
      <c r="D494" s="3"/>
      <c r="E494" s="3"/>
      <c r="F494" s="3"/>
      <c r="H494" s="3"/>
    </row>
    <row r="495" ht="12.75" customHeight="1">
      <c r="A495" s="3"/>
      <c r="B495" s="3"/>
      <c r="C495" s="3"/>
      <c r="D495" s="3"/>
      <c r="E495" s="3"/>
      <c r="F495" s="3"/>
      <c r="H495" s="3"/>
    </row>
    <row r="496" ht="12.75" customHeight="1">
      <c r="A496" s="3"/>
      <c r="B496" s="3"/>
      <c r="C496" s="3"/>
      <c r="D496" s="3"/>
      <c r="E496" s="3"/>
      <c r="F496" s="3"/>
      <c r="H496" s="3"/>
    </row>
    <row r="497" ht="12.75" customHeight="1">
      <c r="A497" s="3"/>
      <c r="B497" s="3"/>
      <c r="C497" s="3"/>
      <c r="D497" s="3"/>
      <c r="E497" s="3"/>
      <c r="F497" s="3"/>
      <c r="H497" s="3"/>
    </row>
    <row r="498" ht="12.75" customHeight="1">
      <c r="A498" s="3"/>
      <c r="B498" s="3"/>
      <c r="C498" s="3"/>
      <c r="D498" s="3"/>
      <c r="E498" s="3"/>
      <c r="F498" s="3"/>
      <c r="H498" s="3"/>
    </row>
    <row r="499" ht="12.75" customHeight="1">
      <c r="A499" s="3"/>
      <c r="B499" s="3"/>
      <c r="C499" s="3"/>
      <c r="D499" s="3"/>
      <c r="E499" s="3"/>
      <c r="F499" s="3"/>
      <c r="H499" s="3"/>
    </row>
    <row r="500" ht="12.75" customHeight="1">
      <c r="A500" s="3"/>
      <c r="B500" s="3"/>
      <c r="C500" s="3"/>
      <c r="D500" s="3"/>
      <c r="E500" s="3"/>
      <c r="F500" s="3"/>
      <c r="H500" s="3"/>
    </row>
    <row r="501" ht="12.75" customHeight="1">
      <c r="A501" s="3"/>
      <c r="B501" s="3"/>
      <c r="C501" s="3"/>
      <c r="D501" s="3"/>
      <c r="E501" s="3"/>
      <c r="F501" s="3"/>
      <c r="H501" s="3"/>
    </row>
    <row r="502" ht="12.75" customHeight="1">
      <c r="A502" s="3"/>
      <c r="B502" s="3"/>
      <c r="C502" s="3"/>
      <c r="D502" s="3"/>
      <c r="E502" s="3"/>
      <c r="F502" s="3"/>
      <c r="H502" s="3"/>
    </row>
    <row r="503" ht="12.75" customHeight="1">
      <c r="A503" s="3"/>
      <c r="B503" s="3"/>
      <c r="C503" s="3"/>
      <c r="D503" s="3"/>
      <c r="E503" s="3"/>
      <c r="F503" s="3"/>
      <c r="H503" s="3"/>
    </row>
    <row r="504" ht="12.75" customHeight="1">
      <c r="A504" s="3"/>
      <c r="B504" s="3"/>
      <c r="C504" s="3"/>
      <c r="D504" s="3"/>
      <c r="E504" s="3"/>
      <c r="F504" s="3"/>
      <c r="H504" s="3"/>
    </row>
    <row r="505" ht="12.75" customHeight="1">
      <c r="A505" s="3"/>
      <c r="B505" s="3"/>
      <c r="C505" s="3"/>
      <c r="D505" s="3"/>
      <c r="E505" s="3"/>
      <c r="F505" s="3"/>
      <c r="H505" s="3"/>
    </row>
    <row r="506" ht="12.75" customHeight="1">
      <c r="A506" s="3"/>
      <c r="B506" s="3"/>
      <c r="C506" s="3"/>
      <c r="D506" s="3"/>
      <c r="E506" s="3"/>
      <c r="F506" s="3"/>
      <c r="H506" s="3"/>
    </row>
    <row r="507" ht="12.75" customHeight="1">
      <c r="A507" s="3"/>
      <c r="B507" s="3"/>
      <c r="C507" s="3"/>
      <c r="D507" s="3"/>
      <c r="E507" s="3"/>
      <c r="F507" s="3"/>
      <c r="H507" s="3"/>
    </row>
    <row r="508" ht="12.75" customHeight="1">
      <c r="A508" s="3"/>
      <c r="B508" s="3"/>
      <c r="C508" s="3"/>
      <c r="D508" s="3"/>
      <c r="E508" s="3"/>
      <c r="F508" s="3"/>
      <c r="H508" s="3"/>
    </row>
    <row r="509" ht="12.75" customHeight="1">
      <c r="A509" s="3"/>
      <c r="B509" s="3"/>
      <c r="C509" s="3"/>
      <c r="D509" s="3"/>
      <c r="E509" s="3"/>
      <c r="F509" s="3"/>
      <c r="H509" s="3"/>
    </row>
    <row r="510" ht="12.75" customHeight="1">
      <c r="A510" s="3"/>
      <c r="B510" s="3"/>
      <c r="C510" s="3"/>
      <c r="D510" s="3"/>
      <c r="E510" s="3"/>
      <c r="F510" s="3"/>
      <c r="H510" s="3"/>
    </row>
    <row r="511" ht="12.75" customHeight="1">
      <c r="A511" s="3"/>
      <c r="B511" s="3"/>
      <c r="C511" s="3"/>
      <c r="D511" s="3"/>
      <c r="E511" s="3"/>
      <c r="F511" s="3"/>
      <c r="H511" s="3"/>
    </row>
    <row r="512" ht="12.75" customHeight="1">
      <c r="A512" s="3"/>
      <c r="B512" s="3"/>
      <c r="C512" s="3"/>
      <c r="D512" s="3"/>
      <c r="E512" s="3"/>
      <c r="F512" s="3"/>
      <c r="H512" s="3"/>
    </row>
    <row r="513" ht="12.75" customHeight="1">
      <c r="A513" s="3"/>
      <c r="B513" s="3"/>
      <c r="C513" s="3"/>
      <c r="D513" s="3"/>
      <c r="E513" s="3"/>
      <c r="F513" s="3"/>
      <c r="H513" s="3"/>
    </row>
    <row r="514" ht="12.75" customHeight="1">
      <c r="A514" s="3"/>
      <c r="B514" s="3"/>
      <c r="C514" s="3"/>
      <c r="D514" s="3"/>
      <c r="E514" s="3"/>
      <c r="F514" s="3"/>
      <c r="H514" s="3"/>
    </row>
    <row r="515" ht="12.75" customHeight="1">
      <c r="A515" s="3"/>
      <c r="B515" s="3"/>
      <c r="C515" s="3"/>
      <c r="D515" s="3"/>
      <c r="E515" s="3"/>
      <c r="F515" s="3"/>
      <c r="H515" s="3"/>
    </row>
    <row r="516" ht="12.75" customHeight="1">
      <c r="A516" s="3"/>
      <c r="B516" s="3"/>
      <c r="C516" s="3"/>
      <c r="D516" s="3"/>
      <c r="E516" s="3"/>
      <c r="F516" s="3"/>
      <c r="H516" s="3"/>
    </row>
    <row r="517" ht="12.75" customHeight="1">
      <c r="A517" s="3"/>
      <c r="B517" s="3"/>
      <c r="C517" s="3"/>
      <c r="D517" s="3"/>
      <c r="E517" s="3"/>
      <c r="F517" s="3"/>
      <c r="H517" s="3"/>
    </row>
    <row r="518" ht="12.75" customHeight="1">
      <c r="A518" s="3"/>
      <c r="B518" s="3"/>
      <c r="C518" s="3"/>
      <c r="D518" s="3"/>
      <c r="E518" s="3"/>
      <c r="F518" s="3"/>
      <c r="H518" s="3"/>
    </row>
    <row r="519" ht="12.75" customHeight="1">
      <c r="A519" s="3"/>
      <c r="B519" s="3"/>
      <c r="C519" s="3"/>
      <c r="D519" s="3"/>
      <c r="E519" s="3"/>
      <c r="F519" s="3"/>
      <c r="H519" s="3"/>
    </row>
    <row r="520" ht="12.75" customHeight="1">
      <c r="A520" s="3"/>
      <c r="B520" s="3"/>
      <c r="C520" s="3"/>
      <c r="D520" s="3"/>
      <c r="E520" s="3"/>
      <c r="F520" s="3"/>
      <c r="H520" s="3"/>
    </row>
    <row r="521" ht="12.75" customHeight="1">
      <c r="A521" s="3"/>
      <c r="B521" s="3"/>
      <c r="C521" s="3"/>
      <c r="D521" s="3"/>
      <c r="E521" s="3"/>
      <c r="F521" s="3"/>
      <c r="H521" s="3"/>
    </row>
    <row r="522" ht="12.75" customHeight="1">
      <c r="A522" s="3"/>
      <c r="B522" s="3"/>
      <c r="C522" s="3"/>
      <c r="D522" s="3"/>
      <c r="E522" s="3"/>
      <c r="F522" s="3"/>
      <c r="H522" s="3"/>
    </row>
    <row r="523" ht="12.75" customHeight="1">
      <c r="A523" s="3"/>
      <c r="B523" s="3"/>
      <c r="C523" s="3"/>
      <c r="D523" s="3"/>
      <c r="E523" s="3"/>
      <c r="F523" s="3"/>
      <c r="H523" s="3"/>
    </row>
    <row r="524" ht="12.75" customHeight="1">
      <c r="A524" s="3"/>
      <c r="B524" s="3"/>
      <c r="C524" s="3"/>
      <c r="D524" s="3"/>
      <c r="E524" s="3"/>
      <c r="F524" s="3"/>
      <c r="H524" s="3"/>
    </row>
    <row r="525" ht="12.75" customHeight="1">
      <c r="A525" s="3"/>
      <c r="B525" s="3"/>
      <c r="C525" s="3"/>
      <c r="D525" s="3"/>
      <c r="E525" s="3"/>
      <c r="F525" s="3"/>
      <c r="H525" s="3"/>
    </row>
    <row r="526" ht="12.75" customHeight="1">
      <c r="A526" s="3"/>
      <c r="B526" s="3"/>
      <c r="C526" s="3"/>
      <c r="D526" s="3"/>
      <c r="E526" s="3"/>
      <c r="F526" s="3"/>
      <c r="H526" s="3"/>
    </row>
    <row r="527" ht="12.75" customHeight="1">
      <c r="A527" s="3"/>
      <c r="B527" s="3"/>
      <c r="C527" s="3"/>
      <c r="D527" s="3"/>
      <c r="E527" s="3"/>
      <c r="F527" s="3"/>
      <c r="H527" s="3"/>
    </row>
    <row r="528" ht="12.75" customHeight="1">
      <c r="A528" s="3"/>
      <c r="B528" s="3"/>
      <c r="C528" s="3"/>
      <c r="D528" s="3"/>
      <c r="E528" s="3"/>
      <c r="F528" s="3"/>
      <c r="H528" s="3"/>
    </row>
    <row r="529" ht="12.75" customHeight="1">
      <c r="A529" s="3"/>
      <c r="B529" s="3"/>
      <c r="C529" s="3"/>
      <c r="D529" s="3"/>
      <c r="E529" s="3"/>
      <c r="F529" s="3"/>
      <c r="H529" s="3"/>
    </row>
    <row r="530" ht="12.75" customHeight="1">
      <c r="A530" s="3"/>
      <c r="B530" s="3"/>
      <c r="C530" s="3"/>
      <c r="D530" s="3"/>
      <c r="E530" s="3"/>
      <c r="F530" s="3"/>
      <c r="H530" s="3"/>
    </row>
    <row r="531" ht="12.75" customHeight="1">
      <c r="A531" s="3"/>
      <c r="B531" s="3"/>
      <c r="C531" s="3"/>
      <c r="D531" s="3"/>
      <c r="E531" s="3"/>
      <c r="F531" s="3"/>
      <c r="H531" s="3"/>
    </row>
    <row r="532" ht="12.75" customHeight="1">
      <c r="A532" s="3"/>
      <c r="B532" s="3"/>
      <c r="C532" s="3"/>
      <c r="D532" s="3"/>
      <c r="E532" s="3"/>
      <c r="F532" s="3"/>
      <c r="H532" s="3"/>
    </row>
    <row r="533" ht="12.75" customHeight="1">
      <c r="A533" s="3"/>
      <c r="B533" s="3"/>
      <c r="C533" s="3"/>
      <c r="D533" s="3"/>
      <c r="E533" s="3"/>
      <c r="F533" s="3"/>
      <c r="H533" s="3"/>
    </row>
    <row r="534" ht="12.75" customHeight="1">
      <c r="A534" s="3"/>
      <c r="B534" s="3"/>
      <c r="C534" s="3"/>
      <c r="D534" s="3"/>
      <c r="E534" s="3"/>
      <c r="F534" s="3"/>
      <c r="H534" s="3"/>
    </row>
    <row r="535" ht="12.75" customHeight="1">
      <c r="A535" s="3"/>
      <c r="B535" s="3"/>
      <c r="C535" s="3"/>
      <c r="D535" s="3"/>
      <c r="E535" s="3"/>
      <c r="F535" s="3"/>
      <c r="H535" s="3"/>
    </row>
    <row r="536" ht="12.75" customHeight="1">
      <c r="A536" s="3"/>
      <c r="B536" s="3"/>
      <c r="C536" s="3"/>
      <c r="D536" s="3"/>
      <c r="E536" s="3"/>
      <c r="F536" s="3"/>
      <c r="H536" s="3"/>
    </row>
    <row r="537" ht="12.75" customHeight="1">
      <c r="A537" s="3"/>
      <c r="B537" s="3"/>
      <c r="C537" s="3"/>
      <c r="D537" s="3"/>
      <c r="E537" s="3"/>
      <c r="F537" s="3"/>
      <c r="H537" s="3"/>
    </row>
    <row r="538" ht="12.75" customHeight="1">
      <c r="A538" s="3"/>
      <c r="B538" s="3"/>
      <c r="C538" s="3"/>
      <c r="D538" s="3"/>
      <c r="E538" s="3"/>
      <c r="F538" s="3"/>
      <c r="H538" s="3"/>
    </row>
    <row r="539" ht="12.75" customHeight="1">
      <c r="A539" s="3"/>
      <c r="B539" s="3"/>
      <c r="C539" s="3"/>
      <c r="D539" s="3"/>
      <c r="E539" s="3"/>
      <c r="F539" s="3"/>
      <c r="H539" s="3"/>
    </row>
    <row r="540" ht="12.75" customHeight="1">
      <c r="A540" s="3"/>
      <c r="B540" s="3"/>
      <c r="C540" s="3"/>
      <c r="D540" s="3"/>
      <c r="E540" s="3"/>
      <c r="F540" s="3"/>
      <c r="H540" s="3"/>
    </row>
    <row r="541" ht="12.75" customHeight="1">
      <c r="A541" s="3"/>
      <c r="B541" s="3"/>
      <c r="C541" s="3"/>
      <c r="D541" s="3"/>
      <c r="E541" s="3"/>
      <c r="F541" s="3"/>
      <c r="H541" s="3"/>
    </row>
    <row r="542" ht="12.75" customHeight="1">
      <c r="A542" s="3"/>
      <c r="B542" s="3"/>
      <c r="C542" s="3"/>
      <c r="D542" s="3"/>
      <c r="E542" s="3"/>
      <c r="F542" s="3"/>
      <c r="H542" s="3"/>
    </row>
    <row r="543" ht="12.75" customHeight="1">
      <c r="A543" s="3"/>
      <c r="B543" s="3"/>
      <c r="C543" s="3"/>
      <c r="D543" s="3"/>
      <c r="E543" s="3"/>
      <c r="F543" s="3"/>
      <c r="H543" s="3"/>
    </row>
    <row r="544" ht="12.75" customHeight="1">
      <c r="A544" s="3"/>
      <c r="B544" s="3"/>
      <c r="C544" s="3"/>
      <c r="D544" s="3"/>
      <c r="E544" s="3"/>
      <c r="F544" s="3"/>
      <c r="H544" s="3"/>
    </row>
    <row r="545" ht="12.75" customHeight="1">
      <c r="A545" s="3"/>
      <c r="B545" s="3"/>
      <c r="C545" s="3"/>
      <c r="D545" s="3"/>
      <c r="E545" s="3"/>
      <c r="F545" s="3"/>
      <c r="H545" s="3"/>
    </row>
    <row r="546" ht="12.75" customHeight="1">
      <c r="A546" s="3"/>
      <c r="B546" s="3"/>
      <c r="C546" s="3"/>
      <c r="D546" s="3"/>
      <c r="E546" s="3"/>
      <c r="F546" s="3"/>
      <c r="H546" s="3"/>
    </row>
    <row r="547" ht="12.75" customHeight="1">
      <c r="A547" s="3"/>
      <c r="B547" s="3"/>
      <c r="C547" s="3"/>
      <c r="D547" s="3"/>
      <c r="E547" s="3"/>
      <c r="F547" s="3"/>
      <c r="H547" s="3"/>
    </row>
    <row r="548" ht="12.75" customHeight="1">
      <c r="A548" s="3"/>
      <c r="B548" s="3"/>
      <c r="C548" s="3"/>
      <c r="D548" s="3"/>
      <c r="E548" s="3"/>
      <c r="F548" s="3"/>
      <c r="H548" s="3"/>
    </row>
    <row r="549" ht="12.75" customHeight="1">
      <c r="A549" s="3"/>
      <c r="B549" s="3"/>
      <c r="C549" s="3"/>
      <c r="D549" s="3"/>
      <c r="E549" s="3"/>
      <c r="F549" s="3"/>
      <c r="H549" s="3"/>
    </row>
    <row r="550" ht="12.75" customHeight="1">
      <c r="A550" s="3"/>
      <c r="B550" s="3"/>
      <c r="C550" s="3"/>
      <c r="D550" s="3"/>
      <c r="E550" s="3"/>
      <c r="F550" s="3"/>
      <c r="H550" s="3"/>
    </row>
    <row r="551" ht="12.75" customHeight="1">
      <c r="A551" s="3"/>
      <c r="B551" s="3"/>
      <c r="C551" s="3"/>
      <c r="D551" s="3"/>
      <c r="E551" s="3"/>
      <c r="F551" s="3"/>
      <c r="H551" s="3"/>
    </row>
    <row r="552" ht="12.75" customHeight="1">
      <c r="A552" s="3"/>
      <c r="B552" s="3"/>
      <c r="C552" s="3"/>
      <c r="D552" s="3"/>
      <c r="E552" s="3"/>
      <c r="F552" s="3"/>
      <c r="H552" s="3"/>
    </row>
    <row r="553" ht="12.75" customHeight="1">
      <c r="A553" s="3"/>
      <c r="B553" s="3"/>
      <c r="C553" s="3"/>
      <c r="D553" s="3"/>
      <c r="E553" s="3"/>
      <c r="F553" s="3"/>
      <c r="H553" s="3"/>
    </row>
    <row r="554" ht="12.75" customHeight="1">
      <c r="A554" s="3"/>
      <c r="B554" s="3"/>
      <c r="C554" s="3"/>
      <c r="D554" s="3"/>
      <c r="E554" s="3"/>
      <c r="F554" s="3"/>
      <c r="H554" s="3"/>
    </row>
    <row r="555" ht="12.75" customHeight="1">
      <c r="A555" s="3"/>
      <c r="B555" s="3"/>
      <c r="C555" s="3"/>
      <c r="D555" s="3"/>
      <c r="E555" s="3"/>
      <c r="F555" s="3"/>
      <c r="H555" s="3"/>
    </row>
    <row r="556" ht="12.75" customHeight="1">
      <c r="A556" s="3"/>
      <c r="B556" s="3"/>
      <c r="C556" s="3"/>
      <c r="D556" s="3"/>
      <c r="E556" s="3"/>
      <c r="F556" s="3"/>
      <c r="H556" s="3"/>
    </row>
    <row r="557" ht="12.75" customHeight="1">
      <c r="A557" s="3"/>
      <c r="B557" s="3"/>
      <c r="C557" s="3"/>
      <c r="D557" s="3"/>
      <c r="E557" s="3"/>
      <c r="F557" s="3"/>
      <c r="H557" s="3"/>
    </row>
    <row r="558" ht="12.75" customHeight="1">
      <c r="A558" s="3"/>
      <c r="B558" s="3"/>
      <c r="C558" s="3"/>
      <c r="D558" s="3"/>
      <c r="E558" s="3"/>
      <c r="F558" s="3"/>
      <c r="H558" s="3"/>
    </row>
    <row r="559" ht="12.75" customHeight="1">
      <c r="A559" s="3"/>
      <c r="B559" s="3"/>
      <c r="C559" s="3"/>
      <c r="D559" s="3"/>
      <c r="E559" s="3"/>
      <c r="F559" s="3"/>
      <c r="H559" s="3"/>
    </row>
    <row r="560" ht="12.75" customHeight="1">
      <c r="A560" s="3"/>
      <c r="B560" s="3"/>
      <c r="C560" s="3"/>
      <c r="D560" s="3"/>
      <c r="E560" s="3"/>
      <c r="F560" s="3"/>
      <c r="H560" s="3"/>
    </row>
    <row r="561" ht="12.75" customHeight="1">
      <c r="A561" s="3"/>
      <c r="B561" s="3"/>
      <c r="C561" s="3"/>
      <c r="D561" s="3"/>
      <c r="E561" s="3"/>
      <c r="F561" s="3"/>
      <c r="H561" s="3"/>
    </row>
    <row r="562" ht="12.75" customHeight="1">
      <c r="A562" s="3"/>
      <c r="B562" s="3"/>
      <c r="C562" s="3"/>
      <c r="D562" s="3"/>
      <c r="E562" s="3"/>
      <c r="F562" s="3"/>
      <c r="H562" s="3"/>
    </row>
    <row r="563" ht="12.75" customHeight="1">
      <c r="A563" s="3"/>
      <c r="B563" s="3"/>
      <c r="C563" s="3"/>
      <c r="D563" s="3"/>
      <c r="E563" s="3"/>
      <c r="F563" s="3"/>
      <c r="H563" s="3"/>
    </row>
    <row r="564" ht="12.75" customHeight="1">
      <c r="A564" s="3"/>
      <c r="B564" s="3"/>
      <c r="C564" s="3"/>
      <c r="D564" s="3"/>
      <c r="E564" s="3"/>
      <c r="F564" s="3"/>
      <c r="H564" s="3"/>
    </row>
    <row r="565" ht="12.75" customHeight="1">
      <c r="A565" s="3"/>
      <c r="B565" s="3"/>
      <c r="C565" s="3"/>
      <c r="D565" s="3"/>
      <c r="E565" s="3"/>
      <c r="F565" s="3"/>
      <c r="H565" s="3"/>
    </row>
    <row r="566" ht="12.75" customHeight="1">
      <c r="A566" s="3"/>
      <c r="B566" s="3"/>
      <c r="C566" s="3"/>
      <c r="D566" s="3"/>
      <c r="E566" s="3"/>
      <c r="F566" s="3"/>
      <c r="H566" s="3"/>
    </row>
    <row r="567" ht="12.75" customHeight="1">
      <c r="A567" s="3"/>
      <c r="B567" s="3"/>
      <c r="C567" s="3"/>
      <c r="D567" s="3"/>
      <c r="E567" s="3"/>
      <c r="F567" s="3"/>
      <c r="H567" s="3"/>
    </row>
    <row r="568" ht="12.75" customHeight="1">
      <c r="A568" s="3"/>
      <c r="B568" s="3"/>
      <c r="C568" s="3"/>
      <c r="D568" s="3"/>
      <c r="E568" s="3"/>
      <c r="F568" s="3"/>
      <c r="H568" s="3"/>
    </row>
    <row r="569" ht="12.75" customHeight="1">
      <c r="A569" s="3"/>
      <c r="B569" s="3"/>
      <c r="C569" s="3"/>
      <c r="D569" s="3"/>
      <c r="E569" s="3"/>
      <c r="F569" s="3"/>
      <c r="H569" s="3"/>
    </row>
    <row r="570" ht="12.75" customHeight="1">
      <c r="A570" s="3"/>
      <c r="B570" s="3"/>
      <c r="C570" s="3"/>
      <c r="D570" s="3"/>
      <c r="E570" s="3"/>
      <c r="F570" s="3"/>
      <c r="H570" s="3"/>
    </row>
    <row r="571" ht="12.75" customHeight="1">
      <c r="A571" s="3"/>
      <c r="B571" s="3"/>
      <c r="C571" s="3"/>
      <c r="D571" s="3"/>
      <c r="E571" s="3"/>
      <c r="F571" s="3"/>
      <c r="H571" s="3"/>
    </row>
    <row r="572" ht="12.75" customHeight="1">
      <c r="A572" s="3"/>
      <c r="B572" s="3"/>
      <c r="C572" s="3"/>
      <c r="D572" s="3"/>
      <c r="E572" s="3"/>
      <c r="F572" s="3"/>
      <c r="H572" s="3"/>
    </row>
    <row r="573" ht="12.75" customHeight="1">
      <c r="A573" s="3"/>
      <c r="B573" s="3"/>
      <c r="C573" s="3"/>
      <c r="D573" s="3"/>
      <c r="E573" s="3"/>
      <c r="F573" s="3"/>
      <c r="H573" s="3"/>
    </row>
    <row r="574" ht="12.75" customHeight="1">
      <c r="A574" s="3"/>
      <c r="B574" s="3"/>
      <c r="C574" s="3"/>
      <c r="D574" s="3"/>
      <c r="E574" s="3"/>
      <c r="F574" s="3"/>
      <c r="H574" s="3"/>
    </row>
    <row r="575" ht="12.75" customHeight="1">
      <c r="A575" s="3"/>
      <c r="B575" s="3"/>
      <c r="C575" s="3"/>
      <c r="D575" s="3"/>
      <c r="E575" s="3"/>
      <c r="F575" s="3"/>
      <c r="H575" s="3"/>
    </row>
    <row r="576" ht="12.75" customHeight="1">
      <c r="A576" s="3"/>
      <c r="B576" s="3"/>
      <c r="C576" s="3"/>
      <c r="D576" s="3"/>
      <c r="E576" s="3"/>
      <c r="F576" s="3"/>
      <c r="H576" s="3"/>
    </row>
    <row r="577" ht="12.75" customHeight="1">
      <c r="A577" s="3"/>
      <c r="B577" s="3"/>
      <c r="C577" s="3"/>
      <c r="D577" s="3"/>
      <c r="E577" s="3"/>
      <c r="F577" s="3"/>
      <c r="H577" s="3"/>
    </row>
    <row r="578" ht="12.75" customHeight="1">
      <c r="A578" s="3"/>
      <c r="B578" s="3"/>
      <c r="C578" s="3"/>
      <c r="D578" s="3"/>
      <c r="E578" s="3"/>
      <c r="F578" s="3"/>
      <c r="H578" s="3"/>
    </row>
    <row r="579" ht="12.75" customHeight="1">
      <c r="A579" s="3"/>
      <c r="B579" s="3"/>
      <c r="C579" s="3"/>
      <c r="D579" s="3"/>
      <c r="E579" s="3"/>
      <c r="F579" s="3"/>
      <c r="H579" s="3"/>
    </row>
    <row r="580" ht="12.75" customHeight="1">
      <c r="A580" s="3"/>
      <c r="B580" s="3"/>
      <c r="C580" s="3"/>
      <c r="D580" s="3"/>
      <c r="E580" s="3"/>
      <c r="F580" s="3"/>
      <c r="H580" s="3"/>
    </row>
    <row r="581" ht="12.75" customHeight="1">
      <c r="A581" s="3"/>
      <c r="B581" s="3"/>
      <c r="C581" s="3"/>
      <c r="D581" s="3"/>
      <c r="E581" s="3"/>
      <c r="F581" s="3"/>
      <c r="H581" s="3"/>
    </row>
    <row r="582" ht="12.75" customHeight="1">
      <c r="A582" s="3"/>
      <c r="B582" s="3"/>
      <c r="C582" s="3"/>
      <c r="D582" s="3"/>
      <c r="E582" s="3"/>
      <c r="F582" s="3"/>
      <c r="H582" s="3"/>
    </row>
    <row r="583" ht="12.75" customHeight="1">
      <c r="A583" s="3"/>
      <c r="B583" s="3"/>
      <c r="C583" s="3"/>
      <c r="D583" s="3"/>
      <c r="E583" s="3"/>
      <c r="F583" s="3"/>
      <c r="H583" s="3"/>
    </row>
    <row r="584" ht="12.75" customHeight="1">
      <c r="A584" s="3"/>
      <c r="B584" s="3"/>
      <c r="C584" s="3"/>
      <c r="D584" s="3"/>
      <c r="E584" s="3"/>
      <c r="F584" s="3"/>
      <c r="H584" s="3"/>
    </row>
    <row r="585" ht="12.75" customHeight="1">
      <c r="A585" s="3"/>
      <c r="B585" s="3"/>
      <c r="C585" s="3"/>
      <c r="D585" s="3"/>
      <c r="E585" s="3"/>
      <c r="F585" s="3"/>
      <c r="H585" s="3"/>
    </row>
    <row r="586" ht="12.75" customHeight="1">
      <c r="A586" s="3"/>
      <c r="B586" s="3"/>
      <c r="C586" s="3"/>
      <c r="D586" s="3"/>
      <c r="E586" s="3"/>
      <c r="F586" s="3"/>
      <c r="H586" s="3"/>
    </row>
    <row r="587" ht="12.75" customHeight="1">
      <c r="A587" s="3"/>
      <c r="B587" s="3"/>
      <c r="C587" s="3"/>
      <c r="D587" s="3"/>
      <c r="E587" s="3"/>
      <c r="F587" s="3"/>
      <c r="H587" s="3"/>
    </row>
    <row r="588" ht="12.75" customHeight="1">
      <c r="A588" s="3"/>
      <c r="B588" s="3"/>
      <c r="C588" s="3"/>
      <c r="D588" s="3"/>
      <c r="E588" s="3"/>
      <c r="F588" s="3"/>
      <c r="H588" s="3"/>
    </row>
    <row r="589" ht="12.75" customHeight="1">
      <c r="A589" s="3"/>
      <c r="B589" s="3"/>
      <c r="C589" s="3"/>
      <c r="D589" s="3"/>
      <c r="E589" s="3"/>
      <c r="F589" s="3"/>
      <c r="H589" s="3"/>
    </row>
    <row r="590" ht="12.75" customHeight="1">
      <c r="A590" s="3"/>
      <c r="B590" s="3"/>
      <c r="C590" s="3"/>
      <c r="D590" s="3"/>
      <c r="E590" s="3"/>
      <c r="F590" s="3"/>
      <c r="H590" s="3"/>
    </row>
    <row r="591" ht="12.75" customHeight="1">
      <c r="A591" s="3"/>
      <c r="B591" s="3"/>
      <c r="C591" s="3"/>
      <c r="D591" s="3"/>
      <c r="E591" s="3"/>
      <c r="F591" s="3"/>
      <c r="H591" s="3"/>
    </row>
    <row r="592" ht="12.75" customHeight="1">
      <c r="A592" s="3"/>
      <c r="B592" s="3"/>
      <c r="C592" s="3"/>
      <c r="D592" s="3"/>
      <c r="E592" s="3"/>
      <c r="F592" s="3"/>
      <c r="H592" s="3"/>
    </row>
    <row r="593" ht="12.75" customHeight="1">
      <c r="A593" s="3"/>
      <c r="B593" s="3"/>
      <c r="C593" s="3"/>
      <c r="D593" s="3"/>
      <c r="E593" s="3"/>
      <c r="F593" s="3"/>
      <c r="H593" s="3"/>
    </row>
    <row r="594" ht="12.75" customHeight="1">
      <c r="A594" s="3"/>
      <c r="B594" s="3"/>
      <c r="C594" s="3"/>
      <c r="D594" s="3"/>
      <c r="E594" s="3"/>
      <c r="F594" s="3"/>
      <c r="H594" s="3"/>
    </row>
    <row r="595" ht="12.75" customHeight="1">
      <c r="A595" s="3"/>
      <c r="B595" s="3"/>
      <c r="C595" s="3"/>
      <c r="D595" s="3"/>
      <c r="E595" s="3"/>
      <c r="F595" s="3"/>
      <c r="H595" s="3"/>
    </row>
    <row r="596" ht="12.75" customHeight="1">
      <c r="A596" s="3"/>
      <c r="B596" s="3"/>
      <c r="C596" s="3"/>
      <c r="D596" s="3"/>
      <c r="E596" s="3"/>
      <c r="F596" s="3"/>
      <c r="H596" s="3"/>
    </row>
    <row r="597" ht="12.75" customHeight="1">
      <c r="A597" s="3"/>
      <c r="B597" s="3"/>
      <c r="C597" s="3"/>
      <c r="D597" s="3"/>
      <c r="E597" s="3"/>
      <c r="F597" s="3"/>
      <c r="H597" s="3"/>
    </row>
    <row r="598" ht="12.75" customHeight="1">
      <c r="A598" s="3"/>
      <c r="B598" s="3"/>
      <c r="C598" s="3"/>
      <c r="D598" s="3"/>
      <c r="E598" s="3"/>
      <c r="F598" s="3"/>
      <c r="H598" s="3"/>
    </row>
    <row r="599" ht="12.75" customHeight="1">
      <c r="A599" s="3"/>
      <c r="B599" s="3"/>
      <c r="C599" s="3"/>
      <c r="D599" s="3"/>
      <c r="E599" s="3"/>
      <c r="F599" s="3"/>
      <c r="H599" s="3"/>
    </row>
    <row r="600" ht="12.75" customHeight="1">
      <c r="A600" s="3"/>
      <c r="B600" s="3"/>
      <c r="C600" s="3"/>
      <c r="D600" s="3"/>
      <c r="E600" s="3"/>
      <c r="F600" s="3"/>
      <c r="H600" s="3"/>
    </row>
    <row r="601" ht="12.75" customHeight="1">
      <c r="A601" s="3"/>
      <c r="B601" s="3"/>
      <c r="C601" s="3"/>
      <c r="D601" s="3"/>
      <c r="E601" s="3"/>
      <c r="F601" s="3"/>
      <c r="H601" s="3"/>
    </row>
    <row r="602" ht="12.75" customHeight="1">
      <c r="A602" s="3"/>
      <c r="B602" s="3"/>
      <c r="C602" s="3"/>
      <c r="D602" s="3"/>
      <c r="E602" s="3"/>
      <c r="F602" s="3"/>
      <c r="H602" s="3"/>
    </row>
    <row r="603" ht="12.75" customHeight="1">
      <c r="A603" s="3"/>
      <c r="B603" s="3"/>
      <c r="C603" s="3"/>
      <c r="D603" s="3"/>
      <c r="E603" s="3"/>
      <c r="F603" s="3"/>
      <c r="H603" s="3"/>
    </row>
    <row r="604" ht="12.75" customHeight="1">
      <c r="A604" s="3"/>
      <c r="B604" s="3"/>
      <c r="C604" s="3"/>
      <c r="D604" s="3"/>
      <c r="E604" s="3"/>
      <c r="F604" s="3"/>
      <c r="H604" s="3"/>
    </row>
    <row r="605" ht="12.75" customHeight="1">
      <c r="A605" s="3"/>
      <c r="B605" s="3"/>
      <c r="C605" s="3"/>
      <c r="D605" s="3"/>
      <c r="E605" s="3"/>
      <c r="F605" s="3"/>
      <c r="H605" s="3"/>
    </row>
    <row r="606" ht="12.75" customHeight="1">
      <c r="A606" s="3"/>
      <c r="B606" s="3"/>
      <c r="C606" s="3"/>
      <c r="D606" s="3"/>
      <c r="E606" s="3"/>
      <c r="F606" s="3"/>
      <c r="H606" s="3"/>
    </row>
    <row r="607" ht="12.75" customHeight="1">
      <c r="A607" s="3"/>
      <c r="B607" s="3"/>
      <c r="C607" s="3"/>
      <c r="D607" s="3"/>
      <c r="E607" s="3"/>
      <c r="F607" s="3"/>
      <c r="H607" s="3"/>
    </row>
    <row r="608" ht="12.75" customHeight="1">
      <c r="A608" s="3"/>
      <c r="B608" s="3"/>
      <c r="C608" s="3"/>
      <c r="D608" s="3"/>
      <c r="E608" s="3"/>
      <c r="F608" s="3"/>
      <c r="H608" s="3"/>
    </row>
    <row r="609" ht="12.75" customHeight="1">
      <c r="A609" s="3"/>
      <c r="B609" s="3"/>
      <c r="C609" s="3"/>
      <c r="D609" s="3"/>
      <c r="E609" s="3"/>
      <c r="F609" s="3"/>
      <c r="H609" s="3"/>
    </row>
    <row r="610" ht="12.75" customHeight="1">
      <c r="A610" s="3"/>
      <c r="B610" s="3"/>
      <c r="C610" s="3"/>
      <c r="D610" s="3"/>
      <c r="E610" s="3"/>
      <c r="F610" s="3"/>
      <c r="H610" s="3"/>
    </row>
    <row r="611" ht="12.75" customHeight="1">
      <c r="A611" s="3"/>
      <c r="B611" s="3"/>
      <c r="C611" s="3"/>
      <c r="D611" s="3"/>
      <c r="E611" s="3"/>
      <c r="F611" s="3"/>
      <c r="H611" s="3"/>
    </row>
    <row r="612" ht="12.75" customHeight="1">
      <c r="A612" s="3"/>
      <c r="B612" s="3"/>
      <c r="C612" s="3"/>
      <c r="D612" s="3"/>
      <c r="E612" s="3"/>
      <c r="F612" s="3"/>
      <c r="H612" s="3"/>
    </row>
    <row r="613" ht="12.75" customHeight="1">
      <c r="A613" s="3"/>
      <c r="B613" s="3"/>
      <c r="C613" s="3"/>
      <c r="D613" s="3"/>
      <c r="E613" s="3"/>
      <c r="F613" s="3"/>
      <c r="H613" s="3"/>
    </row>
    <row r="614" ht="12.75" customHeight="1">
      <c r="A614" s="3"/>
      <c r="B614" s="3"/>
      <c r="C614" s="3"/>
      <c r="D614" s="3"/>
      <c r="E614" s="3"/>
      <c r="F614" s="3"/>
      <c r="H614" s="3"/>
    </row>
    <row r="615" ht="12.75" customHeight="1">
      <c r="A615" s="3"/>
      <c r="B615" s="3"/>
      <c r="C615" s="3"/>
      <c r="D615" s="3"/>
      <c r="E615" s="3"/>
      <c r="F615" s="3"/>
      <c r="H615" s="3"/>
    </row>
    <row r="616" ht="12.75" customHeight="1">
      <c r="A616" s="3"/>
      <c r="B616" s="3"/>
      <c r="C616" s="3"/>
      <c r="D616" s="3"/>
      <c r="E616" s="3"/>
      <c r="F616" s="3"/>
      <c r="H616" s="3"/>
    </row>
    <row r="617" ht="12.75" customHeight="1">
      <c r="A617" s="3"/>
      <c r="B617" s="3"/>
      <c r="C617" s="3"/>
      <c r="D617" s="3"/>
      <c r="E617" s="3"/>
      <c r="F617" s="3"/>
      <c r="H617" s="3"/>
    </row>
    <row r="618" ht="12.75" customHeight="1">
      <c r="A618" s="3"/>
      <c r="B618" s="3"/>
      <c r="C618" s="3"/>
      <c r="D618" s="3"/>
      <c r="E618" s="3"/>
      <c r="F618" s="3"/>
      <c r="H618" s="3"/>
    </row>
    <row r="619" ht="12.75" customHeight="1">
      <c r="A619" s="3"/>
      <c r="B619" s="3"/>
      <c r="C619" s="3"/>
      <c r="D619" s="3"/>
      <c r="E619" s="3"/>
      <c r="F619" s="3"/>
      <c r="H619" s="3"/>
    </row>
    <row r="620" ht="12.75" customHeight="1">
      <c r="A620" s="3"/>
      <c r="B620" s="3"/>
      <c r="C620" s="3"/>
      <c r="D620" s="3"/>
      <c r="E620" s="3"/>
      <c r="F620" s="3"/>
      <c r="H620" s="3"/>
    </row>
    <row r="621" ht="12.75" customHeight="1">
      <c r="A621" s="3"/>
      <c r="B621" s="3"/>
      <c r="C621" s="3"/>
      <c r="D621" s="3"/>
      <c r="E621" s="3"/>
      <c r="F621" s="3"/>
      <c r="H621" s="3"/>
    </row>
    <row r="622" ht="12.75" customHeight="1">
      <c r="A622" s="3"/>
      <c r="B622" s="3"/>
      <c r="C622" s="3"/>
      <c r="D622" s="3"/>
      <c r="E622" s="3"/>
      <c r="F622" s="3"/>
      <c r="H622" s="3"/>
    </row>
    <row r="623" ht="12.75" customHeight="1">
      <c r="A623" s="3"/>
      <c r="B623" s="3"/>
      <c r="C623" s="3"/>
      <c r="D623" s="3"/>
      <c r="E623" s="3"/>
      <c r="F623" s="3"/>
      <c r="H623" s="3"/>
    </row>
    <row r="624" ht="12.75" customHeight="1">
      <c r="A624" s="3"/>
      <c r="B624" s="3"/>
      <c r="C624" s="3"/>
      <c r="D624" s="3"/>
      <c r="E624" s="3"/>
      <c r="F624" s="3"/>
      <c r="H624" s="3"/>
    </row>
    <row r="625" ht="12.75" customHeight="1">
      <c r="A625" s="3"/>
      <c r="B625" s="3"/>
      <c r="C625" s="3"/>
      <c r="D625" s="3"/>
      <c r="E625" s="3"/>
      <c r="F625" s="3"/>
      <c r="H625" s="3"/>
    </row>
    <row r="626" ht="12.75" customHeight="1">
      <c r="A626" s="3"/>
      <c r="B626" s="3"/>
      <c r="C626" s="3"/>
      <c r="D626" s="3"/>
      <c r="E626" s="3"/>
      <c r="F626" s="3"/>
      <c r="H626" s="3"/>
    </row>
    <row r="627" ht="12.75" customHeight="1">
      <c r="A627" s="3"/>
      <c r="B627" s="3"/>
      <c r="C627" s="3"/>
      <c r="D627" s="3"/>
      <c r="E627" s="3"/>
      <c r="F627" s="3"/>
      <c r="H627" s="3"/>
    </row>
    <row r="628" ht="12.75" customHeight="1">
      <c r="A628" s="3"/>
      <c r="B628" s="3"/>
      <c r="C628" s="3"/>
      <c r="D628" s="3"/>
      <c r="E628" s="3"/>
      <c r="F628" s="3"/>
      <c r="H628" s="3"/>
    </row>
    <row r="629" ht="12.75" customHeight="1">
      <c r="A629" s="3"/>
      <c r="B629" s="3"/>
      <c r="C629" s="3"/>
      <c r="D629" s="3"/>
      <c r="E629" s="3"/>
      <c r="F629" s="3"/>
      <c r="H629" s="3"/>
    </row>
    <row r="630" ht="12.75" customHeight="1">
      <c r="A630" s="3"/>
      <c r="B630" s="3"/>
      <c r="C630" s="3"/>
      <c r="D630" s="3"/>
      <c r="E630" s="3"/>
      <c r="F630" s="3"/>
      <c r="H630" s="3"/>
    </row>
    <row r="631" ht="12.75" customHeight="1">
      <c r="A631" s="3"/>
      <c r="B631" s="3"/>
      <c r="C631" s="3"/>
      <c r="D631" s="3"/>
      <c r="E631" s="3"/>
      <c r="F631" s="3"/>
      <c r="H631" s="3"/>
    </row>
    <row r="632" ht="12.75" customHeight="1">
      <c r="A632" s="3"/>
      <c r="B632" s="3"/>
      <c r="C632" s="3"/>
      <c r="D632" s="3"/>
      <c r="E632" s="3"/>
      <c r="F632" s="3"/>
      <c r="H632" s="3"/>
    </row>
    <row r="633" ht="12.75" customHeight="1">
      <c r="A633" s="3"/>
      <c r="B633" s="3"/>
      <c r="C633" s="3"/>
      <c r="D633" s="3"/>
      <c r="E633" s="3"/>
      <c r="F633" s="3"/>
      <c r="H633" s="3"/>
    </row>
    <row r="634" ht="12.75" customHeight="1">
      <c r="A634" s="3"/>
      <c r="B634" s="3"/>
      <c r="C634" s="3"/>
      <c r="D634" s="3"/>
      <c r="E634" s="3"/>
      <c r="F634" s="3"/>
      <c r="H634" s="3"/>
    </row>
    <row r="635" ht="12.75" customHeight="1">
      <c r="A635" s="3"/>
      <c r="B635" s="3"/>
      <c r="C635" s="3"/>
      <c r="D635" s="3"/>
      <c r="E635" s="3"/>
      <c r="F635" s="3"/>
      <c r="H635" s="3"/>
    </row>
    <row r="636" ht="12.75" customHeight="1">
      <c r="A636" s="3"/>
      <c r="B636" s="3"/>
      <c r="C636" s="3"/>
      <c r="D636" s="3"/>
      <c r="E636" s="3"/>
      <c r="F636" s="3"/>
      <c r="H636" s="3"/>
    </row>
    <row r="637" ht="12.75" customHeight="1">
      <c r="A637" s="3"/>
      <c r="B637" s="3"/>
      <c r="C637" s="3"/>
      <c r="D637" s="3"/>
      <c r="E637" s="3"/>
      <c r="F637" s="3"/>
      <c r="H637" s="3"/>
    </row>
    <row r="638" ht="12.75" customHeight="1">
      <c r="A638" s="3"/>
      <c r="B638" s="3"/>
      <c r="C638" s="3"/>
      <c r="D638" s="3"/>
      <c r="E638" s="3"/>
      <c r="F638" s="3"/>
      <c r="H638" s="3"/>
    </row>
    <row r="639" ht="12.75" customHeight="1">
      <c r="A639" s="3"/>
      <c r="B639" s="3"/>
      <c r="C639" s="3"/>
      <c r="D639" s="3"/>
      <c r="E639" s="3"/>
      <c r="F639" s="3"/>
      <c r="H639" s="3"/>
    </row>
    <row r="640" ht="12.75" customHeight="1">
      <c r="A640" s="3"/>
      <c r="B640" s="3"/>
      <c r="C640" s="3"/>
      <c r="D640" s="3"/>
      <c r="E640" s="3"/>
      <c r="F640" s="3"/>
      <c r="H640" s="3"/>
    </row>
    <row r="641" ht="12.75" customHeight="1">
      <c r="A641" s="3"/>
      <c r="B641" s="3"/>
      <c r="C641" s="3"/>
      <c r="D641" s="3"/>
      <c r="E641" s="3"/>
      <c r="F641" s="3"/>
      <c r="H641" s="3"/>
    </row>
    <row r="642" ht="12.75" customHeight="1">
      <c r="A642" s="3"/>
      <c r="B642" s="3"/>
      <c r="C642" s="3"/>
      <c r="D642" s="3"/>
      <c r="E642" s="3"/>
      <c r="F642" s="3"/>
      <c r="H642" s="3"/>
    </row>
    <row r="643" ht="12.75" customHeight="1">
      <c r="A643" s="3"/>
      <c r="B643" s="3"/>
      <c r="C643" s="3"/>
      <c r="D643" s="3"/>
      <c r="E643" s="3"/>
      <c r="F643" s="3"/>
      <c r="H643" s="3"/>
    </row>
    <row r="644" ht="12.75" customHeight="1">
      <c r="A644" s="3"/>
      <c r="B644" s="3"/>
      <c r="C644" s="3"/>
      <c r="D644" s="3"/>
      <c r="E644" s="3"/>
      <c r="F644" s="3"/>
      <c r="H644" s="3"/>
    </row>
    <row r="645" ht="12.75" customHeight="1">
      <c r="A645" s="3"/>
      <c r="B645" s="3"/>
      <c r="C645" s="3"/>
      <c r="D645" s="3"/>
      <c r="E645" s="3"/>
      <c r="F645" s="3"/>
      <c r="H645" s="3"/>
    </row>
    <row r="646" ht="12.75" customHeight="1">
      <c r="A646" s="3"/>
      <c r="B646" s="3"/>
      <c r="C646" s="3"/>
      <c r="D646" s="3"/>
      <c r="E646" s="3"/>
      <c r="F646" s="3"/>
      <c r="H646" s="3"/>
    </row>
    <row r="647" ht="12.75" customHeight="1">
      <c r="A647" s="3"/>
      <c r="B647" s="3"/>
      <c r="C647" s="3"/>
      <c r="D647" s="3"/>
      <c r="E647" s="3"/>
      <c r="F647" s="3"/>
      <c r="H647" s="3"/>
    </row>
    <row r="648" ht="12.75" customHeight="1">
      <c r="A648" s="3"/>
      <c r="B648" s="3"/>
      <c r="C648" s="3"/>
      <c r="D648" s="3"/>
      <c r="E648" s="3"/>
      <c r="F648" s="3"/>
      <c r="H648" s="3"/>
    </row>
    <row r="649" ht="12.75" customHeight="1">
      <c r="A649" s="3"/>
      <c r="B649" s="3"/>
      <c r="C649" s="3"/>
      <c r="D649" s="3"/>
      <c r="E649" s="3"/>
      <c r="F649" s="3"/>
      <c r="H649" s="3"/>
    </row>
    <row r="650" ht="12.75" customHeight="1">
      <c r="A650" s="3"/>
      <c r="B650" s="3"/>
      <c r="C650" s="3"/>
      <c r="D650" s="3"/>
      <c r="E650" s="3"/>
      <c r="F650" s="3"/>
      <c r="H650" s="3"/>
    </row>
    <row r="651" ht="12.75" customHeight="1">
      <c r="A651" s="3"/>
      <c r="B651" s="3"/>
      <c r="C651" s="3"/>
      <c r="D651" s="3"/>
      <c r="E651" s="3"/>
      <c r="F651" s="3"/>
      <c r="H651" s="3"/>
    </row>
    <row r="652" ht="12.75" customHeight="1">
      <c r="A652" s="3"/>
      <c r="B652" s="3"/>
      <c r="C652" s="3"/>
      <c r="D652" s="3"/>
      <c r="E652" s="3"/>
      <c r="F652" s="3"/>
      <c r="H652" s="3"/>
    </row>
    <row r="653" ht="12.75" customHeight="1">
      <c r="A653" s="3"/>
      <c r="B653" s="3"/>
      <c r="C653" s="3"/>
      <c r="D653" s="3"/>
      <c r="E653" s="3"/>
      <c r="F653" s="3"/>
      <c r="H653" s="3"/>
    </row>
    <row r="654" ht="12.75" customHeight="1">
      <c r="A654" s="3"/>
      <c r="B654" s="3"/>
      <c r="C654" s="3"/>
      <c r="D654" s="3"/>
      <c r="E654" s="3"/>
      <c r="F654" s="3"/>
      <c r="H654" s="3"/>
    </row>
    <row r="655" ht="12.75" customHeight="1">
      <c r="A655" s="3"/>
      <c r="B655" s="3"/>
      <c r="C655" s="3"/>
      <c r="D655" s="3"/>
      <c r="E655" s="3"/>
      <c r="F655" s="3"/>
      <c r="H655" s="3"/>
    </row>
    <row r="656" ht="12.75" customHeight="1">
      <c r="A656" s="3"/>
      <c r="B656" s="3"/>
      <c r="C656" s="3"/>
      <c r="D656" s="3"/>
      <c r="E656" s="3"/>
      <c r="F656" s="3"/>
      <c r="H656" s="3"/>
    </row>
    <row r="657" ht="12.75" customHeight="1">
      <c r="A657" s="3"/>
      <c r="B657" s="3"/>
      <c r="C657" s="3"/>
      <c r="D657" s="3"/>
      <c r="E657" s="3"/>
      <c r="F657" s="3"/>
      <c r="H657" s="3"/>
    </row>
    <row r="658" ht="12.75" customHeight="1">
      <c r="A658" s="3"/>
      <c r="B658" s="3"/>
      <c r="C658" s="3"/>
      <c r="D658" s="3"/>
      <c r="E658" s="3"/>
      <c r="F658" s="3"/>
      <c r="H658" s="3"/>
    </row>
    <row r="659" ht="12.75" customHeight="1">
      <c r="A659" s="3"/>
      <c r="B659" s="3"/>
      <c r="C659" s="3"/>
      <c r="D659" s="3"/>
      <c r="E659" s="3"/>
      <c r="F659" s="3"/>
      <c r="H659" s="3"/>
    </row>
    <row r="660" ht="12.75" customHeight="1">
      <c r="A660" s="3"/>
      <c r="B660" s="3"/>
      <c r="C660" s="3"/>
      <c r="D660" s="3"/>
      <c r="E660" s="3"/>
      <c r="F660" s="3"/>
      <c r="H660" s="3"/>
    </row>
    <row r="661" ht="12.75" customHeight="1">
      <c r="A661" s="3"/>
      <c r="B661" s="3"/>
      <c r="C661" s="3"/>
      <c r="D661" s="3"/>
      <c r="E661" s="3"/>
      <c r="F661" s="3"/>
      <c r="H661" s="3"/>
    </row>
    <row r="662" ht="12.75" customHeight="1">
      <c r="A662" s="3"/>
      <c r="B662" s="3"/>
      <c r="C662" s="3"/>
      <c r="D662" s="3"/>
      <c r="E662" s="3"/>
      <c r="F662" s="3"/>
      <c r="H662" s="3"/>
    </row>
    <row r="663" ht="12.75" customHeight="1">
      <c r="A663" s="3"/>
      <c r="B663" s="3"/>
      <c r="C663" s="3"/>
      <c r="D663" s="3"/>
      <c r="E663" s="3"/>
      <c r="F663" s="3"/>
      <c r="H663" s="3"/>
    </row>
    <row r="664" ht="12.75" customHeight="1">
      <c r="A664" s="3"/>
      <c r="B664" s="3"/>
      <c r="C664" s="3"/>
      <c r="D664" s="3"/>
      <c r="E664" s="3"/>
      <c r="F664" s="3"/>
      <c r="H664" s="3"/>
    </row>
    <row r="665" ht="12.75" customHeight="1">
      <c r="A665" s="3"/>
      <c r="B665" s="3"/>
      <c r="C665" s="3"/>
      <c r="D665" s="3"/>
      <c r="E665" s="3"/>
      <c r="F665" s="3"/>
      <c r="H665" s="3"/>
    </row>
    <row r="666" ht="12.75" customHeight="1">
      <c r="A666" s="3"/>
      <c r="B666" s="3"/>
      <c r="C666" s="3"/>
      <c r="D666" s="3"/>
      <c r="E666" s="3"/>
      <c r="F666" s="3"/>
      <c r="H666" s="3"/>
    </row>
    <row r="667" ht="12.75" customHeight="1">
      <c r="A667" s="3"/>
      <c r="B667" s="3"/>
      <c r="C667" s="3"/>
      <c r="D667" s="3"/>
      <c r="E667" s="3"/>
      <c r="F667" s="3"/>
      <c r="H667" s="3"/>
    </row>
    <row r="668" ht="12.75" customHeight="1">
      <c r="A668" s="3"/>
      <c r="B668" s="3"/>
      <c r="C668" s="3"/>
      <c r="D668" s="3"/>
      <c r="E668" s="3"/>
      <c r="F668" s="3"/>
      <c r="H668" s="3"/>
    </row>
    <row r="669" ht="12.75" customHeight="1">
      <c r="A669" s="3"/>
      <c r="B669" s="3"/>
      <c r="C669" s="3"/>
      <c r="D669" s="3"/>
      <c r="E669" s="3"/>
      <c r="F669" s="3"/>
      <c r="H669" s="3"/>
    </row>
    <row r="670" ht="12.75" customHeight="1">
      <c r="A670" s="3"/>
      <c r="B670" s="3"/>
      <c r="C670" s="3"/>
      <c r="D670" s="3"/>
      <c r="E670" s="3"/>
      <c r="F670" s="3"/>
      <c r="H670" s="3"/>
    </row>
    <row r="671" ht="12.75" customHeight="1">
      <c r="A671" s="3"/>
      <c r="B671" s="3"/>
      <c r="C671" s="3"/>
      <c r="D671" s="3"/>
      <c r="E671" s="3"/>
      <c r="F671" s="3"/>
      <c r="H671" s="3"/>
    </row>
    <row r="672" ht="12.75" customHeight="1">
      <c r="A672" s="3"/>
      <c r="B672" s="3"/>
      <c r="C672" s="3"/>
      <c r="D672" s="3"/>
      <c r="E672" s="3"/>
      <c r="F672" s="3"/>
      <c r="H672" s="3"/>
    </row>
    <row r="673" ht="12.75" customHeight="1">
      <c r="A673" s="3"/>
      <c r="B673" s="3"/>
      <c r="C673" s="3"/>
      <c r="D673" s="3"/>
      <c r="E673" s="3"/>
      <c r="F673" s="3"/>
      <c r="H673" s="3"/>
    </row>
    <row r="674" ht="12.75" customHeight="1">
      <c r="A674" s="3"/>
      <c r="B674" s="3"/>
      <c r="C674" s="3"/>
      <c r="D674" s="3"/>
      <c r="E674" s="3"/>
      <c r="F674" s="3"/>
      <c r="H674" s="3"/>
    </row>
    <row r="675" ht="12.75" customHeight="1">
      <c r="A675" s="3"/>
      <c r="B675" s="3"/>
      <c r="C675" s="3"/>
      <c r="D675" s="3"/>
      <c r="E675" s="3"/>
      <c r="F675" s="3"/>
      <c r="H675" s="3"/>
    </row>
    <row r="676" ht="12.75" customHeight="1">
      <c r="A676" s="3"/>
      <c r="B676" s="3"/>
      <c r="C676" s="3"/>
      <c r="D676" s="3"/>
      <c r="E676" s="3"/>
      <c r="F676" s="3"/>
      <c r="H676" s="3"/>
    </row>
    <row r="677" ht="12.75" customHeight="1">
      <c r="A677" s="3"/>
      <c r="B677" s="3"/>
      <c r="C677" s="3"/>
      <c r="D677" s="3"/>
      <c r="E677" s="3"/>
      <c r="F677" s="3"/>
      <c r="H677" s="3"/>
    </row>
    <row r="678" ht="12.75" customHeight="1">
      <c r="A678" s="3"/>
      <c r="B678" s="3"/>
      <c r="C678" s="3"/>
      <c r="D678" s="3"/>
      <c r="E678" s="3"/>
      <c r="F678" s="3"/>
      <c r="H678" s="3"/>
    </row>
    <row r="679" ht="12.75" customHeight="1">
      <c r="A679" s="3"/>
      <c r="B679" s="3"/>
      <c r="C679" s="3"/>
      <c r="D679" s="3"/>
      <c r="E679" s="3"/>
      <c r="F679" s="3"/>
      <c r="H679" s="3"/>
    </row>
    <row r="680" ht="12.75" customHeight="1">
      <c r="A680" s="3"/>
      <c r="B680" s="3"/>
      <c r="C680" s="3"/>
      <c r="D680" s="3"/>
      <c r="E680" s="3"/>
      <c r="F680" s="3"/>
      <c r="H680" s="3"/>
    </row>
    <row r="681" ht="12.75" customHeight="1">
      <c r="A681" s="3"/>
      <c r="B681" s="3"/>
      <c r="C681" s="3"/>
      <c r="D681" s="3"/>
      <c r="E681" s="3"/>
      <c r="F681" s="3"/>
      <c r="H681" s="3"/>
    </row>
    <row r="682" ht="12.75" customHeight="1">
      <c r="A682" s="3"/>
      <c r="B682" s="3"/>
      <c r="C682" s="3"/>
      <c r="D682" s="3"/>
      <c r="E682" s="3"/>
      <c r="F682" s="3"/>
      <c r="H682" s="3"/>
    </row>
    <row r="683" ht="12.75" customHeight="1">
      <c r="A683" s="3"/>
      <c r="B683" s="3"/>
      <c r="C683" s="3"/>
      <c r="D683" s="3"/>
      <c r="E683" s="3"/>
      <c r="F683" s="3"/>
      <c r="H683" s="3"/>
    </row>
    <row r="684" ht="12.75" customHeight="1">
      <c r="A684" s="3"/>
      <c r="B684" s="3"/>
      <c r="C684" s="3"/>
      <c r="D684" s="3"/>
      <c r="E684" s="3"/>
      <c r="F684" s="3"/>
      <c r="H684" s="3"/>
    </row>
    <row r="685" ht="12.75" customHeight="1">
      <c r="A685" s="3"/>
      <c r="B685" s="3"/>
      <c r="C685" s="3"/>
      <c r="D685" s="3"/>
      <c r="E685" s="3"/>
      <c r="F685" s="3"/>
      <c r="H685" s="3"/>
    </row>
    <row r="686" ht="12.75" customHeight="1">
      <c r="A686" s="3"/>
      <c r="B686" s="3"/>
      <c r="C686" s="3"/>
      <c r="D686" s="3"/>
      <c r="E686" s="3"/>
      <c r="F686" s="3"/>
      <c r="H686" s="3"/>
    </row>
    <row r="687" ht="12.75" customHeight="1">
      <c r="A687" s="3"/>
      <c r="B687" s="3"/>
      <c r="C687" s="3"/>
      <c r="D687" s="3"/>
      <c r="E687" s="3"/>
      <c r="F687" s="3"/>
      <c r="H687" s="3"/>
    </row>
    <row r="688" ht="12.75" customHeight="1">
      <c r="A688" s="3"/>
      <c r="B688" s="3"/>
      <c r="C688" s="3"/>
      <c r="D688" s="3"/>
      <c r="E688" s="3"/>
      <c r="F688" s="3"/>
      <c r="H688" s="3"/>
    </row>
    <row r="689" ht="12.75" customHeight="1">
      <c r="A689" s="3"/>
      <c r="B689" s="3"/>
      <c r="C689" s="3"/>
      <c r="D689" s="3"/>
      <c r="E689" s="3"/>
      <c r="F689" s="3"/>
      <c r="H689" s="3"/>
    </row>
    <row r="690" ht="12.75" customHeight="1">
      <c r="A690" s="3"/>
      <c r="B690" s="3"/>
      <c r="C690" s="3"/>
      <c r="D690" s="3"/>
      <c r="E690" s="3"/>
      <c r="F690" s="3"/>
      <c r="H690" s="3"/>
    </row>
    <row r="691" ht="12.75" customHeight="1">
      <c r="A691" s="3"/>
      <c r="B691" s="3"/>
      <c r="C691" s="3"/>
      <c r="D691" s="3"/>
      <c r="E691" s="3"/>
      <c r="F691" s="3"/>
      <c r="H691" s="3"/>
    </row>
    <row r="692" ht="12.75" customHeight="1">
      <c r="A692" s="3"/>
      <c r="B692" s="3"/>
      <c r="C692" s="3"/>
      <c r="D692" s="3"/>
      <c r="E692" s="3"/>
      <c r="F692" s="3"/>
      <c r="H692" s="3"/>
    </row>
    <row r="693" ht="12.75" customHeight="1">
      <c r="A693" s="3"/>
      <c r="B693" s="3"/>
      <c r="C693" s="3"/>
      <c r="D693" s="3"/>
      <c r="E693" s="3"/>
      <c r="F693" s="3"/>
      <c r="H693" s="3"/>
    </row>
    <row r="694" ht="12.75" customHeight="1">
      <c r="A694" s="3"/>
      <c r="B694" s="3"/>
      <c r="C694" s="3"/>
      <c r="D694" s="3"/>
      <c r="E694" s="3"/>
      <c r="F694" s="3"/>
      <c r="H694" s="3"/>
    </row>
    <row r="695" ht="12.75" customHeight="1">
      <c r="A695" s="3"/>
      <c r="B695" s="3"/>
      <c r="C695" s="3"/>
      <c r="D695" s="3"/>
      <c r="E695" s="3"/>
      <c r="F695" s="3"/>
      <c r="H695" s="3"/>
    </row>
    <row r="696" ht="12.75" customHeight="1">
      <c r="A696" s="3"/>
      <c r="B696" s="3"/>
      <c r="C696" s="3"/>
      <c r="D696" s="3"/>
      <c r="E696" s="3"/>
      <c r="F696" s="3"/>
      <c r="H696" s="3"/>
    </row>
    <row r="697" ht="12.75" customHeight="1">
      <c r="A697" s="3"/>
      <c r="B697" s="3"/>
      <c r="C697" s="3"/>
      <c r="D697" s="3"/>
      <c r="E697" s="3"/>
      <c r="F697" s="3"/>
      <c r="H697" s="3"/>
    </row>
    <row r="698" ht="12.75" customHeight="1">
      <c r="A698" s="3"/>
      <c r="B698" s="3"/>
      <c r="C698" s="3"/>
      <c r="D698" s="3"/>
      <c r="E698" s="3"/>
      <c r="F698" s="3"/>
      <c r="H698" s="3"/>
    </row>
    <row r="699" ht="12.75" customHeight="1">
      <c r="A699" s="3"/>
      <c r="B699" s="3"/>
      <c r="C699" s="3"/>
      <c r="D699" s="3"/>
      <c r="E699" s="3"/>
      <c r="F699" s="3"/>
      <c r="H699" s="3"/>
    </row>
    <row r="700" ht="12.75" customHeight="1">
      <c r="A700" s="3"/>
      <c r="B700" s="3"/>
      <c r="C700" s="3"/>
      <c r="D700" s="3"/>
      <c r="E700" s="3"/>
      <c r="F700" s="3"/>
      <c r="H700" s="3"/>
    </row>
    <row r="701" ht="12.75" customHeight="1">
      <c r="A701" s="3"/>
      <c r="B701" s="3"/>
      <c r="C701" s="3"/>
      <c r="D701" s="3"/>
      <c r="E701" s="3"/>
      <c r="F701" s="3"/>
      <c r="H701" s="3"/>
    </row>
    <row r="702" ht="12.75" customHeight="1">
      <c r="A702" s="3"/>
      <c r="B702" s="3"/>
      <c r="C702" s="3"/>
      <c r="D702" s="3"/>
      <c r="E702" s="3"/>
      <c r="F702" s="3"/>
      <c r="H702" s="3"/>
    </row>
    <row r="703" ht="12.75" customHeight="1">
      <c r="A703" s="3"/>
      <c r="B703" s="3"/>
      <c r="C703" s="3"/>
      <c r="D703" s="3"/>
      <c r="E703" s="3"/>
      <c r="F703" s="3"/>
      <c r="H703" s="3"/>
    </row>
    <row r="704" ht="12.75" customHeight="1">
      <c r="A704" s="3"/>
      <c r="B704" s="3"/>
      <c r="C704" s="3"/>
      <c r="D704" s="3"/>
      <c r="E704" s="3"/>
      <c r="F704" s="3"/>
      <c r="H704" s="3"/>
    </row>
    <row r="705" ht="12.75" customHeight="1">
      <c r="A705" s="3"/>
      <c r="B705" s="3"/>
      <c r="C705" s="3"/>
      <c r="D705" s="3"/>
      <c r="E705" s="3"/>
      <c r="F705" s="3"/>
      <c r="H705" s="3"/>
    </row>
    <row r="706" ht="12.75" customHeight="1">
      <c r="A706" s="3"/>
      <c r="B706" s="3"/>
      <c r="C706" s="3"/>
      <c r="D706" s="3"/>
      <c r="E706" s="3"/>
      <c r="F706" s="3"/>
      <c r="H706" s="3"/>
    </row>
    <row r="707" ht="12.75" customHeight="1">
      <c r="A707" s="3"/>
      <c r="B707" s="3"/>
      <c r="C707" s="3"/>
      <c r="D707" s="3"/>
      <c r="E707" s="3"/>
      <c r="F707" s="3"/>
      <c r="H707" s="3"/>
    </row>
    <row r="708" ht="12.75" customHeight="1">
      <c r="A708" s="3"/>
      <c r="B708" s="3"/>
      <c r="C708" s="3"/>
      <c r="D708" s="3"/>
      <c r="E708" s="3"/>
      <c r="F708" s="3"/>
      <c r="H708" s="3"/>
    </row>
    <row r="709" ht="12.75" customHeight="1">
      <c r="A709" s="3"/>
      <c r="B709" s="3"/>
      <c r="C709" s="3"/>
      <c r="D709" s="3"/>
      <c r="E709" s="3"/>
      <c r="F709" s="3"/>
      <c r="H709" s="3"/>
    </row>
    <row r="710" ht="12.75" customHeight="1">
      <c r="A710" s="3"/>
      <c r="B710" s="3"/>
      <c r="C710" s="3"/>
      <c r="D710" s="3"/>
      <c r="E710" s="3"/>
      <c r="F710" s="3"/>
      <c r="H710" s="3"/>
    </row>
    <row r="711" ht="12.75" customHeight="1">
      <c r="A711" s="3"/>
      <c r="B711" s="3"/>
      <c r="C711" s="3"/>
      <c r="D711" s="3"/>
      <c r="E711" s="3"/>
      <c r="F711" s="3"/>
      <c r="H711" s="3"/>
    </row>
    <row r="712" ht="12.75" customHeight="1">
      <c r="A712" s="3"/>
      <c r="B712" s="3"/>
      <c r="C712" s="3"/>
      <c r="D712" s="3"/>
      <c r="E712" s="3"/>
      <c r="F712" s="3"/>
      <c r="H712" s="3"/>
    </row>
    <row r="713" ht="12.75" customHeight="1">
      <c r="A713" s="3"/>
      <c r="B713" s="3"/>
      <c r="C713" s="3"/>
      <c r="D713" s="3"/>
      <c r="E713" s="3"/>
      <c r="F713" s="3"/>
      <c r="H713" s="3"/>
    </row>
    <row r="714" ht="12.75" customHeight="1">
      <c r="A714" s="3"/>
      <c r="B714" s="3"/>
      <c r="C714" s="3"/>
      <c r="D714" s="3"/>
      <c r="E714" s="3"/>
      <c r="F714" s="3"/>
      <c r="H714" s="3"/>
    </row>
    <row r="715" ht="12.75" customHeight="1">
      <c r="A715" s="3"/>
      <c r="B715" s="3"/>
      <c r="C715" s="3"/>
      <c r="D715" s="3"/>
      <c r="E715" s="3"/>
      <c r="F715" s="3"/>
      <c r="H715" s="3"/>
    </row>
    <row r="716" ht="12.75" customHeight="1">
      <c r="A716" s="3"/>
      <c r="B716" s="3"/>
      <c r="C716" s="3"/>
      <c r="D716" s="3"/>
      <c r="E716" s="3"/>
      <c r="F716" s="3"/>
      <c r="H716" s="3"/>
    </row>
    <row r="717" ht="12.75" customHeight="1">
      <c r="A717" s="3"/>
      <c r="B717" s="3"/>
      <c r="C717" s="3"/>
      <c r="D717" s="3"/>
      <c r="E717" s="3"/>
      <c r="F717" s="3"/>
      <c r="H717" s="3"/>
    </row>
    <row r="718" ht="12.75" customHeight="1">
      <c r="A718" s="3"/>
      <c r="B718" s="3"/>
      <c r="C718" s="3"/>
      <c r="D718" s="3"/>
      <c r="E718" s="3"/>
      <c r="F718" s="3"/>
      <c r="H718" s="3"/>
    </row>
    <row r="719" ht="12.75" customHeight="1">
      <c r="A719" s="3"/>
      <c r="B719" s="3"/>
      <c r="C719" s="3"/>
      <c r="D719" s="3"/>
      <c r="E719" s="3"/>
      <c r="F719" s="3"/>
      <c r="H719" s="3"/>
    </row>
    <row r="720" ht="12.75" customHeight="1">
      <c r="A720" s="3"/>
      <c r="B720" s="3"/>
      <c r="C720" s="3"/>
      <c r="D720" s="3"/>
      <c r="E720" s="3"/>
      <c r="F720" s="3"/>
      <c r="H720" s="3"/>
    </row>
    <row r="721" ht="12.75" customHeight="1">
      <c r="A721" s="3"/>
      <c r="B721" s="3"/>
      <c r="C721" s="3"/>
      <c r="D721" s="3"/>
      <c r="E721" s="3"/>
      <c r="F721" s="3"/>
      <c r="H721" s="3"/>
    </row>
    <row r="722" ht="12.75" customHeight="1">
      <c r="A722" s="3"/>
      <c r="B722" s="3"/>
      <c r="C722" s="3"/>
      <c r="D722" s="3"/>
      <c r="E722" s="3"/>
      <c r="F722" s="3"/>
      <c r="H722" s="3"/>
    </row>
    <row r="723" ht="12.75" customHeight="1">
      <c r="A723" s="3"/>
      <c r="B723" s="3"/>
      <c r="C723" s="3"/>
      <c r="D723" s="3"/>
      <c r="E723" s="3"/>
      <c r="F723" s="3"/>
      <c r="H723" s="3"/>
    </row>
    <row r="724" ht="12.75" customHeight="1">
      <c r="A724" s="3"/>
      <c r="B724" s="3"/>
      <c r="C724" s="3"/>
      <c r="D724" s="3"/>
      <c r="E724" s="3"/>
      <c r="F724" s="3"/>
      <c r="H724" s="3"/>
    </row>
    <row r="725" ht="12.75" customHeight="1">
      <c r="A725" s="3"/>
      <c r="B725" s="3"/>
      <c r="C725" s="3"/>
      <c r="D725" s="3"/>
      <c r="E725" s="3"/>
      <c r="F725" s="3"/>
      <c r="H725" s="3"/>
    </row>
    <row r="726" ht="12.75" customHeight="1">
      <c r="A726" s="3"/>
      <c r="B726" s="3"/>
      <c r="C726" s="3"/>
      <c r="D726" s="3"/>
      <c r="E726" s="3"/>
      <c r="F726" s="3"/>
      <c r="H726" s="3"/>
    </row>
    <row r="727" ht="12.75" customHeight="1">
      <c r="A727" s="3"/>
      <c r="B727" s="3"/>
      <c r="C727" s="3"/>
      <c r="D727" s="3"/>
      <c r="E727" s="3"/>
      <c r="F727" s="3"/>
      <c r="H727" s="3"/>
    </row>
    <row r="728" ht="12.75" customHeight="1">
      <c r="A728" s="3"/>
      <c r="B728" s="3"/>
      <c r="C728" s="3"/>
      <c r="D728" s="3"/>
      <c r="E728" s="3"/>
      <c r="F728" s="3"/>
      <c r="H728" s="3"/>
    </row>
    <row r="729" ht="12.75" customHeight="1">
      <c r="A729" s="3"/>
      <c r="B729" s="3"/>
      <c r="C729" s="3"/>
      <c r="D729" s="3"/>
      <c r="E729" s="3"/>
      <c r="F729" s="3"/>
      <c r="H729" s="3"/>
    </row>
    <row r="730" ht="12.75" customHeight="1">
      <c r="A730" s="3"/>
      <c r="B730" s="3"/>
      <c r="C730" s="3"/>
      <c r="D730" s="3"/>
      <c r="E730" s="3"/>
      <c r="F730" s="3"/>
      <c r="H730" s="3"/>
    </row>
    <row r="731" ht="12.75" customHeight="1">
      <c r="A731" s="3"/>
      <c r="B731" s="3"/>
      <c r="C731" s="3"/>
      <c r="D731" s="3"/>
      <c r="E731" s="3"/>
      <c r="F731" s="3"/>
      <c r="H731" s="3"/>
    </row>
    <row r="732" ht="12.75" customHeight="1">
      <c r="A732" s="3"/>
      <c r="B732" s="3"/>
      <c r="C732" s="3"/>
      <c r="D732" s="3"/>
      <c r="E732" s="3"/>
      <c r="F732" s="3"/>
      <c r="H732" s="3"/>
    </row>
    <row r="733" ht="12.75" customHeight="1">
      <c r="A733" s="3"/>
      <c r="B733" s="3"/>
      <c r="C733" s="3"/>
      <c r="D733" s="3"/>
      <c r="E733" s="3"/>
      <c r="F733" s="3"/>
      <c r="H733" s="3"/>
    </row>
    <row r="734" ht="12.75" customHeight="1">
      <c r="A734" s="3"/>
      <c r="B734" s="3"/>
      <c r="C734" s="3"/>
      <c r="D734" s="3"/>
      <c r="E734" s="3"/>
      <c r="F734" s="3"/>
      <c r="H734" s="3"/>
    </row>
    <row r="735" ht="12.75" customHeight="1">
      <c r="A735" s="3"/>
      <c r="B735" s="3"/>
      <c r="C735" s="3"/>
      <c r="D735" s="3"/>
      <c r="E735" s="3"/>
      <c r="F735" s="3"/>
      <c r="H735" s="3"/>
    </row>
    <row r="736" ht="12.75" customHeight="1">
      <c r="A736" s="3"/>
      <c r="B736" s="3"/>
      <c r="C736" s="3"/>
      <c r="D736" s="3"/>
      <c r="E736" s="3"/>
      <c r="F736" s="3"/>
      <c r="H736" s="3"/>
    </row>
    <row r="737" ht="12.75" customHeight="1">
      <c r="A737" s="3"/>
      <c r="B737" s="3"/>
      <c r="C737" s="3"/>
      <c r="D737" s="3"/>
      <c r="E737" s="3"/>
      <c r="F737" s="3"/>
      <c r="H737" s="3"/>
    </row>
    <row r="738" ht="12.75" customHeight="1">
      <c r="A738" s="3"/>
      <c r="B738" s="3"/>
      <c r="C738" s="3"/>
      <c r="D738" s="3"/>
      <c r="E738" s="3"/>
      <c r="F738" s="3"/>
      <c r="H738" s="3"/>
    </row>
    <row r="739" ht="12.75" customHeight="1">
      <c r="A739" s="3"/>
      <c r="B739" s="3"/>
      <c r="C739" s="3"/>
      <c r="D739" s="3"/>
      <c r="E739" s="3"/>
      <c r="F739" s="3"/>
      <c r="H739" s="3"/>
    </row>
    <row r="740" ht="12.75" customHeight="1">
      <c r="A740" s="3"/>
      <c r="B740" s="3"/>
      <c r="C740" s="3"/>
      <c r="D740" s="3"/>
      <c r="E740" s="3"/>
      <c r="F740" s="3"/>
      <c r="H740" s="3"/>
    </row>
    <row r="741" ht="12.75" customHeight="1">
      <c r="A741" s="3"/>
      <c r="B741" s="3"/>
      <c r="C741" s="3"/>
      <c r="D741" s="3"/>
      <c r="E741" s="3"/>
      <c r="F741" s="3"/>
      <c r="H741" s="3"/>
    </row>
    <row r="742" ht="12.75" customHeight="1">
      <c r="A742" s="3"/>
      <c r="B742" s="3"/>
      <c r="C742" s="3"/>
      <c r="D742" s="3"/>
      <c r="E742" s="3"/>
      <c r="F742" s="3"/>
      <c r="H742" s="3"/>
    </row>
    <row r="743" ht="12.75" customHeight="1">
      <c r="A743" s="3"/>
      <c r="B743" s="3"/>
      <c r="C743" s="3"/>
      <c r="D743" s="3"/>
      <c r="E743" s="3"/>
      <c r="F743" s="3"/>
      <c r="H743" s="3"/>
    </row>
    <row r="744" ht="12.75" customHeight="1">
      <c r="A744" s="3"/>
      <c r="B744" s="3"/>
      <c r="C744" s="3"/>
      <c r="D744" s="3"/>
      <c r="E744" s="3"/>
      <c r="F744" s="3"/>
      <c r="H744" s="3"/>
    </row>
    <row r="745" ht="12.75" customHeight="1">
      <c r="A745" s="3"/>
      <c r="B745" s="3"/>
      <c r="C745" s="3"/>
      <c r="D745" s="3"/>
      <c r="E745" s="3"/>
      <c r="F745" s="3"/>
      <c r="H745" s="3"/>
    </row>
    <row r="746" ht="12.75" customHeight="1">
      <c r="A746" s="3"/>
      <c r="B746" s="3"/>
      <c r="C746" s="3"/>
      <c r="D746" s="3"/>
      <c r="E746" s="3"/>
      <c r="F746" s="3"/>
      <c r="H746" s="3"/>
    </row>
    <row r="747" ht="12.75" customHeight="1">
      <c r="A747" s="3"/>
      <c r="B747" s="3"/>
      <c r="C747" s="3"/>
      <c r="D747" s="3"/>
      <c r="E747" s="3"/>
      <c r="F747" s="3"/>
      <c r="H747" s="3"/>
    </row>
    <row r="748" ht="12.75" customHeight="1">
      <c r="A748" s="3"/>
      <c r="B748" s="3"/>
      <c r="C748" s="3"/>
      <c r="D748" s="3"/>
      <c r="E748" s="3"/>
      <c r="F748" s="3"/>
      <c r="H748" s="3"/>
    </row>
    <row r="749" ht="12.75" customHeight="1">
      <c r="A749" s="3"/>
      <c r="B749" s="3"/>
      <c r="C749" s="3"/>
      <c r="D749" s="3"/>
      <c r="E749" s="3"/>
      <c r="F749" s="3"/>
      <c r="H749" s="3"/>
    </row>
    <row r="750" ht="12.75" customHeight="1">
      <c r="A750" s="3"/>
      <c r="B750" s="3"/>
      <c r="C750" s="3"/>
      <c r="D750" s="3"/>
      <c r="E750" s="3"/>
      <c r="F750" s="3"/>
      <c r="H750" s="3"/>
    </row>
    <row r="751" ht="12.75" customHeight="1">
      <c r="A751" s="3"/>
      <c r="B751" s="3"/>
      <c r="C751" s="3"/>
      <c r="D751" s="3"/>
      <c r="E751" s="3"/>
      <c r="F751" s="3"/>
      <c r="H751" s="3"/>
    </row>
    <row r="752" ht="12.75" customHeight="1">
      <c r="A752" s="3"/>
      <c r="B752" s="3"/>
      <c r="C752" s="3"/>
      <c r="D752" s="3"/>
      <c r="E752" s="3"/>
      <c r="F752" s="3"/>
      <c r="H752" s="3"/>
    </row>
    <row r="753" ht="12.75" customHeight="1">
      <c r="A753" s="3"/>
      <c r="B753" s="3"/>
      <c r="C753" s="3"/>
      <c r="D753" s="3"/>
      <c r="E753" s="3"/>
      <c r="F753" s="3"/>
      <c r="H753" s="3"/>
    </row>
    <row r="754" ht="12.75" customHeight="1">
      <c r="A754" s="3"/>
      <c r="B754" s="3"/>
      <c r="C754" s="3"/>
      <c r="D754" s="3"/>
      <c r="E754" s="3"/>
      <c r="F754" s="3"/>
      <c r="H754" s="3"/>
    </row>
    <row r="755" ht="12.75" customHeight="1">
      <c r="A755" s="3"/>
      <c r="B755" s="3"/>
      <c r="C755" s="3"/>
      <c r="D755" s="3"/>
      <c r="E755" s="3"/>
      <c r="F755" s="3"/>
      <c r="H755" s="3"/>
    </row>
    <row r="756" ht="12.75" customHeight="1">
      <c r="A756" s="3"/>
      <c r="B756" s="3"/>
      <c r="C756" s="3"/>
      <c r="D756" s="3"/>
      <c r="E756" s="3"/>
      <c r="F756" s="3"/>
      <c r="H756" s="3"/>
    </row>
    <row r="757" ht="12.75" customHeight="1">
      <c r="A757" s="3"/>
      <c r="B757" s="3"/>
      <c r="C757" s="3"/>
      <c r="D757" s="3"/>
      <c r="E757" s="3"/>
      <c r="F757" s="3"/>
      <c r="H757" s="3"/>
    </row>
    <row r="758" ht="12.75" customHeight="1">
      <c r="A758" s="3"/>
      <c r="B758" s="3"/>
      <c r="C758" s="3"/>
      <c r="D758" s="3"/>
      <c r="E758" s="3"/>
      <c r="F758" s="3"/>
      <c r="H758" s="3"/>
    </row>
    <row r="759" ht="12.75" customHeight="1">
      <c r="A759" s="3"/>
      <c r="B759" s="3"/>
      <c r="C759" s="3"/>
      <c r="D759" s="3"/>
      <c r="E759" s="3"/>
      <c r="F759" s="3"/>
      <c r="H759" s="3"/>
    </row>
    <row r="760" ht="12.75" customHeight="1">
      <c r="A760" s="3"/>
      <c r="B760" s="3"/>
      <c r="C760" s="3"/>
      <c r="D760" s="3"/>
      <c r="E760" s="3"/>
      <c r="F760" s="3"/>
      <c r="H760" s="3"/>
    </row>
    <row r="761" ht="12.75" customHeight="1">
      <c r="A761" s="3"/>
      <c r="B761" s="3"/>
      <c r="C761" s="3"/>
      <c r="D761" s="3"/>
      <c r="E761" s="3"/>
      <c r="F761" s="3"/>
      <c r="H761" s="3"/>
    </row>
    <row r="762" ht="12.75" customHeight="1">
      <c r="A762" s="3"/>
      <c r="B762" s="3"/>
      <c r="C762" s="3"/>
      <c r="D762" s="3"/>
      <c r="E762" s="3"/>
      <c r="F762" s="3"/>
      <c r="H762" s="3"/>
    </row>
    <row r="763" ht="12.75" customHeight="1">
      <c r="A763" s="3"/>
      <c r="B763" s="3"/>
      <c r="C763" s="3"/>
      <c r="D763" s="3"/>
      <c r="E763" s="3"/>
      <c r="F763" s="3"/>
      <c r="H763" s="3"/>
    </row>
    <row r="764" ht="12.75" customHeight="1">
      <c r="A764" s="3"/>
      <c r="B764" s="3"/>
      <c r="C764" s="3"/>
      <c r="D764" s="3"/>
      <c r="E764" s="3"/>
      <c r="F764" s="3"/>
      <c r="H764" s="3"/>
    </row>
    <row r="765" ht="12.75" customHeight="1">
      <c r="A765" s="3"/>
      <c r="B765" s="3"/>
      <c r="C765" s="3"/>
      <c r="D765" s="3"/>
      <c r="E765" s="3"/>
      <c r="F765" s="3"/>
      <c r="H765" s="3"/>
    </row>
    <row r="766" ht="12.75" customHeight="1">
      <c r="A766" s="3"/>
      <c r="B766" s="3"/>
      <c r="C766" s="3"/>
      <c r="D766" s="3"/>
      <c r="E766" s="3"/>
      <c r="F766" s="3"/>
      <c r="H766" s="3"/>
    </row>
    <row r="767" ht="12.75" customHeight="1">
      <c r="A767" s="3"/>
      <c r="B767" s="3"/>
      <c r="C767" s="3"/>
      <c r="D767" s="3"/>
      <c r="E767" s="3"/>
      <c r="F767" s="3"/>
      <c r="H767" s="3"/>
    </row>
    <row r="768" ht="12.75" customHeight="1">
      <c r="A768" s="3"/>
      <c r="B768" s="3"/>
      <c r="C768" s="3"/>
      <c r="D768" s="3"/>
      <c r="E768" s="3"/>
      <c r="F768" s="3"/>
      <c r="H768" s="3"/>
    </row>
    <row r="769" ht="12.75" customHeight="1">
      <c r="A769" s="3"/>
      <c r="B769" s="3"/>
      <c r="C769" s="3"/>
      <c r="D769" s="3"/>
      <c r="E769" s="3"/>
      <c r="F769" s="3"/>
      <c r="H769" s="3"/>
    </row>
    <row r="770" ht="12.75" customHeight="1">
      <c r="A770" s="3"/>
      <c r="B770" s="3"/>
      <c r="C770" s="3"/>
      <c r="D770" s="3"/>
      <c r="E770" s="3"/>
      <c r="F770" s="3"/>
      <c r="H770" s="3"/>
    </row>
    <row r="771" ht="12.75" customHeight="1">
      <c r="A771" s="3"/>
      <c r="B771" s="3"/>
      <c r="C771" s="3"/>
      <c r="D771" s="3"/>
      <c r="E771" s="3"/>
      <c r="F771" s="3"/>
      <c r="H771" s="3"/>
    </row>
    <row r="772" ht="12.75" customHeight="1">
      <c r="A772" s="3"/>
      <c r="B772" s="3"/>
      <c r="C772" s="3"/>
      <c r="D772" s="3"/>
      <c r="E772" s="3"/>
      <c r="F772" s="3"/>
      <c r="H772" s="3"/>
    </row>
    <row r="773" ht="12.75" customHeight="1">
      <c r="A773" s="3"/>
      <c r="B773" s="3"/>
      <c r="C773" s="3"/>
      <c r="D773" s="3"/>
      <c r="E773" s="3"/>
      <c r="F773" s="3"/>
      <c r="H773" s="3"/>
    </row>
    <row r="774" ht="12.75" customHeight="1">
      <c r="A774" s="3"/>
      <c r="B774" s="3"/>
      <c r="C774" s="3"/>
      <c r="D774" s="3"/>
      <c r="E774" s="3"/>
      <c r="F774" s="3"/>
      <c r="H774" s="3"/>
    </row>
    <row r="775" ht="12.75" customHeight="1">
      <c r="A775" s="3"/>
      <c r="B775" s="3"/>
      <c r="C775" s="3"/>
      <c r="D775" s="3"/>
      <c r="E775" s="3"/>
      <c r="F775" s="3"/>
      <c r="H775" s="3"/>
    </row>
    <row r="776" ht="12.75" customHeight="1">
      <c r="A776" s="3"/>
      <c r="B776" s="3"/>
      <c r="C776" s="3"/>
      <c r="D776" s="3"/>
      <c r="E776" s="3"/>
      <c r="F776" s="3"/>
      <c r="H776" s="3"/>
    </row>
    <row r="777" ht="12.75" customHeight="1">
      <c r="A777" s="3"/>
      <c r="B777" s="3"/>
      <c r="C777" s="3"/>
      <c r="D777" s="3"/>
      <c r="E777" s="3"/>
      <c r="F777" s="3"/>
      <c r="H777" s="3"/>
    </row>
    <row r="778" ht="12.75" customHeight="1">
      <c r="A778" s="3"/>
      <c r="B778" s="3"/>
      <c r="C778" s="3"/>
      <c r="D778" s="3"/>
      <c r="E778" s="3"/>
      <c r="F778" s="3"/>
      <c r="H778" s="3"/>
    </row>
    <row r="779" ht="12.75" customHeight="1">
      <c r="A779" s="3"/>
      <c r="B779" s="3"/>
      <c r="C779" s="3"/>
      <c r="D779" s="3"/>
      <c r="E779" s="3"/>
      <c r="F779" s="3"/>
      <c r="H779" s="3"/>
    </row>
    <row r="780" ht="12.75" customHeight="1">
      <c r="A780" s="3"/>
      <c r="B780" s="3"/>
      <c r="C780" s="3"/>
      <c r="D780" s="3"/>
      <c r="E780" s="3"/>
      <c r="F780" s="3"/>
      <c r="H780" s="3"/>
    </row>
    <row r="781" ht="12.75" customHeight="1">
      <c r="A781" s="3"/>
      <c r="B781" s="3"/>
      <c r="C781" s="3"/>
      <c r="D781" s="3"/>
      <c r="E781" s="3"/>
      <c r="F781" s="3"/>
      <c r="H781" s="3"/>
    </row>
    <row r="782" ht="12.75" customHeight="1">
      <c r="A782" s="3"/>
      <c r="B782" s="3"/>
      <c r="C782" s="3"/>
      <c r="D782" s="3"/>
      <c r="E782" s="3"/>
      <c r="F782" s="3"/>
      <c r="H782" s="3"/>
    </row>
    <row r="783" ht="12.75" customHeight="1">
      <c r="A783" s="3"/>
      <c r="B783" s="3"/>
      <c r="C783" s="3"/>
      <c r="D783" s="3"/>
      <c r="E783" s="3"/>
      <c r="F783" s="3"/>
      <c r="H783" s="3"/>
    </row>
    <row r="784" ht="12.75" customHeight="1">
      <c r="A784" s="3"/>
      <c r="B784" s="3"/>
      <c r="C784" s="3"/>
      <c r="D784" s="3"/>
      <c r="E784" s="3"/>
      <c r="F784" s="3"/>
      <c r="H784" s="3"/>
    </row>
    <row r="785" ht="12.75" customHeight="1">
      <c r="A785" s="3"/>
      <c r="B785" s="3"/>
      <c r="C785" s="3"/>
      <c r="D785" s="3"/>
      <c r="E785" s="3"/>
      <c r="F785" s="3"/>
      <c r="H785" s="3"/>
    </row>
    <row r="786" ht="12.75" customHeight="1">
      <c r="A786" s="3"/>
      <c r="B786" s="3"/>
      <c r="C786" s="3"/>
      <c r="D786" s="3"/>
      <c r="E786" s="3"/>
      <c r="F786" s="3"/>
      <c r="H786" s="3"/>
    </row>
    <row r="787" ht="12.75" customHeight="1">
      <c r="A787" s="3"/>
      <c r="B787" s="3"/>
      <c r="C787" s="3"/>
      <c r="D787" s="3"/>
      <c r="E787" s="3"/>
      <c r="F787" s="3"/>
      <c r="H787" s="3"/>
    </row>
    <row r="788" ht="12.75" customHeight="1">
      <c r="A788" s="3"/>
      <c r="B788" s="3"/>
      <c r="C788" s="3"/>
      <c r="D788" s="3"/>
      <c r="E788" s="3"/>
      <c r="F788" s="3"/>
      <c r="H788" s="3"/>
    </row>
    <row r="789" ht="12.75" customHeight="1">
      <c r="A789" s="3"/>
      <c r="B789" s="3"/>
      <c r="C789" s="3"/>
      <c r="D789" s="3"/>
      <c r="E789" s="3"/>
      <c r="F789" s="3"/>
      <c r="H789" s="3"/>
    </row>
    <row r="790" ht="12.75" customHeight="1">
      <c r="A790" s="3"/>
      <c r="B790" s="3"/>
      <c r="C790" s="3"/>
      <c r="D790" s="3"/>
      <c r="E790" s="3"/>
      <c r="F790" s="3"/>
      <c r="H790" s="3"/>
    </row>
    <row r="791" ht="12.75" customHeight="1">
      <c r="A791" s="3"/>
      <c r="B791" s="3"/>
      <c r="C791" s="3"/>
      <c r="D791" s="3"/>
      <c r="E791" s="3"/>
      <c r="F791" s="3"/>
      <c r="H791" s="3"/>
    </row>
    <row r="792" ht="12.75" customHeight="1">
      <c r="A792" s="3"/>
      <c r="B792" s="3"/>
      <c r="C792" s="3"/>
      <c r="D792" s="3"/>
      <c r="E792" s="3"/>
      <c r="F792" s="3"/>
      <c r="H792" s="3"/>
    </row>
    <row r="793" ht="12.75" customHeight="1">
      <c r="A793" s="3"/>
      <c r="B793" s="3"/>
      <c r="C793" s="3"/>
      <c r="D793" s="3"/>
      <c r="E793" s="3"/>
      <c r="F793" s="3"/>
      <c r="H793" s="3"/>
    </row>
    <row r="794" ht="12.75" customHeight="1">
      <c r="A794" s="3"/>
      <c r="B794" s="3"/>
      <c r="C794" s="3"/>
      <c r="D794" s="3"/>
      <c r="E794" s="3"/>
      <c r="F794" s="3"/>
      <c r="H794" s="3"/>
    </row>
    <row r="795" ht="12.75" customHeight="1">
      <c r="A795" s="3"/>
      <c r="B795" s="3"/>
      <c r="C795" s="3"/>
      <c r="D795" s="3"/>
      <c r="E795" s="3"/>
      <c r="F795" s="3"/>
      <c r="H795" s="3"/>
    </row>
    <row r="796" ht="12.75" customHeight="1">
      <c r="A796" s="3"/>
      <c r="B796" s="3"/>
      <c r="C796" s="3"/>
      <c r="D796" s="3"/>
      <c r="E796" s="3"/>
      <c r="F796" s="3"/>
      <c r="H796" s="3"/>
    </row>
    <row r="797" ht="12.75" customHeight="1">
      <c r="A797" s="3"/>
      <c r="B797" s="3"/>
      <c r="C797" s="3"/>
      <c r="D797" s="3"/>
      <c r="E797" s="3"/>
      <c r="F797" s="3"/>
      <c r="H797" s="3"/>
    </row>
    <row r="798" ht="12.75" customHeight="1">
      <c r="A798" s="3"/>
      <c r="B798" s="3"/>
      <c r="C798" s="3"/>
      <c r="D798" s="3"/>
      <c r="E798" s="3"/>
      <c r="F798" s="3"/>
      <c r="H798" s="3"/>
    </row>
    <row r="799" ht="12.75" customHeight="1">
      <c r="A799" s="3"/>
      <c r="B799" s="3"/>
      <c r="C799" s="3"/>
      <c r="D799" s="3"/>
      <c r="E799" s="3"/>
      <c r="F799" s="3"/>
      <c r="H799" s="3"/>
    </row>
    <row r="800" ht="12.75" customHeight="1">
      <c r="A800" s="3"/>
      <c r="B800" s="3"/>
      <c r="C800" s="3"/>
      <c r="D800" s="3"/>
      <c r="E800" s="3"/>
      <c r="F800" s="3"/>
      <c r="H800" s="3"/>
    </row>
    <row r="801" ht="12.75" customHeight="1">
      <c r="A801" s="3"/>
      <c r="B801" s="3"/>
      <c r="C801" s="3"/>
      <c r="D801" s="3"/>
      <c r="E801" s="3"/>
      <c r="F801" s="3"/>
      <c r="H801" s="3"/>
    </row>
    <row r="802" ht="12.75" customHeight="1">
      <c r="A802" s="3"/>
      <c r="B802" s="3"/>
      <c r="C802" s="3"/>
      <c r="D802" s="3"/>
      <c r="E802" s="3"/>
      <c r="F802" s="3"/>
      <c r="H802" s="3"/>
    </row>
    <row r="803" ht="12.75" customHeight="1">
      <c r="A803" s="3"/>
      <c r="B803" s="3"/>
      <c r="C803" s="3"/>
      <c r="D803" s="3"/>
      <c r="E803" s="3"/>
      <c r="F803" s="3"/>
      <c r="H803" s="3"/>
    </row>
    <row r="804" ht="12.75" customHeight="1">
      <c r="A804" s="3"/>
      <c r="B804" s="3"/>
      <c r="C804" s="3"/>
      <c r="D804" s="3"/>
      <c r="E804" s="3"/>
      <c r="F804" s="3"/>
      <c r="H804" s="3"/>
    </row>
    <row r="805" ht="12.75" customHeight="1">
      <c r="A805" s="3"/>
      <c r="B805" s="3"/>
      <c r="C805" s="3"/>
      <c r="D805" s="3"/>
      <c r="E805" s="3"/>
      <c r="F805" s="3"/>
      <c r="H805" s="3"/>
    </row>
    <row r="806" ht="12.75" customHeight="1">
      <c r="A806" s="3"/>
      <c r="B806" s="3"/>
      <c r="C806" s="3"/>
      <c r="D806" s="3"/>
      <c r="E806" s="3"/>
      <c r="F806" s="3"/>
      <c r="H806" s="3"/>
    </row>
    <row r="807" ht="12.75" customHeight="1">
      <c r="A807" s="3"/>
      <c r="B807" s="3"/>
      <c r="C807" s="3"/>
      <c r="D807" s="3"/>
      <c r="E807" s="3"/>
      <c r="F807" s="3"/>
      <c r="H807" s="3"/>
    </row>
    <row r="808" ht="12.75" customHeight="1">
      <c r="A808" s="3"/>
      <c r="B808" s="3"/>
      <c r="C808" s="3"/>
      <c r="D808" s="3"/>
      <c r="E808" s="3"/>
      <c r="F808" s="3"/>
      <c r="H808" s="3"/>
    </row>
    <row r="809" ht="12.75" customHeight="1">
      <c r="A809" s="3"/>
      <c r="B809" s="3"/>
      <c r="C809" s="3"/>
      <c r="D809" s="3"/>
      <c r="E809" s="3"/>
      <c r="F809" s="3"/>
      <c r="H809" s="3"/>
    </row>
    <row r="810" ht="12.75" customHeight="1">
      <c r="A810" s="3"/>
      <c r="B810" s="3"/>
      <c r="C810" s="3"/>
      <c r="D810" s="3"/>
      <c r="E810" s="3"/>
      <c r="F810" s="3"/>
      <c r="H810" s="3"/>
    </row>
    <row r="811" ht="12.75" customHeight="1">
      <c r="A811" s="3"/>
      <c r="B811" s="3"/>
      <c r="C811" s="3"/>
      <c r="D811" s="3"/>
      <c r="E811" s="3"/>
      <c r="F811" s="3"/>
      <c r="H811" s="3"/>
    </row>
    <row r="812" ht="12.75" customHeight="1">
      <c r="A812" s="3"/>
      <c r="B812" s="3"/>
      <c r="C812" s="3"/>
      <c r="D812" s="3"/>
      <c r="E812" s="3"/>
      <c r="F812" s="3"/>
      <c r="H812" s="3"/>
    </row>
    <row r="813" ht="12.75" customHeight="1">
      <c r="A813" s="3"/>
      <c r="B813" s="3"/>
      <c r="C813" s="3"/>
      <c r="D813" s="3"/>
      <c r="E813" s="3"/>
      <c r="F813" s="3"/>
      <c r="H813" s="3"/>
    </row>
    <row r="814" ht="12.75" customHeight="1">
      <c r="A814" s="3"/>
      <c r="B814" s="3"/>
      <c r="C814" s="3"/>
      <c r="D814" s="3"/>
      <c r="E814" s="3"/>
      <c r="F814" s="3"/>
      <c r="H814" s="3"/>
    </row>
    <row r="815" ht="12.75" customHeight="1">
      <c r="A815" s="3"/>
      <c r="B815" s="3"/>
      <c r="C815" s="3"/>
      <c r="D815" s="3"/>
      <c r="E815" s="3"/>
      <c r="F815" s="3"/>
      <c r="H815" s="3"/>
    </row>
    <row r="816" ht="12.75" customHeight="1">
      <c r="A816" s="3"/>
      <c r="B816" s="3"/>
      <c r="C816" s="3"/>
      <c r="D816" s="3"/>
      <c r="E816" s="3"/>
      <c r="F816" s="3"/>
      <c r="H816" s="3"/>
    </row>
    <row r="817" ht="12.75" customHeight="1">
      <c r="A817" s="3"/>
      <c r="B817" s="3"/>
      <c r="C817" s="3"/>
      <c r="D817" s="3"/>
      <c r="E817" s="3"/>
      <c r="F817" s="3"/>
      <c r="H817" s="3"/>
    </row>
    <row r="818" ht="12.75" customHeight="1">
      <c r="A818" s="3"/>
      <c r="B818" s="3"/>
      <c r="C818" s="3"/>
      <c r="D818" s="3"/>
      <c r="E818" s="3"/>
      <c r="F818" s="3"/>
      <c r="H818" s="3"/>
    </row>
    <row r="819" ht="12.75" customHeight="1">
      <c r="A819" s="3"/>
      <c r="B819" s="3"/>
      <c r="C819" s="3"/>
      <c r="D819" s="3"/>
      <c r="E819" s="3"/>
      <c r="F819" s="3"/>
      <c r="H819" s="3"/>
    </row>
    <row r="820" ht="12.75" customHeight="1">
      <c r="A820" s="3"/>
      <c r="B820" s="3"/>
      <c r="C820" s="3"/>
      <c r="D820" s="3"/>
      <c r="E820" s="3"/>
      <c r="F820" s="3"/>
      <c r="H820" s="3"/>
    </row>
    <row r="821" ht="12.75" customHeight="1">
      <c r="A821" s="3"/>
      <c r="B821" s="3"/>
      <c r="C821" s="3"/>
      <c r="D821" s="3"/>
      <c r="E821" s="3"/>
      <c r="F821" s="3"/>
      <c r="H821" s="3"/>
    </row>
    <row r="822" ht="12.75" customHeight="1">
      <c r="A822" s="3"/>
      <c r="B822" s="3"/>
      <c r="C822" s="3"/>
      <c r="D822" s="3"/>
      <c r="E822" s="3"/>
      <c r="F822" s="3"/>
      <c r="H822" s="3"/>
    </row>
    <row r="823" ht="12.75" customHeight="1">
      <c r="A823" s="3"/>
      <c r="B823" s="3"/>
      <c r="C823" s="3"/>
      <c r="D823" s="3"/>
      <c r="E823" s="3"/>
      <c r="F823" s="3"/>
      <c r="H823" s="3"/>
    </row>
    <row r="824" ht="12.75" customHeight="1">
      <c r="A824" s="3"/>
      <c r="B824" s="3"/>
      <c r="C824" s="3"/>
      <c r="D824" s="3"/>
      <c r="E824" s="3"/>
      <c r="F824" s="3"/>
      <c r="H824" s="3"/>
    </row>
    <row r="825" ht="12.75" customHeight="1">
      <c r="A825" s="3"/>
      <c r="B825" s="3"/>
      <c r="C825" s="3"/>
      <c r="D825" s="3"/>
      <c r="E825" s="3"/>
      <c r="F825" s="3"/>
      <c r="H825" s="3"/>
    </row>
    <row r="826" ht="12.75" customHeight="1">
      <c r="A826" s="3"/>
      <c r="B826" s="3"/>
      <c r="C826" s="3"/>
      <c r="D826" s="3"/>
      <c r="E826" s="3"/>
      <c r="F826" s="3"/>
      <c r="H826" s="3"/>
    </row>
    <row r="827" ht="12.75" customHeight="1">
      <c r="A827" s="3"/>
      <c r="B827" s="3"/>
      <c r="C827" s="3"/>
      <c r="D827" s="3"/>
      <c r="E827" s="3"/>
      <c r="F827" s="3"/>
      <c r="H827" s="3"/>
    </row>
    <row r="828" ht="12.75" customHeight="1">
      <c r="A828" s="3"/>
      <c r="B828" s="3"/>
      <c r="C828" s="3"/>
      <c r="D828" s="3"/>
      <c r="E828" s="3"/>
      <c r="F828" s="3"/>
      <c r="H828" s="3"/>
    </row>
    <row r="829" ht="12.75" customHeight="1">
      <c r="A829" s="3"/>
      <c r="B829" s="3"/>
      <c r="C829" s="3"/>
      <c r="D829" s="3"/>
      <c r="E829" s="3"/>
      <c r="F829" s="3"/>
      <c r="H829" s="3"/>
    </row>
    <row r="830" ht="12.75" customHeight="1">
      <c r="A830" s="3"/>
      <c r="B830" s="3"/>
      <c r="C830" s="3"/>
      <c r="D830" s="3"/>
      <c r="E830" s="3"/>
      <c r="F830" s="3"/>
      <c r="H830" s="3"/>
    </row>
    <row r="831" ht="12.75" customHeight="1">
      <c r="A831" s="3"/>
      <c r="B831" s="3"/>
      <c r="C831" s="3"/>
      <c r="D831" s="3"/>
      <c r="E831" s="3"/>
      <c r="F831" s="3"/>
      <c r="H831" s="3"/>
    </row>
    <row r="832" ht="12.75" customHeight="1">
      <c r="A832" s="3"/>
      <c r="B832" s="3"/>
      <c r="C832" s="3"/>
      <c r="D832" s="3"/>
      <c r="E832" s="3"/>
      <c r="F832" s="3"/>
      <c r="H832" s="3"/>
    </row>
    <row r="833" ht="12.75" customHeight="1">
      <c r="A833" s="3"/>
      <c r="B833" s="3"/>
      <c r="C833" s="3"/>
      <c r="D833" s="3"/>
      <c r="E833" s="3"/>
      <c r="F833" s="3"/>
      <c r="H833" s="3"/>
    </row>
    <row r="834" ht="12.75" customHeight="1">
      <c r="A834" s="3"/>
      <c r="B834" s="3"/>
      <c r="C834" s="3"/>
      <c r="D834" s="3"/>
      <c r="E834" s="3"/>
      <c r="F834" s="3"/>
      <c r="H834" s="3"/>
    </row>
    <row r="835" ht="12.75" customHeight="1">
      <c r="A835" s="3"/>
      <c r="B835" s="3"/>
      <c r="C835" s="3"/>
      <c r="D835" s="3"/>
      <c r="E835" s="3"/>
      <c r="F835" s="3"/>
      <c r="H835" s="3"/>
    </row>
    <row r="836" ht="12.75" customHeight="1">
      <c r="A836" s="3"/>
      <c r="B836" s="3"/>
      <c r="C836" s="3"/>
      <c r="D836" s="3"/>
      <c r="E836" s="3"/>
      <c r="F836" s="3"/>
      <c r="H836" s="3"/>
    </row>
    <row r="837" ht="12.75" customHeight="1">
      <c r="A837" s="3"/>
      <c r="B837" s="3"/>
      <c r="C837" s="3"/>
      <c r="D837" s="3"/>
      <c r="E837" s="3"/>
      <c r="F837" s="3"/>
      <c r="H837" s="3"/>
    </row>
    <row r="838" ht="12.75" customHeight="1">
      <c r="A838" s="3"/>
      <c r="B838" s="3"/>
      <c r="C838" s="3"/>
      <c r="D838" s="3"/>
      <c r="E838" s="3"/>
      <c r="F838" s="3"/>
      <c r="H838" s="3"/>
    </row>
    <row r="839" ht="12.75" customHeight="1">
      <c r="A839" s="3"/>
      <c r="B839" s="3"/>
      <c r="C839" s="3"/>
      <c r="D839" s="3"/>
      <c r="E839" s="3"/>
      <c r="F839" s="3"/>
      <c r="H839" s="3"/>
    </row>
    <row r="840" ht="12.75" customHeight="1">
      <c r="A840" s="3"/>
      <c r="B840" s="3"/>
      <c r="C840" s="3"/>
      <c r="D840" s="3"/>
      <c r="E840" s="3"/>
      <c r="F840" s="3"/>
      <c r="H840" s="3"/>
    </row>
    <row r="841" ht="12.75" customHeight="1">
      <c r="A841" s="3"/>
      <c r="B841" s="3"/>
      <c r="C841" s="3"/>
      <c r="D841" s="3"/>
      <c r="E841" s="3"/>
      <c r="F841" s="3"/>
      <c r="H841" s="3"/>
    </row>
    <row r="842" ht="12.75" customHeight="1">
      <c r="A842" s="3"/>
      <c r="B842" s="3"/>
      <c r="C842" s="3"/>
      <c r="D842" s="3"/>
      <c r="E842" s="3"/>
      <c r="F842" s="3"/>
      <c r="H842" s="3"/>
    </row>
    <row r="843" ht="12.75" customHeight="1">
      <c r="A843" s="3"/>
      <c r="B843" s="3"/>
      <c r="C843" s="3"/>
      <c r="D843" s="3"/>
      <c r="E843" s="3"/>
      <c r="F843" s="3"/>
      <c r="H843" s="3"/>
    </row>
    <row r="844" ht="12.75" customHeight="1">
      <c r="A844" s="3"/>
      <c r="B844" s="3"/>
      <c r="C844" s="3"/>
      <c r="D844" s="3"/>
      <c r="E844" s="3"/>
      <c r="F844" s="3"/>
      <c r="H844" s="3"/>
    </row>
    <row r="845" ht="12.75" customHeight="1">
      <c r="A845" s="3"/>
      <c r="B845" s="3"/>
      <c r="C845" s="3"/>
      <c r="D845" s="3"/>
      <c r="E845" s="3"/>
      <c r="F845" s="3"/>
      <c r="H845" s="3"/>
    </row>
    <row r="846" ht="12.75" customHeight="1">
      <c r="A846" s="3"/>
      <c r="B846" s="3"/>
      <c r="C846" s="3"/>
      <c r="D846" s="3"/>
      <c r="E846" s="3"/>
      <c r="F846" s="3"/>
      <c r="H846" s="3"/>
    </row>
    <row r="847" ht="12.75" customHeight="1">
      <c r="A847" s="3"/>
      <c r="B847" s="3"/>
      <c r="C847" s="3"/>
      <c r="D847" s="3"/>
      <c r="E847" s="3"/>
      <c r="F847" s="3"/>
      <c r="H847" s="3"/>
    </row>
    <row r="848" ht="12.75" customHeight="1">
      <c r="A848" s="3"/>
      <c r="B848" s="3"/>
      <c r="C848" s="3"/>
      <c r="D848" s="3"/>
      <c r="E848" s="3"/>
      <c r="F848" s="3"/>
      <c r="H848" s="3"/>
    </row>
    <row r="849" ht="12.75" customHeight="1">
      <c r="A849" s="3"/>
      <c r="B849" s="3"/>
      <c r="C849" s="3"/>
      <c r="D849" s="3"/>
      <c r="E849" s="3"/>
      <c r="F849" s="3"/>
      <c r="H849" s="3"/>
    </row>
    <row r="850" ht="12.75" customHeight="1">
      <c r="A850" s="3"/>
      <c r="B850" s="3"/>
      <c r="C850" s="3"/>
      <c r="D850" s="3"/>
      <c r="E850" s="3"/>
      <c r="F850" s="3"/>
      <c r="H850" s="3"/>
    </row>
    <row r="851" ht="12.75" customHeight="1">
      <c r="A851" s="3"/>
      <c r="B851" s="3"/>
      <c r="C851" s="3"/>
      <c r="D851" s="3"/>
      <c r="E851" s="3"/>
      <c r="F851" s="3"/>
      <c r="H851" s="3"/>
    </row>
    <row r="852" ht="12.75" customHeight="1">
      <c r="A852" s="3"/>
      <c r="B852" s="3"/>
      <c r="C852" s="3"/>
      <c r="D852" s="3"/>
      <c r="E852" s="3"/>
      <c r="F852" s="3"/>
      <c r="H852" s="3"/>
    </row>
    <row r="853" ht="12.75" customHeight="1">
      <c r="A853" s="3"/>
      <c r="B853" s="3"/>
      <c r="C853" s="3"/>
      <c r="D853" s="3"/>
      <c r="E853" s="3"/>
      <c r="F853" s="3"/>
      <c r="H853" s="3"/>
    </row>
    <row r="854" ht="12.75" customHeight="1">
      <c r="A854" s="3"/>
      <c r="B854" s="3"/>
      <c r="C854" s="3"/>
      <c r="D854" s="3"/>
      <c r="E854" s="3"/>
      <c r="F854" s="3"/>
      <c r="H854" s="3"/>
    </row>
    <row r="855" ht="12.75" customHeight="1">
      <c r="A855" s="3"/>
      <c r="B855" s="3"/>
      <c r="C855" s="3"/>
      <c r="D855" s="3"/>
      <c r="E855" s="3"/>
      <c r="F855" s="3"/>
      <c r="H855" s="3"/>
    </row>
    <row r="856" ht="12.75" customHeight="1">
      <c r="A856" s="3"/>
      <c r="B856" s="3"/>
      <c r="C856" s="3"/>
      <c r="D856" s="3"/>
      <c r="E856" s="3"/>
      <c r="F856" s="3"/>
      <c r="H856" s="3"/>
    </row>
    <row r="857" ht="12.75" customHeight="1">
      <c r="A857" s="3"/>
      <c r="B857" s="3"/>
      <c r="C857" s="3"/>
      <c r="D857" s="3"/>
      <c r="E857" s="3"/>
      <c r="F857" s="3"/>
      <c r="H857" s="3"/>
    </row>
    <row r="858" ht="12.75" customHeight="1">
      <c r="A858" s="3"/>
      <c r="B858" s="3"/>
      <c r="C858" s="3"/>
      <c r="D858" s="3"/>
      <c r="E858" s="3"/>
      <c r="F858" s="3"/>
      <c r="H858" s="3"/>
    </row>
    <row r="859" ht="12.75" customHeight="1">
      <c r="A859" s="3"/>
      <c r="B859" s="3"/>
      <c r="C859" s="3"/>
      <c r="D859" s="3"/>
      <c r="E859" s="3"/>
      <c r="F859" s="3"/>
      <c r="H859" s="3"/>
    </row>
    <row r="860" ht="12.75" customHeight="1">
      <c r="A860" s="3"/>
      <c r="B860" s="3"/>
      <c r="C860" s="3"/>
      <c r="D860" s="3"/>
      <c r="E860" s="3"/>
      <c r="F860" s="3"/>
      <c r="H860" s="3"/>
    </row>
    <row r="861" ht="12.75" customHeight="1">
      <c r="A861" s="3"/>
      <c r="B861" s="3"/>
      <c r="C861" s="3"/>
      <c r="D861" s="3"/>
      <c r="E861" s="3"/>
      <c r="F861" s="3"/>
      <c r="H861" s="3"/>
    </row>
    <row r="862" ht="12.75" customHeight="1">
      <c r="A862" s="3"/>
      <c r="B862" s="3"/>
      <c r="C862" s="3"/>
      <c r="D862" s="3"/>
      <c r="E862" s="3"/>
      <c r="F862" s="3"/>
      <c r="H862" s="3"/>
    </row>
    <row r="863" ht="12.75" customHeight="1">
      <c r="A863" s="3"/>
      <c r="B863" s="3"/>
      <c r="C863" s="3"/>
      <c r="D863" s="3"/>
      <c r="E863" s="3"/>
      <c r="F863" s="3"/>
      <c r="H863" s="3"/>
    </row>
    <row r="864" ht="12.75" customHeight="1">
      <c r="A864" s="3"/>
      <c r="B864" s="3"/>
      <c r="C864" s="3"/>
      <c r="D864" s="3"/>
      <c r="E864" s="3"/>
      <c r="F864" s="3"/>
      <c r="H864" s="3"/>
    </row>
    <row r="865" ht="12.75" customHeight="1">
      <c r="A865" s="3"/>
      <c r="B865" s="3"/>
      <c r="C865" s="3"/>
      <c r="D865" s="3"/>
      <c r="E865" s="3"/>
      <c r="F865" s="3"/>
      <c r="H865" s="3"/>
    </row>
    <row r="866" ht="12.75" customHeight="1">
      <c r="A866" s="3"/>
      <c r="B866" s="3"/>
      <c r="C866" s="3"/>
      <c r="D866" s="3"/>
      <c r="E866" s="3"/>
      <c r="F866" s="3"/>
      <c r="H866" s="3"/>
    </row>
    <row r="867" ht="12.75" customHeight="1">
      <c r="A867" s="3"/>
      <c r="B867" s="3"/>
      <c r="C867" s="3"/>
      <c r="D867" s="3"/>
      <c r="E867" s="3"/>
      <c r="F867" s="3"/>
      <c r="H867" s="3"/>
    </row>
    <row r="868" ht="12.75" customHeight="1">
      <c r="A868" s="3"/>
      <c r="B868" s="3"/>
      <c r="C868" s="3"/>
      <c r="D868" s="3"/>
      <c r="E868" s="3"/>
      <c r="F868" s="3"/>
      <c r="H868" s="3"/>
    </row>
    <row r="869" ht="12.75" customHeight="1">
      <c r="A869" s="3"/>
      <c r="B869" s="3"/>
      <c r="C869" s="3"/>
      <c r="D869" s="3"/>
      <c r="E869" s="3"/>
      <c r="F869" s="3"/>
      <c r="H869" s="3"/>
    </row>
    <row r="870" ht="12.75" customHeight="1">
      <c r="A870" s="3"/>
      <c r="B870" s="3"/>
      <c r="C870" s="3"/>
      <c r="D870" s="3"/>
      <c r="E870" s="3"/>
      <c r="F870" s="3"/>
      <c r="H870" s="3"/>
    </row>
    <row r="871" ht="12.75" customHeight="1">
      <c r="A871" s="3"/>
      <c r="B871" s="3"/>
      <c r="C871" s="3"/>
      <c r="D871" s="3"/>
      <c r="E871" s="3"/>
      <c r="F871" s="3"/>
      <c r="H871" s="3"/>
    </row>
    <row r="872" ht="12.75" customHeight="1">
      <c r="A872" s="3"/>
      <c r="B872" s="3"/>
      <c r="C872" s="3"/>
      <c r="D872" s="3"/>
      <c r="E872" s="3"/>
      <c r="F872" s="3"/>
      <c r="H872" s="3"/>
    </row>
    <row r="873" ht="12.75" customHeight="1">
      <c r="A873" s="3"/>
      <c r="B873" s="3"/>
      <c r="C873" s="3"/>
      <c r="D873" s="3"/>
      <c r="E873" s="3"/>
      <c r="F873" s="3"/>
      <c r="H873" s="3"/>
    </row>
    <row r="874" ht="12.75" customHeight="1">
      <c r="A874" s="3"/>
      <c r="B874" s="3"/>
      <c r="C874" s="3"/>
      <c r="D874" s="3"/>
      <c r="E874" s="3"/>
      <c r="F874" s="3"/>
      <c r="H874" s="3"/>
    </row>
    <row r="875" ht="12.75" customHeight="1">
      <c r="A875" s="3"/>
      <c r="B875" s="3"/>
      <c r="C875" s="3"/>
      <c r="D875" s="3"/>
      <c r="E875" s="3"/>
      <c r="F875" s="3"/>
      <c r="H875" s="3"/>
    </row>
    <row r="876" ht="12.75" customHeight="1">
      <c r="A876" s="3"/>
      <c r="B876" s="3"/>
      <c r="C876" s="3"/>
      <c r="D876" s="3"/>
      <c r="E876" s="3"/>
      <c r="F876" s="3"/>
      <c r="H876" s="3"/>
    </row>
    <row r="877" ht="12.75" customHeight="1">
      <c r="A877" s="3"/>
      <c r="B877" s="3"/>
      <c r="C877" s="3"/>
      <c r="D877" s="3"/>
      <c r="E877" s="3"/>
      <c r="F877" s="3"/>
      <c r="H877" s="3"/>
    </row>
    <row r="878" ht="12.75" customHeight="1">
      <c r="A878" s="3"/>
      <c r="B878" s="3"/>
      <c r="C878" s="3"/>
      <c r="D878" s="3"/>
      <c r="E878" s="3"/>
      <c r="F878" s="3"/>
      <c r="H878" s="3"/>
    </row>
    <row r="879" ht="12.75" customHeight="1">
      <c r="A879" s="3"/>
      <c r="B879" s="3"/>
      <c r="C879" s="3"/>
      <c r="D879" s="3"/>
      <c r="E879" s="3"/>
      <c r="F879" s="3"/>
      <c r="H879" s="3"/>
    </row>
    <row r="880" ht="12.75" customHeight="1">
      <c r="A880" s="3"/>
      <c r="B880" s="3"/>
      <c r="C880" s="3"/>
      <c r="D880" s="3"/>
      <c r="E880" s="3"/>
      <c r="F880" s="3"/>
      <c r="H880" s="3"/>
    </row>
    <row r="881" ht="12.75" customHeight="1">
      <c r="A881" s="3"/>
      <c r="B881" s="3"/>
      <c r="C881" s="3"/>
      <c r="D881" s="3"/>
      <c r="E881" s="3"/>
      <c r="F881" s="3"/>
      <c r="H881" s="3"/>
    </row>
    <row r="882" ht="12.75" customHeight="1">
      <c r="A882" s="3"/>
      <c r="B882" s="3"/>
      <c r="C882" s="3"/>
      <c r="D882" s="3"/>
      <c r="E882" s="3"/>
      <c r="F882" s="3"/>
      <c r="H882" s="3"/>
    </row>
    <row r="883" ht="12.75" customHeight="1">
      <c r="A883" s="3"/>
      <c r="B883" s="3"/>
      <c r="C883" s="3"/>
      <c r="D883" s="3"/>
      <c r="E883" s="3"/>
      <c r="F883" s="3"/>
      <c r="H883" s="3"/>
    </row>
    <row r="884" ht="12.75" customHeight="1">
      <c r="A884" s="3"/>
      <c r="B884" s="3"/>
      <c r="C884" s="3"/>
      <c r="D884" s="3"/>
      <c r="E884" s="3"/>
      <c r="F884" s="3"/>
      <c r="H884" s="3"/>
    </row>
    <row r="885" ht="12.75" customHeight="1">
      <c r="A885" s="3"/>
      <c r="B885" s="3"/>
      <c r="C885" s="3"/>
      <c r="D885" s="3"/>
      <c r="E885" s="3"/>
      <c r="F885" s="3"/>
      <c r="H885" s="3"/>
    </row>
    <row r="886" ht="12.75" customHeight="1">
      <c r="A886" s="3"/>
      <c r="B886" s="3"/>
      <c r="C886" s="3"/>
      <c r="D886" s="3"/>
      <c r="E886" s="3"/>
      <c r="F886" s="3"/>
      <c r="H886" s="3"/>
    </row>
    <row r="887" ht="12.75" customHeight="1">
      <c r="A887" s="3"/>
      <c r="B887" s="3"/>
      <c r="C887" s="3"/>
      <c r="D887" s="3"/>
      <c r="E887" s="3"/>
      <c r="F887" s="3"/>
      <c r="H887" s="3"/>
    </row>
    <row r="888" ht="12.75" customHeight="1">
      <c r="A888" s="3"/>
      <c r="B888" s="3"/>
      <c r="C888" s="3"/>
      <c r="D888" s="3"/>
      <c r="E888" s="3"/>
      <c r="F888" s="3"/>
      <c r="H888" s="3"/>
    </row>
    <row r="889" ht="12.75" customHeight="1">
      <c r="A889" s="3"/>
      <c r="B889" s="3"/>
      <c r="C889" s="3"/>
      <c r="D889" s="3"/>
      <c r="E889" s="3"/>
      <c r="F889" s="3"/>
      <c r="H889" s="3"/>
    </row>
    <row r="890" ht="12.75" customHeight="1">
      <c r="A890" s="3"/>
      <c r="B890" s="3"/>
      <c r="C890" s="3"/>
      <c r="D890" s="3"/>
      <c r="E890" s="3"/>
      <c r="F890" s="3"/>
      <c r="H890" s="3"/>
    </row>
    <row r="891" ht="12.75" customHeight="1">
      <c r="A891" s="3"/>
      <c r="B891" s="3"/>
      <c r="C891" s="3"/>
      <c r="D891" s="3"/>
      <c r="E891" s="3"/>
      <c r="F891" s="3"/>
      <c r="H891" s="3"/>
    </row>
    <row r="892" ht="12.75" customHeight="1">
      <c r="A892" s="3"/>
      <c r="B892" s="3"/>
      <c r="C892" s="3"/>
      <c r="D892" s="3"/>
      <c r="E892" s="3"/>
      <c r="F892" s="3"/>
      <c r="H892" s="3"/>
    </row>
    <row r="893" ht="12.75" customHeight="1">
      <c r="A893" s="3"/>
      <c r="B893" s="3"/>
      <c r="C893" s="3"/>
      <c r="D893" s="3"/>
      <c r="E893" s="3"/>
      <c r="F893" s="3"/>
      <c r="H893" s="3"/>
    </row>
    <row r="894" ht="12.75" customHeight="1">
      <c r="A894" s="3"/>
      <c r="B894" s="3"/>
      <c r="C894" s="3"/>
      <c r="D894" s="3"/>
      <c r="E894" s="3"/>
      <c r="F894" s="3"/>
      <c r="H894" s="3"/>
    </row>
    <row r="895" ht="12.75" customHeight="1">
      <c r="A895" s="3"/>
      <c r="B895" s="3"/>
      <c r="C895" s="3"/>
      <c r="D895" s="3"/>
      <c r="E895" s="3"/>
      <c r="F895" s="3"/>
      <c r="H895" s="3"/>
    </row>
    <row r="896" ht="12.75" customHeight="1">
      <c r="A896" s="3"/>
      <c r="B896" s="3"/>
      <c r="C896" s="3"/>
      <c r="D896" s="3"/>
      <c r="E896" s="3"/>
      <c r="F896" s="3"/>
      <c r="H896" s="3"/>
    </row>
    <row r="897" ht="12.75" customHeight="1">
      <c r="A897" s="3"/>
      <c r="B897" s="3"/>
      <c r="C897" s="3"/>
      <c r="D897" s="3"/>
      <c r="E897" s="3"/>
      <c r="F897" s="3"/>
      <c r="H897" s="3"/>
    </row>
    <row r="898" ht="12.75" customHeight="1">
      <c r="A898" s="3"/>
      <c r="B898" s="3"/>
      <c r="C898" s="3"/>
      <c r="D898" s="3"/>
      <c r="E898" s="3"/>
      <c r="F898" s="3"/>
      <c r="H898" s="3"/>
    </row>
    <row r="899" ht="12.75" customHeight="1">
      <c r="A899" s="3"/>
      <c r="B899" s="3"/>
      <c r="C899" s="3"/>
      <c r="D899" s="3"/>
      <c r="E899" s="3"/>
      <c r="F899" s="3"/>
      <c r="H899" s="3"/>
    </row>
    <row r="900" ht="12.75" customHeight="1">
      <c r="A900" s="3"/>
      <c r="B900" s="3"/>
      <c r="C900" s="3"/>
      <c r="D900" s="3"/>
      <c r="E900" s="3"/>
      <c r="F900" s="3"/>
      <c r="H900" s="3"/>
    </row>
    <row r="901" ht="12.75" customHeight="1">
      <c r="A901" s="3"/>
      <c r="B901" s="3"/>
      <c r="C901" s="3"/>
      <c r="D901" s="3"/>
      <c r="E901" s="3"/>
      <c r="F901" s="3"/>
      <c r="H901" s="3"/>
    </row>
    <row r="902" ht="12.75" customHeight="1">
      <c r="A902" s="3"/>
      <c r="B902" s="3"/>
      <c r="C902" s="3"/>
      <c r="D902" s="3"/>
      <c r="E902" s="3"/>
      <c r="F902" s="3"/>
      <c r="H902" s="3"/>
    </row>
    <row r="903" ht="12.75" customHeight="1">
      <c r="A903" s="3"/>
      <c r="B903" s="3"/>
      <c r="C903" s="3"/>
      <c r="D903" s="3"/>
      <c r="E903" s="3"/>
      <c r="F903" s="3"/>
      <c r="H903" s="3"/>
    </row>
    <row r="904" ht="12.75" customHeight="1">
      <c r="A904" s="3"/>
      <c r="B904" s="3"/>
      <c r="C904" s="3"/>
      <c r="D904" s="3"/>
      <c r="E904" s="3"/>
      <c r="F904" s="3"/>
      <c r="H904" s="3"/>
    </row>
    <row r="905" ht="12.75" customHeight="1">
      <c r="A905" s="3"/>
      <c r="B905" s="3"/>
      <c r="C905" s="3"/>
      <c r="D905" s="3"/>
      <c r="E905" s="3"/>
      <c r="F905" s="3"/>
      <c r="H905" s="3"/>
    </row>
    <row r="906" ht="12.75" customHeight="1">
      <c r="A906" s="3"/>
      <c r="B906" s="3"/>
      <c r="C906" s="3"/>
      <c r="D906" s="3"/>
      <c r="E906" s="3"/>
      <c r="F906" s="3"/>
      <c r="H906" s="3"/>
    </row>
    <row r="907" ht="12.75" customHeight="1">
      <c r="A907" s="3"/>
      <c r="B907" s="3"/>
      <c r="C907" s="3"/>
      <c r="D907" s="3"/>
      <c r="E907" s="3"/>
      <c r="F907" s="3"/>
      <c r="H907" s="3"/>
    </row>
    <row r="908" ht="12.75" customHeight="1">
      <c r="A908" s="3"/>
      <c r="B908" s="3"/>
      <c r="C908" s="3"/>
      <c r="D908" s="3"/>
      <c r="E908" s="3"/>
      <c r="F908" s="3"/>
      <c r="H908" s="3"/>
    </row>
    <row r="909" ht="12.75" customHeight="1">
      <c r="A909" s="3"/>
      <c r="B909" s="3"/>
      <c r="C909" s="3"/>
      <c r="D909" s="3"/>
      <c r="E909" s="3"/>
      <c r="F909" s="3"/>
      <c r="H909" s="3"/>
    </row>
    <row r="910" ht="12.75" customHeight="1">
      <c r="A910" s="3"/>
      <c r="B910" s="3"/>
      <c r="C910" s="3"/>
      <c r="D910" s="3"/>
      <c r="E910" s="3"/>
      <c r="F910" s="3"/>
      <c r="H910" s="3"/>
    </row>
    <row r="911" ht="12.75" customHeight="1">
      <c r="A911" s="3"/>
      <c r="B911" s="3"/>
      <c r="C911" s="3"/>
      <c r="D911" s="3"/>
      <c r="E911" s="3"/>
      <c r="F911" s="3"/>
      <c r="H911" s="3"/>
    </row>
    <row r="912" ht="12.75" customHeight="1">
      <c r="A912" s="3"/>
      <c r="B912" s="3"/>
      <c r="C912" s="3"/>
      <c r="D912" s="3"/>
      <c r="E912" s="3"/>
      <c r="F912" s="3"/>
      <c r="H912" s="3"/>
    </row>
    <row r="913" ht="12.75" customHeight="1">
      <c r="A913" s="3"/>
      <c r="B913" s="3"/>
      <c r="C913" s="3"/>
      <c r="D913" s="3"/>
      <c r="E913" s="3"/>
      <c r="F913" s="3"/>
      <c r="H913" s="3"/>
    </row>
    <row r="914" ht="12.75" customHeight="1">
      <c r="A914" s="3"/>
      <c r="B914" s="3"/>
      <c r="C914" s="3"/>
      <c r="D914" s="3"/>
      <c r="E914" s="3"/>
      <c r="F914" s="3"/>
      <c r="H914" s="3"/>
    </row>
    <row r="915" ht="12.75" customHeight="1">
      <c r="A915" s="3"/>
      <c r="B915" s="3"/>
      <c r="C915" s="3"/>
      <c r="D915" s="3"/>
      <c r="E915" s="3"/>
      <c r="F915" s="3"/>
      <c r="H915" s="3"/>
    </row>
    <row r="916" ht="12.75" customHeight="1">
      <c r="A916" s="3"/>
      <c r="B916" s="3"/>
      <c r="C916" s="3"/>
      <c r="D916" s="3"/>
      <c r="E916" s="3"/>
      <c r="F916" s="3"/>
      <c r="H916" s="3"/>
    </row>
    <row r="917" ht="12.75" customHeight="1">
      <c r="A917" s="3"/>
      <c r="B917" s="3"/>
      <c r="C917" s="3"/>
      <c r="D917" s="3"/>
      <c r="E917" s="3"/>
      <c r="F917" s="3"/>
      <c r="H917" s="3"/>
    </row>
    <row r="918" ht="12.75" customHeight="1">
      <c r="A918" s="3"/>
      <c r="B918" s="3"/>
      <c r="C918" s="3"/>
      <c r="D918" s="3"/>
      <c r="E918" s="3"/>
      <c r="F918" s="3"/>
      <c r="H918" s="3"/>
    </row>
    <row r="919" ht="12.75" customHeight="1">
      <c r="A919" s="3"/>
      <c r="B919" s="3"/>
      <c r="C919" s="3"/>
      <c r="D919" s="3"/>
      <c r="E919" s="3"/>
      <c r="F919" s="3"/>
      <c r="H919" s="3"/>
    </row>
    <row r="920" ht="12.75" customHeight="1">
      <c r="A920" s="3"/>
      <c r="B920" s="3"/>
      <c r="C920" s="3"/>
      <c r="D920" s="3"/>
      <c r="E920" s="3"/>
      <c r="F920" s="3"/>
      <c r="H920" s="3"/>
    </row>
    <row r="921" ht="12.75" customHeight="1">
      <c r="A921" s="3"/>
      <c r="B921" s="3"/>
      <c r="C921" s="3"/>
      <c r="D921" s="3"/>
      <c r="E921" s="3"/>
      <c r="F921" s="3"/>
      <c r="H921" s="3"/>
    </row>
    <row r="922" ht="12.75" customHeight="1">
      <c r="A922" s="3"/>
      <c r="B922" s="3"/>
      <c r="C922" s="3"/>
      <c r="D922" s="3"/>
      <c r="E922" s="3"/>
      <c r="F922" s="3"/>
      <c r="H922" s="3"/>
    </row>
    <row r="923" ht="12.75" customHeight="1">
      <c r="A923" s="3"/>
      <c r="B923" s="3"/>
      <c r="C923" s="3"/>
      <c r="D923" s="3"/>
      <c r="E923" s="3"/>
      <c r="F923" s="3"/>
      <c r="H923" s="3"/>
    </row>
    <row r="924" ht="12.75" customHeight="1">
      <c r="A924" s="3"/>
      <c r="B924" s="3"/>
      <c r="C924" s="3"/>
      <c r="D924" s="3"/>
      <c r="E924" s="3"/>
      <c r="F924" s="3"/>
      <c r="H924" s="3"/>
    </row>
    <row r="925" ht="12.75" customHeight="1">
      <c r="A925" s="3"/>
      <c r="B925" s="3"/>
      <c r="C925" s="3"/>
      <c r="D925" s="3"/>
      <c r="E925" s="3"/>
      <c r="F925" s="3"/>
      <c r="H925" s="3"/>
    </row>
    <row r="926" ht="12.75" customHeight="1">
      <c r="A926" s="3"/>
      <c r="B926" s="3"/>
      <c r="C926" s="3"/>
      <c r="D926" s="3"/>
      <c r="E926" s="3"/>
      <c r="F926" s="3"/>
      <c r="H926" s="3"/>
    </row>
    <row r="927" ht="12.75" customHeight="1">
      <c r="A927" s="3"/>
      <c r="B927" s="3"/>
      <c r="C927" s="3"/>
      <c r="D927" s="3"/>
      <c r="E927" s="3"/>
      <c r="F927" s="3"/>
      <c r="H927" s="3"/>
    </row>
    <row r="928" ht="12.75" customHeight="1">
      <c r="A928" s="3"/>
      <c r="B928" s="3"/>
      <c r="C928" s="3"/>
      <c r="D928" s="3"/>
      <c r="E928" s="3"/>
      <c r="F928" s="3"/>
      <c r="H928" s="3"/>
    </row>
    <row r="929" ht="12.75" customHeight="1">
      <c r="A929" s="3"/>
      <c r="B929" s="3"/>
      <c r="C929" s="3"/>
      <c r="D929" s="3"/>
      <c r="E929" s="3"/>
      <c r="F929" s="3"/>
      <c r="H929" s="3"/>
    </row>
    <row r="930" ht="12.75" customHeight="1">
      <c r="A930" s="3"/>
      <c r="B930" s="3"/>
      <c r="C930" s="3"/>
      <c r="D930" s="3"/>
      <c r="E930" s="3"/>
      <c r="F930" s="3"/>
      <c r="H930" s="3"/>
    </row>
    <row r="931" ht="12.75" customHeight="1">
      <c r="A931" s="3"/>
      <c r="B931" s="3"/>
      <c r="C931" s="3"/>
      <c r="D931" s="3"/>
      <c r="E931" s="3"/>
      <c r="F931" s="3"/>
      <c r="H931" s="3"/>
    </row>
    <row r="932" ht="12.75" customHeight="1">
      <c r="A932" s="3"/>
      <c r="B932" s="3"/>
      <c r="C932" s="3"/>
      <c r="D932" s="3"/>
      <c r="E932" s="3"/>
      <c r="F932" s="3"/>
      <c r="H932" s="3"/>
    </row>
    <row r="933" ht="12.75" customHeight="1">
      <c r="A933" s="3"/>
      <c r="B933" s="3"/>
      <c r="C933" s="3"/>
      <c r="D933" s="3"/>
      <c r="E933" s="3"/>
      <c r="F933" s="3"/>
      <c r="H933" s="3"/>
    </row>
    <row r="934" ht="12.75" customHeight="1">
      <c r="A934" s="3"/>
      <c r="B934" s="3"/>
      <c r="C934" s="3"/>
      <c r="D934" s="3"/>
      <c r="E934" s="3"/>
      <c r="F934" s="3"/>
      <c r="H934" s="3"/>
    </row>
    <row r="935" ht="12.75" customHeight="1">
      <c r="A935" s="3"/>
      <c r="B935" s="3"/>
      <c r="C935" s="3"/>
      <c r="D935" s="3"/>
      <c r="E935" s="3"/>
      <c r="F935" s="3"/>
      <c r="H935" s="3"/>
    </row>
    <row r="936" ht="12.75" customHeight="1">
      <c r="A936" s="3"/>
      <c r="B936" s="3"/>
      <c r="C936" s="3"/>
      <c r="D936" s="3"/>
      <c r="E936" s="3"/>
      <c r="F936" s="3"/>
      <c r="H936" s="3"/>
    </row>
    <row r="937" ht="12.75" customHeight="1">
      <c r="A937" s="3"/>
      <c r="B937" s="3"/>
      <c r="C937" s="3"/>
      <c r="D937" s="3"/>
      <c r="E937" s="3"/>
      <c r="F937" s="3"/>
      <c r="H937" s="3"/>
    </row>
    <row r="938" ht="12.75" customHeight="1">
      <c r="A938" s="3"/>
      <c r="B938" s="3"/>
      <c r="C938" s="3"/>
      <c r="D938" s="3"/>
      <c r="E938" s="3"/>
      <c r="F938" s="3"/>
      <c r="H938" s="3"/>
    </row>
    <row r="939" ht="12.75" customHeight="1">
      <c r="A939" s="3"/>
      <c r="B939" s="3"/>
      <c r="C939" s="3"/>
      <c r="D939" s="3"/>
      <c r="E939" s="3"/>
      <c r="F939" s="3"/>
      <c r="H939" s="3"/>
    </row>
    <row r="940" ht="12.75" customHeight="1">
      <c r="A940" s="3"/>
      <c r="B940" s="3"/>
      <c r="C940" s="3"/>
      <c r="D940" s="3"/>
      <c r="E940" s="3"/>
      <c r="F940" s="3"/>
      <c r="H940" s="3"/>
    </row>
    <row r="941" ht="12.75" customHeight="1">
      <c r="A941" s="3"/>
      <c r="B941" s="3"/>
      <c r="C941" s="3"/>
      <c r="D941" s="3"/>
      <c r="E941" s="3"/>
      <c r="F941" s="3"/>
      <c r="H941" s="3"/>
    </row>
    <row r="942" ht="12.75" customHeight="1">
      <c r="A942" s="3"/>
      <c r="B942" s="3"/>
      <c r="C942" s="3"/>
      <c r="D942" s="3"/>
      <c r="E942" s="3"/>
      <c r="F942" s="3"/>
      <c r="H942" s="3"/>
    </row>
    <row r="943" ht="12.75" customHeight="1">
      <c r="A943" s="3"/>
      <c r="B943" s="3"/>
      <c r="C943" s="3"/>
      <c r="D943" s="3"/>
      <c r="E943" s="3"/>
      <c r="F943" s="3"/>
      <c r="H943" s="3"/>
    </row>
    <row r="944" ht="12.75" customHeight="1">
      <c r="A944" s="3"/>
      <c r="B944" s="3"/>
      <c r="C944" s="3"/>
      <c r="D944" s="3"/>
      <c r="E944" s="3"/>
      <c r="F944" s="3"/>
      <c r="H944" s="3"/>
    </row>
    <row r="945" ht="12.75" customHeight="1">
      <c r="A945" s="3"/>
      <c r="B945" s="3"/>
      <c r="C945" s="3"/>
      <c r="D945" s="3"/>
      <c r="E945" s="3"/>
      <c r="F945" s="3"/>
      <c r="H945" s="3"/>
    </row>
    <row r="946" ht="12.75" customHeight="1">
      <c r="A946" s="3"/>
      <c r="B946" s="3"/>
      <c r="C946" s="3"/>
      <c r="D946" s="3"/>
      <c r="E946" s="3"/>
      <c r="F946" s="3"/>
      <c r="H946" s="3"/>
    </row>
    <row r="947" ht="12.75" customHeight="1">
      <c r="A947" s="3"/>
      <c r="B947" s="3"/>
      <c r="C947" s="3"/>
      <c r="D947" s="3"/>
      <c r="E947" s="3"/>
      <c r="F947" s="3"/>
      <c r="H947" s="3"/>
    </row>
    <row r="948" ht="12.75" customHeight="1">
      <c r="A948" s="3"/>
      <c r="B948" s="3"/>
      <c r="C948" s="3"/>
      <c r="D948" s="3"/>
      <c r="E948" s="3"/>
      <c r="F948" s="3"/>
      <c r="H948" s="3"/>
    </row>
    <row r="949" ht="12.75" customHeight="1">
      <c r="A949" s="3"/>
      <c r="B949" s="3"/>
      <c r="C949" s="3"/>
      <c r="D949" s="3"/>
      <c r="E949" s="3"/>
      <c r="F949" s="3"/>
      <c r="H949" s="3"/>
    </row>
    <row r="950" ht="12.75" customHeight="1">
      <c r="A950" s="3"/>
      <c r="B950" s="3"/>
      <c r="C950" s="3"/>
      <c r="D950" s="3"/>
      <c r="E950" s="3"/>
      <c r="F950" s="3"/>
      <c r="H950" s="3"/>
    </row>
    <row r="951" ht="12.75" customHeight="1">
      <c r="A951" s="3"/>
      <c r="B951" s="3"/>
      <c r="C951" s="3"/>
      <c r="D951" s="3"/>
      <c r="E951" s="3"/>
      <c r="F951" s="3"/>
      <c r="H951" s="3"/>
    </row>
    <row r="952" ht="12.75" customHeight="1">
      <c r="A952" s="3"/>
      <c r="B952" s="3"/>
      <c r="C952" s="3"/>
      <c r="D952" s="3"/>
      <c r="E952" s="3"/>
      <c r="F952" s="3"/>
      <c r="H952" s="3"/>
    </row>
    <row r="953" ht="12.75" customHeight="1">
      <c r="A953" s="3"/>
      <c r="B953" s="3"/>
      <c r="C953" s="3"/>
      <c r="D953" s="3"/>
      <c r="E953" s="3"/>
      <c r="F953" s="3"/>
      <c r="H953" s="3"/>
    </row>
    <row r="954" ht="12.75" customHeight="1">
      <c r="A954" s="3"/>
      <c r="B954" s="3"/>
      <c r="C954" s="3"/>
      <c r="D954" s="3"/>
      <c r="E954" s="3"/>
      <c r="F954" s="3"/>
      <c r="H954" s="3"/>
    </row>
    <row r="955" ht="12.75" customHeight="1">
      <c r="A955" s="3"/>
      <c r="B955" s="3"/>
      <c r="C955" s="3"/>
      <c r="D955" s="3"/>
      <c r="E955" s="3"/>
      <c r="F955" s="3"/>
      <c r="H955" s="3"/>
    </row>
    <row r="956" ht="12.75" customHeight="1">
      <c r="A956" s="3"/>
      <c r="B956" s="3"/>
      <c r="C956" s="3"/>
      <c r="D956" s="3"/>
      <c r="E956" s="3"/>
      <c r="F956" s="3"/>
      <c r="H956" s="3"/>
    </row>
    <row r="957" ht="12.75" customHeight="1">
      <c r="A957" s="3"/>
      <c r="B957" s="3"/>
      <c r="C957" s="3"/>
      <c r="D957" s="3"/>
      <c r="E957" s="3"/>
      <c r="F957" s="3"/>
      <c r="H957" s="3"/>
    </row>
    <row r="958" ht="12.75" customHeight="1">
      <c r="A958" s="3"/>
      <c r="B958" s="3"/>
      <c r="C958" s="3"/>
      <c r="D958" s="3"/>
      <c r="E958" s="3"/>
      <c r="F958" s="3"/>
      <c r="H958" s="3"/>
    </row>
    <row r="959" ht="12.75" customHeight="1">
      <c r="A959" s="3"/>
      <c r="B959" s="3"/>
      <c r="C959" s="3"/>
      <c r="D959" s="3"/>
      <c r="E959" s="3"/>
      <c r="F959" s="3"/>
      <c r="H959" s="3"/>
    </row>
    <row r="960" ht="12.75" customHeight="1">
      <c r="A960" s="3"/>
      <c r="B960" s="3"/>
      <c r="C960" s="3"/>
      <c r="D960" s="3"/>
      <c r="E960" s="3"/>
      <c r="F960" s="3"/>
      <c r="H960" s="3"/>
    </row>
    <row r="961" ht="12.75" customHeight="1">
      <c r="A961" s="3"/>
      <c r="B961" s="3"/>
      <c r="C961" s="3"/>
      <c r="D961" s="3"/>
      <c r="E961" s="3"/>
      <c r="F961" s="3"/>
      <c r="H961" s="3"/>
    </row>
    <row r="962" ht="12.75" customHeight="1">
      <c r="A962" s="3"/>
      <c r="B962" s="3"/>
      <c r="C962" s="3"/>
      <c r="D962" s="3"/>
      <c r="E962" s="3"/>
      <c r="F962" s="3"/>
      <c r="H962" s="3"/>
    </row>
    <row r="963" ht="12.75" customHeight="1">
      <c r="A963" s="3"/>
      <c r="B963" s="3"/>
      <c r="C963" s="3"/>
      <c r="D963" s="3"/>
      <c r="E963" s="3"/>
      <c r="F963" s="3"/>
      <c r="H963" s="3"/>
    </row>
    <row r="964" ht="12.75" customHeight="1">
      <c r="A964" s="3"/>
      <c r="B964" s="3"/>
      <c r="C964" s="3"/>
      <c r="D964" s="3"/>
      <c r="E964" s="3"/>
      <c r="F964" s="3"/>
      <c r="H964" s="3"/>
    </row>
    <row r="965" ht="12.75" customHeight="1">
      <c r="A965" s="3"/>
      <c r="B965" s="3"/>
      <c r="C965" s="3"/>
      <c r="D965" s="3"/>
      <c r="E965" s="3"/>
      <c r="F965" s="3"/>
      <c r="H965" s="3"/>
    </row>
    <row r="966" ht="12.75" customHeight="1">
      <c r="A966" s="3"/>
      <c r="B966" s="3"/>
      <c r="C966" s="3"/>
      <c r="D966" s="3"/>
      <c r="E966" s="3"/>
      <c r="F966" s="3"/>
      <c r="H966" s="3"/>
    </row>
    <row r="967" ht="12.75" customHeight="1">
      <c r="A967" s="3"/>
      <c r="B967" s="3"/>
      <c r="C967" s="3"/>
      <c r="D967" s="3"/>
      <c r="E967" s="3"/>
      <c r="F967" s="3"/>
      <c r="H967" s="3"/>
    </row>
    <row r="968" ht="12.75" customHeight="1">
      <c r="A968" s="3"/>
      <c r="B968" s="3"/>
      <c r="C968" s="3"/>
      <c r="D968" s="3"/>
      <c r="E968" s="3"/>
      <c r="F968" s="3"/>
      <c r="H968" s="3"/>
    </row>
    <row r="969" ht="12.75" customHeight="1">
      <c r="A969" s="3"/>
      <c r="B969" s="3"/>
      <c r="C969" s="3"/>
      <c r="D969" s="3"/>
      <c r="E969" s="3"/>
      <c r="F969" s="3"/>
      <c r="H969" s="3"/>
    </row>
    <row r="970" ht="12.75" customHeight="1">
      <c r="A970" s="3"/>
      <c r="B970" s="3"/>
      <c r="C970" s="3"/>
      <c r="D970" s="3"/>
      <c r="E970" s="3"/>
      <c r="F970" s="3"/>
      <c r="H970" s="3"/>
    </row>
    <row r="971" ht="12.75" customHeight="1">
      <c r="A971" s="3"/>
      <c r="B971" s="3"/>
      <c r="C971" s="3"/>
      <c r="D971" s="3"/>
      <c r="E971" s="3"/>
      <c r="F971" s="3"/>
      <c r="H971" s="3"/>
    </row>
    <row r="972" ht="12.75" customHeight="1">
      <c r="A972" s="3"/>
      <c r="B972" s="3"/>
      <c r="C972" s="3"/>
      <c r="D972" s="3"/>
      <c r="E972" s="3"/>
      <c r="F972" s="3"/>
      <c r="H972" s="3"/>
    </row>
    <row r="973" ht="12.75" customHeight="1">
      <c r="A973" s="3"/>
      <c r="B973" s="3"/>
      <c r="C973" s="3"/>
      <c r="D973" s="3"/>
      <c r="E973" s="3"/>
      <c r="F973" s="3"/>
      <c r="H973" s="3"/>
    </row>
    <row r="974" ht="12.75" customHeight="1">
      <c r="A974" s="3"/>
      <c r="B974" s="3"/>
      <c r="C974" s="3"/>
      <c r="D974" s="3"/>
      <c r="E974" s="3"/>
      <c r="F974" s="3"/>
      <c r="H974" s="3"/>
    </row>
    <row r="975" ht="12.75" customHeight="1">
      <c r="A975" s="3"/>
      <c r="B975" s="3"/>
      <c r="C975" s="3"/>
      <c r="D975" s="3"/>
      <c r="E975" s="3"/>
      <c r="F975" s="3"/>
      <c r="H975" s="3"/>
    </row>
    <row r="976" ht="12.75" customHeight="1">
      <c r="A976" s="3"/>
      <c r="B976" s="3"/>
      <c r="C976" s="3"/>
      <c r="D976" s="3"/>
      <c r="E976" s="3"/>
      <c r="F976" s="3"/>
      <c r="H976" s="3"/>
    </row>
    <row r="977" ht="12.75" customHeight="1">
      <c r="A977" s="3"/>
      <c r="B977" s="3"/>
      <c r="C977" s="3"/>
      <c r="D977" s="3"/>
      <c r="E977" s="3"/>
      <c r="F977" s="3"/>
      <c r="H977" s="3"/>
    </row>
    <row r="978" ht="12.75" customHeight="1">
      <c r="A978" s="3"/>
      <c r="B978" s="3"/>
      <c r="C978" s="3"/>
      <c r="D978" s="3"/>
      <c r="E978" s="3"/>
      <c r="F978" s="3"/>
      <c r="H978" s="3"/>
    </row>
    <row r="979" ht="12.75" customHeight="1">
      <c r="A979" s="3"/>
      <c r="B979" s="3"/>
      <c r="C979" s="3"/>
      <c r="D979" s="3"/>
      <c r="E979" s="3"/>
      <c r="F979" s="3"/>
      <c r="H979" s="3"/>
    </row>
    <row r="980" ht="12.75" customHeight="1">
      <c r="A980" s="3"/>
      <c r="B980" s="3"/>
      <c r="C980" s="3"/>
      <c r="D980" s="3"/>
      <c r="E980" s="3"/>
      <c r="F980" s="3"/>
      <c r="H980" s="3"/>
    </row>
    <row r="981" ht="12.75" customHeight="1">
      <c r="A981" s="3"/>
      <c r="B981" s="3"/>
      <c r="C981" s="3"/>
      <c r="D981" s="3"/>
      <c r="E981" s="3"/>
      <c r="F981" s="3"/>
      <c r="H981" s="3"/>
    </row>
    <row r="982" ht="12.75" customHeight="1">
      <c r="A982" s="3"/>
      <c r="B982" s="3"/>
      <c r="C982" s="3"/>
      <c r="D982" s="3"/>
      <c r="E982" s="3"/>
      <c r="F982" s="3"/>
      <c r="H982" s="3"/>
    </row>
    <row r="983" ht="12.75" customHeight="1">
      <c r="A983" s="3"/>
      <c r="B983" s="3"/>
      <c r="C983" s="3"/>
      <c r="D983" s="3"/>
      <c r="E983" s="3"/>
      <c r="F983" s="3"/>
      <c r="H983" s="3"/>
    </row>
    <row r="984" ht="12.75" customHeight="1">
      <c r="A984" s="3"/>
      <c r="B984" s="3"/>
      <c r="C984" s="3"/>
      <c r="D984" s="3"/>
      <c r="E984" s="3"/>
      <c r="F984" s="3"/>
      <c r="H984" s="3"/>
    </row>
    <row r="985" ht="12.75" customHeight="1">
      <c r="A985" s="3"/>
      <c r="B985" s="3"/>
      <c r="C985" s="3"/>
      <c r="D985" s="3"/>
      <c r="E985" s="3"/>
      <c r="F985" s="3"/>
      <c r="H985" s="3"/>
    </row>
    <row r="986" ht="12.75" customHeight="1">
      <c r="A986" s="3"/>
      <c r="B986" s="3"/>
      <c r="C986" s="3"/>
      <c r="D986" s="3"/>
      <c r="E986" s="3"/>
      <c r="F986" s="3"/>
      <c r="H986" s="3"/>
    </row>
    <row r="987" ht="12.75" customHeight="1">
      <c r="A987" s="3"/>
      <c r="B987" s="3"/>
      <c r="C987" s="3"/>
      <c r="D987" s="3"/>
      <c r="E987" s="3"/>
      <c r="F987" s="3"/>
      <c r="H987" s="3"/>
    </row>
    <row r="988" ht="12.75" customHeight="1">
      <c r="A988" s="3"/>
      <c r="B988" s="3"/>
      <c r="C988" s="3"/>
      <c r="D988" s="3"/>
      <c r="E988" s="3"/>
      <c r="F988" s="3"/>
      <c r="H988" s="3"/>
    </row>
    <row r="989" ht="12.75" customHeight="1">
      <c r="A989" s="3"/>
      <c r="B989" s="3"/>
      <c r="C989" s="3"/>
      <c r="D989" s="3"/>
      <c r="E989" s="3"/>
      <c r="F989" s="3"/>
      <c r="H989" s="3"/>
    </row>
    <row r="990" ht="12.75" customHeight="1">
      <c r="A990" s="3"/>
      <c r="B990" s="3"/>
      <c r="C990" s="3"/>
      <c r="D990" s="3"/>
      <c r="E990" s="3"/>
      <c r="F990" s="3"/>
      <c r="H990" s="3"/>
    </row>
    <row r="991" ht="12.75" customHeight="1">
      <c r="A991" s="3"/>
      <c r="B991" s="3"/>
      <c r="C991" s="3"/>
      <c r="D991" s="3"/>
      <c r="E991" s="3"/>
      <c r="F991" s="3"/>
      <c r="H991" s="3"/>
    </row>
    <row r="992" ht="12.75" customHeight="1">
      <c r="A992" s="3"/>
      <c r="B992" s="3"/>
      <c r="C992" s="3"/>
      <c r="D992" s="3"/>
      <c r="E992" s="3"/>
      <c r="F992" s="3"/>
      <c r="H992" s="3"/>
    </row>
    <row r="993" ht="12.75" customHeight="1">
      <c r="A993" s="3"/>
      <c r="B993" s="3"/>
      <c r="C993" s="3"/>
      <c r="D993" s="3"/>
      <c r="E993" s="3"/>
      <c r="F993" s="3"/>
      <c r="H993" s="3"/>
    </row>
    <row r="994" ht="12.75" customHeight="1">
      <c r="A994" s="3"/>
      <c r="B994" s="3"/>
      <c r="C994" s="3"/>
      <c r="D994" s="3"/>
      <c r="E994" s="3"/>
      <c r="F994" s="3"/>
      <c r="H994" s="3"/>
    </row>
    <row r="995" ht="12.75" customHeight="1">
      <c r="A995" s="3"/>
      <c r="B995" s="3"/>
      <c r="C995" s="3"/>
      <c r="D995" s="3"/>
      <c r="E995" s="3"/>
      <c r="F995" s="3"/>
      <c r="H995" s="3"/>
    </row>
    <row r="996" ht="12.75" customHeight="1">
      <c r="A996" s="3"/>
      <c r="B996" s="3"/>
      <c r="C996" s="3"/>
      <c r="D996" s="3"/>
      <c r="E996" s="3"/>
      <c r="F996" s="3"/>
      <c r="H996" s="3"/>
    </row>
    <row r="997" ht="12.75" customHeight="1">
      <c r="A997" s="3"/>
      <c r="B997" s="3"/>
      <c r="C997" s="3"/>
      <c r="D997" s="3"/>
      <c r="E997" s="3"/>
      <c r="F997" s="3"/>
      <c r="H997" s="3"/>
    </row>
    <row r="998" ht="12.75" customHeight="1">
      <c r="A998" s="3"/>
      <c r="B998" s="3"/>
      <c r="C998" s="3"/>
      <c r="D998" s="3"/>
      <c r="E998" s="3"/>
      <c r="F998" s="3"/>
      <c r="H998" s="3"/>
    </row>
    <row r="999" ht="12.75" customHeight="1">
      <c r="A999" s="3"/>
      <c r="B999" s="3"/>
      <c r="C999" s="3"/>
      <c r="D999" s="3"/>
      <c r="E999" s="3"/>
      <c r="F999" s="3"/>
      <c r="H999" s="3"/>
    </row>
    <row r="1000" ht="12.75" customHeight="1">
      <c r="A1000" s="3"/>
      <c r="B1000" s="3"/>
      <c r="C1000" s="3"/>
      <c r="D1000" s="3"/>
      <c r="E1000" s="3"/>
      <c r="F1000" s="3"/>
      <c r="H1000" s="3"/>
    </row>
  </sheetData>
  <drawing r:id="rId1"/>
</worksheet>
</file>