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C:\Users\Intern Three\Documents\Thi Duong\Fall 15\BUS 443H\HW\Heavenly Chocolates Case\"/>
    </mc:Choice>
  </mc:AlternateContent>
  <bookViews>
    <workbookView xWindow="0" yWindow="0" windowWidth="24000" windowHeight="9735" activeTab="3"/>
  </bookViews>
  <sheets>
    <sheet name="Data" sheetId="1" r:id="rId1"/>
    <sheet name=" #1 graph1" sheetId="4" r:id="rId2"/>
    <sheet name="#1" sheetId="2" r:id="rId3"/>
    <sheet name="#2 &amp; #3" sheetId="3" r:id="rId4"/>
    <sheet name="#4,#5,#6" sheetId="10" r:id="rId5"/>
  </sheets>
  <definedNames>
    <definedName name="solver_typ" localSheetId="2" hidden="1">2</definedName>
    <definedName name="solver_ver" localSheetId="2" hidden="1">15</definedName>
  </definedNames>
  <calcPr calcId="152511"/>
  <pivotCaches>
    <pivotCache cacheId="0" r:id="rId6"/>
    <pivotCache cacheId="1" r:id="rId7"/>
    <pivotCache cacheId="10" r:id="rId8"/>
  </pivotCaches>
</workbook>
</file>

<file path=xl/calcChain.xml><?xml version="1.0" encoding="utf-8"?>
<calcChain xmlns="http://schemas.openxmlformats.org/spreadsheetml/2006/main">
  <c r="C15" i="2" l="1"/>
  <c r="D15" i="2"/>
  <c r="B15" i="2"/>
  <c r="B14" i="2"/>
  <c r="C7" i="2" a="1"/>
  <c r="C7" i="2" s="1"/>
  <c r="D7" i="2" a="1"/>
  <c r="D7" i="2" s="1"/>
  <c r="C6" i="2" a="1"/>
  <c r="C6" i="2"/>
  <c r="D6" i="2" a="1"/>
  <c r="D6" i="2"/>
  <c r="B7" i="2" a="1"/>
  <c r="B7" i="2"/>
  <c r="B6" i="2" a="1"/>
  <c r="B6" i="2"/>
  <c r="J45" i="10" l="1"/>
  <c r="J25" i="10"/>
  <c r="I3" i="2" l="1"/>
  <c r="H3" i="2"/>
  <c r="G3" i="2"/>
  <c r="C14" i="2"/>
  <c r="D14" i="2"/>
  <c r="C10" i="2"/>
  <c r="D10" i="2"/>
  <c r="C9" i="2"/>
  <c r="D9" i="2"/>
  <c r="C8" i="2"/>
  <c r="D8" i="2"/>
  <c r="C5" i="2"/>
  <c r="D5" i="2"/>
  <c r="C4" i="2"/>
  <c r="D4" i="2"/>
  <c r="C3" i="2"/>
  <c r="D3" i="2"/>
  <c r="C2" i="2"/>
  <c r="D2" i="2"/>
  <c r="B9" i="2"/>
  <c r="B8" i="2"/>
  <c r="B5" i="2"/>
  <c r="B10" i="2"/>
  <c r="B4" i="2"/>
  <c r="B3" i="2"/>
  <c r="B2" i="2"/>
  <c r="J4" i="10"/>
  <c r="D12" i="2" l="1"/>
  <c r="C12" i="2"/>
  <c r="B12" i="2"/>
  <c r="F13" i="3" l="1"/>
  <c r="G13" i="3" s="1"/>
  <c r="H13" i="3" s="1"/>
  <c r="F14" i="3"/>
  <c r="G14" i="3" s="1"/>
  <c r="H14" i="3" s="1"/>
  <c r="F15" i="3"/>
  <c r="G15" i="3" s="1"/>
  <c r="H15" i="3" s="1"/>
  <c r="F16" i="3"/>
  <c r="G16" i="3" s="1"/>
  <c r="H16" i="3" s="1"/>
  <c r="F17" i="3"/>
  <c r="G17" i="3" s="1"/>
  <c r="H17" i="3" s="1"/>
  <c r="F18" i="3"/>
  <c r="G18" i="3" s="1"/>
  <c r="H18" i="3" s="1"/>
  <c r="F12" i="3"/>
  <c r="G12" i="3" s="1"/>
  <c r="H12" i="3" s="1"/>
  <c r="F7" i="3"/>
  <c r="G7" i="3" s="1"/>
  <c r="F8" i="3"/>
  <c r="G8" i="3" s="1"/>
  <c r="F6" i="3"/>
  <c r="H7" i="3" l="1"/>
  <c r="G6" i="3"/>
  <c r="H6" i="3" s="1"/>
  <c r="H8" i="3"/>
</calcChain>
</file>

<file path=xl/sharedStrings.xml><?xml version="1.0" encoding="utf-8"?>
<sst xmlns="http://schemas.openxmlformats.org/spreadsheetml/2006/main" count="425" uniqueCount="47">
  <si>
    <t>Customer</t>
  </si>
  <si>
    <t>Day</t>
  </si>
  <si>
    <t>Browser</t>
  </si>
  <si>
    <t>Time (min)</t>
  </si>
  <si>
    <t>Pages Viewed</t>
  </si>
  <si>
    <t>Amount Spent ($)</t>
  </si>
  <si>
    <t>Mon</t>
  </si>
  <si>
    <t>Internet Explorer</t>
  </si>
  <si>
    <t>Wed</t>
  </si>
  <si>
    <t>Other</t>
  </si>
  <si>
    <t>Tue</t>
  </si>
  <si>
    <t>Firefox</t>
  </si>
  <si>
    <t>Sat</t>
  </si>
  <si>
    <t>Sun</t>
  </si>
  <si>
    <t>Fri</t>
  </si>
  <si>
    <t>Thu</t>
  </si>
  <si>
    <t>Row Labels</t>
  </si>
  <si>
    <t>Grand Total</t>
  </si>
  <si>
    <t>Sum of Amount Spent ($)</t>
  </si>
  <si>
    <t>Average of Amount Spent ($)</t>
  </si>
  <si>
    <t>Frequency</t>
  </si>
  <si>
    <t>Relative Frequency</t>
  </si>
  <si>
    <t>Percent Frequency</t>
  </si>
  <si>
    <t>Total Amount Spent</t>
  </si>
  <si>
    <t>Mean Amount Spent</t>
  </si>
  <si>
    <t>Sample Correlation Coefficient:</t>
  </si>
  <si>
    <t>Min</t>
  </si>
  <si>
    <t>Max</t>
  </si>
  <si>
    <t>Standard Deviation:</t>
  </si>
  <si>
    <t>Sum of Time (min)</t>
  </si>
  <si>
    <t>Sum of Pages Viewed</t>
  </si>
  <si>
    <t>Mean (x̄):</t>
  </si>
  <si>
    <t>Median:</t>
  </si>
  <si>
    <t>Range:</t>
  </si>
  <si>
    <t>Variance:</t>
  </si>
  <si>
    <t>Coefficient of Variation:</t>
  </si>
  <si>
    <t>85th Percentile:</t>
  </si>
  <si>
    <t>-</t>
  </si>
  <si>
    <t>Number of users of each browser:</t>
  </si>
  <si>
    <t>Correlation Coeffient between Time Spent and Amount Spent</t>
  </si>
  <si>
    <t>Correlation Coeffient between Pages Viewed and Amount Spent</t>
  </si>
  <si>
    <t>Correlation Coeffient between Time Spent and Pages Viewed</t>
  </si>
  <si>
    <t>Graphical Summary for Length of Time Shoppers spent on Website</t>
  </si>
  <si>
    <t>Column1</t>
  </si>
  <si>
    <t>Mode 1</t>
  </si>
  <si>
    <t>Mode 2</t>
  </si>
  <si>
    <t>25th Percentile: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</si>
</sst>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2"/>
      <color theme="1"/>
      <name val="Times New Roman"/>
      <family val="2"/>
    </font>
    <font>
      <sz val="12"/>
      <color theme="1"/>
      <name val="Times New Roman"/>
      <family val="2"/>
    </font>
    <font>
      <b/>
      <sz val="12"/>
      <color theme="1"/>
      <name val="Times New Roman"/>
      <family val="1"/>
    </font>
    <font>
      <b/>
      <sz val="12"/>
      <color theme="0"/>
      <name val="Times New Roman"/>
      <family val="1"/>
    </font>
    <font>
      <sz val="12"/>
      <color theme="1"/>
      <name val="Times New Roman"/>
      <family val="1"/>
    </font>
    <font>
      <sz val="24"/>
      <color theme="1"/>
      <name val="Times New Roman"/>
      <family val="2"/>
    </font>
    <font>
      <sz val="26"/>
      <name val="Times New Roman"/>
      <family val="1"/>
    </font>
    <font>
      <b/>
      <sz val="16"/>
      <color theme="1"/>
      <name val="Times New Roman"/>
      <family val="1"/>
    </font>
    <font>
      <b/>
      <sz val="12"/>
      <color theme="1"/>
      <name val="Times New Roman"/>
      <family val="2"/>
    </font>
    <font>
      <b/>
      <sz val="12"/>
      <color theme="0"/>
      <name val="Times New Roman"/>
      <family val="2"/>
    </font>
    <font>
      <sz val="14"/>
      <color theme="1"/>
      <name val="Times New Roman"/>
      <family val="1"/>
    </font>
  </fonts>
  <fills count="13">
    <fill>
      <patternFill patternType="none"/>
    </fill>
    <fill>
      <patternFill patternType="gray125"/>
    </fill>
    <fill>
      <patternFill patternType="solid">
        <fgColor theme="8"/>
        <bgColor theme="8"/>
      </patternFill>
    </fill>
    <fill>
      <patternFill patternType="solid">
        <fgColor theme="3"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1"/>
        <bgColor theme="1"/>
      </patternFill>
    </fill>
    <fill>
      <patternFill patternType="solid">
        <fgColor theme="0" tint="-0.14999847407452621"/>
        <bgColor theme="0" tint="-0.14999847407452621"/>
      </patternFill>
    </fill>
    <fill>
      <patternFill patternType="solid">
        <fgColor rgb="FFFFC000"/>
        <bgColor indexed="64"/>
      </patternFill>
    </fill>
    <fill>
      <patternFill patternType="solid">
        <fgColor rgb="FFFFFF00"/>
        <bgColor indexed="64"/>
      </patternFill>
    </fill>
  </fills>
  <borders count="13">
    <border>
      <left/>
      <right/>
      <top/>
      <bottom/>
      <diagonal/>
    </border>
    <border>
      <left/>
      <right/>
      <top style="thin">
        <color theme="8"/>
      </top>
      <bottom/>
      <diagonal/>
    </border>
    <border>
      <left/>
      <right/>
      <top style="thin">
        <color theme="8"/>
      </top>
      <bottom style="thin">
        <color theme="8"/>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0">
    <xf numFmtId="0" fontId="0" fillId="0" borderId="0" xfId="0"/>
    <xf numFmtId="0" fontId="2" fillId="0" borderId="0" xfId="0" applyFont="1"/>
    <xf numFmtId="0" fontId="1" fillId="0" borderId="0" xfId="0" applyFont="1"/>
    <xf numFmtId="0" fontId="2" fillId="0" borderId="0" xfId="0" applyFont="1" applyAlignment="1">
      <alignment horizontal="center"/>
    </xf>
    <xf numFmtId="0" fontId="1" fillId="0" borderId="0" xfId="0" applyFont="1" applyAlignment="1">
      <alignment horizontal="center"/>
    </xf>
    <xf numFmtId="0" fontId="0" fillId="0" borderId="0" xfId="0" applyAlignment="1">
      <alignment horizontal="center"/>
    </xf>
    <xf numFmtId="164" fontId="2" fillId="0" borderId="0" xfId="0" applyNumberFormat="1" applyFont="1" applyAlignment="1">
      <alignment horizontal="center"/>
    </xf>
    <xf numFmtId="2" fontId="2" fillId="0" borderId="0" xfId="0" applyNumberFormat="1" applyFont="1" applyAlignment="1">
      <alignment horizontal="center"/>
    </xf>
    <xf numFmtId="164" fontId="1" fillId="0" borderId="0" xfId="0" applyNumberFormat="1" applyFont="1" applyAlignment="1">
      <alignment horizontal="center"/>
    </xf>
    <xf numFmtId="2" fontId="1" fillId="0" borderId="0" xfId="0" applyNumberFormat="1" applyFont="1" applyAlignment="1">
      <alignment horizontal="center"/>
    </xf>
    <xf numFmtId="0" fontId="0" fillId="0" borderId="0" xfId="0" applyNumberFormat="1"/>
    <xf numFmtId="0" fontId="0" fillId="0" borderId="0" xfId="0" pivotButton="1"/>
    <xf numFmtId="0" fontId="0" fillId="0" borderId="0" xfId="0" applyAlignment="1">
      <alignment horizontal="left"/>
    </xf>
    <xf numFmtId="0" fontId="0" fillId="0" borderId="1" xfId="0" applyFont="1" applyBorder="1" applyAlignment="1">
      <alignment horizontal="center"/>
    </xf>
    <xf numFmtId="0" fontId="0" fillId="0" borderId="1" xfId="0" applyFont="1" applyBorder="1"/>
    <xf numFmtId="0" fontId="0" fillId="0" borderId="2" xfId="0" applyFont="1" applyBorder="1" applyAlignment="1">
      <alignment horizontal="center"/>
    </xf>
    <xf numFmtId="0" fontId="0" fillId="0" borderId="2" xfId="0" applyFont="1" applyBorder="1"/>
    <xf numFmtId="0" fontId="3" fillId="2" borderId="1" xfId="0" applyFont="1" applyFill="1" applyBorder="1" applyAlignment="1">
      <alignment horizontal="center"/>
    </xf>
    <xf numFmtId="0" fontId="3" fillId="2" borderId="1" xfId="0" applyFont="1" applyFill="1" applyBorder="1"/>
    <xf numFmtId="0" fontId="0" fillId="0" borderId="0" xfId="0" pivotButton="1" applyAlignment="1">
      <alignment wrapText="1"/>
    </xf>
    <xf numFmtId="0" fontId="0" fillId="0" borderId="0" xfId="0" applyAlignment="1">
      <alignment wrapText="1"/>
    </xf>
    <xf numFmtId="0" fontId="4" fillId="0" borderId="0" xfId="0" applyFont="1" applyBorder="1"/>
    <xf numFmtId="0" fontId="4" fillId="0" borderId="0" xfId="0" applyFont="1"/>
    <xf numFmtId="2" fontId="0" fillId="0" borderId="0" xfId="0" applyNumberFormat="1"/>
    <xf numFmtId="10" fontId="4" fillId="0" borderId="0" xfId="0" applyNumberFormat="1" applyFont="1" applyBorder="1"/>
    <xf numFmtId="0" fontId="0" fillId="0" borderId="0" xfId="0" applyBorder="1"/>
    <xf numFmtId="2" fontId="0" fillId="0" borderId="0" xfId="0" applyNumberFormat="1" applyBorder="1"/>
    <xf numFmtId="0" fontId="2" fillId="0" borderId="0" xfId="0" applyFont="1" applyBorder="1"/>
    <xf numFmtId="0" fontId="3" fillId="0" borderId="0" xfId="0" applyFont="1" applyFill="1" applyBorder="1"/>
    <xf numFmtId="0" fontId="0" fillId="0" borderId="0" xfId="0" applyFont="1" applyBorder="1" applyAlignment="1">
      <alignment horizontal="center"/>
    </xf>
    <xf numFmtId="0" fontId="3" fillId="0" borderId="0" xfId="0" applyFont="1" applyFill="1" applyBorder="1" applyAlignment="1">
      <alignment horizontal="center"/>
    </xf>
    <xf numFmtId="0" fontId="0" fillId="0" borderId="0" xfId="0" applyAlignment="1">
      <alignment horizontal="right"/>
    </xf>
    <xf numFmtId="0" fontId="2" fillId="0" borderId="0" xfId="0" applyFont="1" applyAlignment="1">
      <alignment horizontal="right"/>
    </xf>
    <xf numFmtId="0" fontId="5" fillId="3" borderId="0" xfId="0" applyFont="1" applyFill="1" applyBorder="1" applyAlignment="1">
      <alignment horizontal="center" vertical="center"/>
    </xf>
    <xf numFmtId="0" fontId="5" fillId="5" borderId="0" xfId="0" applyFont="1" applyFill="1" applyAlignment="1">
      <alignment horizontal="center"/>
    </xf>
    <xf numFmtId="0" fontId="6" fillId="4" borderId="0" xfId="0" applyFont="1" applyFill="1" applyBorder="1" applyAlignment="1">
      <alignment horizontal="center" vertical="center"/>
    </xf>
    <xf numFmtId="0" fontId="7" fillId="7" borderId="0" xfId="0" applyFont="1" applyFill="1" applyAlignment="1">
      <alignment horizontal="center" vertical="center"/>
    </xf>
    <xf numFmtId="0" fontId="7" fillId="6" borderId="0" xfId="0" applyFont="1" applyFill="1" applyAlignment="1">
      <alignment horizontal="center" vertical="center"/>
    </xf>
    <xf numFmtId="0" fontId="7" fillId="8" borderId="0" xfId="0" applyFont="1" applyFill="1" applyAlignment="1">
      <alignment horizontal="center" vertical="center"/>
    </xf>
    <xf numFmtId="0" fontId="9" fillId="9" borderId="3" xfId="0" applyFont="1" applyFill="1" applyBorder="1"/>
    <xf numFmtId="0" fontId="3" fillId="9" borderId="3" xfId="0" applyFont="1" applyFill="1" applyBorder="1"/>
    <xf numFmtId="0" fontId="2" fillId="10" borderId="4" xfId="0" applyFont="1" applyFill="1" applyBorder="1" applyAlignment="1">
      <alignment horizontal="right"/>
    </xf>
    <xf numFmtId="0" fontId="0" fillId="10" borderId="4" xfId="0" applyFont="1" applyFill="1" applyBorder="1"/>
    <xf numFmtId="0" fontId="2" fillId="0" borderId="4" xfId="0" applyFont="1" applyBorder="1" applyAlignment="1">
      <alignment horizontal="right"/>
    </xf>
    <xf numFmtId="0" fontId="0" fillId="0" borderId="4" xfId="0" applyFont="1" applyBorder="1"/>
    <xf numFmtId="0" fontId="0" fillId="0" borderId="5" xfId="0" applyFont="1" applyBorder="1"/>
    <xf numFmtId="0" fontId="0" fillId="0" borderId="6" xfId="0" applyBorder="1"/>
    <xf numFmtId="0" fontId="0" fillId="0" borderId="6" xfId="0" applyNumberFormat="1" applyBorder="1"/>
    <xf numFmtId="0" fontId="0" fillId="0" borderId="0" xfId="0" applyNumberFormat="1" applyBorder="1"/>
    <xf numFmtId="0" fontId="0" fillId="0" borderId="6" xfId="0" pivotButton="1" applyBorder="1"/>
    <xf numFmtId="0" fontId="10" fillId="11" borderId="0" xfId="0" applyFont="1" applyFill="1" applyAlignment="1">
      <alignment horizontal="center" vertical="center" wrapText="1"/>
    </xf>
    <xf numFmtId="0" fontId="0" fillId="12" borderId="0" xfId="0" applyFill="1"/>
    <xf numFmtId="0" fontId="0" fillId="0" borderId="7" xfId="0" applyBorder="1"/>
    <xf numFmtId="0" fontId="0" fillId="0" borderId="11" xfId="0" applyBorder="1"/>
    <xf numFmtId="0" fontId="0" fillId="0" borderId="12" xfId="0" applyBorder="1"/>
    <xf numFmtId="0" fontId="2" fillId="0" borderId="8" xfId="0" applyFont="1" applyFill="1" applyBorder="1" applyAlignment="1">
      <alignment wrapText="1"/>
    </xf>
    <xf numFmtId="0" fontId="2" fillId="0" borderId="9" xfId="0" applyFont="1" applyFill="1" applyBorder="1" applyAlignment="1">
      <alignment wrapText="1"/>
    </xf>
    <xf numFmtId="0" fontId="2" fillId="0" borderId="10" xfId="0" applyFont="1" applyFill="1" applyBorder="1"/>
    <xf numFmtId="0" fontId="8" fillId="0" borderId="0" xfId="0" applyFont="1" applyAlignment="1">
      <alignment horizontal="right"/>
    </xf>
    <xf numFmtId="0" fontId="8" fillId="0" borderId="5" xfId="0" applyFont="1" applyBorder="1" applyAlignment="1">
      <alignment horizontal="right"/>
    </xf>
  </cellXfs>
  <cellStyles count="1">
    <cellStyle name="Normal" xfId="0" builtinId="0"/>
  </cellStyles>
  <dxfs count="33">
    <dxf>
      <font>
        <b/>
        <i val="0"/>
        <strike val="0"/>
        <condense val="0"/>
        <extend val="0"/>
        <outline val="0"/>
        <shadow val="0"/>
        <u val="none"/>
        <vertAlign val="baseline"/>
        <sz val="12"/>
        <color theme="1"/>
        <name val="Times New Roman"/>
        <scheme val="none"/>
      </font>
      <fill>
        <patternFill patternType="none">
          <fgColor indexed="64"/>
          <bgColor auto="1"/>
        </patternFill>
      </fill>
      <border diagonalUp="0" diagonalDown="0" outline="0">
        <left/>
        <right style="thin">
          <color indexed="64"/>
        </right>
        <top style="thin">
          <color indexed="64"/>
        </top>
        <bottom/>
      </border>
    </dxf>
    <dxf>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2"/>
        <color theme="1"/>
        <name val="Times New Roman"/>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vertical/>
        <horizontal/>
      </border>
    </dxf>
    <dxf>
      <border diagonalUp="0" diagonalDown="0">
        <left style="thin">
          <color indexed="64"/>
        </left>
        <right style="thin">
          <color indexed="64"/>
        </right>
        <top style="thin">
          <color indexed="64"/>
        </top>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font>
      <alignment horizontal="right" vertical="bottom" textRotation="0" wrapText="0" indent="0" justifyLastLine="0" shrinkToFit="0"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readingOrder="0"/>
    </dxf>
    <dxf>
      <alignment wrapText="1"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scheme val="none"/>
      </font>
      <numFmt numFmtId="14" formatCode="0.00%"/>
    </dxf>
    <dxf>
      <font>
        <b/>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numFmt numFmtId="14" formatCode="0.00%"/>
    </dxf>
    <dxf>
      <numFmt numFmtId="2" formatCode="0.00"/>
    </dxf>
    <dxf>
      <font>
        <b/>
        <i val="0"/>
        <strike val="0"/>
        <condense val="0"/>
        <extend val="0"/>
        <outline val="0"/>
        <shadow val="0"/>
        <u val="none"/>
        <vertAlign val="baseline"/>
        <sz val="12"/>
        <color theme="1"/>
        <name val="Times New Roman"/>
        <scheme val="none"/>
      </font>
    </dxf>
    <dxf>
      <numFmt numFmtId="2" formatCode="0.00"/>
    </dxf>
    <dxf>
      <alignment wrapText="1" readingOrder="0"/>
    </dxf>
    <dxf>
      <alignment wrapText="1" readingOrder="0"/>
    </dxf>
    <dxf>
      <numFmt numFmtId="2" formatCode="0.00"/>
    </dxf>
    <dxf>
      <alignment wrapText="1" readingOrder="0"/>
    </dxf>
    <dxf>
      <alignment wrapText="1" readingOrder="0"/>
    </dxf>
    <dxf>
      <numFmt numFmtId="2" formatCode="0.00"/>
    </dxf>
    <dxf>
      <alignment wrapText="1" readingOrder="0"/>
    </dxf>
    <dxf>
      <alignment wrapText="1" readingOrder="0"/>
    </dxf>
  </dxfs>
  <tableStyles count="0" defaultTableStyle="TableStyleMedium9" defaultPivotStyle="PivotStyleLight16"/>
  <colors>
    <mruColors>
      <color rgb="FFECD9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Data!$D$1</c:f>
              <c:strCache>
                <c:ptCount val="1"/>
                <c:pt idx="0">
                  <c:v>Time (min)</c:v>
                </c:pt>
              </c:strCache>
            </c:strRef>
          </c:tx>
          <c:spPr>
            <a:solidFill>
              <a:schemeClr val="accent1"/>
            </a:solidFill>
            <a:ln>
              <a:noFill/>
            </a:ln>
            <a:effectLst/>
          </c:spPr>
          <c:invertIfNegative val="0"/>
          <c:val>
            <c:numRef>
              <c:f>Data!$D$2:$D$51</c:f>
              <c:numCache>
                <c:formatCode>General</c:formatCode>
                <c:ptCount val="50"/>
                <c:pt idx="0">
                  <c:v>32.9</c:v>
                </c:pt>
                <c:pt idx="1">
                  <c:v>30.1</c:v>
                </c:pt>
                <c:pt idx="2">
                  <c:v>24.7</c:v>
                </c:pt>
                <c:pt idx="3">
                  <c:v>24.400000000000002</c:v>
                </c:pt>
                <c:pt idx="4">
                  <c:v>23.3</c:v>
                </c:pt>
                <c:pt idx="5">
                  <c:v>19.5</c:v>
                </c:pt>
                <c:pt idx="6">
                  <c:v>18.100000000000001</c:v>
                </c:pt>
                <c:pt idx="7">
                  <c:v>18</c:v>
                </c:pt>
                <c:pt idx="8">
                  <c:v>16.899999999999999</c:v>
                </c:pt>
                <c:pt idx="9">
                  <c:v>16.5</c:v>
                </c:pt>
                <c:pt idx="10">
                  <c:v>16.3</c:v>
                </c:pt>
                <c:pt idx="11">
                  <c:v>15.9</c:v>
                </c:pt>
                <c:pt idx="12">
                  <c:v>15.1</c:v>
                </c:pt>
                <c:pt idx="13">
                  <c:v>14.3</c:v>
                </c:pt>
                <c:pt idx="14">
                  <c:v>14</c:v>
                </c:pt>
                <c:pt idx="15">
                  <c:v>13.700000000000001</c:v>
                </c:pt>
                <c:pt idx="16">
                  <c:v>13.4</c:v>
                </c:pt>
                <c:pt idx="17">
                  <c:v>13.3</c:v>
                </c:pt>
                <c:pt idx="18">
                  <c:v>13.3</c:v>
                </c:pt>
                <c:pt idx="19">
                  <c:v>12.700000000000001</c:v>
                </c:pt>
                <c:pt idx="20">
                  <c:v>12</c:v>
                </c:pt>
                <c:pt idx="21">
                  <c:v>11.8</c:v>
                </c:pt>
                <c:pt idx="22">
                  <c:v>11.8</c:v>
                </c:pt>
                <c:pt idx="23">
                  <c:v>11.700000000000001</c:v>
                </c:pt>
                <c:pt idx="24">
                  <c:v>11.4</c:v>
                </c:pt>
                <c:pt idx="25">
                  <c:v>11.4</c:v>
                </c:pt>
                <c:pt idx="26">
                  <c:v>11.3</c:v>
                </c:pt>
                <c:pt idx="27">
                  <c:v>11.3</c:v>
                </c:pt>
                <c:pt idx="28">
                  <c:v>11</c:v>
                </c:pt>
                <c:pt idx="29">
                  <c:v>10.8</c:v>
                </c:pt>
                <c:pt idx="30">
                  <c:v>10.6</c:v>
                </c:pt>
                <c:pt idx="31">
                  <c:v>10.5</c:v>
                </c:pt>
                <c:pt idx="32">
                  <c:v>10.199999999999999</c:v>
                </c:pt>
                <c:pt idx="33">
                  <c:v>9.6999999999999993</c:v>
                </c:pt>
                <c:pt idx="34">
                  <c:v>9.6</c:v>
                </c:pt>
                <c:pt idx="35">
                  <c:v>9.6</c:v>
                </c:pt>
                <c:pt idx="36">
                  <c:v>9.1</c:v>
                </c:pt>
                <c:pt idx="37">
                  <c:v>8.5</c:v>
                </c:pt>
                <c:pt idx="38">
                  <c:v>8.4</c:v>
                </c:pt>
                <c:pt idx="39">
                  <c:v>8.1</c:v>
                </c:pt>
                <c:pt idx="40">
                  <c:v>8</c:v>
                </c:pt>
                <c:pt idx="41">
                  <c:v>8</c:v>
                </c:pt>
                <c:pt idx="42">
                  <c:v>7.8</c:v>
                </c:pt>
                <c:pt idx="43">
                  <c:v>7.3</c:v>
                </c:pt>
                <c:pt idx="44">
                  <c:v>7.1000000000000005</c:v>
                </c:pt>
                <c:pt idx="45">
                  <c:v>6.2</c:v>
                </c:pt>
                <c:pt idx="46">
                  <c:v>6</c:v>
                </c:pt>
                <c:pt idx="47">
                  <c:v>5.6000000000000005</c:v>
                </c:pt>
                <c:pt idx="48">
                  <c:v>5</c:v>
                </c:pt>
                <c:pt idx="49">
                  <c:v>4.3</c:v>
                </c:pt>
              </c:numCache>
            </c:numRef>
          </c:val>
        </c:ser>
        <c:dLbls>
          <c:dLblPos val="outEnd"/>
          <c:showLegendKey val="0"/>
          <c:showVal val="0"/>
          <c:showCatName val="0"/>
          <c:showSerName val="0"/>
          <c:showPercent val="0"/>
          <c:showBubbleSize val="0"/>
        </c:dLbls>
        <c:gapWidth val="0"/>
        <c:overlap val="-27"/>
        <c:axId val="963761568"/>
        <c:axId val="963762128"/>
      </c:barChart>
      <c:catAx>
        <c:axId val="96376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762128"/>
        <c:crosses val="autoZero"/>
        <c:auto val="1"/>
        <c:lblAlgn val="ctr"/>
        <c:lblOffset val="100"/>
        <c:noMultiLvlLbl val="0"/>
      </c:catAx>
      <c:valAx>
        <c:axId val="963762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761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 #1 graph1'!$E$1</c:f>
              <c:strCache>
                <c:ptCount val="1"/>
                <c:pt idx="0">
                  <c:v>Pages Viewed</c:v>
                </c:pt>
              </c:strCache>
            </c:strRef>
          </c:tx>
          <c:spPr>
            <a:solidFill>
              <a:schemeClr val="accent1"/>
            </a:solidFill>
            <a:ln>
              <a:noFill/>
            </a:ln>
            <a:effectLst/>
          </c:spPr>
          <c:invertIfNegative val="0"/>
          <c:val>
            <c:numRef>
              <c:f>' #1 graph1'!$E$2:$E$51</c:f>
              <c:numCache>
                <c:formatCode>General</c:formatCode>
                <c:ptCount val="50"/>
                <c:pt idx="0">
                  <c:v>2</c:v>
                </c:pt>
                <c:pt idx="1">
                  <c:v>4</c:v>
                </c:pt>
                <c:pt idx="2">
                  <c:v>4</c:v>
                </c:pt>
                <c:pt idx="3">
                  <c:v>5</c:v>
                </c:pt>
                <c:pt idx="4">
                  <c:v>3</c:v>
                </c:pt>
                <c:pt idx="5">
                  <c:v>5</c:v>
                </c:pt>
                <c:pt idx="6">
                  <c:v>2</c:v>
                </c:pt>
                <c:pt idx="7">
                  <c:v>5</c:v>
                </c:pt>
                <c:pt idx="8">
                  <c:v>4</c:v>
                </c:pt>
                <c:pt idx="9">
                  <c:v>2</c:v>
                </c:pt>
                <c:pt idx="10">
                  <c:v>2</c:v>
                </c:pt>
                <c:pt idx="11">
                  <c:v>2</c:v>
                </c:pt>
                <c:pt idx="12">
                  <c:v>2</c:v>
                </c:pt>
                <c:pt idx="13">
                  <c:v>5</c:v>
                </c:pt>
                <c:pt idx="14">
                  <c:v>2</c:v>
                </c:pt>
                <c:pt idx="15">
                  <c:v>3</c:v>
                </c:pt>
                <c:pt idx="16">
                  <c:v>6</c:v>
                </c:pt>
                <c:pt idx="17">
                  <c:v>6</c:v>
                </c:pt>
                <c:pt idx="18">
                  <c:v>4</c:v>
                </c:pt>
                <c:pt idx="19">
                  <c:v>3</c:v>
                </c:pt>
                <c:pt idx="20">
                  <c:v>4</c:v>
                </c:pt>
                <c:pt idx="21">
                  <c:v>6</c:v>
                </c:pt>
                <c:pt idx="22">
                  <c:v>4</c:v>
                </c:pt>
                <c:pt idx="23">
                  <c:v>5</c:v>
                </c:pt>
                <c:pt idx="24">
                  <c:v>7</c:v>
                </c:pt>
                <c:pt idx="25">
                  <c:v>7</c:v>
                </c:pt>
                <c:pt idx="26">
                  <c:v>4</c:v>
                </c:pt>
                <c:pt idx="27">
                  <c:v>4</c:v>
                </c:pt>
                <c:pt idx="28">
                  <c:v>6</c:v>
                </c:pt>
                <c:pt idx="29">
                  <c:v>4</c:v>
                </c:pt>
                <c:pt idx="30">
                  <c:v>4</c:v>
                </c:pt>
                <c:pt idx="31">
                  <c:v>7</c:v>
                </c:pt>
                <c:pt idx="32">
                  <c:v>4</c:v>
                </c:pt>
                <c:pt idx="33">
                  <c:v>3</c:v>
                </c:pt>
                <c:pt idx="34">
                  <c:v>5</c:v>
                </c:pt>
                <c:pt idx="35">
                  <c:v>6</c:v>
                </c:pt>
                <c:pt idx="36">
                  <c:v>5</c:v>
                </c:pt>
                <c:pt idx="37">
                  <c:v>3</c:v>
                </c:pt>
                <c:pt idx="38">
                  <c:v>4</c:v>
                </c:pt>
                <c:pt idx="39">
                  <c:v>7</c:v>
                </c:pt>
                <c:pt idx="40">
                  <c:v>6</c:v>
                </c:pt>
                <c:pt idx="41">
                  <c:v>3</c:v>
                </c:pt>
                <c:pt idx="42">
                  <c:v>5</c:v>
                </c:pt>
                <c:pt idx="43">
                  <c:v>6</c:v>
                </c:pt>
                <c:pt idx="44">
                  <c:v>7</c:v>
                </c:pt>
                <c:pt idx="45">
                  <c:v>9</c:v>
                </c:pt>
                <c:pt idx="46">
                  <c:v>7</c:v>
                </c:pt>
                <c:pt idx="47">
                  <c:v>8</c:v>
                </c:pt>
                <c:pt idx="48">
                  <c:v>10</c:v>
                </c:pt>
                <c:pt idx="49">
                  <c:v>10</c:v>
                </c:pt>
              </c:numCache>
            </c:numRef>
          </c:val>
        </c:ser>
        <c:dLbls>
          <c:showLegendKey val="0"/>
          <c:showVal val="0"/>
          <c:showCatName val="0"/>
          <c:showSerName val="0"/>
          <c:showPercent val="0"/>
          <c:showBubbleSize val="0"/>
        </c:dLbls>
        <c:gapWidth val="0"/>
        <c:overlap val="-27"/>
        <c:axId val="933603280"/>
        <c:axId val="933587600"/>
      </c:barChart>
      <c:catAx>
        <c:axId val="9336032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587600"/>
        <c:crosses val="autoZero"/>
        <c:auto val="1"/>
        <c:lblAlgn val="ctr"/>
        <c:lblOffset val="100"/>
        <c:noMultiLvlLbl val="0"/>
      </c:catAx>
      <c:valAx>
        <c:axId val="933587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603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 #1 graph1'!$F$1</c:f>
              <c:strCache>
                <c:ptCount val="1"/>
                <c:pt idx="0">
                  <c:v>Amount Spent ($)</c:v>
                </c:pt>
              </c:strCache>
            </c:strRef>
          </c:tx>
          <c:spPr>
            <a:solidFill>
              <a:schemeClr val="accent1"/>
            </a:solidFill>
            <a:ln>
              <a:noFill/>
            </a:ln>
            <a:effectLst/>
          </c:spPr>
          <c:invertIfNegative val="0"/>
          <c:val>
            <c:numRef>
              <c:f>' #1 graph1'!$F$2:$F$51</c:f>
              <c:numCache>
                <c:formatCode>0.00</c:formatCode>
                <c:ptCount val="50"/>
                <c:pt idx="0">
                  <c:v>17.840000000000003</c:v>
                </c:pt>
                <c:pt idx="1">
                  <c:v>26.68</c:v>
                </c:pt>
                <c:pt idx="2">
                  <c:v>27.910000000000004</c:v>
                </c:pt>
                <c:pt idx="3">
                  <c:v>32.69</c:v>
                </c:pt>
                <c:pt idx="4">
                  <c:v>32.730000000000004</c:v>
                </c:pt>
                <c:pt idx="5">
                  <c:v>34.69</c:v>
                </c:pt>
                <c:pt idx="6">
                  <c:v>36.04</c:v>
                </c:pt>
                <c:pt idx="7">
                  <c:v>36.480000000000004</c:v>
                </c:pt>
                <c:pt idx="8">
                  <c:v>37.17</c:v>
                </c:pt>
                <c:pt idx="9">
                  <c:v>39.06</c:v>
                </c:pt>
                <c:pt idx="10">
                  <c:v>40.54</c:v>
                </c:pt>
                <c:pt idx="11">
                  <c:v>41.2</c:v>
                </c:pt>
                <c:pt idx="12">
                  <c:v>44.730000000000004</c:v>
                </c:pt>
                <c:pt idx="13">
                  <c:v>48.05</c:v>
                </c:pt>
                <c:pt idx="14">
                  <c:v>48.66</c:v>
                </c:pt>
                <c:pt idx="15">
                  <c:v>52.09</c:v>
                </c:pt>
                <c:pt idx="16">
                  <c:v>52.150000000000006</c:v>
                </c:pt>
                <c:pt idx="17">
                  <c:v>54.040000000000006</c:v>
                </c:pt>
                <c:pt idx="18">
                  <c:v>54.519999999999996</c:v>
                </c:pt>
                <c:pt idx="19">
                  <c:v>54.66</c:v>
                </c:pt>
                <c:pt idx="20">
                  <c:v>55.58</c:v>
                </c:pt>
                <c:pt idx="21">
                  <c:v>55.960000000000008</c:v>
                </c:pt>
                <c:pt idx="22">
                  <c:v>59.2</c:v>
                </c:pt>
                <c:pt idx="23">
                  <c:v>59.989999999999995</c:v>
                </c:pt>
                <c:pt idx="24">
                  <c:v>60.14</c:v>
                </c:pt>
                <c:pt idx="25">
                  <c:v>64.16</c:v>
                </c:pt>
                <c:pt idx="26">
                  <c:v>66.27</c:v>
                </c:pt>
                <c:pt idx="27">
                  <c:v>67.44</c:v>
                </c:pt>
                <c:pt idx="28">
                  <c:v>67.8</c:v>
                </c:pt>
                <c:pt idx="29">
                  <c:v>68.17</c:v>
                </c:pt>
                <c:pt idx="30">
                  <c:v>68.45</c:v>
                </c:pt>
                <c:pt idx="31">
                  <c:v>68.73</c:v>
                </c:pt>
                <c:pt idx="32">
                  <c:v>70.38</c:v>
                </c:pt>
                <c:pt idx="33">
                  <c:v>70.94</c:v>
                </c:pt>
                <c:pt idx="34">
                  <c:v>71.81</c:v>
                </c:pt>
                <c:pt idx="35">
                  <c:v>74.430000000000007</c:v>
                </c:pt>
                <c:pt idx="36">
                  <c:v>78.58</c:v>
                </c:pt>
                <c:pt idx="37">
                  <c:v>84.12</c:v>
                </c:pt>
                <c:pt idx="38">
                  <c:v>84.17</c:v>
                </c:pt>
                <c:pt idx="39">
                  <c:v>91.62</c:v>
                </c:pt>
                <c:pt idx="40">
                  <c:v>94.9</c:v>
                </c:pt>
                <c:pt idx="41">
                  <c:v>98.75</c:v>
                </c:pt>
                <c:pt idx="42">
                  <c:v>103.15</c:v>
                </c:pt>
                <c:pt idx="43">
                  <c:v>104.23</c:v>
                </c:pt>
                <c:pt idx="44">
                  <c:v>110.65</c:v>
                </c:pt>
                <c:pt idx="45">
                  <c:v>120.25</c:v>
                </c:pt>
                <c:pt idx="46">
                  <c:v>126.4</c:v>
                </c:pt>
                <c:pt idx="47">
                  <c:v>134.4</c:v>
                </c:pt>
                <c:pt idx="48">
                  <c:v>155.30000000000001</c:v>
                </c:pt>
                <c:pt idx="49">
                  <c:v>158.51</c:v>
                </c:pt>
              </c:numCache>
            </c:numRef>
          </c:val>
        </c:ser>
        <c:dLbls>
          <c:showLegendKey val="0"/>
          <c:showVal val="0"/>
          <c:showCatName val="0"/>
          <c:showSerName val="0"/>
          <c:showPercent val="0"/>
          <c:showBubbleSize val="0"/>
        </c:dLbls>
        <c:gapWidth val="0"/>
        <c:overlap val="-27"/>
        <c:axId val="953251024"/>
        <c:axId val="953238704"/>
      </c:barChart>
      <c:catAx>
        <c:axId val="9532510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238704"/>
        <c:crosses val="autoZero"/>
        <c:auto val="1"/>
        <c:lblAlgn val="ctr"/>
        <c:lblOffset val="100"/>
        <c:noMultiLvlLbl val="0"/>
      </c:catAx>
      <c:valAx>
        <c:axId val="9532387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2510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accent6">
                    <a:lumMod val="75000"/>
                  </a:schemeClr>
                </a:solidFill>
              </a:rPr>
              <a:t>Sum of Time (min) by Browser</a:t>
            </a:r>
          </a:p>
        </c:rich>
      </c:tx>
      <c:layout>
        <c:manualLayout>
          <c:xMode val="edge"/>
          <c:yMode val="edge"/>
          <c:x val="0.20545237785505435"/>
          <c:y val="5.711286089238844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layout/>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v>Total</c:v>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Lit>
              <c:ptCount val="3"/>
              <c:pt idx="0">
                <c:v>Firefox</c:v>
              </c:pt>
              <c:pt idx="1">
                <c:v>Internet Explorer</c:v>
              </c:pt>
              <c:pt idx="2">
                <c:v>Other</c:v>
              </c:pt>
            </c:strLit>
          </c:cat>
          <c:val>
            <c:numLit>
              <c:formatCode>General</c:formatCode>
              <c:ptCount val="3"/>
              <c:pt idx="0">
                <c:v>215.6</c:v>
              </c:pt>
              <c:pt idx="1">
                <c:v>339.80000000000007</c:v>
              </c:pt>
              <c:pt idx="2">
                <c:v>85.100000000000009</c:v>
              </c:pt>
            </c:numLit>
          </c:val>
        </c:ser>
        <c:dLbls>
          <c:dLblPos val="inEnd"/>
          <c:showLegendKey val="0"/>
          <c:showVal val="1"/>
          <c:showCatName val="0"/>
          <c:showSerName val="0"/>
          <c:showPercent val="0"/>
          <c:showBubbleSize val="0"/>
        </c:dLbls>
        <c:gapWidth val="65"/>
        <c:axId val="882516336"/>
        <c:axId val="882516896"/>
      </c:barChart>
      <c:catAx>
        <c:axId val="88251633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82516896"/>
        <c:crosses val="autoZero"/>
        <c:auto val="1"/>
        <c:lblAlgn val="ctr"/>
        <c:lblOffset val="100"/>
        <c:noMultiLvlLbl val="0"/>
      </c:catAx>
      <c:valAx>
        <c:axId val="88251689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82516336"/>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[HeavenlyChocolates - ThiDuong.xlsx]#1!PivotTable7</c:name>
    <c:fmtId val="2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Pages Viewed, Amount Spent, and Time Spent by Types of Browser</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'#1'!$G$9</c:f>
              <c:strCache>
                <c:ptCount val="1"/>
                <c:pt idx="0">
                  <c:v>Sum of Pages Viewed</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'#1'!$F$10:$F$13</c:f>
              <c:strCache>
                <c:ptCount val="3"/>
                <c:pt idx="0">
                  <c:v>Firefox</c:v>
                </c:pt>
                <c:pt idx="1">
                  <c:v>Internet Explorer</c:v>
                </c:pt>
                <c:pt idx="2">
                  <c:v>Other</c:v>
                </c:pt>
              </c:strCache>
            </c:strRef>
          </c:cat>
          <c:val>
            <c:numRef>
              <c:f>'#1'!$G$10:$G$13</c:f>
              <c:numCache>
                <c:formatCode>General</c:formatCode>
                <c:ptCount val="3"/>
                <c:pt idx="0">
                  <c:v>81</c:v>
                </c:pt>
                <c:pt idx="1">
                  <c:v>118</c:v>
                </c:pt>
                <c:pt idx="2">
                  <c:v>42</c:v>
                </c:pt>
              </c:numCache>
            </c:numRef>
          </c:val>
        </c:ser>
        <c:ser>
          <c:idx val="1"/>
          <c:order val="1"/>
          <c:tx>
            <c:strRef>
              <c:f>'#1'!$H$9</c:f>
              <c:strCache>
                <c:ptCount val="1"/>
                <c:pt idx="0">
                  <c:v>Sum of Amount Spent ($)</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'#1'!$F$10:$F$13</c:f>
              <c:strCache>
                <c:ptCount val="3"/>
                <c:pt idx="0">
                  <c:v>Firefox</c:v>
                </c:pt>
                <c:pt idx="1">
                  <c:v>Internet Explorer</c:v>
                </c:pt>
                <c:pt idx="2">
                  <c:v>Other</c:v>
                </c:pt>
              </c:strCache>
            </c:strRef>
          </c:cat>
          <c:val>
            <c:numRef>
              <c:f>'#1'!$H$10:$H$13</c:f>
              <c:numCache>
                <c:formatCode>General</c:formatCode>
                <c:ptCount val="3"/>
                <c:pt idx="0">
                  <c:v>1228.21</c:v>
                </c:pt>
                <c:pt idx="1">
                  <c:v>1656.8100000000002</c:v>
                </c:pt>
                <c:pt idx="2">
                  <c:v>521.39</c:v>
                </c:pt>
              </c:numCache>
            </c:numRef>
          </c:val>
        </c:ser>
        <c:ser>
          <c:idx val="2"/>
          <c:order val="2"/>
          <c:tx>
            <c:strRef>
              <c:f>'#1'!$I$9</c:f>
              <c:strCache>
                <c:ptCount val="1"/>
                <c:pt idx="0">
                  <c:v>Sum of Time (min)</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'#1'!$F$10:$F$13</c:f>
              <c:strCache>
                <c:ptCount val="3"/>
                <c:pt idx="0">
                  <c:v>Firefox</c:v>
                </c:pt>
                <c:pt idx="1">
                  <c:v>Internet Explorer</c:v>
                </c:pt>
                <c:pt idx="2">
                  <c:v>Other</c:v>
                </c:pt>
              </c:strCache>
            </c:strRef>
          </c:cat>
          <c:val>
            <c:numRef>
              <c:f>'#1'!$I$10:$I$13</c:f>
              <c:numCache>
                <c:formatCode>General</c:formatCode>
                <c:ptCount val="3"/>
                <c:pt idx="0">
                  <c:v>215.6</c:v>
                </c:pt>
                <c:pt idx="1">
                  <c:v>339.80000000000007</c:v>
                </c:pt>
                <c:pt idx="2">
                  <c:v>85.100000000000009</c:v>
                </c:pt>
              </c:numCache>
            </c:numRef>
          </c:val>
        </c:ser>
        <c:dLbls>
          <c:dLblPos val="outEnd"/>
          <c:showLegendKey val="0"/>
          <c:showVal val="1"/>
          <c:showCatName val="0"/>
          <c:showSerName val="0"/>
          <c:showPercent val="0"/>
          <c:showBubbleSize val="0"/>
        </c:dLbls>
        <c:gapWidth val="100"/>
        <c:overlap val="-24"/>
        <c:axId val="897461952"/>
        <c:axId val="897465312"/>
      </c:barChart>
      <c:catAx>
        <c:axId val="8974619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465312"/>
        <c:crosses val="autoZero"/>
        <c:auto val="1"/>
        <c:lblAlgn val="ctr"/>
        <c:lblOffset val="100"/>
        <c:noMultiLvlLbl val="0"/>
      </c:catAx>
      <c:valAx>
        <c:axId val="897465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4619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[HeavenlyChocolates - ThiDuong.xlsx]#2 &amp; #3!PivotTable1</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Amount Spent</a:t>
            </a:r>
            <a:r>
              <a:rPr lang="en-US" baseline="0"/>
              <a:t> by Day of the Week</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s>
    <c:plotArea>
      <c:layout/>
      <c:barChart>
        <c:barDir val="col"/>
        <c:grouping val="clustered"/>
        <c:varyColors val="0"/>
        <c:ser>
          <c:idx val="0"/>
          <c:order val="0"/>
          <c:tx>
            <c:strRef>
              <c:f>'#2 &amp; #3'!$F$38</c:f>
              <c:strCache>
                <c:ptCount val="1"/>
                <c:pt idx="0">
                  <c:v>Total</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'#2 &amp; #3'!$E$39:$E$46</c:f>
              <c:strCache>
                <c:ptCount val="7"/>
                <c:pt idx="0">
                  <c:v>Sun</c:v>
                </c:pt>
                <c:pt idx="1">
                  <c:v>Mon</c:v>
                </c:pt>
                <c:pt idx="2">
                  <c:v>Tue</c:v>
                </c:pt>
                <c:pt idx="3">
                  <c:v>Wed</c:v>
                </c:pt>
                <c:pt idx="4">
                  <c:v>Thu</c:v>
                </c:pt>
                <c:pt idx="5">
                  <c:v>Fri</c:v>
                </c:pt>
                <c:pt idx="6">
                  <c:v>Sat</c:v>
                </c:pt>
              </c:strCache>
            </c:strRef>
          </c:cat>
          <c:val>
            <c:numRef>
              <c:f>'#2 &amp; #3'!$F$39:$F$46</c:f>
              <c:numCache>
                <c:formatCode>General</c:formatCode>
                <c:ptCount val="7"/>
                <c:pt idx="0">
                  <c:v>218.15000000000003</c:v>
                </c:pt>
                <c:pt idx="1">
                  <c:v>813.38</c:v>
                </c:pt>
                <c:pt idx="2">
                  <c:v>414.86</c:v>
                </c:pt>
                <c:pt idx="3">
                  <c:v>341.82000000000005</c:v>
                </c:pt>
                <c:pt idx="4">
                  <c:v>294.02999999999997</c:v>
                </c:pt>
                <c:pt idx="5">
                  <c:v>945.43000000000006</c:v>
                </c:pt>
                <c:pt idx="6">
                  <c:v>378.74</c:v>
                </c:pt>
              </c:numCache>
            </c:numRef>
          </c:val>
        </c:ser>
        <c:dLbls>
          <c:showLegendKey val="0"/>
          <c:showVal val="0"/>
          <c:showCatName val="0"/>
          <c:showSerName val="0"/>
          <c:showPercent val="0"/>
          <c:showBubbleSize val="0"/>
        </c:dLbls>
        <c:gapWidth val="100"/>
        <c:overlap val="-24"/>
        <c:axId val="315896752"/>
        <c:axId val="315897312"/>
      </c:barChart>
      <c:catAx>
        <c:axId val="3158967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897312"/>
        <c:crosses val="autoZero"/>
        <c:auto val="1"/>
        <c:lblAlgn val="ctr"/>
        <c:lblOffset val="100"/>
        <c:noMultiLvlLbl val="0"/>
      </c:catAx>
      <c:valAx>
        <c:axId val="3158973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89675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Frequency of</a:t>
            </a:r>
            <a:r>
              <a:rPr lang="en-US" baseline="0"/>
              <a:t> Each Browser</a:t>
            </a:r>
            <a:endParaRPr lang="en-US"/>
          </a:p>
        </c:rich>
      </c:tx>
      <c:layout>
        <c:manualLayout>
          <c:xMode val="edge"/>
          <c:yMode val="edge"/>
          <c:x val="0.21778090418812926"/>
          <c:y val="7.391611707131003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24281134886957575"/>
          <c:y val="0.31874904023212614"/>
          <c:w val="0.69570930434848377"/>
          <c:h val="0.41295470611963664"/>
        </c:manualLayout>
      </c:layout>
      <c:barChart>
        <c:barDir val="col"/>
        <c:grouping val="clustered"/>
        <c:varyColors val="0"/>
        <c:ser>
          <c:idx val="0"/>
          <c:order val="0"/>
          <c:tx>
            <c:strRef>
              <c:f>'#2 &amp; #3'!$F$5</c:f>
              <c:strCache>
                <c:ptCount val="1"/>
                <c:pt idx="0">
                  <c:v>Frequency</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'#2 &amp; #3'!$E$6:$E$8</c:f>
              <c:strCache>
                <c:ptCount val="3"/>
                <c:pt idx="0">
                  <c:v>Firefox</c:v>
                </c:pt>
                <c:pt idx="1">
                  <c:v>Internet Explorer</c:v>
                </c:pt>
                <c:pt idx="2">
                  <c:v>Other</c:v>
                </c:pt>
              </c:strCache>
            </c:strRef>
          </c:cat>
          <c:val>
            <c:numRef>
              <c:f>'#2 &amp; #3'!$F$6:$F$8</c:f>
              <c:numCache>
                <c:formatCode>General</c:formatCode>
                <c:ptCount val="3"/>
                <c:pt idx="0">
                  <c:v>16</c:v>
                </c:pt>
                <c:pt idx="1">
                  <c:v>27</c:v>
                </c:pt>
                <c:pt idx="2">
                  <c:v>7</c:v>
                </c:pt>
              </c:numCache>
            </c:numRef>
          </c:val>
        </c:ser>
        <c:dLbls>
          <c:showLegendKey val="0"/>
          <c:showVal val="0"/>
          <c:showCatName val="0"/>
          <c:showSerName val="0"/>
          <c:showPercent val="0"/>
          <c:showBubbleSize val="0"/>
        </c:dLbls>
        <c:gapWidth val="0"/>
        <c:overlap val="-24"/>
        <c:axId val="315900112"/>
        <c:axId val="315900672"/>
      </c:barChart>
      <c:catAx>
        <c:axId val="3159001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900672"/>
        <c:crosses val="autoZero"/>
        <c:auto val="1"/>
        <c:lblAlgn val="ctr"/>
        <c:lblOffset val="100"/>
        <c:noMultiLvlLbl val="0"/>
      </c:catAx>
      <c:valAx>
        <c:axId val="3159006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90011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Frequency of Each</a:t>
            </a:r>
            <a:r>
              <a:rPr lang="en-US" baseline="0"/>
              <a:t> Day of the Week</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'#2 &amp; #3'!$F$11</c:f>
              <c:strCache>
                <c:ptCount val="1"/>
                <c:pt idx="0">
                  <c:v>Frequency</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'#2 &amp; #3'!$E$12:$E$18</c:f>
              <c:strCache>
                <c:ptCount val="7"/>
                <c:pt idx="0">
                  <c:v>Mon</c:v>
                </c:pt>
                <c:pt idx="1">
                  <c:v>Tue</c:v>
                </c:pt>
                <c:pt idx="2">
                  <c:v>Wed</c:v>
                </c:pt>
                <c:pt idx="3">
                  <c:v>Thu</c:v>
                </c:pt>
                <c:pt idx="4">
                  <c:v>Fri</c:v>
                </c:pt>
                <c:pt idx="5">
                  <c:v>Sat</c:v>
                </c:pt>
                <c:pt idx="6">
                  <c:v>Sun</c:v>
                </c:pt>
              </c:strCache>
            </c:strRef>
          </c:cat>
          <c:val>
            <c:numRef>
              <c:f>'#2 &amp; #3'!$F$12:$F$18</c:f>
              <c:numCache>
                <c:formatCode>General</c:formatCode>
                <c:ptCount val="7"/>
                <c:pt idx="0">
                  <c:v>9</c:v>
                </c:pt>
                <c:pt idx="1">
                  <c:v>7</c:v>
                </c:pt>
                <c:pt idx="2">
                  <c:v>6</c:v>
                </c:pt>
                <c:pt idx="3">
                  <c:v>5</c:v>
                </c:pt>
                <c:pt idx="4">
                  <c:v>11</c:v>
                </c:pt>
                <c:pt idx="5">
                  <c:v>7</c:v>
                </c:pt>
                <c:pt idx="6">
                  <c:v>5</c:v>
                </c:pt>
              </c:numCache>
            </c:numRef>
          </c:val>
        </c:ser>
        <c:dLbls>
          <c:showLegendKey val="0"/>
          <c:showVal val="0"/>
          <c:showCatName val="0"/>
          <c:showSerName val="0"/>
          <c:showPercent val="0"/>
          <c:showBubbleSize val="0"/>
        </c:dLbls>
        <c:gapWidth val="0"/>
        <c:overlap val="-24"/>
        <c:axId val="315903824"/>
        <c:axId val="315904384"/>
      </c:barChart>
      <c:catAx>
        <c:axId val="3159038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904384"/>
        <c:crosses val="autoZero"/>
        <c:auto val="1"/>
        <c:lblAlgn val="ctr"/>
        <c:lblOffset val="100"/>
        <c:noMultiLvlLbl val="0"/>
      </c:catAx>
      <c:valAx>
        <c:axId val="3159043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590382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[HeavenlyChocolates - ThiDuong.xlsx]#2 &amp; #3!PivotTable2</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Mean Amount Spent for Each Day of</a:t>
            </a:r>
            <a:r>
              <a:rPr lang="en-US" baseline="0"/>
              <a:t> Week</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s>
    <c:plotArea>
      <c:layout/>
      <c:barChart>
        <c:barDir val="col"/>
        <c:grouping val="clustered"/>
        <c:varyColors val="0"/>
        <c:ser>
          <c:idx val="0"/>
          <c:order val="0"/>
          <c:tx>
            <c:strRef>
              <c:f>'#2 &amp; #3'!$F$68</c:f>
              <c:strCache>
                <c:ptCount val="1"/>
                <c:pt idx="0">
                  <c:v>Total</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'#2 &amp; #3'!$E$69:$E$76</c:f>
              <c:strCache>
                <c:ptCount val="7"/>
                <c:pt idx="0">
                  <c:v>Sun</c:v>
                </c:pt>
                <c:pt idx="1">
                  <c:v>Mon</c:v>
                </c:pt>
                <c:pt idx="2">
                  <c:v>Tue</c:v>
                </c:pt>
                <c:pt idx="3">
                  <c:v>Wed</c:v>
                </c:pt>
                <c:pt idx="4">
                  <c:v>Thu</c:v>
                </c:pt>
                <c:pt idx="5">
                  <c:v>Fri</c:v>
                </c:pt>
                <c:pt idx="6">
                  <c:v>Sat</c:v>
                </c:pt>
              </c:strCache>
            </c:strRef>
          </c:cat>
          <c:val>
            <c:numRef>
              <c:f>'#2 &amp; #3'!$F$69:$F$76</c:f>
              <c:numCache>
                <c:formatCode>0.00</c:formatCode>
                <c:ptCount val="7"/>
                <c:pt idx="0">
                  <c:v>43.63000000000001</c:v>
                </c:pt>
                <c:pt idx="1">
                  <c:v>90.37555555555555</c:v>
                </c:pt>
                <c:pt idx="2">
                  <c:v>59.265714285714289</c:v>
                </c:pt>
                <c:pt idx="3">
                  <c:v>56.970000000000006</c:v>
                </c:pt>
                <c:pt idx="4">
                  <c:v>58.805999999999997</c:v>
                </c:pt>
                <c:pt idx="5">
                  <c:v>85.948181818181823</c:v>
                </c:pt>
                <c:pt idx="6">
                  <c:v>54.105714285714285</c:v>
                </c:pt>
              </c:numCache>
            </c:numRef>
          </c:val>
        </c:ser>
        <c:dLbls>
          <c:showLegendKey val="0"/>
          <c:showVal val="0"/>
          <c:showCatName val="0"/>
          <c:showSerName val="0"/>
          <c:showPercent val="0"/>
          <c:showBubbleSize val="0"/>
        </c:dLbls>
        <c:gapWidth val="100"/>
        <c:overlap val="-24"/>
        <c:axId val="317012624"/>
        <c:axId val="317013184"/>
      </c:barChart>
      <c:catAx>
        <c:axId val="3170126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7013184"/>
        <c:crosses val="autoZero"/>
        <c:auto val="1"/>
        <c:lblAlgn val="ctr"/>
        <c:lblOffset val="100"/>
        <c:noMultiLvlLbl val="0"/>
      </c:catAx>
      <c:valAx>
        <c:axId val="317013184"/>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701262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[HeavenlyChocolates - ThiDuong.xlsx]#2 &amp; #3!PivotTable9</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Amount Spent by Types of Browser</a:t>
            </a:r>
          </a:p>
        </c:rich>
      </c:tx>
      <c:layout>
        <c:manualLayout>
          <c:xMode val="edge"/>
          <c:yMode val="edge"/>
          <c:x val="0.21561111111111111"/>
          <c:y val="0.1100904053659959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733158355205599"/>
          <c:y val="0.34647929425488483"/>
          <c:w val="0.55929352580927383"/>
          <c:h val="0.52760279965004375"/>
        </c:manualLayout>
      </c:layout>
      <c:barChart>
        <c:barDir val="bar"/>
        <c:grouping val="clustered"/>
        <c:varyColors val="0"/>
        <c:ser>
          <c:idx val="0"/>
          <c:order val="0"/>
          <c:tx>
            <c:strRef>
              <c:f>'#2 &amp; #3'!$F$50</c:f>
              <c:strCache>
                <c:ptCount val="1"/>
                <c:pt idx="0">
                  <c:v>Total</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'#2 &amp; #3'!$E$51:$E$54</c:f>
              <c:strCache>
                <c:ptCount val="3"/>
                <c:pt idx="0">
                  <c:v>Firefox</c:v>
                </c:pt>
                <c:pt idx="1">
                  <c:v>Internet Explorer</c:v>
                </c:pt>
                <c:pt idx="2">
                  <c:v>Other</c:v>
                </c:pt>
              </c:strCache>
            </c:strRef>
          </c:cat>
          <c:val>
            <c:numRef>
              <c:f>'#2 &amp; #3'!$F$51:$F$54</c:f>
              <c:numCache>
                <c:formatCode>0.00</c:formatCode>
                <c:ptCount val="3"/>
                <c:pt idx="0">
                  <c:v>1228.21</c:v>
                </c:pt>
                <c:pt idx="1">
                  <c:v>1656.8100000000002</c:v>
                </c:pt>
                <c:pt idx="2">
                  <c:v>521.39</c:v>
                </c:pt>
              </c:numCache>
            </c:numRef>
          </c:val>
        </c:ser>
        <c:dLbls>
          <c:showLegendKey val="0"/>
          <c:showVal val="0"/>
          <c:showCatName val="0"/>
          <c:showSerName val="0"/>
          <c:showPercent val="0"/>
          <c:showBubbleSize val="0"/>
        </c:dLbls>
        <c:gapWidth val="115"/>
        <c:overlap val="-20"/>
        <c:axId val="877136432"/>
        <c:axId val="877143152"/>
      </c:barChart>
      <c:catAx>
        <c:axId val="87713643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7143152"/>
        <c:crosses val="autoZero"/>
        <c:auto val="1"/>
        <c:lblAlgn val="ctr"/>
        <c:lblOffset val="100"/>
        <c:noMultiLvlLbl val="0"/>
      </c:catAx>
      <c:valAx>
        <c:axId val="877143152"/>
        <c:scaling>
          <c:orientation val="minMax"/>
        </c:scaling>
        <c:delete val="0"/>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713643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[HeavenlyChocolates - ThiDuong.xlsx]#2 &amp; #3!PivotTable13</c:name>
    <c:fmtId val="2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Mean Amount Spent by Types of Browser</a:t>
            </a:r>
          </a:p>
        </c:rich>
      </c:tx>
      <c:layout>
        <c:manualLayout>
          <c:xMode val="edge"/>
          <c:yMode val="edge"/>
          <c:x val="0.20449995527122589"/>
          <c:y val="0.12055527279622366"/>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s>
    <c:plotArea>
      <c:layout>
        <c:manualLayout>
          <c:layoutTarget val="inner"/>
          <c:xMode val="edge"/>
          <c:yMode val="edge"/>
          <c:x val="0.33010928912745208"/>
          <c:y val="0.37434487989381549"/>
          <c:w val="0.51033059704055184"/>
          <c:h val="0.50804666526950293"/>
        </c:manualLayout>
      </c:layout>
      <c:barChart>
        <c:barDir val="bar"/>
        <c:grouping val="clustered"/>
        <c:varyColors val="0"/>
        <c:ser>
          <c:idx val="0"/>
          <c:order val="0"/>
          <c:tx>
            <c:strRef>
              <c:f>'#2 &amp; #3'!$F$80</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'#2 &amp; #3'!$E$81:$E$84</c:f>
              <c:strCache>
                <c:ptCount val="3"/>
                <c:pt idx="0">
                  <c:v>Firefox</c:v>
                </c:pt>
                <c:pt idx="1">
                  <c:v>Internet Explorer</c:v>
                </c:pt>
                <c:pt idx="2">
                  <c:v>Other</c:v>
                </c:pt>
              </c:strCache>
            </c:strRef>
          </c:cat>
          <c:val>
            <c:numRef>
              <c:f>'#2 &amp; #3'!$F$81:$F$84</c:f>
              <c:numCache>
                <c:formatCode>0.00</c:formatCode>
                <c:ptCount val="3"/>
                <c:pt idx="0">
                  <c:v>76.763125000000002</c:v>
                </c:pt>
                <c:pt idx="1">
                  <c:v>61.363333333333337</c:v>
                </c:pt>
                <c:pt idx="2">
                  <c:v>74.484285714285718</c:v>
                </c:pt>
              </c:numCache>
            </c:numRef>
          </c:val>
        </c:ser>
        <c:dLbls>
          <c:showLegendKey val="0"/>
          <c:showVal val="0"/>
          <c:showCatName val="0"/>
          <c:showSerName val="0"/>
          <c:showPercent val="0"/>
          <c:showBubbleSize val="0"/>
        </c:dLbls>
        <c:gapWidth val="115"/>
        <c:overlap val="-20"/>
        <c:axId val="877145952"/>
        <c:axId val="877146512"/>
      </c:barChart>
      <c:catAx>
        <c:axId val="87714595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7146512"/>
        <c:crosses val="autoZero"/>
        <c:auto val="1"/>
        <c:lblAlgn val="ctr"/>
        <c:lblOffset val="100"/>
        <c:noMultiLvlLbl val="0"/>
      </c:catAx>
      <c:valAx>
        <c:axId val="877146512"/>
        <c:scaling>
          <c:orientation val="minMax"/>
        </c:scaling>
        <c:delete val="0"/>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71459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Amount Spent ($) by Time Spent(Min)</a:t>
            </a:r>
          </a:p>
        </c:rich>
      </c:tx>
      <c:layout>
        <c:manualLayout>
          <c:xMode val="edge"/>
          <c:yMode val="edge"/>
          <c:x val="0.15862251658792487"/>
          <c:y val="4.80087206105527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Data!$F$1</c:f>
              <c:strCache>
                <c:ptCount val="1"/>
                <c:pt idx="0">
                  <c:v>Amount Spent ($)</c:v>
                </c:pt>
              </c:strCache>
            </c:strRef>
          </c:tx>
          <c:spPr>
            <a:ln w="25400" cap="rnd">
              <a:noFill/>
              <a:round/>
            </a:ln>
            <a:effectLst>
              <a:outerShdw blurRad="40000" dist="23000" dir="5400000" rotWithShape="0">
                <a:srgbClr val="000000">
                  <a:alpha val="35000"/>
                </a:srgbClr>
              </a:outerShdw>
            </a:effectLst>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cap="rnd">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trendline>
            <c:spPr>
              <a:ln w="19050" cap="rnd">
                <a:solidFill>
                  <a:schemeClr val="accent6"/>
                </a:solidFill>
                <a:prstDash val="sysDash"/>
              </a:ln>
              <a:effectLst/>
            </c:spPr>
            <c:trendlineType val="linear"/>
            <c:dispRSqr val="0"/>
            <c:dispEq val="0"/>
          </c:trendline>
          <c:trendline>
            <c:spPr>
              <a:ln w="19050" cap="rnd">
                <a:solidFill>
                  <a:schemeClr val="accent6"/>
                </a:solidFill>
                <a:prstDash val="sysDash"/>
              </a:ln>
              <a:effectLst/>
            </c:spPr>
            <c:trendlineType val="linear"/>
            <c:dispRSqr val="1"/>
            <c:dispEq val="1"/>
            <c:trendlineLbl>
              <c:layout>
                <c:manualLayout>
                  <c:x val="6.9686201720471116E-2"/>
                  <c:y val="0.1762552373149756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Data!$D$2:$D$51</c:f>
              <c:numCache>
                <c:formatCode>General</c:formatCode>
                <c:ptCount val="50"/>
                <c:pt idx="0">
                  <c:v>32.9</c:v>
                </c:pt>
                <c:pt idx="1">
                  <c:v>30.1</c:v>
                </c:pt>
                <c:pt idx="2">
                  <c:v>24.7</c:v>
                </c:pt>
                <c:pt idx="3">
                  <c:v>24.400000000000002</c:v>
                </c:pt>
                <c:pt idx="4">
                  <c:v>23.3</c:v>
                </c:pt>
                <c:pt idx="5">
                  <c:v>19.5</c:v>
                </c:pt>
                <c:pt idx="6">
                  <c:v>18.100000000000001</c:v>
                </c:pt>
                <c:pt idx="7">
                  <c:v>18</c:v>
                </c:pt>
                <c:pt idx="8">
                  <c:v>16.899999999999999</c:v>
                </c:pt>
                <c:pt idx="9">
                  <c:v>16.5</c:v>
                </c:pt>
                <c:pt idx="10">
                  <c:v>16.3</c:v>
                </c:pt>
                <c:pt idx="11">
                  <c:v>15.9</c:v>
                </c:pt>
                <c:pt idx="12">
                  <c:v>15.1</c:v>
                </c:pt>
                <c:pt idx="13">
                  <c:v>14.3</c:v>
                </c:pt>
                <c:pt idx="14">
                  <c:v>14</c:v>
                </c:pt>
                <c:pt idx="15">
                  <c:v>13.700000000000001</c:v>
                </c:pt>
                <c:pt idx="16">
                  <c:v>13.4</c:v>
                </c:pt>
                <c:pt idx="17">
                  <c:v>13.3</c:v>
                </c:pt>
                <c:pt idx="18">
                  <c:v>13.3</c:v>
                </c:pt>
                <c:pt idx="19">
                  <c:v>12.700000000000001</c:v>
                </c:pt>
                <c:pt idx="20">
                  <c:v>12</c:v>
                </c:pt>
                <c:pt idx="21">
                  <c:v>11.8</c:v>
                </c:pt>
                <c:pt idx="22">
                  <c:v>11.8</c:v>
                </c:pt>
                <c:pt idx="23">
                  <c:v>11.700000000000001</c:v>
                </c:pt>
                <c:pt idx="24">
                  <c:v>11.4</c:v>
                </c:pt>
                <c:pt idx="25">
                  <c:v>11.4</c:v>
                </c:pt>
                <c:pt idx="26">
                  <c:v>11.3</c:v>
                </c:pt>
                <c:pt idx="27">
                  <c:v>11.3</c:v>
                </c:pt>
                <c:pt idx="28">
                  <c:v>11</c:v>
                </c:pt>
                <c:pt idx="29">
                  <c:v>10.8</c:v>
                </c:pt>
                <c:pt idx="30">
                  <c:v>10.6</c:v>
                </c:pt>
                <c:pt idx="31">
                  <c:v>10.5</c:v>
                </c:pt>
                <c:pt idx="32">
                  <c:v>10.199999999999999</c:v>
                </c:pt>
                <c:pt idx="33">
                  <c:v>9.6999999999999993</c:v>
                </c:pt>
                <c:pt idx="34">
                  <c:v>9.6</c:v>
                </c:pt>
                <c:pt idx="35">
                  <c:v>9.6</c:v>
                </c:pt>
                <c:pt idx="36">
                  <c:v>9.1</c:v>
                </c:pt>
                <c:pt idx="37">
                  <c:v>8.5</c:v>
                </c:pt>
                <c:pt idx="38">
                  <c:v>8.4</c:v>
                </c:pt>
                <c:pt idx="39">
                  <c:v>8.1</c:v>
                </c:pt>
                <c:pt idx="40">
                  <c:v>8</c:v>
                </c:pt>
                <c:pt idx="41">
                  <c:v>8</c:v>
                </c:pt>
                <c:pt idx="42">
                  <c:v>7.8</c:v>
                </c:pt>
                <c:pt idx="43">
                  <c:v>7.3</c:v>
                </c:pt>
                <c:pt idx="44">
                  <c:v>7.1000000000000005</c:v>
                </c:pt>
                <c:pt idx="45">
                  <c:v>6.2</c:v>
                </c:pt>
                <c:pt idx="46">
                  <c:v>6</c:v>
                </c:pt>
                <c:pt idx="47">
                  <c:v>5.6000000000000005</c:v>
                </c:pt>
                <c:pt idx="48">
                  <c:v>5</c:v>
                </c:pt>
                <c:pt idx="49">
                  <c:v>4.3</c:v>
                </c:pt>
              </c:numCache>
            </c:numRef>
          </c:xVal>
          <c:yVal>
            <c:numRef>
              <c:f>Data!$F$2:$F$51</c:f>
              <c:numCache>
                <c:formatCode>General</c:formatCode>
                <c:ptCount val="50"/>
                <c:pt idx="0">
                  <c:v>155.30000000000001</c:v>
                </c:pt>
                <c:pt idx="1">
                  <c:v>104.23</c:v>
                </c:pt>
                <c:pt idx="2">
                  <c:v>68.73</c:v>
                </c:pt>
                <c:pt idx="3">
                  <c:v>158.51</c:v>
                </c:pt>
                <c:pt idx="4">
                  <c:v>91.62</c:v>
                </c:pt>
                <c:pt idx="5">
                  <c:v>94.9</c:v>
                </c:pt>
                <c:pt idx="6">
                  <c:v>60.14</c:v>
                </c:pt>
                <c:pt idx="7">
                  <c:v>134.4</c:v>
                </c:pt>
                <c:pt idx="8">
                  <c:v>34.69</c:v>
                </c:pt>
                <c:pt idx="9">
                  <c:v>59.989999999999995</c:v>
                </c:pt>
                <c:pt idx="10">
                  <c:v>78.58</c:v>
                </c:pt>
                <c:pt idx="11">
                  <c:v>67.44</c:v>
                </c:pt>
                <c:pt idx="12">
                  <c:v>32.69</c:v>
                </c:pt>
                <c:pt idx="13">
                  <c:v>48.05</c:v>
                </c:pt>
                <c:pt idx="14">
                  <c:v>126.4</c:v>
                </c:pt>
                <c:pt idx="15">
                  <c:v>68.17</c:v>
                </c:pt>
                <c:pt idx="16">
                  <c:v>98.75</c:v>
                </c:pt>
                <c:pt idx="17">
                  <c:v>54.040000000000006</c:v>
                </c:pt>
                <c:pt idx="18">
                  <c:v>110.65</c:v>
                </c:pt>
                <c:pt idx="19">
                  <c:v>70.94</c:v>
                </c:pt>
                <c:pt idx="20">
                  <c:v>54.519999999999996</c:v>
                </c:pt>
                <c:pt idx="21">
                  <c:v>120.25</c:v>
                </c:pt>
                <c:pt idx="22">
                  <c:v>37.17</c:v>
                </c:pt>
                <c:pt idx="23">
                  <c:v>64.16</c:v>
                </c:pt>
                <c:pt idx="24">
                  <c:v>44.730000000000004</c:v>
                </c:pt>
                <c:pt idx="25">
                  <c:v>36.04</c:v>
                </c:pt>
                <c:pt idx="26">
                  <c:v>66.27</c:v>
                </c:pt>
                <c:pt idx="27">
                  <c:v>55.58</c:v>
                </c:pt>
                <c:pt idx="28">
                  <c:v>40.54</c:v>
                </c:pt>
                <c:pt idx="29">
                  <c:v>70.38</c:v>
                </c:pt>
                <c:pt idx="30">
                  <c:v>39.06</c:v>
                </c:pt>
                <c:pt idx="31">
                  <c:v>67.8</c:v>
                </c:pt>
                <c:pt idx="32">
                  <c:v>74.430000000000007</c:v>
                </c:pt>
                <c:pt idx="33">
                  <c:v>103.15</c:v>
                </c:pt>
                <c:pt idx="34">
                  <c:v>59.2</c:v>
                </c:pt>
                <c:pt idx="35">
                  <c:v>54.66</c:v>
                </c:pt>
                <c:pt idx="36">
                  <c:v>52.09</c:v>
                </c:pt>
                <c:pt idx="37">
                  <c:v>26.68</c:v>
                </c:pt>
                <c:pt idx="38">
                  <c:v>84.12</c:v>
                </c:pt>
                <c:pt idx="39">
                  <c:v>17.840000000000003</c:v>
                </c:pt>
                <c:pt idx="40">
                  <c:v>32.730000000000004</c:v>
                </c:pt>
                <c:pt idx="41">
                  <c:v>48.66</c:v>
                </c:pt>
                <c:pt idx="42">
                  <c:v>71.81</c:v>
                </c:pt>
                <c:pt idx="43">
                  <c:v>52.150000000000006</c:v>
                </c:pt>
                <c:pt idx="44">
                  <c:v>41.2</c:v>
                </c:pt>
                <c:pt idx="45">
                  <c:v>84.17</c:v>
                </c:pt>
                <c:pt idx="46">
                  <c:v>27.910000000000004</c:v>
                </c:pt>
                <c:pt idx="47">
                  <c:v>68.45</c:v>
                </c:pt>
                <c:pt idx="48">
                  <c:v>36.480000000000004</c:v>
                </c:pt>
                <c:pt idx="49">
                  <c:v>55.960000000000008</c:v>
                </c:pt>
              </c:numCache>
            </c:numRef>
          </c:yVal>
          <c:smooth val="0"/>
        </c:ser>
        <c:dLbls>
          <c:showLegendKey val="0"/>
          <c:showVal val="0"/>
          <c:showCatName val="0"/>
          <c:showSerName val="0"/>
          <c:showPercent val="0"/>
          <c:showBubbleSize val="0"/>
        </c:dLbls>
        <c:axId val="316990528"/>
        <c:axId val="316991088"/>
      </c:scatterChart>
      <c:valAx>
        <c:axId val="316990528"/>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Time Spent (min)</a:t>
                </a:r>
              </a:p>
            </c:rich>
          </c:tx>
          <c:layout>
            <c:manualLayout>
              <c:xMode val="edge"/>
              <c:yMode val="edge"/>
              <c:x val="0.42458042073561264"/>
              <c:y val="0.908412282534585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6991088"/>
        <c:crosses val="autoZero"/>
        <c:crossBetween val="midCat"/>
      </c:valAx>
      <c:valAx>
        <c:axId val="3169910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Amount</a:t>
                </a:r>
                <a:r>
                  <a:rPr lang="en-US" baseline="0"/>
                  <a:t> Spent ($)</a:t>
                </a:r>
                <a:endParaRPr lang="en-US"/>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6990528"/>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Amount Spent ($) by Pages</a:t>
            </a:r>
            <a:r>
              <a:rPr lang="en-US" baseline="0"/>
              <a:t> Viewed</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3237887911588633"/>
          <c:y val="0.15358178053830226"/>
          <c:w val="0.82810365266414765"/>
          <c:h val="0.66255359384424772"/>
        </c:manualLayout>
      </c:layout>
      <c:scatterChart>
        <c:scatterStyle val="lineMarker"/>
        <c:varyColors val="0"/>
        <c:ser>
          <c:idx val="0"/>
          <c:order val="0"/>
          <c:tx>
            <c:strRef>
              <c:f>Data!$F$1</c:f>
              <c:strCache>
                <c:ptCount val="1"/>
                <c:pt idx="0">
                  <c:v>Amount Spent ($)</c:v>
                </c:pt>
              </c:strCache>
            </c:strRef>
          </c:tx>
          <c:spPr>
            <a:ln w="25400" cap="rnd">
              <a:no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cap="rnd">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trendline>
            <c:spPr>
              <a:ln w="19050" cap="rnd">
                <a:solidFill>
                  <a:schemeClr val="accent2"/>
                </a:solidFill>
                <a:prstDash val="sysDash"/>
              </a:ln>
              <a:effectLst/>
            </c:spPr>
            <c:trendlineType val="linear"/>
            <c:dispRSqr val="1"/>
            <c:dispEq val="1"/>
            <c:trendlineLbl>
              <c:layout>
                <c:manualLayout>
                  <c:x val="0.13046171837754647"/>
                  <c:y val="0.1567320389299163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Data!$E$2:$E$51</c:f>
              <c:numCache>
                <c:formatCode>General</c:formatCode>
                <c:ptCount val="50"/>
                <c:pt idx="0">
                  <c:v>10</c:v>
                </c:pt>
                <c:pt idx="1">
                  <c:v>6</c:v>
                </c:pt>
                <c:pt idx="2">
                  <c:v>7</c:v>
                </c:pt>
                <c:pt idx="3">
                  <c:v>10</c:v>
                </c:pt>
                <c:pt idx="4">
                  <c:v>7</c:v>
                </c:pt>
                <c:pt idx="5">
                  <c:v>6</c:v>
                </c:pt>
                <c:pt idx="6">
                  <c:v>7</c:v>
                </c:pt>
                <c:pt idx="7">
                  <c:v>8</c:v>
                </c:pt>
                <c:pt idx="8">
                  <c:v>5</c:v>
                </c:pt>
                <c:pt idx="9">
                  <c:v>5</c:v>
                </c:pt>
                <c:pt idx="10">
                  <c:v>5</c:v>
                </c:pt>
                <c:pt idx="11">
                  <c:v>4</c:v>
                </c:pt>
                <c:pt idx="12">
                  <c:v>5</c:v>
                </c:pt>
                <c:pt idx="13">
                  <c:v>5</c:v>
                </c:pt>
                <c:pt idx="14">
                  <c:v>7</c:v>
                </c:pt>
                <c:pt idx="15">
                  <c:v>4</c:v>
                </c:pt>
                <c:pt idx="16">
                  <c:v>3</c:v>
                </c:pt>
                <c:pt idx="17">
                  <c:v>6</c:v>
                </c:pt>
                <c:pt idx="18">
                  <c:v>7</c:v>
                </c:pt>
                <c:pt idx="19">
                  <c:v>3</c:v>
                </c:pt>
                <c:pt idx="20">
                  <c:v>4</c:v>
                </c:pt>
                <c:pt idx="21">
                  <c:v>9</c:v>
                </c:pt>
                <c:pt idx="22">
                  <c:v>4</c:v>
                </c:pt>
                <c:pt idx="23">
                  <c:v>7</c:v>
                </c:pt>
                <c:pt idx="24">
                  <c:v>2</c:v>
                </c:pt>
                <c:pt idx="25">
                  <c:v>2</c:v>
                </c:pt>
                <c:pt idx="26">
                  <c:v>4</c:v>
                </c:pt>
                <c:pt idx="27">
                  <c:v>4</c:v>
                </c:pt>
                <c:pt idx="28">
                  <c:v>2</c:v>
                </c:pt>
                <c:pt idx="29">
                  <c:v>4</c:v>
                </c:pt>
                <c:pt idx="30">
                  <c:v>2</c:v>
                </c:pt>
                <c:pt idx="31">
                  <c:v>6</c:v>
                </c:pt>
                <c:pt idx="32">
                  <c:v>6</c:v>
                </c:pt>
                <c:pt idx="33">
                  <c:v>5</c:v>
                </c:pt>
                <c:pt idx="34">
                  <c:v>4</c:v>
                </c:pt>
                <c:pt idx="35">
                  <c:v>3</c:v>
                </c:pt>
                <c:pt idx="36">
                  <c:v>3</c:v>
                </c:pt>
                <c:pt idx="37">
                  <c:v>4</c:v>
                </c:pt>
                <c:pt idx="38">
                  <c:v>3</c:v>
                </c:pt>
                <c:pt idx="39">
                  <c:v>2</c:v>
                </c:pt>
                <c:pt idx="40">
                  <c:v>3</c:v>
                </c:pt>
                <c:pt idx="41">
                  <c:v>2</c:v>
                </c:pt>
                <c:pt idx="42">
                  <c:v>5</c:v>
                </c:pt>
                <c:pt idx="43">
                  <c:v>6</c:v>
                </c:pt>
                <c:pt idx="44">
                  <c:v>2</c:v>
                </c:pt>
                <c:pt idx="45">
                  <c:v>4</c:v>
                </c:pt>
                <c:pt idx="46">
                  <c:v>4</c:v>
                </c:pt>
                <c:pt idx="47">
                  <c:v>4</c:v>
                </c:pt>
                <c:pt idx="48">
                  <c:v>5</c:v>
                </c:pt>
                <c:pt idx="49">
                  <c:v>6</c:v>
                </c:pt>
              </c:numCache>
            </c:numRef>
          </c:xVal>
          <c:yVal>
            <c:numRef>
              <c:f>Data!$F$2:$F$51</c:f>
              <c:numCache>
                <c:formatCode>General</c:formatCode>
                <c:ptCount val="50"/>
                <c:pt idx="0">
                  <c:v>155.30000000000001</c:v>
                </c:pt>
                <c:pt idx="1">
                  <c:v>104.23</c:v>
                </c:pt>
                <c:pt idx="2">
                  <c:v>68.73</c:v>
                </c:pt>
                <c:pt idx="3">
                  <c:v>158.51</c:v>
                </c:pt>
                <c:pt idx="4">
                  <c:v>91.62</c:v>
                </c:pt>
                <c:pt idx="5">
                  <c:v>94.9</c:v>
                </c:pt>
                <c:pt idx="6">
                  <c:v>60.14</c:v>
                </c:pt>
                <c:pt idx="7">
                  <c:v>134.4</c:v>
                </c:pt>
                <c:pt idx="8">
                  <c:v>34.69</c:v>
                </c:pt>
                <c:pt idx="9">
                  <c:v>59.989999999999995</c:v>
                </c:pt>
                <c:pt idx="10">
                  <c:v>78.58</c:v>
                </c:pt>
                <c:pt idx="11">
                  <c:v>67.44</c:v>
                </c:pt>
                <c:pt idx="12">
                  <c:v>32.69</c:v>
                </c:pt>
                <c:pt idx="13">
                  <c:v>48.05</c:v>
                </c:pt>
                <c:pt idx="14">
                  <c:v>126.4</c:v>
                </c:pt>
                <c:pt idx="15">
                  <c:v>68.17</c:v>
                </c:pt>
                <c:pt idx="16">
                  <c:v>98.75</c:v>
                </c:pt>
                <c:pt idx="17">
                  <c:v>54.040000000000006</c:v>
                </c:pt>
                <c:pt idx="18">
                  <c:v>110.65</c:v>
                </c:pt>
                <c:pt idx="19">
                  <c:v>70.94</c:v>
                </c:pt>
                <c:pt idx="20">
                  <c:v>54.519999999999996</c:v>
                </c:pt>
                <c:pt idx="21">
                  <c:v>120.25</c:v>
                </c:pt>
                <c:pt idx="22">
                  <c:v>37.17</c:v>
                </c:pt>
                <c:pt idx="23">
                  <c:v>64.16</c:v>
                </c:pt>
                <c:pt idx="24">
                  <c:v>44.730000000000004</c:v>
                </c:pt>
                <c:pt idx="25">
                  <c:v>36.04</c:v>
                </c:pt>
                <c:pt idx="26">
                  <c:v>66.27</c:v>
                </c:pt>
                <c:pt idx="27">
                  <c:v>55.58</c:v>
                </c:pt>
                <c:pt idx="28">
                  <c:v>40.54</c:v>
                </c:pt>
                <c:pt idx="29">
                  <c:v>70.38</c:v>
                </c:pt>
                <c:pt idx="30">
                  <c:v>39.06</c:v>
                </c:pt>
                <c:pt idx="31">
                  <c:v>67.8</c:v>
                </c:pt>
                <c:pt idx="32">
                  <c:v>74.430000000000007</c:v>
                </c:pt>
                <c:pt idx="33">
                  <c:v>103.15</c:v>
                </c:pt>
                <c:pt idx="34">
                  <c:v>59.2</c:v>
                </c:pt>
                <c:pt idx="35">
                  <c:v>54.66</c:v>
                </c:pt>
                <c:pt idx="36">
                  <c:v>52.09</c:v>
                </c:pt>
                <c:pt idx="37">
                  <c:v>26.68</c:v>
                </c:pt>
                <c:pt idx="38">
                  <c:v>84.12</c:v>
                </c:pt>
                <c:pt idx="39">
                  <c:v>17.840000000000003</c:v>
                </c:pt>
                <c:pt idx="40">
                  <c:v>32.730000000000004</c:v>
                </c:pt>
                <c:pt idx="41">
                  <c:v>48.66</c:v>
                </c:pt>
                <c:pt idx="42">
                  <c:v>71.81</c:v>
                </c:pt>
                <c:pt idx="43">
                  <c:v>52.150000000000006</c:v>
                </c:pt>
                <c:pt idx="44">
                  <c:v>41.2</c:v>
                </c:pt>
                <c:pt idx="45">
                  <c:v>84.17</c:v>
                </c:pt>
                <c:pt idx="46">
                  <c:v>27.910000000000004</c:v>
                </c:pt>
                <c:pt idx="47">
                  <c:v>68.45</c:v>
                </c:pt>
                <c:pt idx="48">
                  <c:v>36.480000000000004</c:v>
                </c:pt>
                <c:pt idx="49">
                  <c:v>55.960000000000008</c:v>
                </c:pt>
              </c:numCache>
            </c:numRef>
          </c:yVal>
          <c:smooth val="0"/>
        </c:ser>
        <c:dLbls>
          <c:showLegendKey val="0"/>
          <c:showVal val="0"/>
          <c:showCatName val="0"/>
          <c:showSerName val="0"/>
          <c:showPercent val="0"/>
          <c:showBubbleSize val="0"/>
        </c:dLbls>
        <c:axId val="314708096"/>
        <c:axId val="314708656"/>
      </c:scatterChart>
      <c:valAx>
        <c:axId val="314708096"/>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Number</a:t>
                </a:r>
                <a:r>
                  <a:rPr lang="en-US" baseline="0"/>
                  <a:t> of pages viewed</a:t>
                </a:r>
                <a:endParaRPr lang="en-US"/>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4708656"/>
        <c:crosses val="autoZero"/>
        <c:crossBetween val="midCat"/>
      </c:valAx>
      <c:valAx>
        <c:axId val="31470865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Amount spent ($)</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4708096"/>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Data!$E$1</c:f>
              <c:strCache>
                <c:ptCount val="1"/>
                <c:pt idx="0">
                  <c:v>Pages Viewed</c:v>
                </c:pt>
              </c:strCache>
            </c:strRef>
          </c:tx>
          <c:spPr>
            <a:ln w="25400" cap="rnd">
              <a:no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trendline>
            <c:spPr>
              <a:ln w="19050" cap="rnd">
                <a:solidFill>
                  <a:schemeClr val="accent5"/>
                </a:solidFill>
                <a:prstDash val="sysDash"/>
              </a:ln>
              <a:effectLst/>
            </c:spPr>
            <c:trendlineType val="linear"/>
            <c:dispRSqr val="1"/>
            <c:dispEq val="1"/>
            <c:trendlineLbl>
              <c:layout>
                <c:manualLayout>
                  <c:x val="2.0037182852143481E-2"/>
                  <c:y val="0.2759124380285797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Data!$D$2:$D$51</c:f>
              <c:numCache>
                <c:formatCode>General</c:formatCode>
                <c:ptCount val="50"/>
                <c:pt idx="0">
                  <c:v>32.9</c:v>
                </c:pt>
                <c:pt idx="1">
                  <c:v>30.1</c:v>
                </c:pt>
                <c:pt idx="2">
                  <c:v>24.7</c:v>
                </c:pt>
                <c:pt idx="3">
                  <c:v>24.400000000000002</c:v>
                </c:pt>
                <c:pt idx="4">
                  <c:v>23.3</c:v>
                </c:pt>
                <c:pt idx="5">
                  <c:v>19.5</c:v>
                </c:pt>
                <c:pt idx="6">
                  <c:v>18.100000000000001</c:v>
                </c:pt>
                <c:pt idx="7">
                  <c:v>18</c:v>
                </c:pt>
                <c:pt idx="8">
                  <c:v>16.899999999999999</c:v>
                </c:pt>
                <c:pt idx="9">
                  <c:v>16.5</c:v>
                </c:pt>
                <c:pt idx="10">
                  <c:v>16.3</c:v>
                </c:pt>
                <c:pt idx="11">
                  <c:v>15.9</c:v>
                </c:pt>
                <c:pt idx="12">
                  <c:v>15.1</c:v>
                </c:pt>
                <c:pt idx="13">
                  <c:v>14.3</c:v>
                </c:pt>
                <c:pt idx="14">
                  <c:v>14</c:v>
                </c:pt>
                <c:pt idx="15">
                  <c:v>13.700000000000001</c:v>
                </c:pt>
                <c:pt idx="16">
                  <c:v>13.4</c:v>
                </c:pt>
                <c:pt idx="17">
                  <c:v>13.3</c:v>
                </c:pt>
                <c:pt idx="18">
                  <c:v>13.3</c:v>
                </c:pt>
                <c:pt idx="19">
                  <c:v>12.700000000000001</c:v>
                </c:pt>
                <c:pt idx="20">
                  <c:v>12</c:v>
                </c:pt>
                <c:pt idx="21">
                  <c:v>11.8</c:v>
                </c:pt>
                <c:pt idx="22">
                  <c:v>11.8</c:v>
                </c:pt>
                <c:pt idx="23">
                  <c:v>11.700000000000001</c:v>
                </c:pt>
                <c:pt idx="24">
                  <c:v>11.4</c:v>
                </c:pt>
                <c:pt idx="25">
                  <c:v>11.4</c:v>
                </c:pt>
                <c:pt idx="26">
                  <c:v>11.3</c:v>
                </c:pt>
                <c:pt idx="27">
                  <c:v>11.3</c:v>
                </c:pt>
                <c:pt idx="28">
                  <c:v>11</c:v>
                </c:pt>
                <c:pt idx="29">
                  <c:v>10.8</c:v>
                </c:pt>
                <c:pt idx="30">
                  <c:v>10.6</c:v>
                </c:pt>
                <c:pt idx="31">
                  <c:v>10.5</c:v>
                </c:pt>
                <c:pt idx="32">
                  <c:v>10.199999999999999</c:v>
                </c:pt>
                <c:pt idx="33">
                  <c:v>9.6999999999999993</c:v>
                </c:pt>
                <c:pt idx="34">
                  <c:v>9.6</c:v>
                </c:pt>
                <c:pt idx="35">
                  <c:v>9.6</c:v>
                </c:pt>
                <c:pt idx="36">
                  <c:v>9.1</c:v>
                </c:pt>
                <c:pt idx="37">
                  <c:v>8.5</c:v>
                </c:pt>
                <c:pt idx="38">
                  <c:v>8.4</c:v>
                </c:pt>
                <c:pt idx="39">
                  <c:v>8.1</c:v>
                </c:pt>
                <c:pt idx="40">
                  <c:v>8</c:v>
                </c:pt>
                <c:pt idx="41">
                  <c:v>8</c:v>
                </c:pt>
                <c:pt idx="42">
                  <c:v>7.8</c:v>
                </c:pt>
                <c:pt idx="43">
                  <c:v>7.3</c:v>
                </c:pt>
                <c:pt idx="44">
                  <c:v>7.1000000000000005</c:v>
                </c:pt>
                <c:pt idx="45">
                  <c:v>6.2</c:v>
                </c:pt>
                <c:pt idx="46">
                  <c:v>6</c:v>
                </c:pt>
                <c:pt idx="47">
                  <c:v>5.6000000000000005</c:v>
                </c:pt>
                <c:pt idx="48">
                  <c:v>5</c:v>
                </c:pt>
                <c:pt idx="49">
                  <c:v>4.3</c:v>
                </c:pt>
              </c:numCache>
            </c:numRef>
          </c:xVal>
          <c:yVal>
            <c:numRef>
              <c:f>Data!$E$2:$E$51</c:f>
              <c:numCache>
                <c:formatCode>General</c:formatCode>
                <c:ptCount val="50"/>
                <c:pt idx="0">
                  <c:v>10</c:v>
                </c:pt>
                <c:pt idx="1">
                  <c:v>6</c:v>
                </c:pt>
                <c:pt idx="2">
                  <c:v>7</c:v>
                </c:pt>
                <c:pt idx="3">
                  <c:v>10</c:v>
                </c:pt>
                <c:pt idx="4">
                  <c:v>7</c:v>
                </c:pt>
                <c:pt idx="5">
                  <c:v>6</c:v>
                </c:pt>
                <c:pt idx="6">
                  <c:v>7</c:v>
                </c:pt>
                <c:pt idx="7">
                  <c:v>8</c:v>
                </c:pt>
                <c:pt idx="8">
                  <c:v>5</c:v>
                </c:pt>
                <c:pt idx="9">
                  <c:v>5</c:v>
                </c:pt>
                <c:pt idx="10">
                  <c:v>5</c:v>
                </c:pt>
                <c:pt idx="11">
                  <c:v>4</c:v>
                </c:pt>
                <c:pt idx="12">
                  <c:v>5</c:v>
                </c:pt>
                <c:pt idx="13">
                  <c:v>5</c:v>
                </c:pt>
                <c:pt idx="14">
                  <c:v>7</c:v>
                </c:pt>
                <c:pt idx="15">
                  <c:v>4</c:v>
                </c:pt>
                <c:pt idx="16">
                  <c:v>3</c:v>
                </c:pt>
                <c:pt idx="17">
                  <c:v>6</c:v>
                </c:pt>
                <c:pt idx="18">
                  <c:v>7</c:v>
                </c:pt>
                <c:pt idx="19">
                  <c:v>3</c:v>
                </c:pt>
                <c:pt idx="20">
                  <c:v>4</c:v>
                </c:pt>
                <c:pt idx="21">
                  <c:v>9</c:v>
                </c:pt>
                <c:pt idx="22">
                  <c:v>4</c:v>
                </c:pt>
                <c:pt idx="23">
                  <c:v>7</c:v>
                </c:pt>
                <c:pt idx="24">
                  <c:v>2</c:v>
                </c:pt>
                <c:pt idx="25">
                  <c:v>2</c:v>
                </c:pt>
                <c:pt idx="26">
                  <c:v>4</c:v>
                </c:pt>
                <c:pt idx="27">
                  <c:v>4</c:v>
                </c:pt>
                <c:pt idx="28">
                  <c:v>2</c:v>
                </c:pt>
                <c:pt idx="29">
                  <c:v>4</c:v>
                </c:pt>
                <c:pt idx="30">
                  <c:v>2</c:v>
                </c:pt>
                <c:pt idx="31">
                  <c:v>6</c:v>
                </c:pt>
                <c:pt idx="32">
                  <c:v>6</c:v>
                </c:pt>
                <c:pt idx="33">
                  <c:v>5</c:v>
                </c:pt>
                <c:pt idx="34">
                  <c:v>4</c:v>
                </c:pt>
                <c:pt idx="35">
                  <c:v>3</c:v>
                </c:pt>
                <c:pt idx="36">
                  <c:v>3</c:v>
                </c:pt>
                <c:pt idx="37">
                  <c:v>4</c:v>
                </c:pt>
                <c:pt idx="38">
                  <c:v>3</c:v>
                </c:pt>
                <c:pt idx="39">
                  <c:v>2</c:v>
                </c:pt>
                <c:pt idx="40">
                  <c:v>3</c:v>
                </c:pt>
                <c:pt idx="41">
                  <c:v>2</c:v>
                </c:pt>
                <c:pt idx="42">
                  <c:v>5</c:v>
                </c:pt>
                <c:pt idx="43">
                  <c:v>6</c:v>
                </c:pt>
                <c:pt idx="44">
                  <c:v>2</c:v>
                </c:pt>
                <c:pt idx="45">
                  <c:v>4</c:v>
                </c:pt>
                <c:pt idx="46">
                  <c:v>4</c:v>
                </c:pt>
                <c:pt idx="47">
                  <c:v>4</c:v>
                </c:pt>
                <c:pt idx="48">
                  <c:v>5</c:v>
                </c:pt>
                <c:pt idx="49">
                  <c:v>6</c:v>
                </c:pt>
              </c:numCache>
            </c:numRef>
          </c:yVal>
          <c:smooth val="0"/>
        </c:ser>
        <c:dLbls>
          <c:showLegendKey val="0"/>
          <c:showVal val="0"/>
          <c:showCatName val="0"/>
          <c:showSerName val="0"/>
          <c:showPercent val="0"/>
          <c:showBubbleSize val="0"/>
        </c:dLbls>
        <c:axId val="936087184"/>
        <c:axId val="936086064"/>
      </c:scatterChart>
      <c:valAx>
        <c:axId val="93608718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Time</a:t>
                </a:r>
                <a:r>
                  <a:rPr lang="en-US" baseline="0"/>
                  <a:t> spent (min)</a:t>
                </a:r>
                <a:endParaRPr lang="en-US"/>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36086064"/>
        <c:crosses val="autoZero"/>
        <c:crossBetween val="midCat"/>
      </c:valAx>
      <c:valAx>
        <c:axId val="93608606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Pages</a:t>
                </a:r>
                <a:r>
                  <a:rPr lang="en-US" baseline="0"/>
                  <a:t> viewed</a:t>
                </a:r>
                <a:endParaRPr lang="en-US"/>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36087184"/>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8">
  <a:schemeClr val="accent5"/>
</cs:colorStyle>
</file>

<file path=xl/charts/colors11.xml><?xml version="1.0" encoding="utf-8"?>
<cs:colorStyle xmlns:cs="http://schemas.microsoft.com/office/drawing/2012/chartStyle" xmlns:a="http://schemas.openxmlformats.org/drawingml/2006/main" meth="withinLinear" id="16">
  <a:schemeClr val="accent3"/>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5">
  <a:schemeClr val="accent2"/>
</cs:colorStyle>
</file>

<file path=xl/charts/colors14.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7</xdr:col>
      <xdr:colOff>109537</xdr:colOff>
      <xdr:row>29</xdr:row>
      <xdr:rowOff>4762</xdr:rowOff>
    </xdr:from>
    <xdr:to>
      <xdr:col>13</xdr:col>
      <xdr:colOff>566737</xdr:colOff>
      <xdr:row>42</xdr:row>
      <xdr:rowOff>147637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814387</xdr:colOff>
      <xdr:row>52</xdr:row>
      <xdr:rowOff>119062</xdr:rowOff>
    </xdr:from>
    <xdr:to>
      <xdr:col>6</xdr:col>
      <xdr:colOff>328612</xdr:colOff>
      <xdr:row>66</xdr:row>
      <xdr:rowOff>42862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642937</xdr:colOff>
      <xdr:row>31</xdr:row>
      <xdr:rowOff>176212</xdr:rowOff>
    </xdr:from>
    <xdr:to>
      <xdr:col>15</xdr:col>
      <xdr:colOff>185737</xdr:colOff>
      <xdr:row>45</xdr:row>
      <xdr:rowOff>119062</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180975</xdr:colOff>
      <xdr:row>24</xdr:row>
      <xdr:rowOff>123825</xdr:rowOff>
    </xdr:from>
    <xdr:to>
      <xdr:col>2</xdr:col>
      <xdr:colOff>1171574</xdr:colOff>
      <xdr:row>37</xdr:row>
      <xdr:rowOff>161925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171449</xdr:colOff>
      <xdr:row>13</xdr:row>
      <xdr:rowOff>128587</xdr:rowOff>
    </xdr:from>
    <xdr:to>
      <xdr:col>8</xdr:col>
      <xdr:colOff>1047749</xdr:colOff>
      <xdr:row>26</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600075</xdr:colOff>
      <xdr:row>36</xdr:row>
      <xdr:rowOff>57150</xdr:rowOff>
    </xdr:from>
    <xdr:to>
      <xdr:col>9</xdr:col>
      <xdr:colOff>962025</xdr:colOff>
      <xdr:row>47</xdr:row>
      <xdr:rowOff>176213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514351</xdr:colOff>
      <xdr:row>5</xdr:row>
      <xdr:rowOff>66675</xdr:rowOff>
    </xdr:from>
    <xdr:to>
      <xdr:col>9</xdr:col>
      <xdr:colOff>1362076</xdr:colOff>
      <xdr:row>16</xdr:row>
      <xdr:rowOff>104775</xdr:rowOff>
    </xdr:to>
    <xdr:sp macro="" textlink="">
      <xdr:nvSpPr>
        <xdr:cNvPr id="6" name="TextBox 5"/>
        <xdr:cNvSpPr txBox="1"/>
      </xdr:nvSpPr>
      <xdr:spPr>
        <a:xfrm>
          <a:off x="8848726" y="1066800"/>
          <a:ext cx="200025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Data shows Friday is the day that has highest traffic on the website comparing</a:t>
          </a:r>
          <a:r>
            <a:rPr lang="en-US" sz="1100" baseline="0"/>
            <a:t> to other days</a:t>
          </a:r>
          <a:r>
            <a:rPr lang="en-US" sz="1100"/>
            <a:t>.  It weighs 22% </a:t>
          </a:r>
          <a:r>
            <a:rPr lang="en-US" sz="1100" baseline="0"/>
            <a:t>.</a:t>
          </a:r>
          <a:endParaRPr lang="en-US" sz="1100"/>
        </a:p>
      </xdr:txBody>
    </xdr:sp>
    <xdr:clientData/>
  </xdr:twoCellAnchor>
  <xdr:twoCellAnchor>
    <xdr:from>
      <xdr:col>7</xdr:col>
      <xdr:colOff>504824</xdr:colOff>
      <xdr:row>19</xdr:row>
      <xdr:rowOff>80962</xdr:rowOff>
    </xdr:from>
    <xdr:to>
      <xdr:col>9</xdr:col>
      <xdr:colOff>1171574</xdr:colOff>
      <xdr:row>30</xdr:row>
      <xdr:rowOff>114300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409576</xdr:colOff>
      <xdr:row>19</xdr:row>
      <xdr:rowOff>66675</xdr:rowOff>
    </xdr:from>
    <xdr:to>
      <xdr:col>7</xdr:col>
      <xdr:colOff>85726</xdr:colOff>
      <xdr:row>30</xdr:row>
      <xdr:rowOff>119062</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271462</xdr:colOff>
      <xdr:row>66</xdr:row>
      <xdr:rowOff>95250</xdr:rowOff>
    </xdr:from>
    <xdr:to>
      <xdr:col>9</xdr:col>
      <xdr:colOff>952500</xdr:colOff>
      <xdr:row>76</xdr:row>
      <xdr:rowOff>147637</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428625</xdr:colOff>
      <xdr:row>48</xdr:row>
      <xdr:rowOff>157162</xdr:rowOff>
    </xdr:from>
    <xdr:to>
      <xdr:col>9</xdr:col>
      <xdr:colOff>990600</xdr:colOff>
      <xdr:row>60</xdr:row>
      <xdr:rowOff>100012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314324</xdr:colOff>
      <xdr:row>77</xdr:row>
      <xdr:rowOff>47624</xdr:rowOff>
    </xdr:from>
    <xdr:to>
      <xdr:col>9</xdr:col>
      <xdr:colOff>876300</xdr:colOff>
      <xdr:row>87</xdr:row>
      <xdr:rowOff>152399</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300037</xdr:colOff>
      <xdr:row>3</xdr:row>
      <xdr:rowOff>90487</xdr:rowOff>
    </xdr:from>
    <xdr:to>
      <xdr:col>7</xdr:col>
      <xdr:colOff>523875</xdr:colOff>
      <xdr:row>18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476250</xdr:colOff>
      <xdr:row>4</xdr:row>
      <xdr:rowOff>171449</xdr:rowOff>
    </xdr:from>
    <xdr:to>
      <xdr:col>9</xdr:col>
      <xdr:colOff>771525</xdr:colOff>
      <xdr:row>18</xdr:row>
      <xdr:rowOff>161925</xdr:rowOff>
    </xdr:to>
    <xdr:sp macro="" textlink="">
      <xdr:nvSpPr>
        <xdr:cNvPr id="2" name="TextBox 1"/>
        <xdr:cNvSpPr txBox="1"/>
      </xdr:nvSpPr>
      <xdr:spPr>
        <a:xfrm>
          <a:off x="5962650" y="1200149"/>
          <a:ext cx="2600325" cy="27908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Conclusion:</a:t>
          </a:r>
          <a:r>
            <a:rPr lang="en-US" sz="1100" baseline="0"/>
            <a:t> the correlation coefficient indicates that there is a positive relationship between the time spent on the Web site and the dollar amount spent.  However, there is some outliners which may cause error variance and reduce the power of statistic tests.  In this scenerio, it may indicate that the customer tends to spend more money when they spend more time on the website, however, there are some exceptions showing that time spent and amount spent do not strongly depend on each other.  For example, some customer</a:t>
          </a:r>
          <a:endParaRPr lang="en-US" sz="1100"/>
        </a:p>
      </xdr:txBody>
    </xdr:sp>
    <xdr:clientData/>
  </xdr:twoCellAnchor>
  <xdr:twoCellAnchor>
    <xdr:from>
      <xdr:col>0</xdr:col>
      <xdr:colOff>390526</xdr:colOff>
      <xdr:row>23</xdr:row>
      <xdr:rowOff>85725</xdr:rowOff>
    </xdr:from>
    <xdr:to>
      <xdr:col>7</xdr:col>
      <xdr:colOff>590550</xdr:colOff>
      <xdr:row>38</xdr:row>
      <xdr:rowOff>152400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438150</xdr:colOff>
      <xdr:row>25</xdr:row>
      <xdr:rowOff>190500</xdr:rowOff>
    </xdr:from>
    <xdr:to>
      <xdr:col>9</xdr:col>
      <xdr:colOff>847725</xdr:colOff>
      <xdr:row>37</xdr:row>
      <xdr:rowOff>76200</xdr:rowOff>
    </xdr:to>
    <xdr:sp macro="" textlink="">
      <xdr:nvSpPr>
        <xdr:cNvPr id="6" name="TextBox 5"/>
        <xdr:cNvSpPr txBox="1"/>
      </xdr:nvSpPr>
      <xdr:spPr>
        <a:xfrm>
          <a:off x="5924550" y="5648325"/>
          <a:ext cx="2714625"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8</xdr:col>
      <xdr:colOff>485775</xdr:colOff>
      <xdr:row>46</xdr:row>
      <xdr:rowOff>9526</xdr:rowOff>
    </xdr:from>
    <xdr:to>
      <xdr:col>10</xdr:col>
      <xdr:colOff>9525</xdr:colOff>
      <xdr:row>56</xdr:row>
      <xdr:rowOff>180976</xdr:rowOff>
    </xdr:to>
    <xdr:sp macro="" textlink="">
      <xdr:nvSpPr>
        <xdr:cNvPr id="7" name="TextBox 6"/>
        <xdr:cNvSpPr txBox="1"/>
      </xdr:nvSpPr>
      <xdr:spPr>
        <a:xfrm>
          <a:off x="5972175" y="9906001"/>
          <a:ext cx="2809875" cy="217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628650</xdr:colOff>
      <xdr:row>43</xdr:row>
      <xdr:rowOff>161925</xdr:rowOff>
    </xdr:from>
    <xdr:to>
      <xdr:col>7</xdr:col>
      <xdr:colOff>400050</xdr:colOff>
      <xdr:row>57</xdr:row>
      <xdr:rowOff>104775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Thi Duong" refreshedDate="42250.678519444446" createdVersion="5" refreshedVersion="5" minRefreshableVersion="3" recordCount="50">
  <cacheSource type="worksheet">
    <worksheetSource name="Table13"/>
  </cacheSource>
  <cacheFields count="6">
    <cacheField name="Customer" numFmtId="0">
      <sharedItems containsSemiMixedTypes="0" containsString="0" containsNumber="1" containsInteger="1" minValue="1" maxValue="50"/>
    </cacheField>
    <cacheField name="Day" numFmtId="0">
      <sharedItems count="7">
        <s v="Mon"/>
        <s v="Wed"/>
        <s v="Tue"/>
        <s v="Sat"/>
        <s v="Sun"/>
        <s v="Fri"/>
        <s v="Thu"/>
      </sharedItems>
    </cacheField>
    <cacheField name="Browser" numFmtId="0">
      <sharedItems count="3">
        <s v="Internet Explorer"/>
        <s v="Other"/>
        <s v="Firefox"/>
      </sharedItems>
    </cacheField>
    <cacheField name="Time (min)" numFmtId="164">
      <sharedItems containsSemiMixedTypes="0" containsString="0" containsNumber="1" minValue="4.3" maxValue="32.9"/>
    </cacheField>
    <cacheField name="Pages Viewed" numFmtId="0">
      <sharedItems containsSemiMixedTypes="0" containsString="0" containsNumber="1" containsInteger="1" minValue="2" maxValue="10"/>
    </cacheField>
    <cacheField name="Amount Spent ($)" numFmtId="2">
      <sharedItems containsSemiMixedTypes="0" containsString="0" containsNumber="1" minValue="17.840000000000003" maxValue="158.51" count="50">
        <n v="54.519999999999996"/>
        <n v="94.9"/>
        <n v="26.68"/>
        <n v="44.730000000000004"/>
        <n v="66.27"/>
        <n v="67.8"/>
        <n v="36.04"/>
        <n v="55.960000000000008"/>
        <n v="70.94"/>
        <n v="68.73"/>
        <n v="54.040000000000006"/>
        <n v="48.05"/>
        <n v="64.16"/>
        <n v="158.51"/>
        <n v="84.12"/>
        <n v="59.2"/>
        <n v="91.62"/>
        <n v="126.4"/>
        <n v="68.45"/>
        <n v="32.69"/>
        <n v="78.58"/>
        <n v="74.430000000000007"/>
        <n v="32.730000000000004"/>
        <n v="48.66"/>
        <n v="54.66"/>
        <n v="40.54"/>
        <n v="34.69"/>
        <n v="27.910000000000004"/>
        <n v="155.30000000000001"/>
        <n v="120.25"/>
        <n v="41.2"/>
        <n v="134.4"/>
        <n v="37.17"/>
        <n v="52.09"/>
        <n v="71.81"/>
        <n v="59.989999999999995"/>
        <n v="84.17"/>
        <n v="55.58"/>
        <n v="39.06"/>
        <n v="36.480000000000004"/>
        <n v="67.44"/>
        <n v="60.14"/>
        <n v="70.38"/>
        <n v="110.65"/>
        <n v="104.23"/>
        <n v="68.17"/>
        <n v="17.840000000000003"/>
        <n v="103.15"/>
        <n v="52.150000000000006"/>
        <n v="98.75"/>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Intern Three" refreshedDate="42255.031353472223" createdVersion="5" refreshedVersion="5" minRefreshableVersion="3" recordCount="50">
  <cacheSource type="worksheet">
    <worksheetSource name="Table1[[Time (min)]:[Amount Spent ($)]]"/>
  </cacheSource>
  <cacheFields count="3">
    <cacheField name="Time (min)" numFmtId="164">
      <sharedItems containsSemiMixedTypes="0" containsString="0" containsNumber="1" minValue="4.3" maxValue="32.9"/>
    </cacheField>
    <cacheField name="Pages Viewed" numFmtId="0">
      <sharedItems containsSemiMixedTypes="0" containsString="0" containsNumber="1" containsInteger="1" minValue="2" maxValue="10"/>
    </cacheField>
    <cacheField name="Amount Spent ($)" numFmtId="2">
      <sharedItems containsSemiMixedTypes="0" containsString="0" containsNumber="1" minValue="17.840000000000003" maxValue="158.5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Intern Three" refreshedDate="42255.516307060185" createdVersion="5" refreshedVersion="5" minRefreshableVersion="3" recordCount="50">
  <cacheSource type="worksheet">
    <worksheetSource name="Table1"/>
  </cacheSource>
  <cacheFields count="6">
    <cacheField name="Customer" numFmtId="0">
      <sharedItems containsSemiMixedTypes="0" containsString="0" containsNumber="1" containsInteger="1" minValue="1" maxValue="50"/>
    </cacheField>
    <cacheField name="Day" numFmtId="0">
      <sharedItems/>
    </cacheField>
    <cacheField name="Browser" numFmtId="0">
      <sharedItems count="3">
        <s v="Internet Explorer"/>
        <s v="Other"/>
        <s v="Firefox"/>
      </sharedItems>
    </cacheField>
    <cacheField name="Time (min)" numFmtId="164">
      <sharedItems containsSemiMixedTypes="0" containsString="0" containsNumber="1" minValue="4.3" maxValue="32.9"/>
    </cacheField>
    <cacheField name="Pages Viewed" numFmtId="0">
      <sharedItems containsSemiMixedTypes="0" containsString="0" containsNumber="1" containsInteger="1" minValue="2" maxValue="10"/>
    </cacheField>
    <cacheField name="Amount Spent ($)" numFmtId="2">
      <sharedItems containsSemiMixedTypes="0" containsString="0" containsNumber="1" minValue="17.840000000000003" maxValue="158.5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
  <r>
    <n v="1"/>
    <x v="0"/>
    <x v="0"/>
    <n v="12"/>
    <n v="4"/>
    <x v="0"/>
  </r>
  <r>
    <n v="2"/>
    <x v="1"/>
    <x v="1"/>
    <n v="19.5"/>
    <n v="6"/>
    <x v="1"/>
  </r>
  <r>
    <n v="3"/>
    <x v="0"/>
    <x v="0"/>
    <n v="8.5"/>
    <n v="4"/>
    <x v="2"/>
  </r>
  <r>
    <n v="4"/>
    <x v="2"/>
    <x v="2"/>
    <n v="11.4"/>
    <n v="2"/>
    <x v="3"/>
  </r>
  <r>
    <n v="5"/>
    <x v="1"/>
    <x v="0"/>
    <n v="11.3"/>
    <n v="4"/>
    <x v="4"/>
  </r>
  <r>
    <n v="6"/>
    <x v="3"/>
    <x v="2"/>
    <n v="10.5"/>
    <n v="6"/>
    <x v="5"/>
  </r>
  <r>
    <n v="7"/>
    <x v="4"/>
    <x v="0"/>
    <n v="11.4"/>
    <n v="2"/>
    <x v="6"/>
  </r>
  <r>
    <n v="8"/>
    <x v="5"/>
    <x v="2"/>
    <n v="4.3"/>
    <n v="6"/>
    <x v="7"/>
  </r>
  <r>
    <n v="9"/>
    <x v="1"/>
    <x v="2"/>
    <n v="12.700000000000001"/>
    <n v="3"/>
    <x v="8"/>
  </r>
  <r>
    <n v="10"/>
    <x v="2"/>
    <x v="0"/>
    <n v="24.7"/>
    <n v="7"/>
    <x v="9"/>
  </r>
  <r>
    <n v="11"/>
    <x v="3"/>
    <x v="1"/>
    <n v="13.3"/>
    <n v="6"/>
    <x v="10"/>
  </r>
  <r>
    <n v="12"/>
    <x v="4"/>
    <x v="2"/>
    <n v="14.3"/>
    <n v="5"/>
    <x v="11"/>
  </r>
  <r>
    <n v="13"/>
    <x v="4"/>
    <x v="1"/>
    <n v="11.700000000000001"/>
    <n v="7"/>
    <x v="12"/>
  </r>
  <r>
    <n v="14"/>
    <x v="0"/>
    <x v="2"/>
    <n v="24.400000000000002"/>
    <n v="10"/>
    <x v="13"/>
  </r>
  <r>
    <n v="15"/>
    <x v="5"/>
    <x v="0"/>
    <n v="8.4"/>
    <n v="3"/>
    <x v="14"/>
  </r>
  <r>
    <n v="16"/>
    <x v="6"/>
    <x v="0"/>
    <n v="9.6"/>
    <n v="4"/>
    <x v="15"/>
  </r>
  <r>
    <n v="17"/>
    <x v="6"/>
    <x v="0"/>
    <n v="23.3"/>
    <n v="7"/>
    <x v="16"/>
  </r>
  <r>
    <n v="18"/>
    <x v="0"/>
    <x v="0"/>
    <n v="14"/>
    <n v="7"/>
    <x v="17"/>
  </r>
  <r>
    <n v="19"/>
    <x v="5"/>
    <x v="1"/>
    <n v="5.6000000000000005"/>
    <n v="4"/>
    <x v="18"/>
  </r>
  <r>
    <n v="20"/>
    <x v="1"/>
    <x v="0"/>
    <n v="15.1"/>
    <n v="5"/>
    <x v="19"/>
  </r>
  <r>
    <n v="21"/>
    <x v="3"/>
    <x v="2"/>
    <n v="16.3"/>
    <n v="5"/>
    <x v="20"/>
  </r>
  <r>
    <n v="22"/>
    <x v="2"/>
    <x v="0"/>
    <n v="10.199999999999999"/>
    <n v="6"/>
    <x v="21"/>
  </r>
  <r>
    <n v="23"/>
    <x v="4"/>
    <x v="0"/>
    <n v="8"/>
    <n v="3"/>
    <x v="22"/>
  </r>
  <r>
    <n v="24"/>
    <x v="2"/>
    <x v="2"/>
    <n v="8"/>
    <n v="2"/>
    <x v="23"/>
  </r>
  <r>
    <n v="25"/>
    <x v="5"/>
    <x v="2"/>
    <n v="9.6"/>
    <n v="3"/>
    <x v="24"/>
  </r>
  <r>
    <n v="26"/>
    <x v="1"/>
    <x v="0"/>
    <n v="11"/>
    <n v="2"/>
    <x v="25"/>
  </r>
  <r>
    <n v="27"/>
    <x v="3"/>
    <x v="0"/>
    <n v="16.899999999999999"/>
    <n v="5"/>
    <x v="26"/>
  </r>
  <r>
    <n v="28"/>
    <x v="3"/>
    <x v="2"/>
    <n v="6"/>
    <n v="4"/>
    <x v="27"/>
  </r>
  <r>
    <n v="29"/>
    <x v="5"/>
    <x v="2"/>
    <n v="32.9"/>
    <n v="10"/>
    <x v="28"/>
  </r>
  <r>
    <n v="30"/>
    <x v="0"/>
    <x v="1"/>
    <n v="11.8"/>
    <n v="9"/>
    <x v="29"/>
  </r>
  <r>
    <n v="31"/>
    <x v="6"/>
    <x v="0"/>
    <n v="7.1000000000000005"/>
    <n v="2"/>
    <x v="30"/>
  </r>
  <r>
    <n v="32"/>
    <x v="5"/>
    <x v="2"/>
    <n v="18"/>
    <n v="8"/>
    <x v="31"/>
  </r>
  <r>
    <n v="33"/>
    <x v="4"/>
    <x v="0"/>
    <n v="11.8"/>
    <n v="4"/>
    <x v="32"/>
  </r>
  <r>
    <n v="34"/>
    <x v="5"/>
    <x v="0"/>
    <n v="9.1"/>
    <n v="3"/>
    <x v="33"/>
  </r>
  <r>
    <n v="35"/>
    <x v="2"/>
    <x v="0"/>
    <n v="7.8"/>
    <n v="5"/>
    <x v="34"/>
  </r>
  <r>
    <n v="36"/>
    <x v="0"/>
    <x v="2"/>
    <n v="16.5"/>
    <n v="5"/>
    <x v="35"/>
  </r>
  <r>
    <n v="37"/>
    <x v="6"/>
    <x v="2"/>
    <n v="6.2"/>
    <n v="4"/>
    <x v="36"/>
  </r>
  <r>
    <n v="38"/>
    <x v="3"/>
    <x v="0"/>
    <n v="11.3"/>
    <n v="4"/>
    <x v="37"/>
  </r>
  <r>
    <n v="39"/>
    <x v="2"/>
    <x v="0"/>
    <n v="10.6"/>
    <n v="2"/>
    <x v="38"/>
  </r>
  <r>
    <n v="40"/>
    <x v="1"/>
    <x v="0"/>
    <n v="5"/>
    <n v="5"/>
    <x v="39"/>
  </r>
  <r>
    <n v="41"/>
    <x v="2"/>
    <x v="1"/>
    <n v="15.9"/>
    <n v="4"/>
    <x v="40"/>
  </r>
  <r>
    <n v="42"/>
    <x v="3"/>
    <x v="0"/>
    <n v="18.100000000000001"/>
    <n v="7"/>
    <x v="41"/>
  </r>
  <r>
    <n v="43"/>
    <x v="5"/>
    <x v="2"/>
    <n v="10.8"/>
    <n v="4"/>
    <x v="42"/>
  </r>
  <r>
    <n v="44"/>
    <x v="0"/>
    <x v="0"/>
    <n v="13.3"/>
    <n v="7"/>
    <x v="43"/>
  </r>
  <r>
    <n v="45"/>
    <x v="0"/>
    <x v="0"/>
    <n v="30.1"/>
    <n v="6"/>
    <x v="44"/>
  </r>
  <r>
    <n v="46"/>
    <x v="5"/>
    <x v="2"/>
    <n v="13.700000000000001"/>
    <n v="4"/>
    <x v="45"/>
  </r>
  <r>
    <n v="47"/>
    <x v="6"/>
    <x v="0"/>
    <n v="8.1"/>
    <n v="2"/>
    <x v="46"/>
  </r>
  <r>
    <n v="48"/>
    <x v="5"/>
    <x v="0"/>
    <n v="9.6999999999999993"/>
    <n v="5"/>
    <x v="47"/>
  </r>
  <r>
    <n v="49"/>
    <x v="0"/>
    <x v="1"/>
    <n v="7.3"/>
    <n v="6"/>
    <x v="48"/>
  </r>
  <r>
    <n v="50"/>
    <x v="5"/>
    <x v="0"/>
    <n v="13.4"/>
    <n v="3"/>
    <x v="49"/>
  </r>
</pivotCacheRecords>
</file>

<file path=xl/pivotCache/pivotCacheRecords2.xml><?xml version="1.0" encoding="utf-8"?>
<pivotCacheRecords xmlns="http://schemas.openxmlformats.org/spreadsheetml/2006/main" xmlns:r="http://schemas.openxmlformats.org/officeDocument/2006/relationships" count="50">
  <r>
    <n v="24.400000000000002"/>
    <n v="10"/>
    <n v="158.51"/>
  </r>
  <r>
    <n v="32.9"/>
    <n v="10"/>
    <n v="155.30000000000001"/>
  </r>
  <r>
    <n v="18"/>
    <n v="8"/>
    <n v="134.4"/>
  </r>
  <r>
    <n v="14"/>
    <n v="7"/>
    <n v="126.4"/>
  </r>
  <r>
    <n v="11.8"/>
    <n v="9"/>
    <n v="120.25"/>
  </r>
  <r>
    <n v="13.3"/>
    <n v="7"/>
    <n v="110.65"/>
  </r>
  <r>
    <n v="30.1"/>
    <n v="6"/>
    <n v="104.23"/>
  </r>
  <r>
    <n v="9.6999999999999993"/>
    <n v="5"/>
    <n v="103.15"/>
  </r>
  <r>
    <n v="13.4"/>
    <n v="3"/>
    <n v="98.75"/>
  </r>
  <r>
    <n v="19.5"/>
    <n v="6"/>
    <n v="94.9"/>
  </r>
  <r>
    <n v="23.3"/>
    <n v="7"/>
    <n v="91.62"/>
  </r>
  <r>
    <n v="6.2"/>
    <n v="4"/>
    <n v="84.17"/>
  </r>
  <r>
    <n v="8.4"/>
    <n v="3"/>
    <n v="84.12"/>
  </r>
  <r>
    <n v="16.3"/>
    <n v="5"/>
    <n v="78.58"/>
  </r>
  <r>
    <n v="10.199999999999999"/>
    <n v="6"/>
    <n v="74.430000000000007"/>
  </r>
  <r>
    <n v="7.8"/>
    <n v="5"/>
    <n v="71.81"/>
  </r>
  <r>
    <n v="12.700000000000001"/>
    <n v="3"/>
    <n v="70.94"/>
  </r>
  <r>
    <n v="10.8"/>
    <n v="4"/>
    <n v="70.38"/>
  </r>
  <r>
    <n v="24.7"/>
    <n v="7"/>
    <n v="68.73"/>
  </r>
  <r>
    <n v="5.6000000000000005"/>
    <n v="4"/>
    <n v="68.45"/>
  </r>
  <r>
    <n v="13.700000000000001"/>
    <n v="4"/>
    <n v="68.17"/>
  </r>
  <r>
    <n v="10.5"/>
    <n v="6"/>
    <n v="67.8"/>
  </r>
  <r>
    <n v="15.9"/>
    <n v="4"/>
    <n v="67.44"/>
  </r>
  <r>
    <n v="11.3"/>
    <n v="4"/>
    <n v="66.27"/>
  </r>
  <r>
    <n v="11.700000000000001"/>
    <n v="7"/>
    <n v="64.16"/>
  </r>
  <r>
    <n v="18.100000000000001"/>
    <n v="7"/>
    <n v="60.14"/>
  </r>
  <r>
    <n v="16.5"/>
    <n v="5"/>
    <n v="59.989999999999995"/>
  </r>
  <r>
    <n v="9.6"/>
    <n v="4"/>
    <n v="59.2"/>
  </r>
  <r>
    <n v="4.3"/>
    <n v="6"/>
    <n v="55.960000000000008"/>
  </r>
  <r>
    <n v="11.3"/>
    <n v="4"/>
    <n v="55.58"/>
  </r>
  <r>
    <n v="9.6"/>
    <n v="3"/>
    <n v="54.66"/>
  </r>
  <r>
    <n v="12"/>
    <n v="4"/>
    <n v="54.519999999999996"/>
  </r>
  <r>
    <n v="13.3"/>
    <n v="6"/>
    <n v="54.040000000000006"/>
  </r>
  <r>
    <n v="7.3"/>
    <n v="6"/>
    <n v="52.150000000000006"/>
  </r>
  <r>
    <n v="9.1"/>
    <n v="3"/>
    <n v="52.09"/>
  </r>
  <r>
    <n v="8"/>
    <n v="2"/>
    <n v="48.66"/>
  </r>
  <r>
    <n v="14.3"/>
    <n v="5"/>
    <n v="48.05"/>
  </r>
  <r>
    <n v="11.4"/>
    <n v="2"/>
    <n v="44.730000000000004"/>
  </r>
  <r>
    <n v="7.1000000000000005"/>
    <n v="2"/>
    <n v="41.2"/>
  </r>
  <r>
    <n v="11"/>
    <n v="2"/>
    <n v="40.54"/>
  </r>
  <r>
    <n v="10.6"/>
    <n v="2"/>
    <n v="39.06"/>
  </r>
  <r>
    <n v="11.8"/>
    <n v="4"/>
    <n v="37.17"/>
  </r>
  <r>
    <n v="5"/>
    <n v="5"/>
    <n v="36.480000000000004"/>
  </r>
  <r>
    <n v="11.4"/>
    <n v="2"/>
    <n v="36.04"/>
  </r>
  <r>
    <n v="16.899999999999999"/>
    <n v="5"/>
    <n v="34.69"/>
  </r>
  <r>
    <n v="8"/>
    <n v="3"/>
    <n v="32.730000000000004"/>
  </r>
  <r>
    <n v="15.1"/>
    <n v="5"/>
    <n v="32.69"/>
  </r>
  <r>
    <n v="6"/>
    <n v="4"/>
    <n v="27.910000000000004"/>
  </r>
  <r>
    <n v="8.5"/>
    <n v="4"/>
    <n v="26.68"/>
  </r>
  <r>
    <n v="8.1"/>
    <n v="2"/>
    <n v="17.840000000000003"/>
  </r>
</pivotCacheRecords>
</file>

<file path=xl/pivotCache/pivotCacheRecords3.xml><?xml version="1.0" encoding="utf-8"?>
<pivotCacheRecords xmlns="http://schemas.openxmlformats.org/spreadsheetml/2006/main" xmlns:r="http://schemas.openxmlformats.org/officeDocument/2006/relationships" count="50">
  <r>
    <n v="1"/>
    <s v="Mon"/>
    <x v="0"/>
    <n v="12"/>
    <n v="4"/>
    <n v="54.519999999999996"/>
  </r>
  <r>
    <n v="2"/>
    <s v="Wed"/>
    <x v="1"/>
    <n v="19.5"/>
    <n v="6"/>
    <n v="94.9"/>
  </r>
  <r>
    <n v="3"/>
    <s v="Mon"/>
    <x v="0"/>
    <n v="8.5"/>
    <n v="4"/>
    <n v="26.68"/>
  </r>
  <r>
    <n v="4"/>
    <s v="Tue"/>
    <x v="2"/>
    <n v="11.4"/>
    <n v="2"/>
    <n v="44.730000000000004"/>
  </r>
  <r>
    <n v="5"/>
    <s v="Wed"/>
    <x v="0"/>
    <n v="11.3"/>
    <n v="4"/>
    <n v="66.27"/>
  </r>
  <r>
    <n v="6"/>
    <s v="Sat"/>
    <x v="2"/>
    <n v="10.5"/>
    <n v="6"/>
    <n v="67.8"/>
  </r>
  <r>
    <n v="7"/>
    <s v="Sun"/>
    <x v="0"/>
    <n v="11.4"/>
    <n v="2"/>
    <n v="36.04"/>
  </r>
  <r>
    <n v="8"/>
    <s v="Fri"/>
    <x v="2"/>
    <n v="4.3"/>
    <n v="6"/>
    <n v="55.960000000000008"/>
  </r>
  <r>
    <n v="9"/>
    <s v="Wed"/>
    <x v="2"/>
    <n v="12.700000000000001"/>
    <n v="3"/>
    <n v="70.94"/>
  </r>
  <r>
    <n v="10"/>
    <s v="Tue"/>
    <x v="0"/>
    <n v="24.7"/>
    <n v="7"/>
    <n v="68.73"/>
  </r>
  <r>
    <n v="11"/>
    <s v="Sat"/>
    <x v="1"/>
    <n v="13.3"/>
    <n v="6"/>
    <n v="54.040000000000006"/>
  </r>
  <r>
    <n v="12"/>
    <s v="Sun"/>
    <x v="2"/>
    <n v="14.3"/>
    <n v="5"/>
    <n v="48.05"/>
  </r>
  <r>
    <n v="13"/>
    <s v="Sun"/>
    <x v="1"/>
    <n v="11.700000000000001"/>
    <n v="7"/>
    <n v="64.16"/>
  </r>
  <r>
    <n v="14"/>
    <s v="Mon"/>
    <x v="2"/>
    <n v="24.400000000000002"/>
    <n v="10"/>
    <n v="158.51"/>
  </r>
  <r>
    <n v="15"/>
    <s v="Fri"/>
    <x v="0"/>
    <n v="8.4"/>
    <n v="3"/>
    <n v="84.12"/>
  </r>
  <r>
    <n v="16"/>
    <s v="Thu"/>
    <x v="0"/>
    <n v="9.6"/>
    <n v="4"/>
    <n v="59.2"/>
  </r>
  <r>
    <n v="17"/>
    <s v="Thu"/>
    <x v="0"/>
    <n v="23.3"/>
    <n v="7"/>
    <n v="91.62"/>
  </r>
  <r>
    <n v="18"/>
    <s v="Mon"/>
    <x v="0"/>
    <n v="14"/>
    <n v="7"/>
    <n v="126.4"/>
  </r>
  <r>
    <n v="19"/>
    <s v="Fri"/>
    <x v="1"/>
    <n v="5.6000000000000005"/>
    <n v="4"/>
    <n v="68.45"/>
  </r>
  <r>
    <n v="20"/>
    <s v="Wed"/>
    <x v="0"/>
    <n v="15.1"/>
    <n v="5"/>
    <n v="32.69"/>
  </r>
  <r>
    <n v="21"/>
    <s v="Sat"/>
    <x v="2"/>
    <n v="16.3"/>
    <n v="5"/>
    <n v="78.58"/>
  </r>
  <r>
    <n v="22"/>
    <s v="Tue"/>
    <x v="0"/>
    <n v="10.199999999999999"/>
    <n v="6"/>
    <n v="74.430000000000007"/>
  </r>
  <r>
    <n v="23"/>
    <s v="Sun"/>
    <x v="0"/>
    <n v="8"/>
    <n v="3"/>
    <n v="32.730000000000004"/>
  </r>
  <r>
    <n v="24"/>
    <s v="Tue"/>
    <x v="2"/>
    <n v="8"/>
    <n v="2"/>
    <n v="48.66"/>
  </r>
  <r>
    <n v="25"/>
    <s v="Fri"/>
    <x v="2"/>
    <n v="9.6"/>
    <n v="3"/>
    <n v="54.66"/>
  </r>
  <r>
    <n v="26"/>
    <s v="Wed"/>
    <x v="0"/>
    <n v="11"/>
    <n v="2"/>
    <n v="40.54"/>
  </r>
  <r>
    <n v="27"/>
    <s v="Sat"/>
    <x v="0"/>
    <n v="16.899999999999999"/>
    <n v="5"/>
    <n v="34.69"/>
  </r>
  <r>
    <n v="28"/>
    <s v="Sat"/>
    <x v="2"/>
    <n v="6"/>
    <n v="4"/>
    <n v="27.910000000000004"/>
  </r>
  <r>
    <n v="29"/>
    <s v="Fri"/>
    <x v="2"/>
    <n v="32.9"/>
    <n v="10"/>
    <n v="155.30000000000001"/>
  </r>
  <r>
    <n v="30"/>
    <s v="Mon"/>
    <x v="1"/>
    <n v="11.8"/>
    <n v="9"/>
    <n v="120.25"/>
  </r>
  <r>
    <n v="31"/>
    <s v="Thu"/>
    <x v="0"/>
    <n v="7.1000000000000005"/>
    <n v="2"/>
    <n v="41.2"/>
  </r>
  <r>
    <n v="32"/>
    <s v="Fri"/>
    <x v="2"/>
    <n v="18"/>
    <n v="8"/>
    <n v="134.4"/>
  </r>
  <r>
    <n v="33"/>
    <s v="Sun"/>
    <x v="0"/>
    <n v="11.8"/>
    <n v="4"/>
    <n v="37.17"/>
  </r>
  <r>
    <n v="34"/>
    <s v="Fri"/>
    <x v="0"/>
    <n v="9.1"/>
    <n v="3"/>
    <n v="52.09"/>
  </r>
  <r>
    <n v="35"/>
    <s v="Tue"/>
    <x v="0"/>
    <n v="7.8"/>
    <n v="5"/>
    <n v="71.81"/>
  </r>
  <r>
    <n v="36"/>
    <s v="Mon"/>
    <x v="2"/>
    <n v="16.5"/>
    <n v="5"/>
    <n v="59.989999999999995"/>
  </r>
  <r>
    <n v="37"/>
    <s v="Thu"/>
    <x v="2"/>
    <n v="6.2"/>
    <n v="4"/>
    <n v="84.17"/>
  </r>
  <r>
    <n v="38"/>
    <s v="Sat"/>
    <x v="0"/>
    <n v="11.3"/>
    <n v="4"/>
    <n v="55.58"/>
  </r>
  <r>
    <n v="39"/>
    <s v="Tue"/>
    <x v="0"/>
    <n v="10.6"/>
    <n v="2"/>
    <n v="39.06"/>
  </r>
  <r>
    <n v="40"/>
    <s v="Wed"/>
    <x v="0"/>
    <n v="5"/>
    <n v="5"/>
    <n v="36.480000000000004"/>
  </r>
  <r>
    <n v="41"/>
    <s v="Tue"/>
    <x v="1"/>
    <n v="15.9"/>
    <n v="4"/>
    <n v="67.44"/>
  </r>
  <r>
    <n v="42"/>
    <s v="Sat"/>
    <x v="0"/>
    <n v="18.100000000000001"/>
    <n v="7"/>
    <n v="60.14"/>
  </r>
  <r>
    <n v="43"/>
    <s v="Fri"/>
    <x v="2"/>
    <n v="10.8"/>
    <n v="4"/>
    <n v="70.38"/>
  </r>
  <r>
    <n v="44"/>
    <s v="Mon"/>
    <x v="0"/>
    <n v="13.3"/>
    <n v="7"/>
    <n v="110.65"/>
  </r>
  <r>
    <n v="45"/>
    <s v="Mon"/>
    <x v="0"/>
    <n v="30.1"/>
    <n v="6"/>
    <n v="104.23"/>
  </r>
  <r>
    <n v="46"/>
    <s v="Fri"/>
    <x v="2"/>
    <n v="13.700000000000001"/>
    <n v="4"/>
    <n v="68.17"/>
  </r>
  <r>
    <n v="47"/>
    <s v="Thu"/>
    <x v="0"/>
    <n v="8.1"/>
    <n v="2"/>
    <n v="17.840000000000003"/>
  </r>
  <r>
    <n v="48"/>
    <s v="Fri"/>
    <x v="0"/>
    <n v="9.6999999999999993"/>
    <n v="5"/>
    <n v="103.15"/>
  </r>
  <r>
    <n v="49"/>
    <s v="Mon"/>
    <x v="1"/>
    <n v="7.3"/>
    <n v="6"/>
    <n v="52.150000000000006"/>
  </r>
  <r>
    <n v="50"/>
    <s v="Fri"/>
    <x v="0"/>
    <n v="13.4"/>
    <n v="3"/>
    <n v="98.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7">
  <location ref="F9:I13" firstHeaderRow="0" firstDataRow="1" firstDataCol="1"/>
  <pivotFields count="6">
    <pivotField showAll="0"/>
    <pivotField showAll="0">
      <items count="8">
        <item x="4"/>
        <item x="0"/>
        <item x="2"/>
        <item x="1"/>
        <item x="6"/>
        <item x="5"/>
        <item x="3"/>
        <item t="default"/>
      </items>
    </pivotField>
    <pivotField axis="axisRow" showAll="0">
      <items count="4">
        <item x="2"/>
        <item x="0"/>
        <item x="1"/>
        <item t="default"/>
      </items>
    </pivotField>
    <pivotField dataField="1" numFmtId="164" showAll="0"/>
    <pivotField dataField="1" showAll="0"/>
    <pivotField dataField="1" numFmtId="2" showAll="0">
      <items count="51">
        <item x="46"/>
        <item x="2"/>
        <item x="27"/>
        <item x="19"/>
        <item x="22"/>
        <item x="26"/>
        <item x="6"/>
        <item x="39"/>
        <item x="32"/>
        <item x="38"/>
        <item x="25"/>
        <item x="30"/>
        <item x="3"/>
        <item x="11"/>
        <item x="23"/>
        <item x="33"/>
        <item x="48"/>
        <item x="10"/>
        <item x="0"/>
        <item x="24"/>
        <item x="37"/>
        <item x="7"/>
        <item x="15"/>
        <item x="35"/>
        <item x="41"/>
        <item x="12"/>
        <item x="4"/>
        <item x="40"/>
        <item x="5"/>
        <item x="45"/>
        <item x="18"/>
        <item x="9"/>
        <item x="42"/>
        <item x="8"/>
        <item x="34"/>
        <item x="21"/>
        <item x="20"/>
        <item x="14"/>
        <item x="36"/>
        <item x="16"/>
        <item x="1"/>
        <item x="49"/>
        <item x="47"/>
        <item x="44"/>
        <item x="43"/>
        <item x="29"/>
        <item x="17"/>
        <item x="31"/>
        <item x="28"/>
        <item x="13"/>
        <item t="default"/>
      </items>
    </pivotField>
  </pivotFields>
  <rowFields count="1">
    <field x="2"/>
  </rowFields>
  <rowItems count="4">
    <i>
      <x/>
    </i>
    <i>
      <x v="1"/>
    </i>
    <i>
      <x v="2"/>
    </i>
    <i t="grand">
      <x/>
    </i>
  </rowItems>
  <colFields count="1">
    <field x="-2"/>
  </colFields>
  <colItems count="3">
    <i>
      <x/>
    </i>
    <i i="1">
      <x v="1"/>
    </i>
    <i i="2">
      <x v="2"/>
    </i>
  </colItems>
  <dataFields count="3">
    <dataField name="Sum of Pages Viewed" fld="4" baseField="0" baseItem="0"/>
    <dataField name="Sum of Amount Spent ($)" fld="5" baseField="0" baseItem="0"/>
    <dataField name="Sum of Time (min)" fld="3" baseField="0" baseItem="0"/>
  </dataFields>
  <formats count="2">
    <format dxfId="15">
      <pivotArea field="2" type="button" dataOnly="0" labelOnly="1" outline="0" axis="axisRow" fieldPosition="0"/>
    </format>
    <format dxfId="14">
      <pivotArea dataOnly="0" labelOnly="1" outline="0" fieldPosition="0">
        <references count="1">
          <reference field="4294967294" count="3">
            <x v="0"/>
            <x v="1"/>
            <x v="2"/>
          </reference>
        </references>
      </pivotArea>
    </format>
  </formats>
  <chartFormats count="12">
    <chartFormat chart="23" format="57"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0"/>
          </reference>
        </references>
      </pivotArea>
    </chartFormat>
    <chartFormat chart="0" format="55" series="1">
      <pivotArea type="data" outline="0" fieldPosition="0">
        <references count="1">
          <reference field="4294967294" count="1" selected="0">
            <x v="0"/>
          </reference>
        </references>
      </pivotArea>
    </chartFormat>
    <chartFormat chart="23" format="58"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1"/>
          </reference>
        </references>
      </pivotArea>
    </chartFormat>
    <chartFormat chart="0" format="56" series="1">
      <pivotArea type="data" outline="0" fieldPosition="0">
        <references count="1">
          <reference field="4294967294" count="1" selected="0">
            <x v="1"/>
          </reference>
        </references>
      </pivotArea>
    </chartFormat>
    <chartFormat chart="23" format="59"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2"/>
          </reference>
        </references>
      </pivotArea>
    </chartFormat>
    <chartFormat chart="0" format="57" series="1">
      <pivotArea type="data" outline="0" fieldPosition="0">
        <references count="1">
          <reference field="4294967294" count="1" selected="0">
            <x v="2"/>
          </reference>
        </references>
      </pivotArea>
    </chartFormat>
    <chartFormat chart="28" format="0" series="1">
      <pivotArea type="data" outline="0" fieldPosition="0">
        <references count="1">
          <reference field="4294967294" count="1" selected="0">
            <x v="0"/>
          </reference>
        </references>
      </pivotArea>
    </chartFormat>
    <chartFormat chart="28" format="1" series="1">
      <pivotArea type="data" outline="0" fieldPosition="0">
        <references count="1">
          <reference field="4294967294" count="1" selected="0">
            <x v="1"/>
          </reference>
        </references>
      </pivotArea>
    </chartFormat>
    <chartFormat chart="28" format="2" series="1">
      <pivotArea type="data" outline="0" fieldPosition="0">
        <references count="1">
          <reference field="4294967294"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10"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chartFormat="1">
  <location ref="A21:B24" firstHeaderRow="1" firstDataRow="1" firstDataCol="1"/>
  <pivotFields count="6">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2"/>
        <item x="0"/>
        <item x="1"/>
      </items>
      <extLst>
        <ext xmlns:x14="http://schemas.microsoft.com/office/spreadsheetml/2009/9/main" uri="{2946ED86-A175-432a-8AC1-64E0C546D7DE}">
          <x14:pivotField fillDownLabels="1"/>
        </ext>
      </extLst>
    </pivotField>
    <pivotField dataField="1"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2" outline="0" showAll="0" defaultSubtotal="0">
      <extLst>
        <ext xmlns:x14="http://schemas.microsoft.com/office/spreadsheetml/2009/9/main" uri="{2946ED86-A175-432a-8AC1-64E0C546D7DE}">
          <x14:pivotField fillDownLabels="1"/>
        </ext>
      </extLst>
    </pivotField>
  </pivotFields>
  <rowFields count="1">
    <field x="2"/>
  </rowFields>
  <rowItems count="3">
    <i>
      <x/>
    </i>
    <i>
      <x v="1"/>
    </i>
    <i>
      <x v="2"/>
    </i>
  </rowItems>
  <colItems count="1">
    <i/>
  </colItems>
  <dataFields count="1">
    <dataField name="Sum of Time (min)" fld="3" baseField="0" baseItem="0"/>
  </dataFields>
  <formats count="5">
    <format dxfId="9">
      <pivotArea type="all" dataOnly="0" outline="0" fieldPosition="0"/>
    </format>
    <format dxfId="10">
      <pivotArea outline="0" collapsedLevelsAreSubtotals="1" fieldPosition="0"/>
    </format>
    <format dxfId="11">
      <pivotArea field="2" type="button" dataOnly="0" labelOnly="1" outline="0" axis="axisRow" fieldPosition="0"/>
    </format>
    <format dxfId="12">
      <pivotArea dataOnly="0" labelOnly="1" outline="0" axis="axisValues" fieldPosition="0"/>
    </format>
    <format dxfId="13">
      <pivotArea dataOnly="0" labelOnly="1" outline="0" fieldPosition="0">
        <references count="1">
          <reference field="2"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B16:D17" firstHeaderRow="0" firstDataRow="1" firstDataCol="0"/>
  <pivotFields count="3">
    <pivotField dataField="1" numFmtId="164" showAll="0"/>
    <pivotField dataField="1" showAll="0"/>
    <pivotField dataField="1" numFmtId="2" showAll="0"/>
  </pivotFields>
  <rowItems count="1">
    <i/>
  </rowItems>
  <colFields count="1">
    <field x="-2"/>
  </colFields>
  <colItems count="3">
    <i>
      <x/>
    </i>
    <i i="1">
      <x v="1"/>
    </i>
    <i i="2">
      <x v="2"/>
    </i>
  </colItems>
  <dataFields count="3">
    <dataField name="Sum of Time (min)" fld="0" baseField="0" baseItem="1"/>
    <dataField name="Sum of Pages Viewed" fld="1" baseField="0" baseItem="0"/>
    <dataField name="Sum of Amount Spent ($)" fld="2" baseField="0" baseItem="0"/>
  </dataFields>
  <formats count="3">
    <format dxfId="18">
      <pivotArea type="all" dataOnly="0" outline="0" fieldPosition="0"/>
    </format>
    <format dxfId="17">
      <pivotArea outline="0" collapsedLevelsAreSubtotals="1" fieldPosition="0"/>
    </format>
    <format dxfId="16">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6">
  <location ref="E80:F84" firstHeaderRow="1" firstDataRow="1" firstDataCol="1"/>
  <pivotFields count="6">
    <pivotField showAll="0"/>
    <pivotField showAll="0">
      <items count="8">
        <item x="4"/>
        <item x="0"/>
        <item x="2"/>
        <item x="1"/>
        <item x="6"/>
        <item x="5"/>
        <item x="3"/>
        <item t="default"/>
      </items>
    </pivotField>
    <pivotField axis="axisRow" showAll="0">
      <items count="4">
        <item x="2"/>
        <item x="0"/>
        <item x="1"/>
        <item t="default"/>
      </items>
    </pivotField>
    <pivotField numFmtId="164" showAll="0"/>
    <pivotField showAll="0"/>
    <pivotField dataField="1" numFmtId="2" showAll="0">
      <items count="51">
        <item x="46"/>
        <item x="2"/>
        <item x="27"/>
        <item x="19"/>
        <item x="22"/>
        <item x="26"/>
        <item x="6"/>
        <item x="39"/>
        <item x="32"/>
        <item x="38"/>
        <item x="25"/>
        <item x="30"/>
        <item x="3"/>
        <item x="11"/>
        <item x="23"/>
        <item x="33"/>
        <item x="48"/>
        <item x="10"/>
        <item x="0"/>
        <item x="24"/>
        <item x="37"/>
        <item x="7"/>
        <item x="15"/>
        <item x="35"/>
        <item x="41"/>
        <item x="12"/>
        <item x="4"/>
        <item x="40"/>
        <item x="5"/>
        <item x="45"/>
        <item x="18"/>
        <item x="9"/>
        <item x="42"/>
        <item x="8"/>
        <item x="34"/>
        <item x="21"/>
        <item x="20"/>
        <item x="14"/>
        <item x="36"/>
        <item x="16"/>
        <item x="1"/>
        <item x="49"/>
        <item x="47"/>
        <item x="44"/>
        <item x="43"/>
        <item x="29"/>
        <item x="17"/>
        <item x="31"/>
        <item x="28"/>
        <item x="13"/>
        <item t="default"/>
      </items>
    </pivotField>
  </pivotFields>
  <rowFields count="1">
    <field x="2"/>
  </rowFields>
  <rowItems count="4">
    <i>
      <x/>
    </i>
    <i>
      <x v="1"/>
    </i>
    <i>
      <x v="2"/>
    </i>
    <i t="grand">
      <x/>
    </i>
  </rowItems>
  <colItems count="1">
    <i/>
  </colItems>
  <dataFields count="1">
    <dataField name="Average of Amount Spent ($)" fld="5" subtotal="average" baseField="1" baseItem="0" numFmtId="2"/>
  </dataFields>
  <formats count="3">
    <format dxfId="26">
      <pivotArea field="2" type="button" dataOnly="0" labelOnly="1" outline="0" axis="axisRow" fieldPosition="0"/>
    </format>
    <format dxfId="25">
      <pivotArea dataOnly="0" labelOnly="1" outline="0" axis="axisValues" fieldPosition="0"/>
    </format>
    <format dxfId="24">
      <pivotArea outline="0" fieldPosition="0">
        <references count="1">
          <reference field="4294967294" count="1">
            <x v="0"/>
          </reference>
        </references>
      </pivotArea>
    </format>
  </formats>
  <chartFormats count="5">
    <chartFormat chart="5" format="55" series="1">
      <pivotArea type="data" outline="0" fieldPosition="0">
        <references count="1">
          <reference field="4294967294" count="1" selected="0">
            <x v="0"/>
          </reference>
        </references>
      </pivotArea>
    </chartFormat>
    <chartFormat chart="0" format="54" series="1">
      <pivotArea type="data" outline="0" fieldPosition="0">
        <references count="1">
          <reference field="4294967294" count="1" selected="0">
            <x v="0"/>
          </reference>
        </references>
      </pivotArea>
    </chartFormat>
    <chartFormat chart="10" format="56" series="1">
      <pivotArea type="data" outline="0" fieldPosition="0">
        <references count="1">
          <reference field="4294967294" count="1" selected="0">
            <x v="0"/>
          </reference>
        </references>
      </pivotArea>
    </chartFormat>
    <chartFormat chart="21" format="6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E50:F54" firstHeaderRow="1" firstDataRow="1" firstDataCol="1"/>
  <pivotFields count="6">
    <pivotField showAll="0"/>
    <pivotField showAll="0"/>
    <pivotField axis="axisRow" showAll="0">
      <items count="4">
        <item x="2"/>
        <item x="0"/>
        <item x="1"/>
        <item t="default"/>
      </items>
    </pivotField>
    <pivotField numFmtId="164" showAll="0"/>
    <pivotField showAll="0"/>
    <pivotField dataField="1" numFmtId="2" showAll="0"/>
  </pivotFields>
  <rowFields count="1">
    <field x="2"/>
  </rowFields>
  <rowItems count="4">
    <i>
      <x/>
    </i>
    <i>
      <x v="1"/>
    </i>
    <i>
      <x v="2"/>
    </i>
    <i t="grand">
      <x/>
    </i>
  </rowItems>
  <colItems count="1">
    <i/>
  </colItems>
  <dataFields count="1">
    <dataField name="Sum of Amount Spent ($)" fld="5" baseField="0" baseItem="0"/>
  </dataFields>
  <formats count="3">
    <format dxfId="29">
      <pivotArea field="2" type="button" dataOnly="0" labelOnly="1" outline="0" axis="axisRow" fieldPosition="0"/>
    </format>
    <format dxfId="28">
      <pivotArea dataOnly="0" labelOnly="1" outline="0" axis="axisValues" fieldPosition="0"/>
    </format>
    <format dxfId="27">
      <pivotArea collapsedLevelsAreSubtotals="1" fieldPosition="0">
        <references count="1">
          <reference field="2" count="0"/>
        </references>
      </pivotArea>
    </format>
  </formats>
  <chartFormats count="2">
    <chartFormat chart="0"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2">
  <location ref="E68:F76" firstHeaderRow="1" firstDataRow="1" firstDataCol="1"/>
  <pivotFields count="6">
    <pivotField showAll="0"/>
    <pivotField axis="axisRow" showAll="0">
      <items count="8">
        <item x="4"/>
        <item x="0"/>
        <item x="2"/>
        <item x="1"/>
        <item x="6"/>
        <item x="5"/>
        <item x="3"/>
        <item t="default"/>
      </items>
    </pivotField>
    <pivotField showAll="0">
      <items count="4">
        <item x="2"/>
        <item x="0"/>
        <item x="1"/>
        <item t="default"/>
      </items>
    </pivotField>
    <pivotField numFmtId="164" showAll="0"/>
    <pivotField showAll="0"/>
    <pivotField dataField="1" numFmtId="2" showAll="0">
      <items count="51">
        <item x="46"/>
        <item x="2"/>
        <item x="27"/>
        <item x="19"/>
        <item x="22"/>
        <item x="26"/>
        <item x="6"/>
        <item x="39"/>
        <item x="32"/>
        <item x="38"/>
        <item x="25"/>
        <item x="30"/>
        <item x="3"/>
        <item x="11"/>
        <item x="23"/>
        <item x="33"/>
        <item x="48"/>
        <item x="10"/>
        <item x="0"/>
        <item x="24"/>
        <item x="37"/>
        <item x="7"/>
        <item x="15"/>
        <item x="35"/>
        <item x="41"/>
        <item x="12"/>
        <item x="4"/>
        <item x="40"/>
        <item x="5"/>
        <item x="45"/>
        <item x="18"/>
        <item x="9"/>
        <item x="42"/>
        <item x="8"/>
        <item x="34"/>
        <item x="21"/>
        <item x="20"/>
        <item x="14"/>
        <item x="36"/>
        <item x="16"/>
        <item x="1"/>
        <item x="49"/>
        <item x="47"/>
        <item x="44"/>
        <item x="43"/>
        <item x="29"/>
        <item x="17"/>
        <item x="31"/>
        <item x="28"/>
        <item x="13"/>
        <item t="default"/>
      </items>
    </pivotField>
  </pivotFields>
  <rowFields count="1">
    <field x="1"/>
  </rowFields>
  <rowItems count="8">
    <i>
      <x/>
    </i>
    <i>
      <x v="1"/>
    </i>
    <i>
      <x v="2"/>
    </i>
    <i>
      <x v="3"/>
    </i>
    <i>
      <x v="4"/>
    </i>
    <i>
      <x v="5"/>
    </i>
    <i>
      <x v="6"/>
    </i>
    <i t="grand">
      <x/>
    </i>
  </rowItems>
  <colItems count="1">
    <i/>
  </colItems>
  <dataFields count="1">
    <dataField name="Average of Amount Spent ($)" fld="5" subtotal="average" baseField="1" baseItem="0" numFmtId="2"/>
  </dataFields>
  <formats count="2">
    <format dxfId="31">
      <pivotArea dataOnly="0" labelOnly="1" outline="0" axis="axisValues" fieldPosition="0"/>
    </format>
    <format dxfId="30">
      <pivotArea outline="0" fieldPosition="0">
        <references count="1">
          <reference field="4294967294" count="1">
            <x v="0"/>
          </reference>
        </references>
      </pivotArea>
    </format>
  </formats>
  <chartFormats count="4">
    <chartFormat chart="6" format="56" series="1">
      <pivotArea type="data" outline="0" fieldPosition="0">
        <references count="1">
          <reference field="4294967294" count="1" selected="0">
            <x v="0"/>
          </reference>
        </references>
      </pivotArea>
    </chartFormat>
    <chartFormat chart="5" format="55" series="1">
      <pivotArea type="data" outline="0" fieldPosition="0">
        <references count="1">
          <reference field="4294967294" count="1" selected="0">
            <x v="0"/>
          </reference>
        </references>
      </pivotArea>
    </chartFormat>
    <chartFormat chart="0" format="5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E38:F46" firstHeaderRow="1" firstDataRow="1" firstDataCol="1"/>
  <pivotFields count="6">
    <pivotField showAll="0"/>
    <pivotField axis="axisRow" showAll="0">
      <items count="8">
        <item x="4"/>
        <item x="0"/>
        <item x="2"/>
        <item x="1"/>
        <item x="6"/>
        <item x="5"/>
        <item x="3"/>
        <item t="default"/>
      </items>
    </pivotField>
    <pivotField showAll="0">
      <items count="4">
        <item x="2"/>
        <item x="0"/>
        <item x="1"/>
        <item t="default"/>
      </items>
    </pivotField>
    <pivotField numFmtId="164" showAll="0"/>
    <pivotField showAll="0"/>
    <pivotField dataField="1" numFmtId="2" showAll="0">
      <items count="51">
        <item x="46"/>
        <item x="2"/>
        <item x="27"/>
        <item x="19"/>
        <item x="22"/>
        <item x="26"/>
        <item x="6"/>
        <item x="39"/>
        <item x="32"/>
        <item x="38"/>
        <item x="25"/>
        <item x="30"/>
        <item x="3"/>
        <item x="11"/>
        <item x="23"/>
        <item x="33"/>
        <item x="48"/>
        <item x="10"/>
        <item x="0"/>
        <item x="24"/>
        <item x="37"/>
        <item x="7"/>
        <item x="15"/>
        <item x="35"/>
        <item x="41"/>
        <item x="12"/>
        <item x="4"/>
        <item x="40"/>
        <item x="5"/>
        <item x="45"/>
        <item x="18"/>
        <item x="9"/>
        <item x="42"/>
        <item x="8"/>
        <item x="34"/>
        <item x="21"/>
        <item x="20"/>
        <item x="14"/>
        <item x="36"/>
        <item x="16"/>
        <item x="1"/>
        <item x="49"/>
        <item x="47"/>
        <item x="44"/>
        <item x="43"/>
        <item x="29"/>
        <item x="17"/>
        <item x="31"/>
        <item x="28"/>
        <item x="13"/>
        <item t="default"/>
      </items>
    </pivotField>
  </pivotFields>
  <rowFields count="1">
    <field x="1"/>
  </rowFields>
  <rowItems count="8">
    <i>
      <x/>
    </i>
    <i>
      <x v="1"/>
    </i>
    <i>
      <x v="2"/>
    </i>
    <i>
      <x v="3"/>
    </i>
    <i>
      <x v="4"/>
    </i>
    <i>
      <x v="5"/>
    </i>
    <i>
      <x v="6"/>
    </i>
    <i t="grand">
      <x/>
    </i>
  </rowItems>
  <colItems count="1">
    <i/>
  </colItems>
  <dataFields count="1">
    <dataField name="Sum of Amount Spent ($)" fld="5" baseField="1" baseItem="0"/>
  </dataFields>
  <formats count="1">
    <format dxfId="32">
      <pivotArea dataOnly="0" labelOnly="1" outline="0" axis="axisValues" fieldPosition="0"/>
    </format>
  </formats>
  <chartFormats count="4">
    <chartFormat chart="6" format="56" series="1">
      <pivotArea type="data" outline="0" fieldPosition="0">
        <references count="1">
          <reference field="4294967294" count="1" selected="0">
            <x v="0"/>
          </reference>
        </references>
      </pivotArea>
    </chartFormat>
    <chartFormat chart="5" format="55" series="1">
      <pivotArea type="data" outline="0" fieldPosition="0">
        <references count="1">
          <reference field="4294967294" count="1" selected="0">
            <x v="0"/>
          </reference>
        </references>
      </pivotArea>
    </chartFormat>
    <chartFormat chart="0" format="5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F51" totalsRowShown="0">
  <autoFilter ref="A1:F51"/>
  <sortState ref="A2:F51">
    <sortCondition descending="1" ref="D1:D51"/>
  </sortState>
  <tableColumns count="6">
    <tableColumn id="1" name="Customer"/>
    <tableColumn id="2" name="Day"/>
    <tableColumn id="3" name="Browser"/>
    <tableColumn id="4" name="Time (min)"/>
    <tableColumn id="5" name="Pages Viewed"/>
    <tableColumn id="6" name="Amount Spent ($)"/>
  </tableColumns>
  <tableStyleInfo showFirstColumn="0" showLastColumn="0" showRowStripes="1" showColumnStripes="0"/>
</table>
</file>

<file path=xl/tables/table2.xml><?xml version="1.0" encoding="utf-8"?>
<table xmlns="http://schemas.openxmlformats.org/spreadsheetml/2006/main" id="3" name="Table3" displayName="Table3" ref="A1:D15" totalsRowShown="0">
  <autoFilter ref="A1:D15"/>
  <tableColumns count="4">
    <tableColumn id="1" name="-" dataDxfId="8"/>
    <tableColumn id="2" name="Time (min)"/>
    <tableColumn id="3" name="Pages Viewed"/>
    <tableColumn id="4" name="Amount Spent ($)"/>
  </tableColumns>
  <tableStyleInfo name="TableStyleMedium15" showFirstColumn="0" showLastColumn="0" showRowStripes="1" showColumnStripes="0"/>
</table>
</file>

<file path=xl/tables/table3.xml><?xml version="1.0" encoding="utf-8"?>
<table xmlns="http://schemas.openxmlformats.org/spreadsheetml/2006/main" id="6" name="Table6" displayName="Table6" ref="F2:I3" totalsRowShown="0" headerRowDxfId="2" headerRowBorderDxfId="6" tableBorderDxfId="7" totalsRowBorderDxfId="5">
  <autoFilter ref="F2:I3"/>
  <tableColumns count="4">
    <tableColumn id="1" name="Column1" dataDxfId="0"/>
    <tableColumn id="2" name="Firefox" dataDxfId="1">
      <calculatedColumnFormula>COUNTIF(Table1[Browser],'#1'!G2)</calculatedColumnFormula>
    </tableColumn>
    <tableColumn id="3" name="Internet Explorer" dataDxfId="4">
      <calculatedColumnFormula>COUNTIF(Table1[Browser],'#1'!H2)</calculatedColumnFormula>
    </tableColumn>
    <tableColumn id="4" name="Other" dataDxfId="3">
      <calculatedColumnFormula>COUNTIF(Table1[Browser],'#1'!I2)</calculatedColumnFormula>
    </tableColum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E5:H8" totalsRowShown="0" headerRowDxfId="23">
  <autoFilter ref="E5:H8"/>
  <tableColumns count="4">
    <tableColumn id="1" name="Browser"/>
    <tableColumn id="2" name="Frequency">
      <calculatedColumnFormula>COUNTIF($A$1:$A$52,E6)</calculatedColumnFormula>
    </tableColumn>
    <tableColumn id="3" name="Relative Frequency" dataDxfId="22">
      <calculatedColumnFormula>F6/COUNTA($A$2:$A$52)</calculatedColumnFormula>
    </tableColumn>
    <tableColumn id="4" name="Percent Frequency" dataDxfId="21">
      <calculatedColumnFormula>G6</calculatedColumnFormula>
    </tableColumn>
  </tableColumns>
  <tableStyleInfo name="TableStyleMedium10" showFirstColumn="0" showLastColumn="0" showRowStripes="1" showColumnStripes="0"/>
</table>
</file>

<file path=xl/tables/table5.xml><?xml version="1.0" encoding="utf-8"?>
<table xmlns="http://schemas.openxmlformats.org/spreadsheetml/2006/main" id="5" name="Table5" displayName="Table5" ref="E11:H18" totalsRowShown="0" headerRowDxfId="20">
  <autoFilter ref="E11:H18"/>
  <tableColumns count="4">
    <tableColumn id="1" name="Day"/>
    <tableColumn id="2" name="Frequency">
      <calculatedColumnFormula>COUNTIF($B$2:$B$52,E12)</calculatedColumnFormula>
    </tableColumn>
    <tableColumn id="3" name="Relative Frequency">
      <calculatedColumnFormula>F12/COUNTA($B$2:$B$52)</calculatedColumnFormula>
    </tableColumn>
    <tableColumn id="4" name="Percent Frequency" dataDxfId="19">
      <calculatedColumnFormula>G12</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table" Target="../tables/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2.xml"/><Relationship Id="rId5" Type="http://schemas.openxmlformats.org/officeDocument/2006/relationships/drawing" Target="../drawings/drawing3.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pivotTable" Target="../pivotTables/pivotTable6.xml"/><Relationship Id="rId7" Type="http://schemas.openxmlformats.org/officeDocument/2006/relationships/table" Target="../tables/table4.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drawing" Target="../drawings/drawing4.xml"/><Relationship Id="rId5" Type="http://schemas.openxmlformats.org/officeDocument/2006/relationships/printerSettings" Target="../printerSettings/printerSettings2.bin"/><Relationship Id="rId4"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opLeftCell="A10" zoomScaleNormal="100" workbookViewId="0">
      <selection activeCell="M26" sqref="M26"/>
    </sheetView>
  </sheetViews>
  <sheetFormatPr defaultRowHeight="15.75" x14ac:dyDescent="0.25"/>
  <cols>
    <col min="1" max="1" width="10.875" style="5" customWidth="1"/>
    <col min="2" max="2" width="9" style="5"/>
    <col min="3" max="3" width="14.75" customWidth="1"/>
    <col min="4" max="4" width="11.75" style="5" customWidth="1"/>
    <col min="5" max="5" width="14.375" style="5" customWidth="1"/>
    <col min="6" max="6" width="17.25" style="5" customWidth="1"/>
  </cols>
  <sheetData>
    <row r="1" spans="1:6" x14ac:dyDescent="0.25">
      <c r="A1" t="s">
        <v>0</v>
      </c>
      <c r="B1" t="s">
        <v>1</v>
      </c>
      <c r="C1" t="s">
        <v>2</v>
      </c>
      <c r="D1" t="s">
        <v>3</v>
      </c>
      <c r="E1" t="s">
        <v>4</v>
      </c>
      <c r="F1" t="s">
        <v>5</v>
      </c>
    </row>
    <row r="2" spans="1:6" x14ac:dyDescent="0.25">
      <c r="A2">
        <v>29</v>
      </c>
      <c r="B2" t="s">
        <v>14</v>
      </c>
      <c r="C2" t="s">
        <v>11</v>
      </c>
      <c r="D2">
        <v>32.9</v>
      </c>
      <c r="E2">
        <v>10</v>
      </c>
      <c r="F2">
        <v>155.30000000000001</v>
      </c>
    </row>
    <row r="3" spans="1:6" x14ac:dyDescent="0.25">
      <c r="A3">
        <v>45</v>
      </c>
      <c r="B3" t="s">
        <v>6</v>
      </c>
      <c r="C3" t="s">
        <v>7</v>
      </c>
      <c r="D3">
        <v>30.1</v>
      </c>
      <c r="E3">
        <v>6</v>
      </c>
      <c r="F3">
        <v>104.23</v>
      </c>
    </row>
    <row r="4" spans="1:6" x14ac:dyDescent="0.25">
      <c r="A4">
        <v>10</v>
      </c>
      <c r="B4" t="s">
        <v>10</v>
      </c>
      <c r="C4" t="s">
        <v>7</v>
      </c>
      <c r="D4">
        <v>24.7</v>
      </c>
      <c r="E4">
        <v>7</v>
      </c>
      <c r="F4">
        <v>68.73</v>
      </c>
    </row>
    <row r="5" spans="1:6" x14ac:dyDescent="0.25">
      <c r="A5">
        <v>14</v>
      </c>
      <c r="B5" t="s">
        <v>6</v>
      </c>
      <c r="C5" t="s">
        <v>11</v>
      </c>
      <c r="D5">
        <v>24.400000000000002</v>
      </c>
      <c r="E5">
        <v>10</v>
      </c>
      <c r="F5">
        <v>158.51</v>
      </c>
    </row>
    <row r="6" spans="1:6" x14ac:dyDescent="0.25">
      <c r="A6">
        <v>17</v>
      </c>
      <c r="B6" t="s">
        <v>15</v>
      </c>
      <c r="C6" t="s">
        <v>7</v>
      </c>
      <c r="D6">
        <v>23.3</v>
      </c>
      <c r="E6">
        <v>7</v>
      </c>
      <c r="F6">
        <v>91.62</v>
      </c>
    </row>
    <row r="7" spans="1:6" x14ac:dyDescent="0.25">
      <c r="A7">
        <v>2</v>
      </c>
      <c r="B7" t="s">
        <v>8</v>
      </c>
      <c r="C7" t="s">
        <v>9</v>
      </c>
      <c r="D7">
        <v>19.5</v>
      </c>
      <c r="E7">
        <v>6</v>
      </c>
      <c r="F7">
        <v>94.9</v>
      </c>
    </row>
    <row r="8" spans="1:6" x14ac:dyDescent="0.25">
      <c r="A8">
        <v>42</v>
      </c>
      <c r="B8" t="s">
        <v>12</v>
      </c>
      <c r="C8" t="s">
        <v>7</v>
      </c>
      <c r="D8">
        <v>18.100000000000001</v>
      </c>
      <c r="E8">
        <v>7</v>
      </c>
      <c r="F8">
        <v>60.14</v>
      </c>
    </row>
    <row r="9" spans="1:6" x14ac:dyDescent="0.25">
      <c r="A9">
        <v>32</v>
      </c>
      <c r="B9" t="s">
        <v>14</v>
      </c>
      <c r="C9" t="s">
        <v>11</v>
      </c>
      <c r="D9">
        <v>18</v>
      </c>
      <c r="E9">
        <v>8</v>
      </c>
      <c r="F9">
        <v>134.4</v>
      </c>
    </row>
    <row r="10" spans="1:6" x14ac:dyDescent="0.25">
      <c r="A10">
        <v>27</v>
      </c>
      <c r="B10" t="s">
        <v>12</v>
      </c>
      <c r="C10" t="s">
        <v>7</v>
      </c>
      <c r="D10">
        <v>16.899999999999999</v>
      </c>
      <c r="E10">
        <v>5</v>
      </c>
      <c r="F10">
        <v>34.69</v>
      </c>
    </row>
    <row r="11" spans="1:6" x14ac:dyDescent="0.25">
      <c r="A11">
        <v>36</v>
      </c>
      <c r="B11" t="s">
        <v>6</v>
      </c>
      <c r="C11" t="s">
        <v>11</v>
      </c>
      <c r="D11">
        <v>16.5</v>
      </c>
      <c r="E11">
        <v>5</v>
      </c>
      <c r="F11">
        <v>59.989999999999995</v>
      </c>
    </row>
    <row r="12" spans="1:6" x14ac:dyDescent="0.25">
      <c r="A12">
        <v>21</v>
      </c>
      <c r="B12" t="s">
        <v>12</v>
      </c>
      <c r="C12" t="s">
        <v>11</v>
      </c>
      <c r="D12">
        <v>16.3</v>
      </c>
      <c r="E12">
        <v>5</v>
      </c>
      <c r="F12">
        <v>78.58</v>
      </c>
    </row>
    <row r="13" spans="1:6" x14ac:dyDescent="0.25">
      <c r="A13">
        <v>41</v>
      </c>
      <c r="B13" t="s">
        <v>10</v>
      </c>
      <c r="C13" t="s">
        <v>9</v>
      </c>
      <c r="D13">
        <v>15.9</v>
      </c>
      <c r="E13">
        <v>4</v>
      </c>
      <c r="F13">
        <v>67.44</v>
      </c>
    </row>
    <row r="14" spans="1:6" x14ac:dyDescent="0.25">
      <c r="A14">
        <v>20</v>
      </c>
      <c r="B14" t="s">
        <v>8</v>
      </c>
      <c r="C14" t="s">
        <v>7</v>
      </c>
      <c r="D14">
        <v>15.1</v>
      </c>
      <c r="E14">
        <v>5</v>
      </c>
      <c r="F14">
        <v>32.69</v>
      </c>
    </row>
    <row r="15" spans="1:6" x14ac:dyDescent="0.25">
      <c r="A15">
        <v>12</v>
      </c>
      <c r="B15" t="s">
        <v>13</v>
      </c>
      <c r="C15" t="s">
        <v>11</v>
      </c>
      <c r="D15">
        <v>14.3</v>
      </c>
      <c r="E15">
        <v>5</v>
      </c>
      <c r="F15">
        <v>48.05</v>
      </c>
    </row>
    <row r="16" spans="1:6" x14ac:dyDescent="0.25">
      <c r="A16">
        <v>18</v>
      </c>
      <c r="B16" t="s">
        <v>6</v>
      </c>
      <c r="C16" t="s">
        <v>7</v>
      </c>
      <c r="D16">
        <v>14</v>
      </c>
      <c r="E16">
        <v>7</v>
      </c>
      <c r="F16">
        <v>126.4</v>
      </c>
    </row>
    <row r="17" spans="1:6" x14ac:dyDescent="0.25">
      <c r="A17">
        <v>46</v>
      </c>
      <c r="B17" t="s">
        <v>14</v>
      </c>
      <c r="C17" t="s">
        <v>11</v>
      </c>
      <c r="D17">
        <v>13.700000000000001</v>
      </c>
      <c r="E17">
        <v>4</v>
      </c>
      <c r="F17">
        <v>68.17</v>
      </c>
    </row>
    <row r="18" spans="1:6" x14ac:dyDescent="0.25">
      <c r="A18">
        <v>50</v>
      </c>
      <c r="B18" t="s">
        <v>14</v>
      </c>
      <c r="C18" t="s">
        <v>7</v>
      </c>
      <c r="D18">
        <v>13.4</v>
      </c>
      <c r="E18">
        <v>3</v>
      </c>
      <c r="F18">
        <v>98.75</v>
      </c>
    </row>
    <row r="19" spans="1:6" x14ac:dyDescent="0.25">
      <c r="A19">
        <v>11</v>
      </c>
      <c r="B19" t="s">
        <v>12</v>
      </c>
      <c r="C19" t="s">
        <v>9</v>
      </c>
      <c r="D19">
        <v>13.3</v>
      </c>
      <c r="E19">
        <v>6</v>
      </c>
      <c r="F19">
        <v>54.040000000000006</v>
      </c>
    </row>
    <row r="20" spans="1:6" x14ac:dyDescent="0.25">
      <c r="A20">
        <v>44</v>
      </c>
      <c r="B20" t="s">
        <v>6</v>
      </c>
      <c r="C20" t="s">
        <v>7</v>
      </c>
      <c r="D20">
        <v>13.3</v>
      </c>
      <c r="E20">
        <v>7</v>
      </c>
      <c r="F20">
        <v>110.65</v>
      </c>
    </row>
    <row r="21" spans="1:6" x14ac:dyDescent="0.25">
      <c r="A21">
        <v>9</v>
      </c>
      <c r="B21" t="s">
        <v>8</v>
      </c>
      <c r="C21" t="s">
        <v>11</v>
      </c>
      <c r="D21">
        <v>12.700000000000001</v>
      </c>
      <c r="E21">
        <v>3</v>
      </c>
      <c r="F21">
        <v>70.94</v>
      </c>
    </row>
    <row r="22" spans="1:6" x14ac:dyDescent="0.25">
      <c r="A22">
        <v>1</v>
      </c>
      <c r="B22" t="s">
        <v>6</v>
      </c>
      <c r="C22" t="s">
        <v>7</v>
      </c>
      <c r="D22">
        <v>12</v>
      </c>
      <c r="E22">
        <v>4</v>
      </c>
      <c r="F22">
        <v>54.519999999999996</v>
      </c>
    </row>
    <row r="23" spans="1:6" x14ac:dyDescent="0.25">
      <c r="A23">
        <v>30</v>
      </c>
      <c r="B23" t="s">
        <v>6</v>
      </c>
      <c r="C23" t="s">
        <v>9</v>
      </c>
      <c r="D23">
        <v>11.8</v>
      </c>
      <c r="E23">
        <v>9</v>
      </c>
      <c r="F23">
        <v>120.25</v>
      </c>
    </row>
    <row r="24" spans="1:6" x14ac:dyDescent="0.25">
      <c r="A24">
        <v>33</v>
      </c>
      <c r="B24" t="s">
        <v>13</v>
      </c>
      <c r="C24" t="s">
        <v>7</v>
      </c>
      <c r="D24">
        <v>11.8</v>
      </c>
      <c r="E24">
        <v>4</v>
      </c>
      <c r="F24">
        <v>37.17</v>
      </c>
    </row>
    <row r="25" spans="1:6" x14ac:dyDescent="0.25">
      <c r="A25">
        <v>13</v>
      </c>
      <c r="B25" t="s">
        <v>13</v>
      </c>
      <c r="C25" t="s">
        <v>9</v>
      </c>
      <c r="D25">
        <v>11.700000000000001</v>
      </c>
      <c r="E25">
        <v>7</v>
      </c>
      <c r="F25">
        <v>64.16</v>
      </c>
    </row>
    <row r="26" spans="1:6" x14ac:dyDescent="0.25">
      <c r="A26">
        <v>4</v>
      </c>
      <c r="B26" t="s">
        <v>10</v>
      </c>
      <c r="C26" t="s">
        <v>11</v>
      </c>
      <c r="D26">
        <v>11.4</v>
      </c>
      <c r="E26">
        <v>2</v>
      </c>
      <c r="F26">
        <v>44.730000000000004</v>
      </c>
    </row>
    <row r="27" spans="1:6" x14ac:dyDescent="0.25">
      <c r="A27">
        <v>7</v>
      </c>
      <c r="B27" t="s">
        <v>13</v>
      </c>
      <c r="C27" t="s">
        <v>7</v>
      </c>
      <c r="D27">
        <v>11.4</v>
      </c>
      <c r="E27">
        <v>2</v>
      </c>
      <c r="F27">
        <v>36.04</v>
      </c>
    </row>
    <row r="28" spans="1:6" x14ac:dyDescent="0.25">
      <c r="A28">
        <v>5</v>
      </c>
      <c r="B28" t="s">
        <v>8</v>
      </c>
      <c r="C28" t="s">
        <v>7</v>
      </c>
      <c r="D28">
        <v>11.3</v>
      </c>
      <c r="E28">
        <v>4</v>
      </c>
      <c r="F28">
        <v>66.27</v>
      </c>
    </row>
    <row r="29" spans="1:6" x14ac:dyDescent="0.25">
      <c r="A29">
        <v>38</v>
      </c>
      <c r="B29" t="s">
        <v>12</v>
      </c>
      <c r="C29" t="s">
        <v>7</v>
      </c>
      <c r="D29">
        <v>11.3</v>
      </c>
      <c r="E29">
        <v>4</v>
      </c>
      <c r="F29">
        <v>55.58</v>
      </c>
    </row>
    <row r="30" spans="1:6" x14ac:dyDescent="0.25">
      <c r="A30">
        <v>26</v>
      </c>
      <c r="B30" t="s">
        <v>8</v>
      </c>
      <c r="C30" t="s">
        <v>7</v>
      </c>
      <c r="D30">
        <v>11</v>
      </c>
      <c r="E30">
        <v>2</v>
      </c>
      <c r="F30">
        <v>40.54</v>
      </c>
    </row>
    <row r="31" spans="1:6" x14ac:dyDescent="0.25">
      <c r="A31">
        <v>43</v>
      </c>
      <c r="B31" t="s">
        <v>14</v>
      </c>
      <c r="C31" t="s">
        <v>11</v>
      </c>
      <c r="D31">
        <v>10.8</v>
      </c>
      <c r="E31">
        <v>4</v>
      </c>
      <c r="F31">
        <v>70.38</v>
      </c>
    </row>
    <row r="32" spans="1:6" x14ac:dyDescent="0.25">
      <c r="A32">
        <v>39</v>
      </c>
      <c r="B32" t="s">
        <v>10</v>
      </c>
      <c r="C32" t="s">
        <v>7</v>
      </c>
      <c r="D32">
        <v>10.6</v>
      </c>
      <c r="E32">
        <v>2</v>
      </c>
      <c r="F32">
        <v>39.06</v>
      </c>
    </row>
    <row r="33" spans="1:6" x14ac:dyDescent="0.25">
      <c r="A33">
        <v>6</v>
      </c>
      <c r="B33" t="s">
        <v>12</v>
      </c>
      <c r="C33" t="s">
        <v>11</v>
      </c>
      <c r="D33">
        <v>10.5</v>
      </c>
      <c r="E33">
        <v>6</v>
      </c>
      <c r="F33">
        <v>67.8</v>
      </c>
    </row>
    <row r="34" spans="1:6" x14ac:dyDescent="0.25">
      <c r="A34">
        <v>22</v>
      </c>
      <c r="B34" t="s">
        <v>10</v>
      </c>
      <c r="C34" t="s">
        <v>7</v>
      </c>
      <c r="D34">
        <v>10.199999999999999</v>
      </c>
      <c r="E34">
        <v>6</v>
      </c>
      <c r="F34">
        <v>74.430000000000007</v>
      </c>
    </row>
    <row r="35" spans="1:6" x14ac:dyDescent="0.25">
      <c r="A35">
        <v>48</v>
      </c>
      <c r="B35" t="s">
        <v>14</v>
      </c>
      <c r="C35" t="s">
        <v>7</v>
      </c>
      <c r="D35">
        <v>9.6999999999999993</v>
      </c>
      <c r="E35">
        <v>5</v>
      </c>
      <c r="F35">
        <v>103.15</v>
      </c>
    </row>
    <row r="36" spans="1:6" x14ac:dyDescent="0.25">
      <c r="A36">
        <v>16</v>
      </c>
      <c r="B36" t="s">
        <v>15</v>
      </c>
      <c r="C36" t="s">
        <v>7</v>
      </c>
      <c r="D36">
        <v>9.6</v>
      </c>
      <c r="E36">
        <v>4</v>
      </c>
      <c r="F36">
        <v>59.2</v>
      </c>
    </row>
    <row r="37" spans="1:6" x14ac:dyDescent="0.25">
      <c r="A37">
        <v>25</v>
      </c>
      <c r="B37" t="s">
        <v>14</v>
      </c>
      <c r="C37" t="s">
        <v>11</v>
      </c>
      <c r="D37">
        <v>9.6</v>
      </c>
      <c r="E37">
        <v>3</v>
      </c>
      <c r="F37">
        <v>54.66</v>
      </c>
    </row>
    <row r="38" spans="1:6" x14ac:dyDescent="0.25">
      <c r="A38">
        <v>34</v>
      </c>
      <c r="B38" t="s">
        <v>14</v>
      </c>
      <c r="C38" t="s">
        <v>7</v>
      </c>
      <c r="D38">
        <v>9.1</v>
      </c>
      <c r="E38">
        <v>3</v>
      </c>
      <c r="F38">
        <v>52.09</v>
      </c>
    </row>
    <row r="39" spans="1:6" x14ac:dyDescent="0.25">
      <c r="A39">
        <v>3</v>
      </c>
      <c r="B39" t="s">
        <v>6</v>
      </c>
      <c r="C39" t="s">
        <v>7</v>
      </c>
      <c r="D39">
        <v>8.5</v>
      </c>
      <c r="E39">
        <v>4</v>
      </c>
      <c r="F39">
        <v>26.68</v>
      </c>
    </row>
    <row r="40" spans="1:6" x14ac:dyDescent="0.25">
      <c r="A40">
        <v>15</v>
      </c>
      <c r="B40" t="s">
        <v>14</v>
      </c>
      <c r="C40" t="s">
        <v>7</v>
      </c>
      <c r="D40">
        <v>8.4</v>
      </c>
      <c r="E40">
        <v>3</v>
      </c>
      <c r="F40">
        <v>84.12</v>
      </c>
    </row>
    <row r="41" spans="1:6" x14ac:dyDescent="0.25">
      <c r="A41">
        <v>47</v>
      </c>
      <c r="B41" t="s">
        <v>15</v>
      </c>
      <c r="C41" t="s">
        <v>7</v>
      </c>
      <c r="D41">
        <v>8.1</v>
      </c>
      <c r="E41">
        <v>2</v>
      </c>
      <c r="F41">
        <v>17.840000000000003</v>
      </c>
    </row>
    <row r="42" spans="1:6" x14ac:dyDescent="0.25">
      <c r="A42">
        <v>23</v>
      </c>
      <c r="B42" t="s">
        <v>13</v>
      </c>
      <c r="C42" t="s">
        <v>7</v>
      </c>
      <c r="D42">
        <v>8</v>
      </c>
      <c r="E42">
        <v>3</v>
      </c>
      <c r="F42">
        <v>32.730000000000004</v>
      </c>
    </row>
    <row r="43" spans="1:6" x14ac:dyDescent="0.25">
      <c r="A43">
        <v>24</v>
      </c>
      <c r="B43" t="s">
        <v>10</v>
      </c>
      <c r="C43" t="s">
        <v>11</v>
      </c>
      <c r="D43">
        <v>8</v>
      </c>
      <c r="E43">
        <v>2</v>
      </c>
      <c r="F43">
        <v>48.66</v>
      </c>
    </row>
    <row r="44" spans="1:6" x14ac:dyDescent="0.25">
      <c r="A44">
        <v>35</v>
      </c>
      <c r="B44" t="s">
        <v>10</v>
      </c>
      <c r="C44" t="s">
        <v>7</v>
      </c>
      <c r="D44">
        <v>7.8</v>
      </c>
      <c r="E44">
        <v>5</v>
      </c>
      <c r="F44">
        <v>71.81</v>
      </c>
    </row>
    <row r="45" spans="1:6" x14ac:dyDescent="0.25">
      <c r="A45">
        <v>49</v>
      </c>
      <c r="B45" t="s">
        <v>6</v>
      </c>
      <c r="C45" t="s">
        <v>9</v>
      </c>
      <c r="D45">
        <v>7.3</v>
      </c>
      <c r="E45">
        <v>6</v>
      </c>
      <c r="F45">
        <v>52.150000000000006</v>
      </c>
    </row>
    <row r="46" spans="1:6" x14ac:dyDescent="0.25">
      <c r="A46">
        <v>31</v>
      </c>
      <c r="B46" t="s">
        <v>15</v>
      </c>
      <c r="C46" t="s">
        <v>7</v>
      </c>
      <c r="D46">
        <v>7.1000000000000005</v>
      </c>
      <c r="E46">
        <v>2</v>
      </c>
      <c r="F46">
        <v>41.2</v>
      </c>
    </row>
    <row r="47" spans="1:6" x14ac:dyDescent="0.25">
      <c r="A47">
        <v>37</v>
      </c>
      <c r="B47" t="s">
        <v>15</v>
      </c>
      <c r="C47" t="s">
        <v>11</v>
      </c>
      <c r="D47">
        <v>6.2</v>
      </c>
      <c r="E47">
        <v>4</v>
      </c>
      <c r="F47">
        <v>84.17</v>
      </c>
    </row>
    <row r="48" spans="1:6" x14ac:dyDescent="0.25">
      <c r="A48">
        <v>28</v>
      </c>
      <c r="B48" t="s">
        <v>12</v>
      </c>
      <c r="C48" t="s">
        <v>11</v>
      </c>
      <c r="D48">
        <v>6</v>
      </c>
      <c r="E48">
        <v>4</v>
      </c>
      <c r="F48">
        <v>27.910000000000004</v>
      </c>
    </row>
    <row r="49" spans="1:6" x14ac:dyDescent="0.25">
      <c r="A49">
        <v>19</v>
      </c>
      <c r="B49" t="s">
        <v>14</v>
      </c>
      <c r="C49" t="s">
        <v>9</v>
      </c>
      <c r="D49">
        <v>5.6000000000000005</v>
      </c>
      <c r="E49">
        <v>4</v>
      </c>
      <c r="F49">
        <v>68.45</v>
      </c>
    </row>
    <row r="50" spans="1:6" x14ac:dyDescent="0.25">
      <c r="A50">
        <v>40</v>
      </c>
      <c r="B50" t="s">
        <v>8</v>
      </c>
      <c r="C50" t="s">
        <v>7</v>
      </c>
      <c r="D50">
        <v>5</v>
      </c>
      <c r="E50">
        <v>5</v>
      </c>
      <c r="F50">
        <v>36.480000000000004</v>
      </c>
    </row>
    <row r="51" spans="1:6" x14ac:dyDescent="0.25">
      <c r="A51">
        <v>8</v>
      </c>
      <c r="B51" t="s">
        <v>14</v>
      </c>
      <c r="C51" t="s">
        <v>11</v>
      </c>
      <c r="D51">
        <v>4.3</v>
      </c>
      <c r="E51">
        <v>6</v>
      </c>
      <c r="F51">
        <v>55.960000000000008</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opLeftCell="A7" workbookViewId="0">
      <selection activeCell="F1" sqref="F1:F51"/>
    </sheetView>
  </sheetViews>
  <sheetFormatPr defaultRowHeight="15.75" x14ac:dyDescent="0.25"/>
  <cols>
    <col min="1" max="1" width="14.75" customWidth="1"/>
    <col min="2" max="2" width="19.75" customWidth="1"/>
    <col min="3" max="3" width="16.25" customWidth="1"/>
    <col min="4" max="4" width="19" customWidth="1"/>
    <col min="5" max="5" width="13.5" customWidth="1"/>
    <col min="6" max="6" width="17.625" customWidth="1"/>
    <col min="7" max="43" width="5.375" customWidth="1"/>
    <col min="44" max="51" width="6.375" customWidth="1"/>
    <col min="52" max="52" width="11" bestFit="1" customWidth="1"/>
  </cols>
  <sheetData>
    <row r="1" spans="1:6" x14ac:dyDescent="0.25">
      <c r="A1" s="3" t="s">
        <v>0</v>
      </c>
      <c r="B1" s="3" t="s">
        <v>1</v>
      </c>
      <c r="C1" s="1" t="s">
        <v>2</v>
      </c>
      <c r="D1" s="6" t="s">
        <v>3</v>
      </c>
      <c r="E1" s="3" t="s">
        <v>4</v>
      </c>
      <c r="F1" s="7" t="s">
        <v>5</v>
      </c>
    </row>
    <row r="2" spans="1:6" x14ac:dyDescent="0.25">
      <c r="A2" s="4">
        <v>47</v>
      </c>
      <c r="B2" s="4" t="s">
        <v>15</v>
      </c>
      <c r="C2" s="2" t="s">
        <v>7</v>
      </c>
      <c r="D2" s="8">
        <v>8.1</v>
      </c>
      <c r="E2" s="4">
        <v>2</v>
      </c>
      <c r="F2" s="9">
        <v>17.840000000000003</v>
      </c>
    </row>
    <row r="3" spans="1:6" x14ac:dyDescent="0.25">
      <c r="A3" s="4">
        <v>3</v>
      </c>
      <c r="B3" s="4" t="s">
        <v>6</v>
      </c>
      <c r="C3" s="2" t="s">
        <v>7</v>
      </c>
      <c r="D3" s="8">
        <v>8.5</v>
      </c>
      <c r="E3" s="4">
        <v>4</v>
      </c>
      <c r="F3" s="9">
        <v>26.68</v>
      </c>
    </row>
    <row r="4" spans="1:6" x14ac:dyDescent="0.25">
      <c r="A4" s="4">
        <v>28</v>
      </c>
      <c r="B4" s="4" t="s">
        <v>12</v>
      </c>
      <c r="C4" s="2" t="s">
        <v>11</v>
      </c>
      <c r="D4" s="8">
        <v>6</v>
      </c>
      <c r="E4" s="4">
        <v>4</v>
      </c>
      <c r="F4" s="9">
        <v>27.910000000000004</v>
      </c>
    </row>
    <row r="5" spans="1:6" x14ac:dyDescent="0.25">
      <c r="A5" s="4">
        <v>20</v>
      </c>
      <c r="B5" s="4" t="s">
        <v>8</v>
      </c>
      <c r="C5" s="2" t="s">
        <v>7</v>
      </c>
      <c r="D5" s="8">
        <v>15.1</v>
      </c>
      <c r="E5" s="4">
        <v>5</v>
      </c>
      <c r="F5" s="9">
        <v>32.69</v>
      </c>
    </row>
    <row r="6" spans="1:6" x14ac:dyDescent="0.25">
      <c r="A6" s="4">
        <v>23</v>
      </c>
      <c r="B6" s="4" t="s">
        <v>13</v>
      </c>
      <c r="C6" s="2" t="s">
        <v>7</v>
      </c>
      <c r="D6" s="8">
        <v>8</v>
      </c>
      <c r="E6" s="4">
        <v>3</v>
      </c>
      <c r="F6" s="9">
        <v>32.730000000000004</v>
      </c>
    </row>
    <row r="7" spans="1:6" x14ac:dyDescent="0.25">
      <c r="A7" s="4">
        <v>27</v>
      </c>
      <c r="B7" s="4" t="s">
        <v>12</v>
      </c>
      <c r="C7" s="2" t="s">
        <v>7</v>
      </c>
      <c r="D7" s="8">
        <v>16.899999999999999</v>
      </c>
      <c r="E7" s="4">
        <v>5</v>
      </c>
      <c r="F7" s="9">
        <v>34.69</v>
      </c>
    </row>
    <row r="8" spans="1:6" x14ac:dyDescent="0.25">
      <c r="A8" s="4">
        <v>7</v>
      </c>
      <c r="B8" s="4" t="s">
        <v>13</v>
      </c>
      <c r="C8" s="2" t="s">
        <v>7</v>
      </c>
      <c r="D8" s="8">
        <v>11.4</v>
      </c>
      <c r="E8" s="4">
        <v>2</v>
      </c>
      <c r="F8" s="9">
        <v>36.04</v>
      </c>
    </row>
    <row r="9" spans="1:6" x14ac:dyDescent="0.25">
      <c r="A9" s="4">
        <v>40</v>
      </c>
      <c r="B9" s="4" t="s">
        <v>8</v>
      </c>
      <c r="C9" s="2" t="s">
        <v>7</v>
      </c>
      <c r="D9" s="8">
        <v>5</v>
      </c>
      <c r="E9" s="4">
        <v>5</v>
      </c>
      <c r="F9" s="9">
        <v>36.480000000000004</v>
      </c>
    </row>
    <row r="10" spans="1:6" x14ac:dyDescent="0.25">
      <c r="A10" s="4">
        <v>33</v>
      </c>
      <c r="B10" s="4" t="s">
        <v>13</v>
      </c>
      <c r="C10" s="2" t="s">
        <v>7</v>
      </c>
      <c r="D10" s="8">
        <v>11.8</v>
      </c>
      <c r="E10" s="4">
        <v>4</v>
      </c>
      <c r="F10" s="9">
        <v>37.17</v>
      </c>
    </row>
    <row r="11" spans="1:6" x14ac:dyDescent="0.25">
      <c r="A11" s="4">
        <v>39</v>
      </c>
      <c r="B11" s="4" t="s">
        <v>10</v>
      </c>
      <c r="C11" s="2" t="s">
        <v>7</v>
      </c>
      <c r="D11" s="8">
        <v>10.6</v>
      </c>
      <c r="E11" s="4">
        <v>2</v>
      </c>
      <c r="F11" s="9">
        <v>39.06</v>
      </c>
    </row>
    <row r="12" spans="1:6" x14ac:dyDescent="0.25">
      <c r="A12" s="4">
        <v>26</v>
      </c>
      <c r="B12" s="4" t="s">
        <v>8</v>
      </c>
      <c r="C12" s="2" t="s">
        <v>7</v>
      </c>
      <c r="D12" s="8">
        <v>11</v>
      </c>
      <c r="E12" s="4">
        <v>2</v>
      </c>
      <c r="F12" s="9">
        <v>40.54</v>
      </c>
    </row>
    <row r="13" spans="1:6" x14ac:dyDescent="0.25">
      <c r="A13" s="4">
        <v>31</v>
      </c>
      <c r="B13" s="4" t="s">
        <v>15</v>
      </c>
      <c r="C13" s="2" t="s">
        <v>7</v>
      </c>
      <c r="D13" s="8">
        <v>7.1000000000000005</v>
      </c>
      <c r="E13" s="4">
        <v>2</v>
      </c>
      <c r="F13" s="9">
        <v>41.2</v>
      </c>
    </row>
    <row r="14" spans="1:6" x14ac:dyDescent="0.25">
      <c r="A14" s="4">
        <v>4</v>
      </c>
      <c r="B14" s="4" t="s">
        <v>10</v>
      </c>
      <c r="C14" s="2" t="s">
        <v>11</v>
      </c>
      <c r="D14" s="8">
        <v>11.4</v>
      </c>
      <c r="E14" s="4">
        <v>2</v>
      </c>
      <c r="F14" s="9">
        <v>44.730000000000004</v>
      </c>
    </row>
    <row r="15" spans="1:6" x14ac:dyDescent="0.25">
      <c r="A15" s="4">
        <v>12</v>
      </c>
      <c r="B15" s="4" t="s">
        <v>13</v>
      </c>
      <c r="C15" s="2" t="s">
        <v>11</v>
      </c>
      <c r="D15" s="8">
        <v>14.3</v>
      </c>
      <c r="E15" s="4">
        <v>5</v>
      </c>
      <c r="F15" s="9">
        <v>48.05</v>
      </c>
    </row>
    <row r="16" spans="1:6" x14ac:dyDescent="0.25">
      <c r="A16" s="4">
        <v>24</v>
      </c>
      <c r="B16" s="4" t="s">
        <v>10</v>
      </c>
      <c r="C16" s="2" t="s">
        <v>11</v>
      </c>
      <c r="D16" s="8">
        <v>8</v>
      </c>
      <c r="E16" s="4">
        <v>2</v>
      </c>
      <c r="F16" s="9">
        <v>48.66</v>
      </c>
    </row>
    <row r="17" spans="1:6" x14ac:dyDescent="0.25">
      <c r="A17" s="4">
        <v>34</v>
      </c>
      <c r="B17" s="4" t="s">
        <v>14</v>
      </c>
      <c r="C17" s="2" t="s">
        <v>7</v>
      </c>
      <c r="D17" s="8">
        <v>9.1</v>
      </c>
      <c r="E17" s="4">
        <v>3</v>
      </c>
      <c r="F17" s="9">
        <v>52.09</v>
      </c>
    </row>
    <row r="18" spans="1:6" x14ac:dyDescent="0.25">
      <c r="A18" s="4">
        <v>49</v>
      </c>
      <c r="B18" s="4" t="s">
        <v>6</v>
      </c>
      <c r="C18" s="2" t="s">
        <v>9</v>
      </c>
      <c r="D18" s="8">
        <v>7.3</v>
      </c>
      <c r="E18" s="4">
        <v>6</v>
      </c>
      <c r="F18" s="9">
        <v>52.150000000000006</v>
      </c>
    </row>
    <row r="19" spans="1:6" x14ac:dyDescent="0.25">
      <c r="A19" s="4">
        <v>11</v>
      </c>
      <c r="B19" s="4" t="s">
        <v>12</v>
      </c>
      <c r="C19" s="2" t="s">
        <v>9</v>
      </c>
      <c r="D19" s="8">
        <v>13.3</v>
      </c>
      <c r="E19" s="4">
        <v>6</v>
      </c>
      <c r="F19" s="9">
        <v>54.040000000000006</v>
      </c>
    </row>
    <row r="20" spans="1:6" x14ac:dyDescent="0.25">
      <c r="A20" s="4">
        <v>1</v>
      </c>
      <c r="B20" s="4" t="s">
        <v>6</v>
      </c>
      <c r="C20" s="2" t="s">
        <v>7</v>
      </c>
      <c r="D20" s="8">
        <v>12</v>
      </c>
      <c r="E20" s="4">
        <v>4</v>
      </c>
      <c r="F20" s="9">
        <v>54.519999999999996</v>
      </c>
    </row>
    <row r="21" spans="1:6" x14ac:dyDescent="0.25">
      <c r="A21" s="4">
        <v>25</v>
      </c>
      <c r="B21" s="4" t="s">
        <v>14</v>
      </c>
      <c r="C21" s="2" t="s">
        <v>11</v>
      </c>
      <c r="D21" s="8">
        <v>9.6</v>
      </c>
      <c r="E21" s="4">
        <v>3</v>
      </c>
      <c r="F21" s="9">
        <v>54.66</v>
      </c>
    </row>
    <row r="22" spans="1:6" x14ac:dyDescent="0.25">
      <c r="A22" s="4">
        <v>38</v>
      </c>
      <c r="B22" s="4" t="s">
        <v>12</v>
      </c>
      <c r="C22" s="2" t="s">
        <v>7</v>
      </c>
      <c r="D22" s="8">
        <v>11.3</v>
      </c>
      <c r="E22" s="4">
        <v>4</v>
      </c>
      <c r="F22" s="9">
        <v>55.58</v>
      </c>
    </row>
    <row r="23" spans="1:6" x14ac:dyDescent="0.25">
      <c r="A23" s="4">
        <v>8</v>
      </c>
      <c r="B23" s="4" t="s">
        <v>14</v>
      </c>
      <c r="C23" s="2" t="s">
        <v>11</v>
      </c>
      <c r="D23" s="8">
        <v>4.3</v>
      </c>
      <c r="E23" s="4">
        <v>6</v>
      </c>
      <c r="F23" s="9">
        <v>55.960000000000008</v>
      </c>
    </row>
    <row r="24" spans="1:6" x14ac:dyDescent="0.25">
      <c r="A24" s="4">
        <v>16</v>
      </c>
      <c r="B24" s="4" t="s">
        <v>15</v>
      </c>
      <c r="C24" s="2" t="s">
        <v>7</v>
      </c>
      <c r="D24" s="8">
        <v>9.6</v>
      </c>
      <c r="E24" s="4">
        <v>4</v>
      </c>
      <c r="F24" s="9">
        <v>59.2</v>
      </c>
    </row>
    <row r="25" spans="1:6" x14ac:dyDescent="0.25">
      <c r="A25" s="4">
        <v>36</v>
      </c>
      <c r="B25" s="4" t="s">
        <v>6</v>
      </c>
      <c r="C25" s="2" t="s">
        <v>11</v>
      </c>
      <c r="D25" s="8">
        <v>16.5</v>
      </c>
      <c r="E25" s="4">
        <v>5</v>
      </c>
      <c r="F25" s="9">
        <v>59.989999999999995</v>
      </c>
    </row>
    <row r="26" spans="1:6" x14ac:dyDescent="0.25">
      <c r="A26" s="4">
        <v>42</v>
      </c>
      <c r="B26" s="4" t="s">
        <v>12</v>
      </c>
      <c r="C26" s="2" t="s">
        <v>7</v>
      </c>
      <c r="D26" s="8">
        <v>18.100000000000001</v>
      </c>
      <c r="E26" s="4">
        <v>7</v>
      </c>
      <c r="F26" s="9">
        <v>60.14</v>
      </c>
    </row>
    <row r="27" spans="1:6" x14ac:dyDescent="0.25">
      <c r="A27" s="4">
        <v>13</v>
      </c>
      <c r="B27" s="4" t="s">
        <v>13</v>
      </c>
      <c r="C27" s="2" t="s">
        <v>9</v>
      </c>
      <c r="D27" s="8">
        <v>11.700000000000001</v>
      </c>
      <c r="E27" s="4">
        <v>7</v>
      </c>
      <c r="F27" s="9">
        <v>64.16</v>
      </c>
    </row>
    <row r="28" spans="1:6" x14ac:dyDescent="0.25">
      <c r="A28" s="4">
        <v>5</v>
      </c>
      <c r="B28" s="4" t="s">
        <v>8</v>
      </c>
      <c r="C28" s="2" t="s">
        <v>7</v>
      </c>
      <c r="D28" s="8">
        <v>11.3</v>
      </c>
      <c r="E28" s="4">
        <v>4</v>
      </c>
      <c r="F28" s="9">
        <v>66.27</v>
      </c>
    </row>
    <row r="29" spans="1:6" x14ac:dyDescent="0.25">
      <c r="A29" s="4">
        <v>41</v>
      </c>
      <c r="B29" s="4" t="s">
        <v>10</v>
      </c>
      <c r="C29" s="2" t="s">
        <v>9</v>
      </c>
      <c r="D29" s="8">
        <v>15.9</v>
      </c>
      <c r="E29" s="4">
        <v>4</v>
      </c>
      <c r="F29" s="9">
        <v>67.44</v>
      </c>
    </row>
    <row r="30" spans="1:6" x14ac:dyDescent="0.25">
      <c r="A30" s="4">
        <v>6</v>
      </c>
      <c r="B30" s="4" t="s">
        <v>12</v>
      </c>
      <c r="C30" s="2" t="s">
        <v>11</v>
      </c>
      <c r="D30" s="8">
        <v>10.5</v>
      </c>
      <c r="E30" s="4">
        <v>6</v>
      </c>
      <c r="F30" s="9">
        <v>67.8</v>
      </c>
    </row>
    <row r="31" spans="1:6" x14ac:dyDescent="0.25">
      <c r="A31" s="4">
        <v>46</v>
      </c>
      <c r="B31" s="4" t="s">
        <v>14</v>
      </c>
      <c r="C31" s="2" t="s">
        <v>11</v>
      </c>
      <c r="D31" s="8">
        <v>13.700000000000001</v>
      </c>
      <c r="E31" s="4">
        <v>4</v>
      </c>
      <c r="F31" s="9">
        <v>68.17</v>
      </c>
    </row>
    <row r="32" spans="1:6" x14ac:dyDescent="0.25">
      <c r="A32" s="4">
        <v>19</v>
      </c>
      <c r="B32" s="4" t="s">
        <v>14</v>
      </c>
      <c r="C32" s="2" t="s">
        <v>9</v>
      </c>
      <c r="D32" s="8">
        <v>5.6000000000000005</v>
      </c>
      <c r="E32" s="4">
        <v>4</v>
      </c>
      <c r="F32" s="9">
        <v>68.45</v>
      </c>
    </row>
    <row r="33" spans="1:6" x14ac:dyDescent="0.25">
      <c r="A33" s="4">
        <v>10</v>
      </c>
      <c r="B33" s="4" t="s">
        <v>10</v>
      </c>
      <c r="C33" s="2" t="s">
        <v>7</v>
      </c>
      <c r="D33" s="8">
        <v>24.7</v>
      </c>
      <c r="E33" s="4">
        <v>7</v>
      </c>
      <c r="F33" s="9">
        <v>68.73</v>
      </c>
    </row>
    <row r="34" spans="1:6" x14ac:dyDescent="0.25">
      <c r="A34" s="4">
        <v>43</v>
      </c>
      <c r="B34" s="4" t="s">
        <v>14</v>
      </c>
      <c r="C34" s="2" t="s">
        <v>11</v>
      </c>
      <c r="D34" s="8">
        <v>10.8</v>
      </c>
      <c r="E34" s="4">
        <v>4</v>
      </c>
      <c r="F34" s="9">
        <v>70.38</v>
      </c>
    </row>
    <row r="35" spans="1:6" x14ac:dyDescent="0.25">
      <c r="A35" s="4">
        <v>9</v>
      </c>
      <c r="B35" s="4" t="s">
        <v>8</v>
      </c>
      <c r="C35" s="2" t="s">
        <v>11</v>
      </c>
      <c r="D35" s="8">
        <v>12.700000000000001</v>
      </c>
      <c r="E35" s="4">
        <v>3</v>
      </c>
      <c r="F35" s="9">
        <v>70.94</v>
      </c>
    </row>
    <row r="36" spans="1:6" x14ac:dyDescent="0.25">
      <c r="A36" s="4">
        <v>35</v>
      </c>
      <c r="B36" s="4" t="s">
        <v>10</v>
      </c>
      <c r="C36" s="2" t="s">
        <v>7</v>
      </c>
      <c r="D36" s="8">
        <v>7.8</v>
      </c>
      <c r="E36" s="4">
        <v>5</v>
      </c>
      <c r="F36" s="9">
        <v>71.81</v>
      </c>
    </row>
    <row r="37" spans="1:6" x14ac:dyDescent="0.25">
      <c r="A37" s="4">
        <v>22</v>
      </c>
      <c r="B37" s="4" t="s">
        <v>10</v>
      </c>
      <c r="C37" s="2" t="s">
        <v>7</v>
      </c>
      <c r="D37" s="8">
        <v>10.199999999999999</v>
      </c>
      <c r="E37" s="4">
        <v>6</v>
      </c>
      <c r="F37" s="9">
        <v>74.430000000000007</v>
      </c>
    </row>
    <row r="38" spans="1:6" x14ac:dyDescent="0.25">
      <c r="A38" s="4">
        <v>21</v>
      </c>
      <c r="B38" s="4" t="s">
        <v>12</v>
      </c>
      <c r="C38" s="2" t="s">
        <v>11</v>
      </c>
      <c r="D38" s="8">
        <v>16.3</v>
      </c>
      <c r="E38" s="4">
        <v>5</v>
      </c>
      <c r="F38" s="9">
        <v>78.58</v>
      </c>
    </row>
    <row r="39" spans="1:6" x14ac:dyDescent="0.25">
      <c r="A39" s="4">
        <v>15</v>
      </c>
      <c r="B39" s="4" t="s">
        <v>14</v>
      </c>
      <c r="C39" s="2" t="s">
        <v>7</v>
      </c>
      <c r="D39" s="8">
        <v>8.4</v>
      </c>
      <c r="E39" s="4">
        <v>3</v>
      </c>
      <c r="F39" s="9">
        <v>84.12</v>
      </c>
    </row>
    <row r="40" spans="1:6" x14ac:dyDescent="0.25">
      <c r="A40" s="4">
        <v>37</v>
      </c>
      <c r="B40" s="4" t="s">
        <v>15</v>
      </c>
      <c r="C40" s="2" t="s">
        <v>11</v>
      </c>
      <c r="D40" s="8">
        <v>6.2</v>
      </c>
      <c r="E40" s="4">
        <v>4</v>
      </c>
      <c r="F40" s="9">
        <v>84.17</v>
      </c>
    </row>
    <row r="41" spans="1:6" x14ac:dyDescent="0.25">
      <c r="A41" s="4">
        <v>17</v>
      </c>
      <c r="B41" s="4" t="s">
        <v>15</v>
      </c>
      <c r="C41" s="2" t="s">
        <v>7</v>
      </c>
      <c r="D41" s="8">
        <v>23.3</v>
      </c>
      <c r="E41" s="4">
        <v>7</v>
      </c>
      <c r="F41" s="9">
        <v>91.62</v>
      </c>
    </row>
    <row r="42" spans="1:6" x14ac:dyDescent="0.25">
      <c r="A42" s="4">
        <v>2</v>
      </c>
      <c r="B42" s="4" t="s">
        <v>8</v>
      </c>
      <c r="C42" s="2" t="s">
        <v>9</v>
      </c>
      <c r="D42" s="8">
        <v>19.5</v>
      </c>
      <c r="E42" s="4">
        <v>6</v>
      </c>
      <c r="F42" s="9">
        <v>94.9</v>
      </c>
    </row>
    <row r="43" spans="1:6" x14ac:dyDescent="0.25">
      <c r="A43" s="4">
        <v>50</v>
      </c>
      <c r="B43" s="4" t="s">
        <v>14</v>
      </c>
      <c r="C43" s="2" t="s">
        <v>7</v>
      </c>
      <c r="D43" s="8">
        <v>13.4</v>
      </c>
      <c r="E43" s="4">
        <v>3</v>
      </c>
      <c r="F43" s="9">
        <v>98.75</v>
      </c>
    </row>
    <row r="44" spans="1:6" x14ac:dyDescent="0.25">
      <c r="A44" s="4">
        <v>48</v>
      </c>
      <c r="B44" s="4" t="s">
        <v>14</v>
      </c>
      <c r="C44" s="2" t="s">
        <v>7</v>
      </c>
      <c r="D44" s="8">
        <v>9.6999999999999993</v>
      </c>
      <c r="E44" s="4">
        <v>5</v>
      </c>
      <c r="F44" s="9">
        <v>103.15</v>
      </c>
    </row>
    <row r="45" spans="1:6" x14ac:dyDescent="0.25">
      <c r="A45" s="4">
        <v>45</v>
      </c>
      <c r="B45" s="4" t="s">
        <v>6</v>
      </c>
      <c r="C45" s="2" t="s">
        <v>7</v>
      </c>
      <c r="D45" s="8">
        <v>30.1</v>
      </c>
      <c r="E45" s="4">
        <v>6</v>
      </c>
      <c r="F45" s="9">
        <v>104.23</v>
      </c>
    </row>
    <row r="46" spans="1:6" x14ac:dyDescent="0.25">
      <c r="A46" s="4">
        <v>44</v>
      </c>
      <c r="B46" s="4" t="s">
        <v>6</v>
      </c>
      <c r="C46" s="2" t="s">
        <v>7</v>
      </c>
      <c r="D46" s="8">
        <v>13.3</v>
      </c>
      <c r="E46" s="4">
        <v>7</v>
      </c>
      <c r="F46" s="9">
        <v>110.65</v>
      </c>
    </row>
    <row r="47" spans="1:6" x14ac:dyDescent="0.25">
      <c r="A47" s="4">
        <v>30</v>
      </c>
      <c r="B47" s="4" t="s">
        <v>6</v>
      </c>
      <c r="C47" s="2" t="s">
        <v>9</v>
      </c>
      <c r="D47" s="8">
        <v>11.8</v>
      </c>
      <c r="E47" s="4">
        <v>9</v>
      </c>
      <c r="F47" s="9">
        <v>120.25</v>
      </c>
    </row>
    <row r="48" spans="1:6" x14ac:dyDescent="0.25">
      <c r="A48" s="4">
        <v>18</v>
      </c>
      <c r="B48" s="4" t="s">
        <v>6</v>
      </c>
      <c r="C48" s="2" t="s">
        <v>7</v>
      </c>
      <c r="D48" s="8">
        <v>14</v>
      </c>
      <c r="E48" s="4">
        <v>7</v>
      </c>
      <c r="F48" s="9">
        <v>126.4</v>
      </c>
    </row>
    <row r="49" spans="1:6" x14ac:dyDescent="0.25">
      <c r="A49" s="4">
        <v>32</v>
      </c>
      <c r="B49" s="4" t="s">
        <v>14</v>
      </c>
      <c r="C49" s="2" t="s">
        <v>11</v>
      </c>
      <c r="D49" s="8">
        <v>18</v>
      </c>
      <c r="E49" s="4">
        <v>8</v>
      </c>
      <c r="F49" s="9">
        <v>134.4</v>
      </c>
    </row>
    <row r="50" spans="1:6" x14ac:dyDescent="0.25">
      <c r="A50" s="4">
        <v>29</v>
      </c>
      <c r="B50" s="4" t="s">
        <v>14</v>
      </c>
      <c r="C50" s="2" t="s">
        <v>11</v>
      </c>
      <c r="D50" s="8">
        <v>32.9</v>
      </c>
      <c r="E50" s="4">
        <v>10</v>
      </c>
      <c r="F50" s="9">
        <v>155.30000000000001</v>
      </c>
    </row>
    <row r="51" spans="1:6" x14ac:dyDescent="0.25">
      <c r="A51" s="4">
        <v>14</v>
      </c>
      <c r="B51" s="4" t="s">
        <v>6</v>
      </c>
      <c r="C51" s="2" t="s">
        <v>11</v>
      </c>
      <c r="D51" s="8">
        <v>24.400000000000002</v>
      </c>
      <c r="E51" s="4">
        <v>10</v>
      </c>
      <c r="F51" s="9">
        <v>158.51</v>
      </c>
    </row>
    <row r="53" spans="1:6" ht="16.5" thickBot="1" x14ac:dyDescent="0.3"/>
    <row r="54" spans="1:6" ht="16.5" thickBot="1" x14ac:dyDescent="0.3">
      <c r="A54" s="39" t="s">
        <v>37</v>
      </c>
      <c r="B54" s="40" t="s">
        <v>4</v>
      </c>
    </row>
    <row r="55" spans="1:6" x14ac:dyDescent="0.25">
      <c r="A55" s="41" t="s">
        <v>26</v>
      </c>
      <c r="B55" s="42">
        <v>2</v>
      </c>
    </row>
    <row r="56" spans="1:6" x14ac:dyDescent="0.25">
      <c r="A56" s="43" t="s">
        <v>27</v>
      </c>
      <c r="B56" s="44">
        <v>10</v>
      </c>
    </row>
    <row r="57" spans="1:6" x14ac:dyDescent="0.25">
      <c r="A57" s="41" t="s">
        <v>31</v>
      </c>
      <c r="B57" s="42">
        <v>4.82</v>
      </c>
    </row>
    <row r="58" spans="1:6" x14ac:dyDescent="0.25">
      <c r="A58" s="43" t="s">
        <v>32</v>
      </c>
      <c r="B58" s="44">
        <v>4.5</v>
      </c>
    </row>
    <row r="59" spans="1:6" x14ac:dyDescent="0.25">
      <c r="A59" s="41" t="s">
        <v>44</v>
      </c>
      <c r="B59">
        <v>4</v>
      </c>
    </row>
    <row r="60" spans="1:6" x14ac:dyDescent="0.25">
      <c r="A60" s="43" t="s">
        <v>45</v>
      </c>
      <c r="B60">
        <v>4</v>
      </c>
    </row>
    <row r="61" spans="1:6" x14ac:dyDescent="0.25">
      <c r="A61" s="41" t="s">
        <v>33</v>
      </c>
      <c r="B61" s="42">
        <v>8</v>
      </c>
    </row>
    <row r="62" spans="1:6" x14ac:dyDescent="0.25">
      <c r="A62" s="43" t="s">
        <v>34</v>
      </c>
      <c r="B62" s="44">
        <v>4.1506122448979612</v>
      </c>
    </row>
    <row r="63" spans="1:6" x14ac:dyDescent="0.25">
      <c r="A63" s="41" t="s">
        <v>28</v>
      </c>
      <c r="B63" s="42">
        <v>2.037305142804573</v>
      </c>
    </row>
    <row r="64" spans="1:6" x14ac:dyDescent="0.25">
      <c r="A64" s="43"/>
      <c r="B64" s="44"/>
    </row>
    <row r="65" spans="1:2" x14ac:dyDescent="0.25">
      <c r="A65" s="41" t="s">
        <v>35</v>
      </c>
      <c r="B65" s="42">
        <v>0.4226774155196209</v>
      </c>
    </row>
    <row r="66" spans="1:2" x14ac:dyDescent="0.25">
      <c r="A66" s="43"/>
      <c r="B66" s="44"/>
    </row>
    <row r="67" spans="1:2" x14ac:dyDescent="0.25">
      <c r="A67" s="41" t="s">
        <v>36</v>
      </c>
      <c r="B67" s="42">
        <v>7</v>
      </c>
    </row>
    <row r="68" spans="1:2" ht="16.5" thickBot="1" x14ac:dyDescent="0.3">
      <c r="A68" s="59" t="s">
        <v>46</v>
      </c>
      <c r="B68" s="45">
        <v>3.25</v>
      </c>
    </row>
  </sheetData>
  <sortState ref="A2:F51">
    <sortCondition ref="F1"/>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topLeftCell="A10" workbookViewId="0">
      <selection activeCell="D4" sqref="D4"/>
    </sheetView>
  </sheetViews>
  <sheetFormatPr defaultRowHeight="15.75" x14ac:dyDescent="0.25"/>
  <cols>
    <col min="1" max="1" width="28.625" customWidth="1"/>
    <col min="2" max="2" width="18.5" customWidth="1"/>
    <col min="3" max="3" width="19.75" customWidth="1"/>
    <col min="4" max="4" width="22" bestFit="1" customWidth="1"/>
    <col min="5" max="5" width="6.625" customWidth="1"/>
    <col min="6" max="6" width="29.75" customWidth="1"/>
    <col min="7" max="7" width="13.875" customWidth="1"/>
    <col min="8" max="8" width="18.375" customWidth="1"/>
    <col min="9" max="9" width="13.875" customWidth="1"/>
    <col min="10" max="10" width="9" customWidth="1"/>
  </cols>
  <sheetData>
    <row r="1" spans="1:9" ht="32.25" customHeight="1" x14ac:dyDescent="0.25">
      <c r="A1" t="s">
        <v>37</v>
      </c>
      <c r="B1" s="1" t="s">
        <v>3</v>
      </c>
      <c r="C1" s="1" t="s">
        <v>4</v>
      </c>
      <c r="D1" s="1" t="s">
        <v>5</v>
      </c>
    </row>
    <row r="2" spans="1:9" ht="15.75" customHeight="1" x14ac:dyDescent="0.25">
      <c r="A2" s="32" t="s">
        <v>26</v>
      </c>
      <c r="B2">
        <f>MIN(Table1[Time (min)])</f>
        <v>4.3</v>
      </c>
      <c r="C2">
        <f>MIN(Table1[Pages Viewed])</f>
        <v>2</v>
      </c>
      <c r="D2">
        <f>MIN(Table1[Amount Spent ($)])</f>
        <v>17.840000000000003</v>
      </c>
      <c r="F2" s="52" t="s">
        <v>43</v>
      </c>
      <c r="G2" s="55" t="s">
        <v>11</v>
      </c>
      <c r="H2" s="55" t="s">
        <v>7</v>
      </c>
      <c r="I2" s="56" t="s">
        <v>9</v>
      </c>
    </row>
    <row r="3" spans="1:9" ht="18" customHeight="1" x14ac:dyDescent="0.25">
      <c r="A3" s="32" t="s">
        <v>27</v>
      </c>
      <c r="B3">
        <f>MAX(Table1[Time (min)])</f>
        <v>32.9</v>
      </c>
      <c r="C3">
        <f>MAX(Table1[Pages Viewed])</f>
        <v>10</v>
      </c>
      <c r="D3">
        <f>MAX(Table1[Amount Spent ($)])</f>
        <v>158.51</v>
      </c>
      <c r="F3" s="57" t="s">
        <v>38</v>
      </c>
      <c r="G3" s="53">
        <f>COUNTIF(Table1[Browser],'#1'!G2)</f>
        <v>16</v>
      </c>
      <c r="H3" s="53">
        <f>COUNTIF(Table1[Browser],'#1'!H2)</f>
        <v>27</v>
      </c>
      <c r="I3" s="54">
        <f>COUNTIF(Table1[Browser],'#1'!I2)</f>
        <v>7</v>
      </c>
    </row>
    <row r="4" spans="1:9" x14ac:dyDescent="0.25">
      <c r="A4" s="32" t="s">
        <v>31</v>
      </c>
      <c r="B4">
        <f>AVERAGE(Table1[Time (min)])</f>
        <v>12.810000000000002</v>
      </c>
      <c r="C4">
        <f>AVERAGE(Table1[Pages Viewed])</f>
        <v>4.82</v>
      </c>
      <c r="D4" s="51">
        <f>AVERAGE(Table1[Amount Spent ($)])</f>
        <v>68.128199999999993</v>
      </c>
    </row>
    <row r="5" spans="1:9" x14ac:dyDescent="0.25">
      <c r="A5" s="32" t="s">
        <v>32</v>
      </c>
      <c r="B5">
        <f>MEDIAN(Table1[Time (min)])</f>
        <v>11.4</v>
      </c>
      <c r="C5">
        <f>MEDIAN(Table1[Pages Viewed])</f>
        <v>4.5</v>
      </c>
      <c r="D5">
        <f>MEDIAN(Table1[Amount Spent ($)])</f>
        <v>62.15</v>
      </c>
    </row>
    <row r="6" spans="1:9" x14ac:dyDescent="0.25">
      <c r="A6" s="32" t="s">
        <v>44</v>
      </c>
      <c r="B6">
        <f t="array" ref="B6">_xlfn.MODE.MULT(' #1 graph1'!D2:D51)</f>
        <v>8</v>
      </c>
      <c r="C6">
        <f t="array" ref="C6">_xlfn.MODE.MULT(' #1 graph1'!E2:E51)</f>
        <v>4</v>
      </c>
      <c r="D6" t="e">
        <f t="array" ref="D6">_xlfn.MODE.MULT(' #1 graph1'!F2:F51)</f>
        <v>#N/A</v>
      </c>
    </row>
    <row r="7" spans="1:9" x14ac:dyDescent="0.25">
      <c r="A7" s="32" t="s">
        <v>45</v>
      </c>
      <c r="B7">
        <f t="array" ref="B7">_xlfn.MODE.MULT(' #1 graph1'!D3:D52)</f>
        <v>8</v>
      </c>
      <c r="C7">
        <f t="array" ref="C7">_xlfn.MODE.MULT(' #1 graph1'!E3:E52)</f>
        <v>4</v>
      </c>
      <c r="D7" t="e">
        <f t="array" ref="D7">_xlfn.MODE.MULT(' #1 graph1'!F3:F52)</f>
        <v>#N/A</v>
      </c>
    </row>
    <row r="8" spans="1:9" x14ac:dyDescent="0.25">
      <c r="A8" s="32" t="s">
        <v>33</v>
      </c>
      <c r="B8">
        <f>MAX(Table1[Time (min)])-MIN(Table1[Time (min)])</f>
        <v>28.599999999999998</v>
      </c>
      <c r="C8">
        <f>MAX(Table1[Pages Viewed])-MIN(Table1[Pages Viewed])</f>
        <v>8</v>
      </c>
      <c r="D8">
        <f>MAX(Table1[Amount Spent ($)])-MIN(Table1[Amount Spent ($)])</f>
        <v>140.66999999999999</v>
      </c>
    </row>
    <row r="9" spans="1:9" ht="31.5" x14ac:dyDescent="0.25">
      <c r="A9" s="32" t="s">
        <v>34</v>
      </c>
      <c r="B9">
        <f>VAR(Table1[Time (min)])</f>
        <v>36.76377551020407</v>
      </c>
      <c r="C9">
        <f>VAR(Table1[Pages Viewed])</f>
        <v>4.1506122448979612</v>
      </c>
      <c r="D9">
        <f>VAR(Table1[Amount Spent ($)])</f>
        <v>1046.1186722040827</v>
      </c>
      <c r="F9" s="19" t="s">
        <v>16</v>
      </c>
      <c r="G9" s="19" t="s">
        <v>30</v>
      </c>
      <c r="H9" s="20" t="s">
        <v>18</v>
      </c>
      <c r="I9" s="20" t="s">
        <v>29</v>
      </c>
    </row>
    <row r="10" spans="1:9" x14ac:dyDescent="0.25">
      <c r="A10" s="32" t="s">
        <v>28</v>
      </c>
      <c r="B10">
        <f>_xlfn.STDEV.S(Table1[Time (min)])</f>
        <v>6.0633139049701255</v>
      </c>
      <c r="C10">
        <f>_xlfn.STDEV.S(Table1[Pages Viewed])</f>
        <v>2.037305142804573</v>
      </c>
      <c r="D10">
        <f>_xlfn.STDEV.S(Table1[Amount Spent ($)])</f>
        <v>32.343757855327858</v>
      </c>
      <c r="F10" s="12" t="s">
        <v>11</v>
      </c>
      <c r="G10" s="10">
        <v>81</v>
      </c>
      <c r="H10" s="10">
        <v>1228.21</v>
      </c>
      <c r="I10" s="10">
        <v>215.6</v>
      </c>
    </row>
    <row r="11" spans="1:9" x14ac:dyDescent="0.25">
      <c r="A11" s="32"/>
      <c r="F11" s="12" t="s">
        <v>7</v>
      </c>
      <c r="G11" s="10">
        <v>118</v>
      </c>
      <c r="H11" s="10">
        <v>1656.8100000000002</v>
      </c>
      <c r="I11" s="10">
        <v>339.80000000000007</v>
      </c>
    </row>
    <row r="12" spans="1:9" x14ac:dyDescent="0.25">
      <c r="A12" s="32" t="s">
        <v>35</v>
      </c>
      <c r="B12">
        <f>B10/B4</f>
        <v>0.47332661240984575</v>
      </c>
      <c r="C12">
        <f>C10/C4</f>
        <v>0.4226774155196209</v>
      </c>
      <c r="D12">
        <f>D10/D4</f>
        <v>0.4747484573983734</v>
      </c>
      <c r="F12" s="12" t="s">
        <v>9</v>
      </c>
      <c r="G12" s="10">
        <v>42</v>
      </c>
      <c r="H12" s="10">
        <v>521.39</v>
      </c>
      <c r="I12" s="10">
        <v>85.100000000000009</v>
      </c>
    </row>
    <row r="13" spans="1:9" x14ac:dyDescent="0.25">
      <c r="A13" s="32"/>
      <c r="F13" s="12" t="s">
        <v>17</v>
      </c>
      <c r="G13" s="10">
        <v>241</v>
      </c>
      <c r="H13" s="10">
        <v>3406.4100000000003</v>
      </c>
      <c r="I13" s="10">
        <v>640.50000000000011</v>
      </c>
    </row>
    <row r="14" spans="1:9" x14ac:dyDescent="0.25">
      <c r="A14" s="32" t="s">
        <v>36</v>
      </c>
      <c r="B14">
        <f>PERCENTILE(Table1[Time (min)],0.85)</f>
        <v>17.614999999999998</v>
      </c>
      <c r="C14">
        <f>PERCENTILE(Table1[Pages Viewed],0.85)</f>
        <v>7</v>
      </c>
      <c r="D14">
        <f>PERCENTILE(Table1[Amount Spent ($)],0.85)</f>
        <v>101.61</v>
      </c>
    </row>
    <row r="15" spans="1:9" x14ac:dyDescent="0.25">
      <c r="A15" s="58" t="s">
        <v>46</v>
      </c>
      <c r="B15">
        <f>PERCENTILE(Table1[Time (min)],0.25)</f>
        <v>8.65</v>
      </c>
      <c r="C15">
        <f>PERCENTILE(Table1[Pages Viewed],0.25)</f>
        <v>3.25</v>
      </c>
      <c r="D15">
        <f>PERCENTILE(Table1[Amount Spent ($)],0.25)</f>
        <v>45.56</v>
      </c>
    </row>
    <row r="16" spans="1:9" x14ac:dyDescent="0.25">
      <c r="B16" s="46" t="s">
        <v>29</v>
      </c>
      <c r="C16" s="46" t="s">
        <v>30</v>
      </c>
      <c r="D16" s="46" t="s">
        <v>18</v>
      </c>
    </row>
    <row r="17" spans="1:4" ht="25.5" customHeight="1" x14ac:dyDescent="0.25">
      <c r="A17" s="31"/>
      <c r="B17" s="47">
        <v>640.50000000000011</v>
      </c>
      <c r="C17" s="47">
        <v>241</v>
      </c>
      <c r="D17" s="47">
        <v>3406.4099999999989</v>
      </c>
    </row>
    <row r="18" spans="1:4" ht="25.5" customHeight="1" x14ac:dyDescent="0.25">
      <c r="A18" s="31"/>
      <c r="B18" s="48"/>
      <c r="C18" s="48"/>
      <c r="D18" s="48"/>
    </row>
    <row r="19" spans="1:4" ht="25.5" customHeight="1" x14ac:dyDescent="0.25">
      <c r="A19" s="50" t="s">
        <v>42</v>
      </c>
      <c r="B19" s="50"/>
      <c r="C19" s="50"/>
      <c r="D19" s="48"/>
    </row>
    <row r="20" spans="1:4" ht="25.5" customHeight="1" x14ac:dyDescent="0.25">
      <c r="A20" s="31"/>
      <c r="B20" s="48"/>
      <c r="C20" s="48"/>
      <c r="D20" s="48"/>
    </row>
    <row r="21" spans="1:4" x14ac:dyDescent="0.25">
      <c r="A21" s="49" t="s">
        <v>2</v>
      </c>
      <c r="B21" s="46" t="s">
        <v>29</v>
      </c>
    </row>
    <row r="22" spans="1:4" x14ac:dyDescent="0.25">
      <c r="A22" s="46" t="s">
        <v>11</v>
      </c>
      <c r="B22" s="47">
        <v>215.6</v>
      </c>
    </row>
    <row r="23" spans="1:4" ht="16.5" customHeight="1" x14ac:dyDescent="0.25">
      <c r="A23" s="46" t="s">
        <v>7</v>
      </c>
      <c r="B23" s="47">
        <v>339.80000000000007</v>
      </c>
    </row>
    <row r="24" spans="1:4" x14ac:dyDescent="0.25">
      <c r="A24" s="46" t="s">
        <v>9</v>
      </c>
      <c r="B24" s="47">
        <v>85.100000000000009</v>
      </c>
    </row>
    <row r="37" ht="14.25" customHeight="1" x14ac:dyDescent="0.25"/>
  </sheetData>
  <mergeCells count="1">
    <mergeCell ref="A19:C19"/>
  </mergeCells>
  <pageMargins left="0.7" right="0.7" top="0.75" bottom="0.75" header="0.3" footer="0.3"/>
  <pageSetup orientation="portrait" r:id="rId4"/>
  <drawing r:id="rId5"/>
  <tableParts count="2">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showGridLines="0" tabSelected="1" topLeftCell="A40" workbookViewId="0">
      <selection activeCell="E86" sqref="E86"/>
    </sheetView>
  </sheetViews>
  <sheetFormatPr defaultColWidth="0" defaultRowHeight="15.75" zeroHeight="1" x14ac:dyDescent="0.25"/>
  <cols>
    <col min="1" max="1" width="13.75" bestFit="1" customWidth="1"/>
    <col min="2" max="2" width="13.75" customWidth="1"/>
    <col min="3" max="3" width="4.25" customWidth="1"/>
    <col min="4" max="5" width="13.75" customWidth="1"/>
    <col min="6" max="6" width="12.625" customWidth="1"/>
    <col min="7" max="7" width="19.125" customWidth="1"/>
    <col min="8" max="8" width="18.375" style="22" customWidth="1"/>
    <col min="9" max="9" width="15.125" customWidth="1"/>
    <col min="10" max="10" width="23" customWidth="1"/>
    <col min="11" max="16384" width="9" hidden="1"/>
  </cols>
  <sheetData>
    <row r="1" spans="1:10" ht="15.75" customHeight="1" x14ac:dyDescent="0.25">
      <c r="A1" s="18" t="s">
        <v>2</v>
      </c>
      <c r="B1" s="17" t="s">
        <v>1</v>
      </c>
      <c r="C1" s="30"/>
      <c r="D1" s="35" t="s">
        <v>20</v>
      </c>
      <c r="E1" s="35"/>
      <c r="F1" s="35"/>
      <c r="G1" s="35"/>
      <c r="H1" s="35"/>
      <c r="I1" s="35"/>
      <c r="J1" s="35"/>
    </row>
    <row r="2" spans="1:10" ht="15.75" customHeight="1" x14ac:dyDescent="0.25">
      <c r="A2" s="14" t="s">
        <v>11</v>
      </c>
      <c r="B2" s="13" t="s">
        <v>6</v>
      </c>
      <c r="C2" s="29"/>
      <c r="D2" s="35"/>
      <c r="E2" s="35"/>
      <c r="F2" s="35"/>
      <c r="G2" s="35"/>
      <c r="H2" s="35"/>
      <c r="I2" s="35"/>
      <c r="J2" s="35"/>
    </row>
    <row r="3" spans="1:10" ht="15.75" customHeight="1" x14ac:dyDescent="0.25">
      <c r="A3" s="14" t="s">
        <v>11</v>
      </c>
      <c r="B3" s="13" t="s">
        <v>8</v>
      </c>
      <c r="C3" s="29"/>
      <c r="D3" s="35"/>
      <c r="E3" s="35"/>
      <c r="F3" s="35"/>
      <c r="G3" s="35"/>
      <c r="H3" s="35"/>
      <c r="I3" s="35"/>
      <c r="J3" s="35"/>
    </row>
    <row r="4" spans="1:10" x14ac:dyDescent="0.25">
      <c r="A4" s="14" t="s">
        <v>11</v>
      </c>
      <c r="B4" s="13" t="s">
        <v>6</v>
      </c>
      <c r="C4" s="29"/>
      <c r="D4" s="29"/>
    </row>
    <row r="5" spans="1:10" x14ac:dyDescent="0.25">
      <c r="A5" s="14" t="s">
        <v>11</v>
      </c>
      <c r="B5" s="13" t="s">
        <v>10</v>
      </c>
      <c r="C5" s="29"/>
      <c r="D5" s="29"/>
      <c r="E5" s="27" t="s">
        <v>2</v>
      </c>
      <c r="F5" s="27" t="s">
        <v>20</v>
      </c>
      <c r="G5" s="27" t="s">
        <v>21</v>
      </c>
      <c r="H5" s="28" t="s">
        <v>22</v>
      </c>
    </row>
    <row r="6" spans="1:10" x14ac:dyDescent="0.25">
      <c r="A6" s="14" t="s">
        <v>11</v>
      </c>
      <c r="B6" s="13" t="s">
        <v>8</v>
      </c>
      <c r="C6" s="29"/>
      <c r="D6" s="29"/>
      <c r="E6" s="25" t="s">
        <v>11</v>
      </c>
      <c r="F6" s="25">
        <f>COUNTIF($A$1:$A$52,E6)</f>
        <v>16</v>
      </c>
      <c r="G6" s="26">
        <f>F6/COUNTA($A$2:$A$52)</f>
        <v>0.32</v>
      </c>
      <c r="H6" s="24">
        <f>G6</f>
        <v>0.32</v>
      </c>
    </row>
    <row r="7" spans="1:10" x14ac:dyDescent="0.25">
      <c r="A7" s="14" t="s">
        <v>11</v>
      </c>
      <c r="B7" s="13" t="s">
        <v>12</v>
      </c>
      <c r="C7" s="29"/>
      <c r="D7" s="29"/>
      <c r="E7" s="25" t="s">
        <v>7</v>
      </c>
      <c r="F7" s="25">
        <f>COUNTIF($A$1:$A$52,E7)</f>
        <v>27</v>
      </c>
      <c r="G7" s="26">
        <f>F7/COUNTA($A$2:$A$52)</f>
        <v>0.54</v>
      </c>
      <c r="H7" s="24">
        <f>G7</f>
        <v>0.54</v>
      </c>
    </row>
    <row r="8" spans="1:10" x14ac:dyDescent="0.25">
      <c r="A8" s="14" t="s">
        <v>11</v>
      </c>
      <c r="B8" s="13" t="s">
        <v>13</v>
      </c>
      <c r="C8" s="29"/>
      <c r="D8" s="29"/>
      <c r="E8" s="25" t="s">
        <v>9</v>
      </c>
      <c r="F8" s="25">
        <f>COUNTIF($A$1:$A$52,E8)</f>
        <v>7</v>
      </c>
      <c r="G8" s="26">
        <f>F8/COUNTA($A$2:$A$52)</f>
        <v>0.14000000000000001</v>
      </c>
      <c r="H8" s="24">
        <f>G8</f>
        <v>0.14000000000000001</v>
      </c>
    </row>
    <row r="9" spans="1:10" x14ac:dyDescent="0.25">
      <c r="A9" s="14"/>
      <c r="B9" s="13"/>
      <c r="C9" s="29"/>
      <c r="D9" s="29"/>
      <c r="E9" s="25"/>
      <c r="F9" s="25"/>
      <c r="G9" s="26"/>
      <c r="H9" s="24"/>
    </row>
    <row r="10" spans="1:10" x14ac:dyDescent="0.25">
      <c r="A10" s="14" t="s">
        <v>11</v>
      </c>
      <c r="B10" s="13" t="s">
        <v>14</v>
      </c>
      <c r="C10" s="29"/>
      <c r="D10" s="29"/>
    </row>
    <row r="11" spans="1:10" x14ac:dyDescent="0.25">
      <c r="A11" s="14" t="s">
        <v>11</v>
      </c>
      <c r="B11" s="13" t="s">
        <v>8</v>
      </c>
      <c r="C11" s="29"/>
      <c r="D11" s="29"/>
      <c r="E11" s="1" t="s">
        <v>1</v>
      </c>
      <c r="F11" s="1" t="s">
        <v>20</v>
      </c>
      <c r="G11" s="1" t="s">
        <v>21</v>
      </c>
      <c r="H11" s="27" t="s">
        <v>22</v>
      </c>
    </row>
    <row r="12" spans="1:10" x14ac:dyDescent="0.25">
      <c r="A12" s="14" t="s">
        <v>11</v>
      </c>
      <c r="B12" s="13" t="s">
        <v>10</v>
      </c>
      <c r="C12" s="29"/>
      <c r="D12" s="29"/>
      <c r="E12" t="s">
        <v>6</v>
      </c>
      <c r="F12">
        <f t="shared" ref="F12:F18" si="0">COUNTIF($B$2:$B$52,E12)</f>
        <v>9</v>
      </c>
      <c r="G12">
        <f t="shared" ref="G12:G18" si="1">F12/COUNTA($B$2:$B$52)</f>
        <v>0.18</v>
      </c>
      <c r="H12" s="24">
        <f>G12</f>
        <v>0.18</v>
      </c>
    </row>
    <row r="13" spans="1:10" ht="19.5" customHeight="1" x14ac:dyDescent="0.25">
      <c r="A13" s="14" t="s">
        <v>11</v>
      </c>
      <c r="B13" s="13" t="s">
        <v>12</v>
      </c>
      <c r="C13" s="29"/>
      <c r="D13" s="29"/>
      <c r="E13" t="s">
        <v>10</v>
      </c>
      <c r="F13">
        <f t="shared" si="0"/>
        <v>7</v>
      </c>
      <c r="G13">
        <f t="shared" si="1"/>
        <v>0.14000000000000001</v>
      </c>
      <c r="H13" s="24">
        <f t="shared" ref="H13:H18" si="2">G13</f>
        <v>0.14000000000000001</v>
      </c>
    </row>
    <row r="14" spans="1:10" x14ac:dyDescent="0.25">
      <c r="A14" s="14" t="s">
        <v>11</v>
      </c>
      <c r="B14" s="13" t="s">
        <v>13</v>
      </c>
      <c r="C14" s="29"/>
      <c r="D14" s="29"/>
      <c r="E14" t="s">
        <v>8</v>
      </c>
      <c r="F14">
        <f t="shared" si="0"/>
        <v>6</v>
      </c>
      <c r="G14">
        <f t="shared" si="1"/>
        <v>0.12</v>
      </c>
      <c r="H14" s="24">
        <f t="shared" si="2"/>
        <v>0.12</v>
      </c>
    </row>
    <row r="15" spans="1:10" x14ac:dyDescent="0.25">
      <c r="A15" s="14" t="s">
        <v>11</v>
      </c>
      <c r="B15" s="13" t="s">
        <v>13</v>
      </c>
      <c r="C15" s="29"/>
      <c r="D15" s="29"/>
      <c r="E15" t="s">
        <v>15</v>
      </c>
      <c r="F15">
        <f t="shared" si="0"/>
        <v>5</v>
      </c>
      <c r="G15">
        <f t="shared" si="1"/>
        <v>0.1</v>
      </c>
      <c r="H15" s="24">
        <f t="shared" si="2"/>
        <v>0.1</v>
      </c>
    </row>
    <row r="16" spans="1:10" x14ac:dyDescent="0.25">
      <c r="A16" s="14" t="s">
        <v>11</v>
      </c>
      <c r="B16" s="13" t="s">
        <v>6</v>
      </c>
      <c r="C16" s="29"/>
      <c r="D16" s="29"/>
      <c r="E16" t="s">
        <v>14</v>
      </c>
      <c r="F16">
        <f t="shared" si="0"/>
        <v>11</v>
      </c>
      <c r="G16">
        <f t="shared" si="1"/>
        <v>0.22</v>
      </c>
      <c r="H16" s="24">
        <f t="shared" si="2"/>
        <v>0.22</v>
      </c>
    </row>
    <row r="17" spans="1:8" x14ac:dyDescent="0.25">
      <c r="A17" s="14" t="s">
        <v>11</v>
      </c>
      <c r="B17" s="13" t="s">
        <v>14</v>
      </c>
      <c r="C17" s="29"/>
      <c r="D17" s="29"/>
      <c r="E17" t="s">
        <v>12</v>
      </c>
      <c r="F17">
        <f t="shared" si="0"/>
        <v>7</v>
      </c>
      <c r="G17">
        <f t="shared" si="1"/>
        <v>0.14000000000000001</v>
      </c>
      <c r="H17" s="24">
        <f t="shared" si="2"/>
        <v>0.14000000000000001</v>
      </c>
    </row>
    <row r="18" spans="1:8" x14ac:dyDescent="0.25">
      <c r="A18" s="14" t="s">
        <v>11</v>
      </c>
      <c r="B18" s="13" t="s">
        <v>15</v>
      </c>
      <c r="C18" s="29"/>
      <c r="D18" s="29"/>
      <c r="E18" t="s">
        <v>13</v>
      </c>
      <c r="F18">
        <f t="shared" si="0"/>
        <v>5</v>
      </c>
      <c r="G18">
        <f t="shared" si="1"/>
        <v>0.1</v>
      </c>
      <c r="H18" s="24">
        <f t="shared" si="2"/>
        <v>0.1</v>
      </c>
    </row>
    <row r="19" spans="1:8" x14ac:dyDescent="0.25">
      <c r="A19" s="14" t="s">
        <v>7</v>
      </c>
      <c r="B19" s="13" t="s">
        <v>15</v>
      </c>
      <c r="C19" s="29"/>
      <c r="D19" s="29"/>
      <c r="H19" s="21"/>
    </row>
    <row r="20" spans="1:8" x14ac:dyDescent="0.25">
      <c r="A20" s="14" t="s">
        <v>7</v>
      </c>
      <c r="B20" s="13" t="s">
        <v>6</v>
      </c>
      <c r="C20" s="29"/>
      <c r="D20" s="29"/>
      <c r="H20" s="21"/>
    </row>
    <row r="21" spans="1:8" x14ac:dyDescent="0.25">
      <c r="A21" s="14" t="s">
        <v>7</v>
      </c>
      <c r="B21" s="13" t="s">
        <v>14</v>
      </c>
      <c r="C21" s="29"/>
      <c r="D21" s="29"/>
      <c r="H21" s="21"/>
    </row>
    <row r="22" spans="1:8" x14ac:dyDescent="0.25">
      <c r="A22" s="14" t="s">
        <v>7</v>
      </c>
      <c r="B22" s="13" t="s">
        <v>8</v>
      </c>
      <c r="C22" s="29"/>
      <c r="D22" s="29"/>
      <c r="H22" s="21"/>
    </row>
    <row r="23" spans="1:8" x14ac:dyDescent="0.25">
      <c r="A23" s="14" t="s">
        <v>7</v>
      </c>
      <c r="B23" s="13" t="s">
        <v>12</v>
      </c>
      <c r="C23" s="29"/>
      <c r="D23" s="29"/>
      <c r="H23" s="21"/>
    </row>
    <row r="24" spans="1:8" x14ac:dyDescent="0.25">
      <c r="A24" s="14" t="s">
        <v>7</v>
      </c>
      <c r="B24" s="13" t="s">
        <v>10</v>
      </c>
      <c r="C24" s="29"/>
      <c r="D24" s="29"/>
      <c r="H24" s="21"/>
    </row>
    <row r="25" spans="1:8" x14ac:dyDescent="0.25">
      <c r="A25" s="14" t="s">
        <v>7</v>
      </c>
      <c r="B25" s="13" t="s">
        <v>13</v>
      </c>
      <c r="C25" s="29"/>
      <c r="D25" s="29"/>
      <c r="H25" s="21"/>
    </row>
    <row r="26" spans="1:8" x14ac:dyDescent="0.25">
      <c r="A26" s="14" t="s">
        <v>7</v>
      </c>
      <c r="B26" s="13" t="s">
        <v>10</v>
      </c>
      <c r="C26" s="29"/>
      <c r="D26" s="29"/>
      <c r="H26" s="21"/>
    </row>
    <row r="27" spans="1:8" x14ac:dyDescent="0.25">
      <c r="A27" s="14" t="s">
        <v>7</v>
      </c>
      <c r="B27" s="13" t="s">
        <v>14</v>
      </c>
      <c r="C27" s="29"/>
      <c r="D27" s="29"/>
      <c r="H27" s="21"/>
    </row>
    <row r="28" spans="1:8" x14ac:dyDescent="0.25">
      <c r="A28" s="14" t="s">
        <v>7</v>
      </c>
      <c r="B28" s="13" t="s">
        <v>8</v>
      </c>
      <c r="C28" s="29"/>
    </row>
    <row r="29" spans="1:8" x14ac:dyDescent="0.25">
      <c r="A29" s="14" t="s">
        <v>7</v>
      </c>
      <c r="B29" s="13" t="s">
        <v>12</v>
      </c>
      <c r="C29" s="29"/>
    </row>
    <row r="30" spans="1:8" x14ac:dyDescent="0.25">
      <c r="A30" s="14" t="s">
        <v>7</v>
      </c>
      <c r="B30" s="13" t="s">
        <v>12</v>
      </c>
      <c r="C30" s="29"/>
    </row>
    <row r="31" spans="1:8" x14ac:dyDescent="0.25">
      <c r="A31" s="14" t="s">
        <v>7</v>
      </c>
      <c r="B31" s="13" t="s">
        <v>14</v>
      </c>
      <c r="C31" s="29"/>
      <c r="D31" s="29"/>
      <c r="H31" s="21"/>
    </row>
    <row r="32" spans="1:8" x14ac:dyDescent="0.25">
      <c r="A32" s="14" t="s">
        <v>7</v>
      </c>
      <c r="B32" s="13" t="s">
        <v>6</v>
      </c>
      <c r="C32" s="29"/>
      <c r="D32" s="29"/>
      <c r="H32" s="21"/>
    </row>
    <row r="33" spans="1:10" ht="15.75" customHeight="1" x14ac:dyDescent="0.25">
      <c r="A33" s="14" t="s">
        <v>7</v>
      </c>
      <c r="B33" s="13" t="s">
        <v>15</v>
      </c>
      <c r="C33" s="29"/>
      <c r="D33" s="33" t="s">
        <v>23</v>
      </c>
      <c r="E33" s="33"/>
      <c r="F33" s="33"/>
      <c r="G33" s="33"/>
      <c r="H33" s="33"/>
      <c r="I33" s="33"/>
      <c r="J33" s="33"/>
    </row>
    <row r="34" spans="1:10" ht="15.75" customHeight="1" x14ac:dyDescent="0.25">
      <c r="A34" s="14" t="s">
        <v>7</v>
      </c>
      <c r="B34" s="13" t="s">
        <v>14</v>
      </c>
      <c r="C34" s="29"/>
      <c r="D34" s="33"/>
      <c r="E34" s="33"/>
      <c r="F34" s="33"/>
      <c r="G34" s="33"/>
      <c r="H34" s="33"/>
      <c r="I34" s="33"/>
      <c r="J34" s="33"/>
    </row>
    <row r="35" spans="1:10" ht="15.75" customHeight="1" x14ac:dyDescent="0.25">
      <c r="A35" s="14" t="s">
        <v>7</v>
      </c>
      <c r="B35" s="13" t="s">
        <v>13</v>
      </c>
      <c r="C35" s="29"/>
      <c r="D35" s="33"/>
      <c r="E35" s="33"/>
      <c r="F35" s="33"/>
      <c r="G35" s="33"/>
      <c r="H35" s="33"/>
      <c r="I35" s="33"/>
      <c r="J35" s="33"/>
    </row>
    <row r="36" spans="1:10" x14ac:dyDescent="0.25">
      <c r="A36" s="14" t="s">
        <v>7</v>
      </c>
      <c r="B36" s="13" t="s">
        <v>14</v>
      </c>
      <c r="C36" s="29"/>
      <c r="D36" s="29"/>
      <c r="H36" s="21"/>
    </row>
    <row r="37" spans="1:10" x14ac:dyDescent="0.25">
      <c r="A37" s="14" t="s">
        <v>7</v>
      </c>
      <c r="B37" s="13" t="s">
        <v>10</v>
      </c>
      <c r="C37" s="29"/>
      <c r="D37" s="29"/>
      <c r="H37" s="21"/>
    </row>
    <row r="38" spans="1:10" ht="47.25" x14ac:dyDescent="0.25">
      <c r="A38" s="14" t="s">
        <v>7</v>
      </c>
      <c r="B38" s="13" t="s">
        <v>6</v>
      </c>
      <c r="C38" s="29"/>
      <c r="D38" s="29"/>
      <c r="E38" s="11" t="s">
        <v>16</v>
      </c>
      <c r="F38" s="20" t="s">
        <v>18</v>
      </c>
      <c r="H38" s="21"/>
    </row>
    <row r="39" spans="1:10" x14ac:dyDescent="0.25">
      <c r="A39" s="14" t="s">
        <v>7</v>
      </c>
      <c r="B39" s="13" t="s">
        <v>15</v>
      </c>
      <c r="C39" s="29"/>
      <c r="D39" s="29"/>
      <c r="E39" s="12" t="s">
        <v>13</v>
      </c>
      <c r="F39" s="10">
        <v>218.15000000000003</v>
      </c>
      <c r="H39" s="21"/>
    </row>
    <row r="40" spans="1:10" x14ac:dyDescent="0.25">
      <c r="A40" s="14" t="s">
        <v>7</v>
      </c>
      <c r="B40" s="13" t="s">
        <v>12</v>
      </c>
      <c r="C40" s="29"/>
      <c r="D40" s="29"/>
      <c r="E40" s="12" t="s">
        <v>6</v>
      </c>
      <c r="F40" s="10">
        <v>813.38</v>
      </c>
      <c r="H40" s="21"/>
    </row>
    <row r="41" spans="1:10" x14ac:dyDescent="0.25">
      <c r="A41" s="14" t="s">
        <v>7</v>
      </c>
      <c r="B41" s="13" t="s">
        <v>10</v>
      </c>
      <c r="C41" s="29"/>
      <c r="D41" s="29"/>
      <c r="E41" s="12" t="s">
        <v>10</v>
      </c>
      <c r="F41" s="10">
        <v>414.86</v>
      </c>
      <c r="H41" s="21"/>
    </row>
    <row r="42" spans="1:10" x14ac:dyDescent="0.25">
      <c r="A42" s="14" t="s">
        <v>7</v>
      </c>
      <c r="B42" s="13" t="s">
        <v>8</v>
      </c>
      <c r="C42" s="29"/>
      <c r="D42" s="29"/>
      <c r="E42" s="12" t="s">
        <v>8</v>
      </c>
      <c r="F42" s="10">
        <v>341.82000000000005</v>
      </c>
      <c r="H42" s="21"/>
    </row>
    <row r="43" spans="1:10" x14ac:dyDescent="0.25">
      <c r="A43" s="14" t="s">
        <v>7</v>
      </c>
      <c r="B43" s="13" t="s">
        <v>10</v>
      </c>
      <c r="C43" s="29"/>
      <c r="D43" s="29"/>
      <c r="E43" s="12" t="s">
        <v>15</v>
      </c>
      <c r="F43" s="10">
        <v>294.02999999999997</v>
      </c>
      <c r="H43" s="21"/>
    </row>
    <row r="44" spans="1:10" x14ac:dyDescent="0.25">
      <c r="A44" s="14" t="s">
        <v>7</v>
      </c>
      <c r="B44" s="13" t="s">
        <v>12</v>
      </c>
      <c r="C44" s="29"/>
      <c r="D44" s="29"/>
      <c r="E44" s="12" t="s">
        <v>14</v>
      </c>
      <c r="F44" s="10">
        <v>945.43000000000006</v>
      </c>
      <c r="H44" s="21"/>
    </row>
    <row r="45" spans="1:10" x14ac:dyDescent="0.25">
      <c r="A45" s="14" t="s">
        <v>7</v>
      </c>
      <c r="B45" s="13" t="s">
        <v>14</v>
      </c>
      <c r="C45" s="29"/>
      <c r="D45" s="29"/>
      <c r="E45" s="12" t="s">
        <v>12</v>
      </c>
      <c r="F45" s="10">
        <v>378.74</v>
      </c>
      <c r="H45" s="21"/>
    </row>
    <row r="46" spans="1:10" x14ac:dyDescent="0.25">
      <c r="A46" s="14" t="s">
        <v>9</v>
      </c>
      <c r="B46" s="13" t="s">
        <v>6</v>
      </c>
      <c r="C46" s="29"/>
      <c r="D46" s="29"/>
      <c r="E46" s="12" t="s">
        <v>17</v>
      </c>
      <c r="F46" s="10">
        <v>3406.41</v>
      </c>
      <c r="H46" s="21"/>
    </row>
    <row r="47" spans="1:10" x14ac:dyDescent="0.25">
      <c r="A47" s="14" t="s">
        <v>9</v>
      </c>
      <c r="B47" s="13" t="s">
        <v>6</v>
      </c>
      <c r="C47" s="29"/>
      <c r="D47" s="29"/>
      <c r="H47" s="21"/>
    </row>
    <row r="48" spans="1:10" x14ac:dyDescent="0.25">
      <c r="A48" s="14" t="s">
        <v>9</v>
      </c>
      <c r="B48" s="13" t="s">
        <v>14</v>
      </c>
      <c r="C48" s="29"/>
      <c r="D48" s="29"/>
      <c r="H48" s="21"/>
    </row>
    <row r="49" spans="1:10" x14ac:dyDescent="0.25">
      <c r="A49" s="14" t="s">
        <v>9</v>
      </c>
      <c r="B49" s="13" t="s">
        <v>15</v>
      </c>
      <c r="C49" s="29"/>
      <c r="D49" s="29"/>
      <c r="H49" s="21"/>
    </row>
    <row r="50" spans="1:10" ht="47.25" x14ac:dyDescent="0.25">
      <c r="A50" s="14" t="s">
        <v>9</v>
      </c>
      <c r="B50" s="13" t="s">
        <v>14</v>
      </c>
      <c r="C50" s="29"/>
      <c r="D50" s="29"/>
      <c r="E50" s="19" t="s">
        <v>16</v>
      </c>
      <c r="F50" s="20" t="s">
        <v>18</v>
      </c>
      <c r="H50" s="21"/>
    </row>
    <row r="51" spans="1:10" x14ac:dyDescent="0.25">
      <c r="A51" s="14" t="s">
        <v>9</v>
      </c>
      <c r="B51" s="13" t="s">
        <v>6</v>
      </c>
      <c r="C51" s="29"/>
      <c r="D51" s="29"/>
      <c r="E51" s="12" t="s">
        <v>11</v>
      </c>
      <c r="F51" s="23">
        <v>1228.21</v>
      </c>
      <c r="H51" s="21"/>
    </row>
    <row r="52" spans="1:10" x14ac:dyDescent="0.25">
      <c r="A52" s="16" t="s">
        <v>9</v>
      </c>
      <c r="B52" s="15" t="s">
        <v>14</v>
      </c>
      <c r="C52" s="29"/>
      <c r="D52" s="29"/>
      <c r="E52" s="12" t="s">
        <v>7</v>
      </c>
      <c r="F52" s="23">
        <v>1656.8100000000002</v>
      </c>
      <c r="H52" s="21"/>
    </row>
    <row r="53" spans="1:10" x14ac:dyDescent="0.25">
      <c r="E53" s="12" t="s">
        <v>9</v>
      </c>
      <c r="F53" s="23">
        <v>521.39</v>
      </c>
    </row>
    <row r="54" spans="1:10" x14ac:dyDescent="0.25">
      <c r="E54" s="12" t="s">
        <v>17</v>
      </c>
      <c r="F54" s="10">
        <v>3406.4100000000003</v>
      </c>
    </row>
    <row r="55" spans="1:10" x14ac:dyDescent="0.25"/>
    <row r="56" spans="1:10" x14ac:dyDescent="0.25"/>
    <row r="57" spans="1:10" x14ac:dyDescent="0.25"/>
    <row r="58" spans="1:10" x14ac:dyDescent="0.25"/>
    <row r="59" spans="1:10" x14ac:dyDescent="0.25"/>
    <row r="60" spans="1:10" x14ac:dyDescent="0.25"/>
    <row r="61" spans="1:10" x14ac:dyDescent="0.25"/>
    <row r="62" spans="1:10" x14ac:dyDescent="0.25"/>
    <row r="63" spans="1:10" x14ac:dyDescent="0.25"/>
    <row r="64" spans="1:10" x14ac:dyDescent="0.25">
      <c r="D64" s="34" t="s">
        <v>24</v>
      </c>
      <c r="E64" s="34"/>
      <c r="F64" s="34"/>
      <c r="G64" s="34"/>
      <c r="H64" s="34"/>
      <c r="I64" s="34"/>
      <c r="J64" s="34"/>
    </row>
    <row r="65" spans="4:10" x14ac:dyDescent="0.25">
      <c r="D65" s="34"/>
      <c r="E65" s="34"/>
      <c r="F65" s="34"/>
      <c r="G65" s="34"/>
      <c r="H65" s="34"/>
      <c r="I65" s="34"/>
      <c r="J65" s="34"/>
    </row>
    <row r="66" spans="4:10" x14ac:dyDescent="0.25">
      <c r="D66" s="34"/>
      <c r="E66" s="34"/>
      <c r="F66" s="34"/>
      <c r="G66" s="34"/>
      <c r="H66" s="34"/>
      <c r="I66" s="34"/>
      <c r="J66" s="34"/>
    </row>
    <row r="67" spans="4:10" x14ac:dyDescent="0.25"/>
    <row r="68" spans="4:10" ht="47.25" x14ac:dyDescent="0.25">
      <c r="E68" s="11" t="s">
        <v>16</v>
      </c>
      <c r="F68" s="20" t="s">
        <v>19</v>
      </c>
    </row>
    <row r="69" spans="4:10" x14ac:dyDescent="0.25">
      <c r="E69" s="12" t="s">
        <v>13</v>
      </c>
      <c r="F69" s="23">
        <v>43.63000000000001</v>
      </c>
    </row>
    <row r="70" spans="4:10" x14ac:dyDescent="0.25">
      <c r="E70" s="12" t="s">
        <v>6</v>
      </c>
      <c r="F70" s="23">
        <v>90.37555555555555</v>
      </c>
    </row>
    <row r="71" spans="4:10" x14ac:dyDescent="0.25">
      <c r="E71" s="12" t="s">
        <v>10</v>
      </c>
      <c r="F71" s="23">
        <v>59.265714285714289</v>
      </c>
    </row>
    <row r="72" spans="4:10" x14ac:dyDescent="0.25">
      <c r="E72" s="12" t="s">
        <v>8</v>
      </c>
      <c r="F72" s="23">
        <v>56.970000000000006</v>
      </c>
    </row>
    <row r="73" spans="4:10" x14ac:dyDescent="0.25">
      <c r="E73" s="12" t="s">
        <v>15</v>
      </c>
      <c r="F73" s="23">
        <v>58.805999999999997</v>
      </c>
    </row>
    <row r="74" spans="4:10" x14ac:dyDescent="0.25">
      <c r="E74" s="12" t="s">
        <v>14</v>
      </c>
      <c r="F74" s="23">
        <v>85.948181818181823</v>
      </c>
    </row>
    <row r="75" spans="4:10" x14ac:dyDescent="0.25">
      <c r="E75" s="12" t="s">
        <v>12</v>
      </c>
      <c r="F75" s="23">
        <v>54.105714285714285</v>
      </c>
    </row>
    <row r="76" spans="4:10" x14ac:dyDescent="0.25">
      <c r="E76" s="12" t="s">
        <v>17</v>
      </c>
      <c r="F76" s="23">
        <v>68.128200000000007</v>
      </c>
    </row>
    <row r="77" spans="4:10" x14ac:dyDescent="0.25"/>
    <row r="78" spans="4:10" x14ac:dyDescent="0.25"/>
    <row r="79" spans="4:10" x14ac:dyDescent="0.25"/>
    <row r="80" spans="4:10" ht="47.25" x14ac:dyDescent="0.25">
      <c r="E80" s="19" t="s">
        <v>16</v>
      </c>
      <c r="F80" s="20" t="s">
        <v>19</v>
      </c>
    </row>
    <row r="81" spans="5:6" x14ac:dyDescent="0.25">
      <c r="E81" s="12" t="s">
        <v>11</v>
      </c>
      <c r="F81" s="23">
        <v>76.763125000000002</v>
      </c>
    </row>
    <row r="82" spans="5:6" x14ac:dyDescent="0.25">
      <c r="E82" s="12" t="s">
        <v>7</v>
      </c>
      <c r="F82" s="23">
        <v>61.363333333333337</v>
      </c>
    </row>
    <row r="83" spans="5:6" x14ac:dyDescent="0.25">
      <c r="E83" s="12" t="s">
        <v>9</v>
      </c>
      <c r="F83" s="23">
        <v>74.484285714285718</v>
      </c>
    </row>
    <row r="84" spans="5:6" x14ac:dyDescent="0.25">
      <c r="E84" s="12" t="s">
        <v>17</v>
      </c>
      <c r="F84" s="23">
        <v>68.128200000000007</v>
      </c>
    </row>
    <row r="85" spans="5:6" x14ac:dyDescent="0.25"/>
    <row r="86" spans="5:6" x14ac:dyDescent="0.25"/>
    <row r="87" spans="5:6" x14ac:dyDescent="0.25"/>
    <row r="88" spans="5:6" x14ac:dyDescent="0.25"/>
    <row r="89" spans="5:6" x14ac:dyDescent="0.25"/>
    <row r="90" spans="5:6" x14ac:dyDescent="0.25"/>
    <row r="91" spans="5:6" x14ac:dyDescent="0.25"/>
  </sheetData>
  <mergeCells count="3">
    <mergeCell ref="D33:J35"/>
    <mergeCell ref="D64:J66"/>
    <mergeCell ref="D1:J3"/>
  </mergeCells>
  <pageMargins left="0.7" right="0.7" top="0.75" bottom="0.75" header="0.3" footer="0.3"/>
  <pageSetup orientation="portrait" horizontalDpi="1200" verticalDpi="1200" r:id="rId5"/>
  <drawing r:id="rId6"/>
  <tableParts count="2">
    <tablePart r:id="rId7"/>
    <tablePart r:id="rId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showGridLines="0" topLeftCell="A37" workbookViewId="0">
      <selection activeCell="J45" sqref="J45"/>
    </sheetView>
  </sheetViews>
  <sheetFormatPr defaultColWidth="0" defaultRowHeight="15.75" zeroHeight="1" x14ac:dyDescent="0.25"/>
  <cols>
    <col min="1" max="8" width="9" customWidth="1"/>
    <col min="9" max="9" width="30.25" customWidth="1"/>
    <col min="10" max="10" width="12.875" customWidth="1"/>
    <col min="11" max="11" width="9" customWidth="1"/>
    <col min="12" max="16384" width="9" hidden="1"/>
  </cols>
  <sheetData>
    <row r="1" spans="1:11" ht="33.75" customHeight="1" x14ac:dyDescent="0.25">
      <c r="A1" s="36" t="s">
        <v>39</v>
      </c>
      <c r="B1" s="36"/>
      <c r="C1" s="36"/>
      <c r="D1" s="36"/>
      <c r="E1" s="36"/>
      <c r="F1" s="36"/>
      <c r="G1" s="36"/>
      <c r="H1" s="36"/>
      <c r="I1" s="36"/>
      <c r="J1" s="36"/>
      <c r="K1" s="36"/>
    </row>
    <row r="2" spans="1:11" x14ac:dyDescent="0.25"/>
    <row r="3" spans="1:11" x14ac:dyDescent="0.25"/>
    <row r="4" spans="1:11" x14ac:dyDescent="0.25">
      <c r="I4" s="32" t="s">
        <v>25</v>
      </c>
      <c r="J4">
        <f>CORREL(Data!D2:D51,Data!F2:F51)</f>
        <v>0.5800476159804131</v>
      </c>
    </row>
    <row r="5" spans="1:11" x14ac:dyDescent="0.25">
      <c r="I5" s="31"/>
    </row>
    <row r="6" spans="1:11" x14ac:dyDescent="0.25"/>
    <row r="7" spans="1:11" x14ac:dyDescent="0.25"/>
    <row r="8" spans="1:11" x14ac:dyDescent="0.25"/>
    <row r="9" spans="1:11" x14ac:dyDescent="0.25"/>
    <row r="10" spans="1:11" x14ac:dyDescent="0.25"/>
    <row r="11" spans="1:11" x14ac:dyDescent="0.25"/>
    <row r="12" spans="1:11" x14ac:dyDescent="0.25"/>
    <row r="13" spans="1:11" x14ac:dyDescent="0.25"/>
    <row r="14" spans="1:11" x14ac:dyDescent="0.25"/>
    <row r="15" spans="1:11" x14ac:dyDescent="0.25"/>
    <row r="16" spans="1:11" x14ac:dyDescent="0.25"/>
    <row r="17" spans="1:11" x14ac:dyDescent="0.25"/>
    <row r="18" spans="1:11" x14ac:dyDescent="0.25"/>
    <row r="19" spans="1:11" x14ac:dyDescent="0.25"/>
    <row r="20" spans="1:11" x14ac:dyDescent="0.25"/>
    <row r="21" spans="1:11" x14ac:dyDescent="0.25"/>
    <row r="22" spans="1:11" ht="33.75" customHeight="1" x14ac:dyDescent="0.25">
      <c r="A22" s="37" t="s">
        <v>40</v>
      </c>
      <c r="B22" s="37"/>
      <c r="C22" s="37"/>
      <c r="D22" s="37"/>
      <c r="E22" s="37"/>
      <c r="F22" s="37"/>
      <c r="G22" s="37"/>
      <c r="H22" s="37"/>
      <c r="I22" s="37"/>
      <c r="J22" s="37"/>
      <c r="K22" s="37"/>
    </row>
    <row r="23" spans="1:11" x14ac:dyDescent="0.25"/>
    <row r="24" spans="1:11" x14ac:dyDescent="0.25"/>
    <row r="25" spans="1:11" x14ac:dyDescent="0.25">
      <c r="I25" s="32" t="s">
        <v>25</v>
      </c>
      <c r="J25">
        <f>CORREL(Data!E2:E51,Data!F2:F51)</f>
        <v>0.72366692347696115</v>
      </c>
    </row>
    <row r="26" spans="1:11" x14ac:dyDescent="0.25"/>
    <row r="27" spans="1:11" x14ac:dyDescent="0.25"/>
    <row r="28" spans="1:11" x14ac:dyDescent="0.25"/>
    <row r="29" spans="1:11" x14ac:dyDescent="0.25"/>
    <row r="30" spans="1:11" x14ac:dyDescent="0.25"/>
    <row r="31" spans="1:11" x14ac:dyDescent="0.25"/>
    <row r="32" spans="1:11" x14ac:dyDescent="0.25"/>
    <row r="33" spans="1:11" x14ac:dyDescent="0.25"/>
    <row r="34" spans="1:11" x14ac:dyDescent="0.25"/>
    <row r="35" spans="1:11" x14ac:dyDescent="0.25"/>
    <row r="36" spans="1:11" x14ac:dyDescent="0.25"/>
    <row r="37" spans="1:11" x14ac:dyDescent="0.25"/>
    <row r="38" spans="1:11" x14ac:dyDescent="0.25"/>
    <row r="39" spans="1:11" x14ac:dyDescent="0.25"/>
    <row r="40" spans="1:11" x14ac:dyDescent="0.25"/>
    <row r="41" spans="1:11" x14ac:dyDescent="0.25"/>
    <row r="42" spans="1:11" ht="34.5" customHeight="1" x14ac:dyDescent="0.25">
      <c r="A42" s="38" t="s">
        <v>41</v>
      </c>
      <c r="B42" s="38"/>
      <c r="C42" s="38"/>
      <c r="D42" s="38"/>
      <c r="E42" s="38"/>
      <c r="F42" s="38"/>
      <c r="G42" s="38"/>
      <c r="H42" s="38"/>
      <c r="I42" s="38"/>
      <c r="J42" s="38"/>
      <c r="K42" s="38"/>
    </row>
    <row r="43" spans="1:11" x14ac:dyDescent="0.25"/>
    <row r="44" spans="1:11" x14ac:dyDescent="0.25"/>
    <row r="45" spans="1:11" x14ac:dyDescent="0.25">
      <c r="I45" s="32" t="s">
        <v>25</v>
      </c>
      <c r="J45">
        <f>CORREL(Data!D2:D51,Data!E2:E51)</f>
        <v>0.59556752365482568</v>
      </c>
    </row>
    <row r="46" spans="1:11" x14ac:dyDescent="0.25"/>
    <row r="47" spans="1:11" x14ac:dyDescent="0.25"/>
    <row r="48" spans="1:11"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sheetData>
  <mergeCells count="3">
    <mergeCell ref="A1:K1"/>
    <mergeCell ref="A22:K22"/>
    <mergeCell ref="A42:K4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 #1 graph1</vt:lpstr>
      <vt:lpstr>#1</vt:lpstr>
      <vt:lpstr>#2 &amp; #3</vt:lpstr>
      <vt:lpstr>#4,#5,#6</vt:lpstr>
    </vt:vector>
  </TitlesOfParts>
  <Company>ASW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 Williams</dc:creator>
  <cp:lastModifiedBy>Intern Three</cp:lastModifiedBy>
  <dcterms:created xsi:type="dcterms:W3CDTF">2009-03-09T11:29:02Z</dcterms:created>
  <dcterms:modified xsi:type="dcterms:W3CDTF">2015-09-08T19:09:59Z</dcterms:modified>
</cp:coreProperties>
</file>