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ago\Desktop\nassim\"/>
    </mc:Choice>
  </mc:AlternateContent>
  <xr:revisionPtr revIDLastSave="0" documentId="13_ncr:1_{056F73E0-C073-4899-B53A-A61EA31B34A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UIAS" sheetId="3" r:id="rId1"/>
    <sheet name="SERVIÇOS BENCHMARK" sheetId="9" r:id="rId2"/>
    <sheet name="MATRIZ DE CONTRATOS" sheetId="10" r:id="rId3"/>
    <sheet name="MATRIZ DE REAJUSTES" sheetId="11" r:id="rId4"/>
    <sheet name="ORÇAMENTO" sheetId="4" r:id="rId5"/>
    <sheet name="METAS" sheetId="5" r:id="rId6"/>
    <sheet name="CONCORRENTES" sheetId="2" r:id="rId7"/>
  </sheets>
  <definedNames>
    <definedName name="_xlnm._FilterDatabase" localSheetId="1" hidden="1">'SERVIÇOS BENCHMARK'!$A$2:$F$10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0" l="1"/>
  <c r="K4" i="10"/>
  <c r="K3" i="10"/>
  <c r="L3" i="10"/>
  <c r="O7" i="5" l="1"/>
  <c r="N7" i="5"/>
  <c r="M7" i="5"/>
  <c r="L7" i="5"/>
  <c r="K7" i="5"/>
  <c r="J7" i="5"/>
  <c r="I7" i="5"/>
  <c r="H7" i="5"/>
  <c r="G7" i="5"/>
  <c r="F7" i="5"/>
  <c r="E7" i="5"/>
  <c r="D7" i="5"/>
  <c r="C7" i="5"/>
  <c r="O16" i="5"/>
  <c r="O15" i="5"/>
  <c r="O14" i="5"/>
  <c r="O13" i="5"/>
  <c r="O12" i="5"/>
  <c r="O10" i="5"/>
  <c r="O9" i="5"/>
  <c r="O8" i="5"/>
  <c r="O6" i="5"/>
  <c r="O5" i="5"/>
  <c r="N11" i="5"/>
  <c r="M11" i="5"/>
  <c r="L11" i="5"/>
  <c r="K11" i="5"/>
  <c r="J11" i="5"/>
  <c r="I11" i="5"/>
  <c r="H11" i="5"/>
  <c r="G11" i="5"/>
  <c r="F11" i="5"/>
  <c r="E11" i="5"/>
  <c r="D11" i="5"/>
  <c r="C11" i="5"/>
  <c r="O11" i="5" s="1"/>
  <c r="P10" i="5"/>
  <c r="P5" i="5"/>
  <c r="P17" i="5" s="1"/>
  <c r="C17" i="5" l="1"/>
  <c r="D17" i="5" l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</author>
  </authors>
  <commentList>
    <comment ref="P17" authorId="0" shapeId="0" xr:uid="{FAB663B4-B627-4925-8E1D-34F91B4A2D4F}">
      <text>
        <r>
          <rPr>
            <b/>
            <sz val="9"/>
            <color indexed="81"/>
            <rFont val="Segoe UI"/>
            <family val="2"/>
          </rPr>
          <t>Nassim:</t>
        </r>
        <r>
          <rPr>
            <sz val="9"/>
            <color indexed="81"/>
            <rFont val="Segoe UI"/>
            <family val="2"/>
          </rPr>
          <t xml:space="preserve">
Altere caso ache viável/necessário</t>
        </r>
      </text>
    </comment>
  </commentList>
</comments>
</file>

<file path=xl/sharedStrings.xml><?xml version="1.0" encoding="utf-8"?>
<sst xmlns="http://schemas.openxmlformats.org/spreadsheetml/2006/main" count="156" uniqueCount="122">
  <si>
    <t>NOME</t>
  </si>
  <si>
    <t>SITE</t>
  </si>
  <si>
    <t>EMAIL</t>
  </si>
  <si>
    <t>LINGUA</t>
  </si>
  <si>
    <t>ESPANHOL</t>
  </si>
  <si>
    <t>BLOOMIN</t>
  </si>
  <si>
    <t>https://www.bloomin.com.br/</t>
  </si>
  <si>
    <t>contato@bloomin.com.br</t>
  </si>
  <si>
    <t>PORTUGUÊS</t>
  </si>
  <si>
    <t>OBS</t>
  </si>
  <si>
    <t>TEM LIVRO</t>
  </si>
  <si>
    <t>TEM BLOG</t>
  </si>
  <si>
    <t>https://mioagency.com/</t>
  </si>
  <si>
    <t>MIO AGENCY</t>
  </si>
  <si>
    <t>contacto@mkscolombia.com</t>
  </si>
  <si>
    <t>https://www.mkscolombia.com/</t>
  </si>
  <si>
    <t>MKS</t>
  </si>
  <si>
    <t>FONTE</t>
  </si>
  <si>
    <t>DESCRITIVO</t>
  </si>
  <si>
    <t>LINK</t>
  </si>
  <si>
    <t>https://sebrae.com.br/sites/PortalSebrae/ideias/como-montar-uma-agencia-de-marketing-digital,6e197a51b9105410VgnVCM1000003b74010aRCRD#apresentacao-de-negocio</t>
  </si>
  <si>
    <t>SEBRAE</t>
  </si>
  <si>
    <t>Como montar uma agência de marketing digital</t>
  </si>
  <si>
    <t>CONTA AZUL</t>
  </si>
  <si>
    <t>https://blog.contaazul.com/marketing-digital-para-pequenas-empresas/</t>
  </si>
  <si>
    <t>https://www.jivochat.com.br/blog/marketing/agencias-de-marketing-digital.html</t>
  </si>
  <si>
    <t>JIVOCHAT</t>
  </si>
  <si>
    <t>Lista de concorrentes 2022</t>
  </si>
  <si>
    <t>PASSO</t>
  </si>
  <si>
    <t>DESCRIÇÃO</t>
  </si>
  <si>
    <t>Diagnóstico de Marketing: Faça um Diagnóstico da área de marketing de sua empresa</t>
  </si>
  <si>
    <t>Metas e crescimento esperado: Determine o crescimento esperado e as metas do ano.</t>
  </si>
  <si>
    <t>Cálculo de Margem: Trace a Margem de Investimento de marketing por cliente ou venda.</t>
  </si>
  <si>
    <t>Demandas, ações e projetos: Determine as demandas, ações e projetos do ano.</t>
  </si>
  <si>
    <t>Orçamento de marketing: Obtenha um orçamento de marketing.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</si>
  <si>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</si>
  <si>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</si>
  <si>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</si>
  <si>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</si>
  <si>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</si>
  <si>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</si>
  <si>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</si>
  <si>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</si>
  <si>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</si>
  <si>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</si>
  <si>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</si>
  <si>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</si>
  <si>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Crescimento esperado por mês</t>
  </si>
  <si>
    <t>Projeção de vendas para o próximo ano</t>
  </si>
  <si>
    <t>Preço médio por venda</t>
  </si>
  <si>
    <t>Créscimento Médio</t>
  </si>
  <si>
    <t>Dados dos últimos 12 meses</t>
  </si>
  <si>
    <t>Medidas Estatísticas</t>
  </si>
  <si>
    <t>PARÂMETROS</t>
  </si>
  <si>
    <t>RECEITAS TOTAIS</t>
  </si>
  <si>
    <t>DESPESAS TOTAIS</t>
  </si>
  <si>
    <t>Custo médio por venda</t>
  </si>
  <si>
    <t>Quantidade de vendas</t>
  </si>
  <si>
    <t>Imposto</t>
  </si>
  <si>
    <t>TOTAL</t>
  </si>
  <si>
    <t>https://www.ohub.com.br/precos/marketing-digital</t>
  </si>
  <si>
    <t>OHUB</t>
  </si>
  <si>
    <t>Consulta de Preços</t>
  </si>
  <si>
    <t>DESENVOLVIMENTO BASICO</t>
  </si>
  <si>
    <t>SERVIÇO</t>
  </si>
  <si>
    <t>PREÇO MÉDIO</t>
  </si>
  <si>
    <t>DESENVOLVIMENTO AVANÇADO</t>
  </si>
  <si>
    <t>PAGINA DA EMPRESA NO FACEBOOK</t>
  </si>
  <si>
    <t>INCLUSO</t>
  </si>
  <si>
    <t>NÃO INCLUSO</t>
  </si>
  <si>
    <t>Até 5 páginas;
Formulário de contato padrão; 
Páginas responsívas; 
Personalização de cores, elementos, textos e imagens; 
Links para redes sociais; 
Otimização básica para mecaismos de busca.</t>
  </si>
  <si>
    <t xml:space="preserve">Registro de domínio;
Hospedagem;
Contas de e-mail;
E-commerce;
Meios de pagamentos.
</t>
  </si>
  <si>
    <t>Até 20 páginas;
Formulário de contato padrão; 
Páginas responsívas; 
Personalização de cores, elementos, textos e imagens; 
Links para redes sociais;
Otimização básica para mecaismos de busca.</t>
  </si>
  <si>
    <t>Configuração de fanpage no facebook;
Redação da descrição;
Imagem de capa;
Imagem do perfil;
Design profissional e personalizado</t>
  </si>
  <si>
    <t>Publicações mensais;
Divulgação.</t>
  </si>
  <si>
    <t>PUBLICAÇÕES SEMANAIS PRA FACEBOOK E INSTAGRAM (4 no mês)</t>
  </si>
  <si>
    <t>Criação de 4 publicações por mês;
Produção do texto;
Imagens de arquivo;
Agendamento da publicação;</t>
  </si>
  <si>
    <t>Divulgação;
Interação com público;</t>
  </si>
  <si>
    <t>Criação de 8 publicações por mês;
Produção do texto;
Imagens de arquivo;
Agendamento da publicação;</t>
  </si>
  <si>
    <t>Configuração do Wordpress;
Configuração dos plugins básicos;
Auxílio na escolha do tema (gratuito ou pago);
Personalização básica do tema (logotipo, descrição e cores);
Formulário de contato padrão</t>
  </si>
  <si>
    <t>Valor do tema pago;
Hospedagem;
Publicações mensais;</t>
  </si>
  <si>
    <t>PACOTE DE TEXTOS SEMANAIS PARA BLOG (4 NO MÊS)</t>
  </si>
  <si>
    <t>4 textos por mês com 800 caracteres cada;
Inclusão de uma imagem;
Otimização para SEO;
Agendamento da publicação;</t>
  </si>
  <si>
    <t>Divulgação;</t>
  </si>
  <si>
    <t>8 textos por mês com 800 caracteres cada;
Inclusão de uma imagem;
Otimização para SEO;
Agendamento da publicação;</t>
  </si>
  <si>
    <t>PACOTE DE TEXTOS SEMANAIS PARA BLOG (8 NO MÊS)</t>
  </si>
  <si>
    <t>PAGAMENTO</t>
  </si>
  <si>
    <t>PONTUAL</t>
  </si>
  <si>
    <t>MENSAL</t>
  </si>
  <si>
    <t>DUAS PUBLICAÇÕES SEMANAIS PARA FACEBOOK E INSTAGRAM (8 NO MÊS)</t>
  </si>
  <si>
    <t>CONFIGURAÇÃO DE BLOG WORDPRESS</t>
  </si>
  <si>
    <t>Fluxo de Contratos</t>
  </si>
  <si>
    <t>CODIGO</t>
  </si>
  <si>
    <t>ID</t>
  </si>
  <si>
    <t>DATA ASSINATURA</t>
  </si>
  <si>
    <t>VALOR</t>
  </si>
  <si>
    <t>VENDENDOR</t>
  </si>
  <si>
    <t>CONTRATANTE</t>
  </si>
  <si>
    <t>AVISO PRÉVIO</t>
  </si>
  <si>
    <t>DIAS PARA EXPIRAR</t>
  </si>
  <si>
    <t>GERENTE DE CONTRATO</t>
  </si>
  <si>
    <t>CONTATO EXTERNO</t>
  </si>
  <si>
    <t>OBSERVAÇÃO</t>
  </si>
  <si>
    <t>THIAGO</t>
  </si>
  <si>
    <t>HOSPEDAGEM E SUPORTE</t>
  </si>
  <si>
    <t>SAMUEL</t>
  </si>
  <si>
    <t>DIAS</t>
  </si>
  <si>
    <t>MÊS</t>
  </si>
  <si>
    <t>VIGÊNCIAS</t>
  </si>
  <si>
    <t>INICIAL</t>
  </si>
  <si>
    <t>FINAL</t>
  </si>
  <si>
    <t>NOTIFICAÇÃO DE TÉRMINO</t>
  </si>
  <si>
    <t>thiago.fmartins@outlook.com</t>
  </si>
  <si>
    <t>2 POSTS POR SEMANA BLOG WORDPRESS</t>
  </si>
  <si>
    <t>ID CONTRATO</t>
  </si>
  <si>
    <t>RECISÃO</t>
  </si>
  <si>
    <t>ÍNDICE DE REAJUSTE</t>
  </si>
  <si>
    <t>INPC</t>
  </si>
  <si>
    <r>
      <rPr>
        <sz val="11"/>
        <color theme="1"/>
        <rFont val="Calibri"/>
        <family val="2"/>
        <scheme val="minor"/>
      </rPr>
      <t>O reajuste deve ser calculado de acordo com o site do BACEN</t>
    </r>
    <r>
      <rPr>
        <sz val="10"/>
        <color theme="1"/>
        <rFont val="Calibri"/>
        <family val="2"/>
        <scheme val="minor"/>
      </rPr>
      <t xml:space="preserve"> https://www3.bcb.gov.br/CALCIDADAO/publico/corrigirPorIndice.do?method=corrigirPorIndice</t>
    </r>
  </si>
  <si>
    <t>AVISO</t>
  </si>
  <si>
    <t xml:space="preserve">APROVAÇÃO 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</si>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</sst>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1" fontId="4" fillId="0" borderId="3" xfId="0" applyNumberFormat="1" applyFont="1" applyBorder="1"/>
    <xf numFmtId="0" fontId="3" fillId="2" borderId="2" xfId="0" applyFont="1" applyFill="1" applyBorder="1" applyAlignment="1">
      <alignment horizontal="center" vertical="center"/>
    </xf>
    <xf numFmtId="1" fontId="4" fillId="0" borderId="4" xfId="0" applyNumberFormat="1" applyFont="1" applyBorder="1"/>
    <xf numFmtId="10" fontId="1" fillId="0" borderId="1" xfId="2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0" borderId="0" xfId="0" applyFont="1" applyBorder="1"/>
    <xf numFmtId="0" fontId="8" fillId="3" borderId="1" xfId="0" applyFont="1" applyFill="1" applyBorder="1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3" fontId="1" fillId="0" borderId="1" xfId="1" applyFont="1" applyBorder="1"/>
    <xf numFmtId="0" fontId="8" fillId="4" borderId="1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4" borderId="0" xfId="0" applyFont="1" applyFill="1" applyBorder="1" applyAlignment="1">
      <alignment vertical="center" wrapText="1"/>
    </xf>
    <xf numFmtId="43" fontId="1" fillId="0" borderId="0" xfId="1" applyFont="1" applyBorder="1"/>
    <xf numFmtId="43" fontId="4" fillId="0" borderId="15" xfId="1" applyFont="1" applyBorder="1"/>
    <xf numFmtId="43" fontId="4" fillId="0" borderId="1" xfId="1" applyFont="1" applyBorder="1"/>
    <xf numFmtId="0" fontId="10" fillId="5" borderId="1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vertical="center" wrapText="1"/>
    </xf>
    <xf numFmtId="43" fontId="11" fillId="4" borderId="1" xfId="1" applyFont="1" applyFill="1" applyBorder="1"/>
    <xf numFmtId="0" fontId="4" fillId="0" borderId="15" xfId="0" applyFont="1" applyBorder="1"/>
    <xf numFmtId="0" fontId="8" fillId="3" borderId="11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1" fontId="4" fillId="0" borderId="0" xfId="0" applyNumberFormat="1" applyFont="1" applyBorder="1"/>
    <xf numFmtId="43" fontId="10" fillId="5" borderId="14" xfId="1" applyFont="1" applyFill="1" applyBorder="1" applyAlignment="1">
      <alignment vertical="center" wrapText="1"/>
    </xf>
    <xf numFmtId="43" fontId="8" fillId="4" borderId="1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43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1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C00000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Projeção de vendas para </a:t>
            </a:r>
          </a:p>
          <a:p>
            <a:pPr>
              <a:defRPr/>
            </a:pPr>
            <a:r>
              <a:rPr lang="pt-BR" b="1"/>
              <a:t>os próxmos 12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636240821171365E-2"/>
          <c:y val="0.18750701263745981"/>
          <c:w val="0.90575289920317437"/>
          <c:h val="0.6724781805765387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METAS!$C$16:$N$16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METAS!$C$17:$N$17</c:f>
              <c:numCache>
                <c:formatCode>0</c:formatCode>
                <c:ptCount val="12"/>
                <c:pt idx="0">
                  <c:v>53.967421903188807</c:v>
                </c:pt>
                <c:pt idx="1">
                  <c:v>58.24965253753566</c:v>
                </c:pt>
                <c:pt idx="2">
                  <c:v>62.871671484146788</c:v>
                </c:pt>
                <c:pt idx="3">
                  <c:v>67.860440414872684</c:v>
                </c:pt>
                <c:pt idx="4">
                  <c:v>73.245060368112775</c:v>
                </c:pt>
                <c:pt idx="5">
                  <c:v>79.056941504209519</c:v>
                </c:pt>
                <c:pt idx="6">
                  <c:v>85.329986330667865</c:v>
                </c:pt>
                <c:pt idx="7">
                  <c:v>92.10078746600972</c:v>
                </c:pt>
                <c:pt idx="8">
                  <c:v>99.408841095881399</c:v>
                </c:pt>
                <c:pt idx="9">
                  <c:v>107.2967773665697</c:v>
                </c:pt>
                <c:pt idx="10">
                  <c:v>115.81060905988373</c:v>
                </c:pt>
                <c:pt idx="11">
                  <c:v>125.0000000000001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6-479F-8201-3A58D14C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4161823"/>
        <c:axId val="434175967"/>
      </c:lineChart>
      <c:catAx>
        <c:axId val="4341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175967"/>
        <c:crosses val="autoZero"/>
        <c:auto val="1"/>
        <c:lblAlgn val="ctr"/>
        <c:lblOffset val="100"/>
        <c:noMultiLvlLbl val="0"/>
      </c:catAx>
      <c:valAx>
        <c:axId val="4341759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161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Venda nominal dos</a:t>
            </a:r>
          </a:p>
          <a:p>
            <a:pPr>
              <a:defRPr/>
            </a:pPr>
            <a:r>
              <a:rPr lang="pt-BR" b="1"/>
              <a:t> últimos 12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3231481481481481"/>
          <c:w val="0.90286351706036749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METAS!$C$4:$N$4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METAS!$C$5:$N$5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48</c:v>
                </c:pt>
                <c:pt idx="3">
                  <c:v>35</c:v>
                </c:pt>
                <c:pt idx="4">
                  <c:v>50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70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9-4AAD-8924-772420FB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049247"/>
        <c:axId val="156046335"/>
      </c:lineChart>
      <c:catAx>
        <c:axId val="1560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46335"/>
        <c:crosses val="autoZero"/>
        <c:auto val="1"/>
        <c:lblAlgn val="ctr"/>
        <c:lblOffset val="100"/>
        <c:noMultiLvlLbl val="0"/>
      </c:catAx>
      <c:valAx>
        <c:axId val="15604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492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59870</xdr:colOff>
      <xdr:row>17</xdr:row>
      <xdr:rowOff>16327</xdr:rowOff>
    </xdr:from>
    <xdr:to>
      <xdr:col>15</xdr:col>
      <xdr:colOff>43542</xdr:colOff>
      <xdr:row>33</xdr:row>
      <xdr:rowOff>148044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D55A46-5CA1-71CB-9332-8D9E4E05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5443</xdr:rowOff>
    </xdr:from>
    <xdr:to>
      <xdr:col>8</xdr:col>
      <xdr:colOff>0</xdr:colOff>
      <xdr:row>33</xdr:row>
      <xdr:rowOff>119742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D435B0-533D-5BE1-44D0-AAAE21D1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886A-71AC-4B51-AA5F-5B749C114C7E}">
  <dimension ref="A1:C5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t="s">
        <v>21</v>
      </c>
      <c r="B2" t="s">
        <v>22</v>
      </c>
      <c r="C2" t="s">
        <v>20</v>
      </c>
    </row>
    <row r="3" spans="1:3" x14ac:dyDescent="0.3">
      <c r="A3" t="s">
        <v>23</v>
      </c>
      <c r="C3" t="s">
        <v>24</v>
      </c>
    </row>
    <row r="4" spans="1:3" x14ac:dyDescent="0.3">
      <c r="A4" t="s">
        <v>26</v>
      </c>
      <c r="B4" t="s">
        <v>27</v>
      </c>
      <c r="C4" t="s">
        <v>25</v>
      </c>
    </row>
    <row r="5" spans="1:3" x14ac:dyDescent="0.3">
      <c r="A5" t="s">
        <v>61</v>
      </c>
      <c r="B5" t="s">
        <v>62</v>
      </c>
      <c r="C5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C14D-6DE6-4B08-B07F-5B1C8EECB445}">
  <sheetPr filterMode="1"/>
  <dimension ref="A1:H10"/>
  <sheetViews>
    <sheetView zoomScale="85" zoomScaleNormal="85" workbookViewId="0">
      <selection activeCell="D21" sqref="D21"/>
    </sheetView>
  </sheetViews>
  <sheetFormatPr defaultRowHeight="14.4" x14ac:dyDescent="0.3"/>
  <cols>
    <col min="1" max="1" width="12.77734375" style="39" bestFit="1" customWidth="1"/>
    <col min="2" max="2" width="8" style="39" bestFit="1" customWidth="1"/>
    <col min="3" max="3" width="24.6640625" style="40" bestFit="1" customWidth="1"/>
    <col min="4" max="4" width="13.5546875" style="44" bestFit="1" customWidth="1"/>
    <col min="5" max="5" width="46.109375" style="41" customWidth="1"/>
    <col min="6" max="6" width="24.5546875" style="42" customWidth="1"/>
    <col min="7" max="16384" width="8.88671875" style="39"/>
  </cols>
  <sheetData>
    <row r="1" spans="1:8" x14ac:dyDescent="0.3">
      <c r="A1" s="48" t="s">
        <v>60</v>
      </c>
      <c r="B1" s="48"/>
      <c r="C1" s="48"/>
      <c r="D1" s="48"/>
      <c r="E1" s="48"/>
      <c r="F1" s="48"/>
    </row>
    <row r="2" spans="1:8" x14ac:dyDescent="0.3">
      <c r="A2" s="1" t="s">
        <v>86</v>
      </c>
      <c r="B2" s="1" t="s">
        <v>92</v>
      </c>
      <c r="C2" s="43" t="s">
        <v>64</v>
      </c>
      <c r="D2" s="46" t="s">
        <v>65</v>
      </c>
      <c r="E2" s="45" t="s">
        <v>68</v>
      </c>
      <c r="F2" s="47" t="s">
        <v>69</v>
      </c>
    </row>
    <row r="3" spans="1:8" ht="86.4" hidden="1" x14ac:dyDescent="0.3">
      <c r="A3" s="39" t="s">
        <v>87</v>
      </c>
      <c r="B3" s="39">
        <v>1</v>
      </c>
      <c r="C3" s="40" t="s">
        <v>63</v>
      </c>
      <c r="D3" s="44">
        <v>2059</v>
      </c>
      <c r="E3" s="41" t="s">
        <v>70</v>
      </c>
      <c r="F3" s="41" t="s">
        <v>71</v>
      </c>
      <c r="H3"/>
    </row>
    <row r="4" spans="1:8" ht="86.4" hidden="1" x14ac:dyDescent="0.3">
      <c r="A4" s="39" t="s">
        <v>87</v>
      </c>
      <c r="B4" s="39">
        <v>2</v>
      </c>
      <c r="C4" s="40" t="s">
        <v>66</v>
      </c>
      <c r="D4" s="44">
        <v>4211</v>
      </c>
      <c r="E4" s="41" t="s">
        <v>72</v>
      </c>
      <c r="F4" s="41" t="s">
        <v>71</v>
      </c>
    </row>
    <row r="5" spans="1:8" ht="72" hidden="1" x14ac:dyDescent="0.3">
      <c r="A5" s="39" t="s">
        <v>87</v>
      </c>
      <c r="B5" s="39">
        <v>3</v>
      </c>
      <c r="C5" s="40" t="s">
        <v>67</v>
      </c>
      <c r="D5" s="44">
        <v>798</v>
      </c>
      <c r="E5" s="41" t="s">
        <v>73</v>
      </c>
      <c r="F5" s="41" t="s">
        <v>74</v>
      </c>
    </row>
    <row r="6" spans="1:8" ht="57.6" x14ac:dyDescent="0.3">
      <c r="A6" s="39" t="s">
        <v>88</v>
      </c>
      <c r="B6" s="39">
        <v>4</v>
      </c>
      <c r="C6" s="40" t="s">
        <v>75</v>
      </c>
      <c r="D6" s="44">
        <v>546</v>
      </c>
      <c r="E6" s="41" t="s">
        <v>76</v>
      </c>
      <c r="F6" s="41" t="s">
        <v>77</v>
      </c>
    </row>
    <row r="7" spans="1:8" ht="57.6" x14ac:dyDescent="0.3">
      <c r="A7" s="39" t="s">
        <v>88</v>
      </c>
      <c r="B7" s="39">
        <v>5</v>
      </c>
      <c r="C7" s="40" t="s">
        <v>89</v>
      </c>
      <c r="D7" s="44">
        <v>856</v>
      </c>
      <c r="E7" s="41" t="s">
        <v>78</v>
      </c>
      <c r="F7" s="41" t="s">
        <v>77</v>
      </c>
    </row>
    <row r="8" spans="1:8" ht="86.4" hidden="1" x14ac:dyDescent="0.3">
      <c r="A8" s="39" t="s">
        <v>87</v>
      </c>
      <c r="B8" s="39">
        <v>6</v>
      </c>
      <c r="C8" s="40" t="s">
        <v>90</v>
      </c>
      <c r="D8" s="44">
        <v>1346</v>
      </c>
      <c r="E8" s="41" t="s">
        <v>79</v>
      </c>
      <c r="F8" s="41" t="s">
        <v>80</v>
      </c>
    </row>
    <row r="9" spans="1:8" ht="57.6" x14ac:dyDescent="0.3">
      <c r="A9" s="39" t="s">
        <v>88</v>
      </c>
      <c r="B9" s="39">
        <v>7</v>
      </c>
      <c r="C9" s="40" t="s">
        <v>81</v>
      </c>
      <c r="D9" s="44">
        <v>738</v>
      </c>
      <c r="E9" s="41" t="s">
        <v>82</v>
      </c>
      <c r="F9" s="42" t="s">
        <v>83</v>
      </c>
    </row>
    <row r="10" spans="1:8" ht="57.6" x14ac:dyDescent="0.3">
      <c r="A10" s="39" t="s">
        <v>88</v>
      </c>
      <c r="B10" s="39">
        <v>8</v>
      </c>
      <c r="C10" s="40" t="s">
        <v>85</v>
      </c>
      <c r="D10" s="44">
        <v>1163</v>
      </c>
      <c r="E10" s="41" t="s">
        <v>84</v>
      </c>
      <c r="F10" s="42" t="s">
        <v>83</v>
      </c>
    </row>
  </sheetData>
  <autoFilter ref="A2:F10" xr:uid="{96D7C14D-6DE6-4B08-B07F-5B1C8EECB445}">
    <filterColumn colId="0">
      <filters>
        <filter val="MENSAL"/>
      </filters>
    </filterColumn>
  </autoFilter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FD98-E453-48C9-AB59-3A65AA5C1876}">
  <dimension ref="A1:Q4"/>
  <sheetViews>
    <sheetView workbookViewId="0">
      <selection activeCell="E24" sqref="E24"/>
    </sheetView>
  </sheetViews>
  <sheetFormatPr defaultRowHeight="14.4" x14ac:dyDescent="0.3"/>
  <cols>
    <col min="1" max="1" width="2.77734375" style="39" bestFit="1" customWidth="1"/>
    <col min="2" max="2" width="12.77734375" style="39" customWidth="1"/>
    <col min="3" max="3" width="13.5546875" style="39" bestFit="1" customWidth="1"/>
    <col min="4" max="4" width="35.44140625" style="39" bestFit="1" customWidth="1"/>
    <col min="5" max="5" width="12.88671875" style="39" customWidth="1"/>
    <col min="6" max="6" width="8.33203125" style="39" customWidth="1"/>
    <col min="7" max="7" width="15.6640625" style="39" bestFit="1" customWidth="1"/>
    <col min="8" max="8" width="14.33203125" style="39" bestFit="1" customWidth="1"/>
    <col min="9" max="9" width="12.5546875" style="39" bestFit="1" customWidth="1"/>
    <col min="10" max="10" width="12.5546875" style="39" customWidth="1"/>
    <col min="11" max="11" width="14.6640625" customWidth="1"/>
    <col min="12" max="12" width="11.44140625" customWidth="1"/>
    <col min="13" max="13" width="12.88671875" customWidth="1"/>
    <col min="14" max="14" width="26.109375" bestFit="1" customWidth="1"/>
    <col min="15" max="15" width="12.88671875" customWidth="1"/>
    <col min="16" max="16" width="11.33203125" customWidth="1"/>
    <col min="17" max="17" width="10.5546875" bestFit="1" customWidth="1"/>
  </cols>
  <sheetData>
    <row r="1" spans="1:17" x14ac:dyDescent="0.3">
      <c r="A1" s="3" t="s">
        <v>93</v>
      </c>
      <c r="B1" s="51" t="s">
        <v>94</v>
      </c>
      <c r="C1" s="3" t="s">
        <v>97</v>
      </c>
      <c r="D1" s="3" t="s">
        <v>64</v>
      </c>
      <c r="E1" s="3" t="s">
        <v>96</v>
      </c>
      <c r="F1" s="3" t="s">
        <v>95</v>
      </c>
      <c r="G1" s="3" t="s">
        <v>108</v>
      </c>
      <c r="H1" s="3"/>
      <c r="I1" s="3" t="s">
        <v>98</v>
      </c>
      <c r="J1" s="3"/>
      <c r="K1" s="51" t="s">
        <v>111</v>
      </c>
      <c r="L1" s="51" t="s">
        <v>99</v>
      </c>
      <c r="M1" s="51" t="s">
        <v>100</v>
      </c>
      <c r="N1" s="3" t="s">
        <v>101</v>
      </c>
      <c r="O1" s="3" t="s">
        <v>102</v>
      </c>
      <c r="P1" s="51" t="s">
        <v>116</v>
      </c>
      <c r="Q1" s="3" t="s">
        <v>115</v>
      </c>
    </row>
    <row r="2" spans="1:17" x14ac:dyDescent="0.3">
      <c r="A2" s="3"/>
      <c r="B2" s="51"/>
      <c r="C2" s="3"/>
      <c r="D2" s="3"/>
      <c r="E2" s="3"/>
      <c r="F2" s="3"/>
      <c r="G2" s="1" t="s">
        <v>109</v>
      </c>
      <c r="H2" s="1" t="s">
        <v>110</v>
      </c>
      <c r="I2" s="1" t="s">
        <v>106</v>
      </c>
      <c r="J2" s="1" t="s">
        <v>107</v>
      </c>
      <c r="K2" s="51"/>
      <c r="L2" s="51"/>
      <c r="M2" s="51"/>
      <c r="N2" s="3"/>
      <c r="O2" s="3"/>
      <c r="P2" s="51"/>
      <c r="Q2" s="3"/>
    </row>
    <row r="3" spans="1:17" x14ac:dyDescent="0.3">
      <c r="A3" s="39">
        <v>1</v>
      </c>
      <c r="B3" s="49">
        <v>44865</v>
      </c>
      <c r="C3" s="39" t="s">
        <v>103</v>
      </c>
      <c r="D3" s="39" t="s">
        <v>104</v>
      </c>
      <c r="E3" s="39" t="s">
        <v>105</v>
      </c>
      <c r="F3" s="44">
        <v>350</v>
      </c>
      <c r="G3" s="49">
        <v>44865</v>
      </c>
      <c r="H3" s="49">
        <v>45230</v>
      </c>
      <c r="I3" s="39">
        <v>0</v>
      </c>
      <c r="J3" s="39">
        <v>1</v>
      </c>
      <c r="K3" s="49">
        <f>IF($H3&lt;&gt;0,DATE(YEAR($H3),MONTH($H3)-$J3,DAY($H3)-$I3),"")</f>
        <v>45200</v>
      </c>
      <c r="L3">
        <f ca="1">IF(DAYS360(NOW(), $H3) &gt;= 0, DAYS360(NOW(), $H3), "")</f>
        <v>360</v>
      </c>
      <c r="M3" t="s">
        <v>105</v>
      </c>
      <c r="N3" t="s">
        <v>112</v>
      </c>
      <c r="P3" s="39" t="s">
        <v>117</v>
      </c>
      <c r="Q3" s="50">
        <v>44864</v>
      </c>
    </row>
    <row r="4" spans="1:17" x14ac:dyDescent="0.3">
      <c r="A4" s="39">
        <v>2</v>
      </c>
      <c r="B4" s="49">
        <v>44865</v>
      </c>
      <c r="C4" s="39" t="s">
        <v>103</v>
      </c>
      <c r="D4" s="39" t="s">
        <v>113</v>
      </c>
      <c r="E4" s="39" t="s">
        <v>105</v>
      </c>
      <c r="F4" s="44">
        <v>350</v>
      </c>
      <c r="G4" s="49">
        <v>44865</v>
      </c>
      <c r="H4" s="49">
        <v>45230</v>
      </c>
      <c r="I4" s="39">
        <v>0</v>
      </c>
      <c r="J4" s="39">
        <v>1</v>
      </c>
      <c r="K4" s="49">
        <f>IF($H4&lt;&gt;0,DATE(YEAR($H4),MONTH($H4)-$J4,DAY($H4)-$I4),"")</f>
        <v>45200</v>
      </c>
      <c r="L4">
        <f ca="1">IF(DAYS360(NOW(), $H4) &gt;= 0, DAYS360(NOW(), $H4), "")</f>
        <v>360</v>
      </c>
      <c r="M4" t="s">
        <v>105</v>
      </c>
      <c r="N4" t="s">
        <v>112</v>
      </c>
      <c r="P4" s="39" t="s">
        <v>117</v>
      </c>
    </row>
  </sheetData>
  <mergeCells count="15">
    <mergeCell ref="Q1:Q2"/>
    <mergeCell ref="P1:P2"/>
    <mergeCell ref="G1:H1"/>
    <mergeCell ref="K1:K2"/>
    <mergeCell ref="L1:L2"/>
    <mergeCell ref="M1:M2"/>
    <mergeCell ref="N1:N2"/>
    <mergeCell ref="O1:O2"/>
    <mergeCell ref="I1:J1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5B5E-F887-4250-9E35-851357A94FAA}">
  <dimension ref="A1:H3"/>
  <sheetViews>
    <sheetView tabSelected="1" workbookViewId="0">
      <selection activeCell="E11" sqref="E11"/>
    </sheetView>
  </sheetViews>
  <sheetFormatPr defaultRowHeight="14.4" x14ac:dyDescent="0.3"/>
  <cols>
    <col min="2" max="2" width="12.6640625" bestFit="1" customWidth="1"/>
    <col min="3" max="3" width="10.5546875" bestFit="1" customWidth="1"/>
    <col min="4" max="4" width="11.77734375" bestFit="1" customWidth="1"/>
  </cols>
  <sheetData>
    <row r="1" spans="1:8" ht="30.6" customHeight="1" x14ac:dyDescent="0.3">
      <c r="A1" s="54" t="s">
        <v>118</v>
      </c>
      <c r="B1" s="54"/>
      <c r="C1" s="54"/>
      <c r="D1" s="54"/>
      <c r="E1" s="54"/>
      <c r="F1" s="54"/>
      <c r="G1" s="54"/>
      <c r="H1" s="54"/>
    </row>
    <row r="2" spans="1:8" x14ac:dyDescent="0.3">
      <c r="A2" s="53" t="s">
        <v>93</v>
      </c>
      <c r="B2" s="53" t="s">
        <v>114</v>
      </c>
      <c r="C2" s="1" t="s">
        <v>119</v>
      </c>
      <c r="D2" s="53" t="s">
        <v>120</v>
      </c>
      <c r="E2" s="1" t="s">
        <v>121</v>
      </c>
      <c r="F2" s="52"/>
      <c r="G2" s="52"/>
      <c r="H2" s="52"/>
    </row>
    <row r="3" spans="1:8" x14ac:dyDescent="0.3">
      <c r="A3">
        <v>1</v>
      </c>
      <c r="B3">
        <v>1</v>
      </c>
      <c r="C3" s="50">
        <v>44854</v>
      </c>
      <c r="D3" s="50">
        <v>44865</v>
      </c>
      <c r="E3" s="55">
        <v>8.4775100000000006E-2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D178-6D40-4DB8-8F2D-CB53C3192B9C}">
  <dimension ref="A1:B6"/>
  <sheetViews>
    <sheetView workbookViewId="0">
      <selection activeCell="B6" sqref="B6"/>
    </sheetView>
  </sheetViews>
  <sheetFormatPr defaultRowHeight="14.4" x14ac:dyDescent="0.3"/>
  <cols>
    <col min="1" max="1" width="6.21875" bestFit="1" customWidth="1"/>
    <col min="2" max="2" width="74.77734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>
        <v>1</v>
      </c>
      <c r="B2" t="s">
        <v>30</v>
      </c>
    </row>
    <row r="3" spans="1:2" x14ac:dyDescent="0.3">
      <c r="A3">
        <v>2</v>
      </c>
      <c r="B3" t="s">
        <v>31</v>
      </c>
    </row>
    <row r="4" spans="1:2" x14ac:dyDescent="0.3">
      <c r="A4">
        <v>3</v>
      </c>
      <c r="B4" t="s">
        <v>32</v>
      </c>
    </row>
    <row r="5" spans="1:2" x14ac:dyDescent="0.3">
      <c r="A5">
        <v>4</v>
      </c>
      <c r="B5" t="s">
        <v>33</v>
      </c>
    </row>
    <row r="6" spans="1:2" x14ac:dyDescent="0.3">
      <c r="A6">
        <v>5</v>
      </c>
      <c r="B6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A29C-0826-47E1-8005-02D0E25F2647}">
  <dimension ref="A1:Q36"/>
  <sheetViews>
    <sheetView zoomScale="70" zoomScaleNormal="70" workbookViewId="0">
      <selection activeCell="A5" sqref="A5"/>
    </sheetView>
  </sheetViews>
  <sheetFormatPr defaultRowHeight="14.4" x14ac:dyDescent="0.3"/>
  <cols>
    <col min="1" max="1" width="22.77734375" bestFit="1" customWidth="1"/>
    <col min="2" max="2" width="26" bestFit="1" customWidth="1"/>
    <col min="3" max="3" width="12.21875" bestFit="1" customWidth="1"/>
    <col min="4" max="7" width="13.33203125" bestFit="1" customWidth="1"/>
    <col min="8" max="8" width="12.21875" bestFit="1" customWidth="1"/>
    <col min="9" max="10" width="13.33203125" bestFit="1" customWidth="1"/>
    <col min="11" max="11" width="12.21875" bestFit="1" customWidth="1"/>
    <col min="12" max="13" width="13.33203125" bestFit="1" customWidth="1"/>
    <col min="14" max="14" width="12.21875" customWidth="1"/>
    <col min="15" max="15" width="10.5546875" bestFit="1" customWidth="1"/>
    <col min="16" max="16" width="10.77734375" bestFit="1" customWidth="1"/>
    <col min="17" max="17" width="31.88671875" bestFit="1" customWidth="1"/>
  </cols>
  <sheetData>
    <row r="1" spans="1:17" ht="14.4" customHeight="1" x14ac:dyDescent="0.3">
      <c r="B1" s="13" t="s">
        <v>91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34"/>
      <c r="Q1" s="12"/>
    </row>
    <row r="2" spans="1:17" ht="14.4" customHeight="1" x14ac:dyDescent="0.3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35"/>
      <c r="Q2" s="12"/>
    </row>
    <row r="3" spans="1:17" ht="15.6" customHeight="1" x14ac:dyDescent="0.3">
      <c r="B3" s="11" t="s">
        <v>53</v>
      </c>
      <c r="C3" s="19" t="s">
        <v>51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  <c r="O3" s="11" t="s">
        <v>59</v>
      </c>
      <c r="P3" s="33" t="s">
        <v>52</v>
      </c>
      <c r="Q3" s="33"/>
    </row>
    <row r="4" spans="1:17" x14ac:dyDescent="0.3">
      <c r="B4" s="11"/>
      <c r="C4" s="4" t="s">
        <v>35</v>
      </c>
      <c r="D4" s="5" t="s">
        <v>36</v>
      </c>
      <c r="E4" s="4" t="s">
        <v>37</v>
      </c>
      <c r="F4" s="5" t="s">
        <v>38</v>
      </c>
      <c r="G4" s="4" t="s">
        <v>39</v>
      </c>
      <c r="H4" s="5" t="s">
        <v>40</v>
      </c>
      <c r="I4" s="4" t="s">
        <v>41</v>
      </c>
      <c r="J4" s="5" t="s">
        <v>42</v>
      </c>
      <c r="K4" s="4" t="s">
        <v>43</v>
      </c>
      <c r="L4" s="5" t="s">
        <v>44</v>
      </c>
      <c r="M4" s="4" t="s">
        <v>45</v>
      </c>
      <c r="N4" s="8" t="s">
        <v>46</v>
      </c>
      <c r="O4" s="11"/>
      <c r="P4" s="18"/>
      <c r="Q4" s="18"/>
    </row>
    <row r="5" spans="1:17" x14ac:dyDescent="0.3">
      <c r="A5" t="s">
        <v>88</v>
      </c>
      <c r="B5" s="29" t="s">
        <v>57</v>
      </c>
      <c r="C5" s="6">
        <v>20</v>
      </c>
      <c r="D5" s="6">
        <v>50</v>
      </c>
      <c r="E5" s="6">
        <v>48</v>
      </c>
      <c r="F5" s="6">
        <v>35</v>
      </c>
      <c r="G5" s="6">
        <v>50</v>
      </c>
      <c r="H5" s="6">
        <v>10</v>
      </c>
      <c r="I5" s="6">
        <v>50</v>
      </c>
      <c r="J5" s="6">
        <v>50</v>
      </c>
      <c r="K5" s="6">
        <v>70</v>
      </c>
      <c r="L5" s="6">
        <v>30</v>
      </c>
      <c r="M5" s="6">
        <v>40</v>
      </c>
      <c r="N5" s="6">
        <v>50</v>
      </c>
      <c r="O5" s="29">
        <f>SUM(C5:N5)</f>
        <v>503</v>
      </c>
      <c r="P5" s="10">
        <f>IFERROR((N5/C5)^(1/12)-1,"0")</f>
        <v>7.9348438063776117E-2</v>
      </c>
      <c r="Q5" s="22" t="s">
        <v>50</v>
      </c>
    </row>
    <row r="6" spans="1:17" x14ac:dyDescent="0.3">
      <c r="B6" s="30" t="s">
        <v>49</v>
      </c>
      <c r="C6" s="27">
        <v>300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7">
        <f>SUM(C6:N6)</f>
        <v>300</v>
      </c>
      <c r="P6" s="10"/>
      <c r="Q6" s="25"/>
    </row>
    <row r="7" spans="1:17" x14ac:dyDescent="0.3">
      <c r="B7" s="22" t="s">
        <v>59</v>
      </c>
      <c r="C7" s="31">
        <f>C5*C6</f>
        <v>6000</v>
      </c>
      <c r="D7" s="31">
        <f t="shared" ref="D7:N7" si="0">D5*D6</f>
        <v>0</v>
      </c>
      <c r="E7" s="31">
        <f t="shared" si="0"/>
        <v>0</v>
      </c>
      <c r="F7" s="31">
        <f t="shared" si="0"/>
        <v>0</v>
      </c>
      <c r="G7" s="31">
        <f t="shared" si="0"/>
        <v>0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8">
        <f>SUM(C7:N7)</f>
        <v>6000</v>
      </c>
      <c r="P7" s="10"/>
      <c r="Q7" s="25"/>
    </row>
    <row r="8" spans="1:17" x14ac:dyDescent="0.3">
      <c r="B8" s="3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17">
        <f>SUM(C8:N8)</f>
        <v>0</v>
      </c>
      <c r="P8" s="10"/>
      <c r="Q8" s="25"/>
    </row>
    <row r="9" spans="1:17" x14ac:dyDescent="0.3">
      <c r="B9" s="30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17">
        <f>SUM(C9:N9)</f>
        <v>0</v>
      </c>
      <c r="P9" s="10"/>
      <c r="Q9" s="25"/>
    </row>
    <row r="10" spans="1:17" x14ac:dyDescent="0.3">
      <c r="B10" s="30" t="s">
        <v>49</v>
      </c>
      <c r="C10" s="27">
        <v>250</v>
      </c>
      <c r="D10" s="27">
        <v>250</v>
      </c>
      <c r="E10" s="27">
        <v>250</v>
      </c>
      <c r="F10" s="27">
        <v>250</v>
      </c>
      <c r="G10" s="27">
        <v>250</v>
      </c>
      <c r="H10" s="27">
        <v>250</v>
      </c>
      <c r="I10" s="27">
        <v>250</v>
      </c>
      <c r="J10" s="27">
        <v>250</v>
      </c>
      <c r="K10" s="27">
        <v>250</v>
      </c>
      <c r="L10" s="27">
        <v>250</v>
      </c>
      <c r="M10" s="27">
        <v>250</v>
      </c>
      <c r="N10" s="27">
        <v>250</v>
      </c>
      <c r="O10" s="17">
        <f>SUM(C10:N10)</f>
        <v>3000</v>
      </c>
      <c r="P10" s="21">
        <f>MEDIAN(C10:N10)</f>
        <v>250</v>
      </c>
    </row>
    <row r="11" spans="1:17" x14ac:dyDescent="0.3">
      <c r="B11" s="22" t="s">
        <v>54</v>
      </c>
      <c r="C11" s="31">
        <f>C10*C5</f>
        <v>5000</v>
      </c>
      <c r="D11" s="31">
        <f t="shared" ref="D11:N11" si="1">D10*D5</f>
        <v>12500</v>
      </c>
      <c r="E11" s="31">
        <f t="shared" si="1"/>
        <v>12000</v>
      </c>
      <c r="F11" s="31">
        <f t="shared" si="1"/>
        <v>8750</v>
      </c>
      <c r="G11" s="31">
        <f t="shared" si="1"/>
        <v>12500</v>
      </c>
      <c r="H11" s="31">
        <f t="shared" si="1"/>
        <v>2500</v>
      </c>
      <c r="I11" s="31">
        <f t="shared" si="1"/>
        <v>12500</v>
      </c>
      <c r="J11" s="31">
        <f t="shared" si="1"/>
        <v>12500</v>
      </c>
      <c r="K11" s="31">
        <f t="shared" si="1"/>
        <v>17500</v>
      </c>
      <c r="L11" s="31">
        <f t="shared" si="1"/>
        <v>7500</v>
      </c>
      <c r="M11" s="31">
        <f t="shared" si="1"/>
        <v>10000</v>
      </c>
      <c r="N11" s="31">
        <f t="shared" si="1"/>
        <v>12500</v>
      </c>
      <c r="O11" s="17">
        <f>SUM(C11:N11)</f>
        <v>125750</v>
      </c>
      <c r="P11" s="26"/>
    </row>
    <row r="12" spans="1:17" x14ac:dyDescent="0.3">
      <c r="B12" s="30" t="s">
        <v>56</v>
      </c>
      <c r="C12" s="28">
        <v>70</v>
      </c>
      <c r="D12" s="28">
        <v>70</v>
      </c>
      <c r="E12" s="28">
        <v>70</v>
      </c>
      <c r="F12" s="28">
        <v>70</v>
      </c>
      <c r="G12" s="28">
        <v>70</v>
      </c>
      <c r="H12" s="28">
        <v>70</v>
      </c>
      <c r="I12" s="28">
        <v>70</v>
      </c>
      <c r="J12" s="28">
        <v>70</v>
      </c>
      <c r="K12" s="28">
        <v>70</v>
      </c>
      <c r="L12" s="28">
        <v>70</v>
      </c>
      <c r="M12" s="28">
        <v>70</v>
      </c>
      <c r="N12" s="28">
        <v>70</v>
      </c>
      <c r="O12" s="17">
        <f>SUM(C12:N12)</f>
        <v>840</v>
      </c>
      <c r="P12" s="26"/>
    </row>
    <row r="13" spans="1:17" x14ac:dyDescent="0.3">
      <c r="B13" s="30" t="s">
        <v>58</v>
      </c>
      <c r="C13" s="28">
        <v>15</v>
      </c>
      <c r="D13" s="28">
        <v>15</v>
      </c>
      <c r="E13" s="28">
        <v>15</v>
      </c>
      <c r="F13" s="28">
        <v>15</v>
      </c>
      <c r="G13" s="28">
        <v>15</v>
      </c>
      <c r="H13" s="28">
        <v>15</v>
      </c>
      <c r="I13" s="28">
        <v>15</v>
      </c>
      <c r="J13" s="28">
        <v>15</v>
      </c>
      <c r="K13" s="28">
        <v>15</v>
      </c>
      <c r="L13" s="28">
        <v>15</v>
      </c>
      <c r="M13" s="28">
        <v>15</v>
      </c>
      <c r="N13" s="28">
        <v>15</v>
      </c>
      <c r="O13" s="17">
        <f>SUM(C13:N13)</f>
        <v>180</v>
      </c>
      <c r="P13" s="26"/>
    </row>
    <row r="14" spans="1:17" x14ac:dyDescent="0.3">
      <c r="B14" s="22" t="s">
        <v>55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17">
        <f>SUM(C14:N14)</f>
        <v>0</v>
      </c>
      <c r="P14" s="26"/>
    </row>
    <row r="15" spans="1:17" ht="14.4" customHeight="1" x14ac:dyDescent="0.3">
      <c r="C15" s="23" t="s">
        <v>48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>
        <f>SUM(C15:N15)</f>
        <v>0</v>
      </c>
    </row>
    <row r="16" spans="1:17" x14ac:dyDescent="0.3">
      <c r="C16" s="4" t="s">
        <v>35</v>
      </c>
      <c r="D16" s="5" t="s">
        <v>36</v>
      </c>
      <c r="E16" s="4" t="s">
        <v>37</v>
      </c>
      <c r="F16" s="5" t="s">
        <v>38</v>
      </c>
      <c r="G16" s="4" t="s">
        <v>39</v>
      </c>
      <c r="H16" s="5" t="s">
        <v>40</v>
      </c>
      <c r="I16" s="4" t="s">
        <v>41</v>
      </c>
      <c r="J16" s="5" t="s">
        <v>42</v>
      </c>
      <c r="K16" s="4" t="s">
        <v>43</v>
      </c>
      <c r="L16" s="5" t="s">
        <v>44</v>
      </c>
      <c r="M16" s="4" t="s">
        <v>45</v>
      </c>
      <c r="N16" s="8" t="s">
        <v>46</v>
      </c>
      <c r="O16" s="17">
        <f>SUM(C16:N16)</f>
        <v>0</v>
      </c>
    </row>
    <row r="17" spans="3:17" x14ac:dyDescent="0.3">
      <c r="C17" s="7">
        <f>(1+$P$17)*N5</f>
        <v>53.967421903188807</v>
      </c>
      <c r="D17" s="7">
        <f>(1+$P$17)*C17</f>
        <v>58.24965253753566</v>
      </c>
      <c r="E17" s="7">
        <f t="shared" ref="E17:N17" si="2">(1+$P$17)*D17</f>
        <v>62.871671484146788</v>
      </c>
      <c r="F17" s="7">
        <f t="shared" si="2"/>
        <v>67.860440414872684</v>
      </c>
      <c r="G17" s="7">
        <f t="shared" si="2"/>
        <v>73.245060368112775</v>
      </c>
      <c r="H17" s="7">
        <f t="shared" si="2"/>
        <v>79.056941504209519</v>
      </c>
      <c r="I17" s="7">
        <f t="shared" si="2"/>
        <v>85.329986330667865</v>
      </c>
      <c r="J17" s="7">
        <f t="shared" si="2"/>
        <v>92.10078746600972</v>
      </c>
      <c r="K17" s="7">
        <f t="shared" si="2"/>
        <v>99.408841095881399</v>
      </c>
      <c r="L17" s="7">
        <f t="shared" si="2"/>
        <v>107.2967773665697</v>
      </c>
      <c r="M17" s="7">
        <f t="shared" si="2"/>
        <v>115.81060905988373</v>
      </c>
      <c r="N17" s="9">
        <f t="shared" si="2"/>
        <v>125.0000000000001</v>
      </c>
      <c r="O17" s="36">
        <f>SUM(C17:N17)</f>
        <v>1020.1981895310788</v>
      </c>
      <c r="P17" s="10">
        <f>P5</f>
        <v>7.9348438063776117E-2</v>
      </c>
      <c r="Q17" s="11" t="s">
        <v>47</v>
      </c>
    </row>
    <row r="18" spans="3:17" x14ac:dyDescent="0.3">
      <c r="Q18" s="11"/>
    </row>
    <row r="36" spans="3:4" x14ac:dyDescent="0.3">
      <c r="C36" s="2"/>
      <c r="D36" s="2"/>
    </row>
  </sheetData>
  <mergeCells count="7">
    <mergeCell ref="B3:B4"/>
    <mergeCell ref="B1:O2"/>
    <mergeCell ref="C3:N3"/>
    <mergeCell ref="C15:N15"/>
    <mergeCell ref="O3:O4"/>
    <mergeCell ref="Q17:Q18"/>
    <mergeCell ref="C36:D3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F7EC-E334-4D45-AE5B-7127E080C0DD}">
  <dimension ref="A1:E4"/>
  <sheetViews>
    <sheetView workbookViewId="0">
      <selection activeCell="E8" sqref="E8"/>
    </sheetView>
  </sheetViews>
  <sheetFormatPr defaultRowHeight="14.4" x14ac:dyDescent="0.3"/>
  <cols>
    <col min="1" max="1" width="11.77734375" bestFit="1" customWidth="1"/>
    <col min="2" max="2" width="26.33203125" bestFit="1" customWidth="1"/>
    <col min="3" max="3" width="22.5546875" bestFit="1" customWidth="1"/>
    <col min="4" max="4" width="11.21875" bestFit="1" customWidth="1"/>
    <col min="5" max="5" width="10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5" x14ac:dyDescent="0.3">
      <c r="A2" t="s">
        <v>13</v>
      </c>
      <c r="B2" t="s">
        <v>12</v>
      </c>
      <c r="D2" t="s">
        <v>4</v>
      </c>
      <c r="E2" t="s">
        <v>10</v>
      </c>
    </row>
    <row r="3" spans="1:5" x14ac:dyDescent="0.3">
      <c r="A3" t="s">
        <v>5</v>
      </c>
      <c r="B3" t="s">
        <v>6</v>
      </c>
      <c r="C3" t="s">
        <v>7</v>
      </c>
      <c r="D3" t="s">
        <v>8</v>
      </c>
      <c r="E3" t="s">
        <v>11</v>
      </c>
    </row>
    <row r="4" spans="1:5" x14ac:dyDescent="0.3">
      <c r="A4" t="s">
        <v>16</v>
      </c>
      <c r="B4" t="s">
        <v>15</v>
      </c>
      <c r="C4" t="s">
        <v>14</v>
      </c>
      <c r="D4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GUIAS</vt:lpstr>
      <vt:lpstr>SERVIÇOS BENCHMARK</vt:lpstr>
      <vt:lpstr>MATRIZ DE CONTRATOS</vt:lpstr>
      <vt:lpstr>MATRIZ DE REAJUSTES</vt:lpstr>
      <vt:lpstr>ORÇAMENTO</vt:lpstr>
      <vt:lpstr>METAS</vt:lpstr>
      <vt:lpstr>CONCORRENTES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2015-06-05T18:19:34Z</dcterms:created>
  <dcterms:modified xsi:type="dcterms:W3CDTF">2022-10-31T21:17:20Z</dcterms:modified>
</cp:coreProperties>
</file>