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0" documentId="13_ncr:1_{926FCA76-629B-4D83-94EF-1A2760DA021F}" xr6:coauthVersionLast="47" xr6:coauthVersionMax="47" xr10:uidLastSave="{00000000-0000-0000-0000-000000000000}"/>
  <bookViews>
    <workbookView xWindow="-20610" yWindow="630" windowWidth="2073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<sst xmlns="http://schemas.openxmlformats.org/spreadsheetml/2006/main" count="71" uniqueCount="34">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</sst>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7" fontId="10" fillId="4" borderId="6" xfId="0" applyNumberFormat="1" applyFont="1" applyFill="1" applyBorder="1" applyAlignment="1">
      <alignment horizontal="center"/>
    </xf>
    <xf numFmtId="167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7" fontId="10" fillId="4" borderId="12" xfId="0" applyNumberFormat="1" applyFont="1" applyFill="1" applyBorder="1" applyAlignment="1">
      <alignment horizontal="center"/>
    </xf>
    <xf numFmtId="167" fontId="10" fillId="4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167" fontId="11" fillId="0" borderId="16" xfId="0" applyNumberFormat="1" applyFont="1" applyBorder="1" applyAlignment="1">
      <alignment horizontal="center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8" fontId="11" fillId="4" borderId="19" xfId="0" applyNumberFormat="1" applyFont="1" applyFill="1" applyBorder="1" applyAlignment="1">
      <alignment horizont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8" fontId="11" fillId="4" borderId="22" xfId="0" applyNumberFormat="1" applyFont="1" applyFill="1" applyBorder="1" applyAlignment="1">
      <alignment horizontal="center"/>
    </xf>
    <xf numFmtId="167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167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7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7" fontId="3" fillId="7" borderId="0" xfId="0" applyNumberFormat="1" applyFont="1" applyFill="1" applyAlignment="1">
      <alignment horizontal="center"/>
    </xf>
    <xf numFmtId="167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H16" sqref="H16"/>
    </sheetView>
  </sheetViews>
  <sheetFormatPr defaultColWidth="0" defaultRowHeight="14.5" x14ac:dyDescent="0.35"/>
  <cols>
    <col min="1" max="1" width="5.453125" customWidth="1"/>
    <col min="2" max="2" width="46.81640625" customWidth="1"/>
    <col min="3" max="3" width="17.453125" bestFit="1" customWidth="1"/>
    <col min="4" max="4" width="15" customWidth="1"/>
    <col min="5" max="8" width="3.54296875" customWidth="1"/>
    <col min="9" max="16384" width="8.7265625" hidden="1"/>
  </cols>
  <sheetData>
    <row r="10" spans="2:4" ht="15" thickBot="1" x14ac:dyDescent="0.4"/>
    <row r="11" spans="2:4" ht="26" x14ac:dyDescent="0.45">
      <c r="B11" s="5" t="s">
        <v>15</v>
      </c>
      <c r="C11" s="6"/>
      <c r="D11" s="7"/>
    </row>
    <row r="12" spans="2:4" ht="17.5" x14ac:dyDescent="0.45">
      <c r="B12" s="21" t="s">
        <v>14</v>
      </c>
      <c r="C12" s="22"/>
      <c r="D12" s="34">
        <v>2000</v>
      </c>
    </row>
    <row r="13" spans="2:4" ht="17.5" x14ac:dyDescent="0.45">
      <c r="B13" s="24" t="s">
        <v>13</v>
      </c>
      <c r="C13" s="25"/>
      <c r="D13" s="35">
        <v>6.0000000000000001E-3</v>
      </c>
    </row>
    <row r="14" spans="2:4" ht="18" thickBot="1" x14ac:dyDescent="0.5">
      <c r="B14" s="36" t="s">
        <v>33</v>
      </c>
      <c r="C14" s="37"/>
      <c r="D14" s="38">
        <f>D12*30%</f>
        <v>600</v>
      </c>
    </row>
    <row r="15" spans="2:4" ht="15" thickBot="1" x14ac:dyDescent="0.4"/>
    <row r="16" spans="2:4" ht="28.5" customHeight="1" x14ac:dyDescent="0.35">
      <c r="B16" s="8" t="s">
        <v>5</v>
      </c>
      <c r="C16" s="9"/>
      <c r="D16" s="10"/>
    </row>
    <row r="17" spans="1:6" ht="17.5" x14ac:dyDescent="0.45">
      <c r="B17" s="21" t="s">
        <v>0</v>
      </c>
      <c r="C17" s="22"/>
      <c r="D17" s="23">
        <v>200</v>
      </c>
    </row>
    <row r="18" spans="1:6" ht="17.5" x14ac:dyDescent="0.45">
      <c r="B18" s="24" t="s">
        <v>1</v>
      </c>
      <c r="C18" s="25"/>
      <c r="D18" s="26">
        <v>5</v>
      </c>
    </row>
    <row r="19" spans="1:6" ht="17.5" x14ac:dyDescent="0.45">
      <c r="B19" s="24" t="s">
        <v>2</v>
      </c>
      <c r="C19" s="25"/>
      <c r="D19" s="27">
        <v>1.0789999999999999E-2</v>
      </c>
    </row>
    <row r="20" spans="1:6" ht="17.5" x14ac:dyDescent="0.45">
      <c r="B20" s="28" t="s">
        <v>3</v>
      </c>
      <c r="C20" s="29"/>
      <c r="D20" s="30">
        <f>FV(taxa_mensal,qtd_anos*12,aporte*-1)</f>
        <v>16755.382799697527</v>
      </c>
    </row>
    <row r="21" spans="1:6" ht="18" thickBot="1" x14ac:dyDescent="0.5">
      <c r="B21" s="31" t="s">
        <v>4</v>
      </c>
      <c r="C21" s="32"/>
      <c r="D21" s="33">
        <f>patrimonio*rendimento_carteira</f>
        <v>100.53229679818516</v>
      </c>
      <c r="F21" s="3"/>
    </row>
    <row r="22" spans="1:6" ht="15" thickBot="1" x14ac:dyDescent="0.4"/>
    <row r="23" spans="1:6" ht="29" x14ac:dyDescent="0.35">
      <c r="B23" s="8" t="s">
        <v>11</v>
      </c>
      <c r="C23" s="9"/>
      <c r="D23" s="11" t="s">
        <v>12</v>
      </c>
    </row>
    <row r="24" spans="1:6" ht="17.5" x14ac:dyDescent="0.45">
      <c r="A24" s="1">
        <v>2</v>
      </c>
      <c r="B24" s="12" t="s">
        <v>6</v>
      </c>
      <c r="C24" s="13">
        <f>FV($D$19,$A24*12,$D$17*-1)</f>
        <v>5445.5254595290435</v>
      </c>
      <c r="D24" s="14">
        <f>C24*rendimento_carteira</f>
        <v>32.673152757174265</v>
      </c>
    </row>
    <row r="25" spans="1:6" ht="17.5" x14ac:dyDescent="0.45">
      <c r="A25" s="1">
        <v>5</v>
      </c>
      <c r="B25" s="15" t="s">
        <v>7</v>
      </c>
      <c r="C25" s="16">
        <f>FV($D$19,$A25*12,$D$17*-1)</f>
        <v>16755.382799697527</v>
      </c>
      <c r="D25" s="17">
        <f>C25*rendimento_carteira</f>
        <v>100.53229679818516</v>
      </c>
    </row>
    <row r="26" spans="1:6" ht="17.5" x14ac:dyDescent="0.45">
      <c r="A26" s="1">
        <v>10</v>
      </c>
      <c r="B26" s="15" t="s">
        <v>8</v>
      </c>
      <c r="C26" s="16">
        <f>FV($D$19,$A26*12,$D$17*-1)</f>
        <v>48656.842506034438</v>
      </c>
      <c r="D26" s="17">
        <f>C26*rendimento_carteira</f>
        <v>291.94105503620665</v>
      </c>
    </row>
    <row r="27" spans="1:6" ht="17.5" x14ac:dyDescent="0.45">
      <c r="A27" s="1">
        <v>20</v>
      </c>
      <c r="B27" s="15" t="s">
        <v>9</v>
      </c>
      <c r="C27" s="16">
        <f>FV($D$19,$A27*12,$D$17*-1)</f>
        <v>225039.68001941612</v>
      </c>
      <c r="D27" s="17">
        <f>C27*rendimento_carteira</f>
        <v>1350.2380801164968</v>
      </c>
    </row>
    <row r="28" spans="1:6" ht="18" thickBot="1" x14ac:dyDescent="0.5">
      <c r="A28" s="1">
        <v>30</v>
      </c>
      <c r="B28" s="18" t="s">
        <v>10</v>
      </c>
      <c r="C28" s="19">
        <f>FV($D$19,$A28*12,$D$17*-1)</f>
        <v>864433.93100094295</v>
      </c>
      <c r="D28" s="20">
        <f>C28*rendimento_carteira</f>
        <v>5186.6035860056581</v>
      </c>
    </row>
    <row r="32" spans="1:6" x14ac:dyDescent="0.35">
      <c r="B32" s="39" t="s">
        <v>20</v>
      </c>
      <c r="C32" s="40" t="s">
        <v>17</v>
      </c>
      <c r="D32" s="39"/>
    </row>
    <row r="33" spans="2:4" x14ac:dyDescent="0.35">
      <c r="B33" s="41" t="s">
        <v>19</v>
      </c>
      <c r="C33" s="42">
        <f>aporte</f>
        <v>200</v>
      </c>
      <c r="D33" s="41"/>
    </row>
    <row r="35" spans="2:4" x14ac:dyDescent="0.35">
      <c r="B35" s="43" t="s">
        <v>21</v>
      </c>
      <c r="C35" s="43" t="s">
        <v>22</v>
      </c>
      <c r="D35" s="43" t="s">
        <v>23</v>
      </c>
    </row>
    <row r="36" spans="2:4" x14ac:dyDescent="0.35">
      <c r="B36" s="2" t="s">
        <v>24</v>
      </c>
      <c r="C36" s="4">
        <f>VLOOKUP($C$32&amp;"-"&amp;B36,Planilha2!$A:$D,4,FALSE)</f>
        <v>0.32</v>
      </c>
      <c r="D36" s="46">
        <f>C36*$C$33</f>
        <v>64</v>
      </c>
    </row>
    <row r="37" spans="2:4" x14ac:dyDescent="0.35">
      <c r="B37" s="2" t="s">
        <v>25</v>
      </c>
      <c r="C37" s="4">
        <f>VLOOKUP($C$32&amp;"-"&amp;B37,Planilha2!$A:$D,4,FALSE)</f>
        <v>0.35</v>
      </c>
      <c r="D37" s="46">
        <f t="shared" ref="D37:D41" si="0">C37*$C$33</f>
        <v>70</v>
      </c>
    </row>
    <row r="38" spans="2:4" x14ac:dyDescent="0.35">
      <c r="B38" s="2" t="s">
        <v>26</v>
      </c>
      <c r="C38" s="4">
        <f>VLOOKUP($C$32&amp;"-"&amp;B38,Planilha2!$A:$D,4,FALSE)</f>
        <v>0.08</v>
      </c>
      <c r="D38" s="46">
        <f t="shared" si="0"/>
        <v>16</v>
      </c>
    </row>
    <row r="39" spans="2:4" x14ac:dyDescent="0.35">
      <c r="B39" s="2" t="s">
        <v>27</v>
      </c>
      <c r="C39" s="4">
        <f>VLOOKUP($C$32&amp;"-"&amp;B39,Planilha2!$A:$D,4,FALSE)</f>
        <v>0.05</v>
      </c>
      <c r="D39" s="46">
        <f t="shared" si="0"/>
        <v>10</v>
      </c>
    </row>
    <row r="40" spans="2:4" x14ac:dyDescent="0.35">
      <c r="B40" s="2" t="s">
        <v>28</v>
      </c>
      <c r="C40" s="4">
        <f>VLOOKUP($C$32&amp;"-"&amp;B40,Planilha2!$A:$D,4,FALSE)</f>
        <v>0.1</v>
      </c>
      <c r="D40" s="46">
        <f t="shared" si="0"/>
        <v>20</v>
      </c>
    </row>
    <row r="41" spans="2:4" x14ac:dyDescent="0.35">
      <c r="B41" s="2" t="s">
        <v>29</v>
      </c>
      <c r="C41" s="4">
        <f>VLOOKUP($C$32&amp;"-"&amp;B41,Planilha2!$A:$D,4,FALSE)</f>
        <v>0.1</v>
      </c>
      <c r="D41" s="46">
        <f t="shared" si="0"/>
        <v>20</v>
      </c>
    </row>
    <row r="42" spans="2:4" x14ac:dyDescent="0.35">
      <c r="B42" s="44"/>
      <c r="C42" s="44"/>
      <c r="D42" s="45">
        <f>SUM(D36:D41)</f>
        <v>200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</sheetData>
  <mergeCells count="10">
    <mergeCell ref="B17:C17"/>
    <mergeCell ref="B18:C18"/>
    <mergeCell ref="B19:C19"/>
    <mergeCell ref="B21:C21"/>
    <mergeCell ref="B16:D16"/>
    <mergeCell ref="B12:C12"/>
    <mergeCell ref="B13:C13"/>
    <mergeCell ref="B14:C14"/>
    <mergeCell ref="B20:C20"/>
    <mergeCell ref="B23:C23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5" x14ac:dyDescent="0.35"/>
  <cols>
    <col min="1" max="1" width="29.1796875" bestFit="1" customWidth="1"/>
    <col min="2" max="2" width="11.54296875" bestFit="1" customWidth="1"/>
    <col min="3" max="3" width="17.7265625" bestFit="1" customWidth="1"/>
    <col min="7" max="7" width="15.36328125" bestFit="1" customWidth="1"/>
  </cols>
  <sheetData>
    <row r="2" spans="1:8" x14ac:dyDescent="0.35">
      <c r="A2" s="54" t="s">
        <v>31</v>
      </c>
      <c r="B2" s="54" t="s">
        <v>20</v>
      </c>
      <c r="C2" s="55" t="s">
        <v>21</v>
      </c>
      <c r="D2" s="55" t="s">
        <v>30</v>
      </c>
    </row>
    <row r="3" spans="1:8" x14ac:dyDescent="0.3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39" t="s">
        <v>32</v>
      </c>
      <c r="H4" s="53">
        <f>VLOOKUP(G4,$A:$D,4,FALSE)</f>
        <v>0.35</v>
      </c>
    </row>
    <row r="5" spans="1:8" x14ac:dyDescent="0.3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4">
      <c r="A8" s="47" t="str">
        <f t="shared" si="0"/>
        <v>Conservador-HOTELARIAS</v>
      </c>
      <c r="B8" s="47" t="s">
        <v>16</v>
      </c>
      <c r="C8" s="48" t="s">
        <v>29</v>
      </c>
      <c r="D8" s="49">
        <v>0</v>
      </c>
    </row>
    <row r="9" spans="1:8" x14ac:dyDescent="0.3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5">
      <c r="A10" s="50" t="str">
        <f t="shared" si="0"/>
        <v>Moderado-TIJOLO</v>
      </c>
      <c r="B10" s="50" t="s">
        <v>17</v>
      </c>
      <c r="C10" s="51" t="s">
        <v>25</v>
      </c>
      <c r="D10" s="52">
        <v>0.35</v>
      </c>
    </row>
    <row r="11" spans="1:8" x14ac:dyDescent="0.3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4">
      <c r="A14" s="47" t="str">
        <f t="shared" si="0"/>
        <v>Moderado-HOTELARIAS</v>
      </c>
      <c r="B14" s="47" t="s">
        <v>17</v>
      </c>
      <c r="C14" s="48" t="s">
        <v>29</v>
      </c>
      <c r="D14" s="49">
        <v>0.1</v>
      </c>
    </row>
    <row r="15" spans="1:8" x14ac:dyDescent="0.3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/>
</file>

<file path=customXml/itemProps2.xml><?xml version="1.0" encoding="utf-8"?>
<ds:datastoreItem xmlns:ds="http://schemas.openxmlformats.org/officeDocument/2006/customXml" ds:itemID="{C32110DE-3D77-470C-9CED-65521C30E3F6}"/>
</file>

<file path=customXml/itemProps3.xml><?xml version="1.0" encoding="utf-8"?>
<ds:datastoreItem xmlns:ds="http://schemas.openxmlformats.org/officeDocument/2006/customXml" ds:itemID="{54D0D6DD-E6DB-45C8-8F90-E314C090C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2025-04-16T18:38:03Z</dcterms:created>
  <dcterms:modified xsi:type="dcterms:W3CDTF">2025-04-22T15:39:32Z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