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eu Drive/03 - SOLARBID GESTÃO/08 - Integradores/"/>
    </mc:Choice>
  </mc:AlternateContent>
  <xr:revisionPtr revIDLastSave="0" documentId="13_ncr:1_{EB51A122-C33F-AB41-B952-03AE883A4D5B}" xr6:coauthVersionLast="45" xr6:coauthVersionMax="45" xr10:uidLastSave="{00000000-0000-0000-0000-000000000000}"/>
  <bookViews>
    <workbookView xWindow="0" yWindow="460" windowWidth="28800" windowHeight="15840" xr2:uid="{A5DA4487-294F-4823-9A3A-D28A8C71B5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1" l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M5" i="1"/>
  <c r="F5" i="1"/>
  <c r="F6" i="1"/>
  <c r="F7" i="1"/>
  <c r="F8" i="1"/>
  <c r="F9" i="1"/>
  <c r="F10" i="1"/>
  <c r="F11" i="1"/>
  <c r="F12" i="1"/>
  <c r="F13" i="1"/>
  <c r="F14" i="1"/>
  <c r="F15" i="1"/>
  <c r="M16" i="1" l="1"/>
  <c r="M22" i="1" s="1"/>
  <c r="N6" i="1"/>
  <c r="N16" i="1" s="1"/>
  <c r="F16" i="1"/>
  <c r="F22" i="1" s="1"/>
  <c r="G7" i="1"/>
  <c r="G6" i="1"/>
  <c r="F21" i="1" l="1"/>
  <c r="G21" i="1" s="1"/>
  <c r="M21" i="1"/>
  <c r="N21" i="1" s="1"/>
  <c r="M17" i="1"/>
  <c r="N17" i="1" s="1"/>
  <c r="M20" i="1"/>
  <c r="N20" i="1" s="1"/>
  <c r="M18" i="1"/>
  <c r="N22" i="1" l="1"/>
  <c r="M23" i="1" s="1"/>
  <c r="K23" i="1" s="1"/>
  <c r="G12" i="1"/>
  <c r="G11" i="1"/>
  <c r="G8" i="1"/>
  <c r="G10" i="1"/>
  <c r="N19" i="1" l="1"/>
  <c r="N18" i="1"/>
  <c r="N23" i="1"/>
  <c r="G13" i="1"/>
  <c r="G9" i="1"/>
  <c r="G14" i="1" l="1"/>
  <c r="G15" i="1"/>
  <c r="G16" i="1" l="1"/>
  <c r="F20" i="1"/>
  <c r="G20" i="1" s="1"/>
  <c r="F18" i="1" l="1"/>
  <c r="F17" i="1"/>
  <c r="G17" i="1" s="1"/>
  <c r="G22" i="1" l="1"/>
  <c r="G18" i="1" s="1"/>
  <c r="G23" i="1" l="1"/>
  <c r="G19" i="1"/>
  <c r="F23" i="1"/>
  <c r="D23" i="1" s="1"/>
</calcChain>
</file>

<file path=xl/sharedStrings.xml><?xml version="1.0" encoding="utf-8"?>
<sst xmlns="http://schemas.openxmlformats.org/spreadsheetml/2006/main" count="73" uniqueCount="35">
  <si>
    <t>Orçamento para Instalações na Solarbid</t>
  </si>
  <si>
    <t>Produto</t>
  </si>
  <si>
    <t>Quantidade</t>
  </si>
  <si>
    <t>Valor Unit</t>
  </si>
  <si>
    <t>Valor Total</t>
  </si>
  <si>
    <t>Insumos de Instalação</t>
  </si>
  <si>
    <t>Cabos AC</t>
  </si>
  <si>
    <t>Kit Gerador Fotovoltaico</t>
  </si>
  <si>
    <t>Unit</t>
  </si>
  <si>
    <t>cj</t>
  </si>
  <si>
    <t>m</t>
  </si>
  <si>
    <t>unid</t>
  </si>
  <si>
    <t>Transformador + frete</t>
  </si>
  <si>
    <t>km</t>
  </si>
  <si>
    <t>diárias</t>
  </si>
  <si>
    <t>Deslocamento (ida + volta)</t>
  </si>
  <si>
    <t>Andaime/Plat. Elev./Munck</t>
  </si>
  <si>
    <t>Subtotal</t>
  </si>
  <si>
    <t xml:space="preserve">Plataforma </t>
  </si>
  <si>
    <t>Potência do Gerador (kWp)</t>
  </si>
  <si>
    <t>Alíquota de Impostos:</t>
  </si>
  <si>
    <t>Comissão Solarbid:</t>
  </si>
  <si>
    <t>Margem de Lucro:</t>
  </si>
  <si>
    <t>TOTAL PELA PLATAFORMA</t>
  </si>
  <si>
    <t>TOTAL INTEGRADOR</t>
  </si>
  <si>
    <t>De 0 a 60 km</t>
  </si>
  <si>
    <t>Custos Fixos/Administração</t>
  </si>
  <si>
    <t>Projeto e Homologação</t>
  </si>
  <si>
    <t>Unid</t>
  </si>
  <si>
    <t xml:space="preserve">Mão de Obra </t>
  </si>
  <si>
    <t>Outros custos 1</t>
  </si>
  <si>
    <t>Outros custos 2</t>
  </si>
  <si>
    <t>Outras Taxas 1:</t>
  </si>
  <si>
    <t>Estadia Hotel</t>
  </si>
  <si>
    <t>Acima de 60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</si>
</sst>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0"/>
      <name val="Calibri Light"/>
      <family val="1"/>
      <scheme val="major"/>
    </font>
    <font>
      <b/>
      <sz val="28"/>
      <color theme="0"/>
      <name val="Century Gothic"/>
      <family val="2"/>
    </font>
    <font>
      <b/>
      <sz val="10"/>
      <color theme="1"/>
      <name val="Century Gothic"/>
      <family val="2"/>
    </font>
    <font>
      <b/>
      <sz val="12"/>
      <color theme="0"/>
      <name val="Century Gothic"/>
      <family val="2"/>
    </font>
    <font>
      <b/>
      <sz val="10"/>
      <color rgb="FFFF3300"/>
      <name val="Century Gothic"/>
      <family val="2"/>
    </font>
    <font>
      <b/>
      <sz val="14"/>
      <color theme="7"/>
      <name val="Calibri"/>
      <family val="2"/>
      <scheme val="minor"/>
    </font>
    <font>
      <b/>
      <sz val="14"/>
      <color rgb="FFFF3300"/>
      <name val="Calibri"/>
      <family val="2"/>
      <scheme val="minor"/>
    </font>
    <font>
      <b/>
      <sz val="11"/>
      <color theme="1" tint="0.14999847407452621"/>
      <name val="Century Gothic"/>
      <family val="2"/>
    </font>
    <font>
      <sz val="10"/>
      <color theme="1" tint="0.14999847407452621"/>
      <name val="Century Gothic"/>
      <family val="2"/>
    </font>
    <font>
      <b/>
      <sz val="10"/>
      <color theme="1" tint="0.14999847407452621"/>
      <name val="Century Gothic"/>
      <family val="2"/>
    </font>
    <font>
      <b/>
      <sz val="12"/>
      <color theme="1"/>
      <name val="Century Gothic"/>
      <family val="2"/>
    </font>
    <font>
      <b/>
      <sz val="14"/>
      <color rgb="FFFF3300"/>
      <name val="Century Gothic"/>
      <family val="2"/>
    </font>
    <font>
      <b/>
      <sz val="14"/>
      <color rgb="FF0070C0"/>
      <name val="Century Gothic"/>
      <family val="2"/>
    </font>
    <font>
      <b/>
      <sz val="12"/>
      <color rgb="FF0070C0"/>
      <name val="Century Gothic"/>
      <family val="2"/>
    </font>
    <font>
      <b/>
      <sz val="16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1"/>
      <color theme="1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D602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4.9989318521683403E-2"/>
      </left>
      <right style="medium">
        <color theme="1" tint="4.9989318521683403E-2"/>
      </right>
      <top style="medium">
        <color theme="1" tint="4.9989318521683403E-2"/>
      </top>
      <bottom style="medium">
        <color theme="1" tint="4.9989318521683403E-2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1" tint="4.9989318521683403E-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>
      <alignment horizontal="right" vertical="center"/>
    </xf>
    <xf numFmtId="0" fontId="7" fillId="0" borderId="0">
      <alignment horizontal="left" vertical="center"/>
    </xf>
  </cellStyleXfs>
  <cellXfs count="52">
    <xf numFmtId="0" fontId="0" fillId="0" borderId="0" xfId="0"/>
    <xf numFmtId="0" fontId="10" fillId="0" borderId="0" xfId="0" applyFont="1" applyFill="1" applyBorder="1" applyAlignment="1" applyProtection="1">
      <alignment horizontal="center" vertical="center"/>
      <protection locked="0"/>
    </xf>
    <xf numFmtId="164" fontId="10" fillId="0" borderId="0" xfId="1" applyFont="1" applyFill="1" applyBorder="1" applyAlignment="1" applyProtection="1">
      <alignment horizontal="center" vertical="center"/>
      <protection locked="0"/>
    </xf>
    <xf numFmtId="10" fontId="11" fillId="0" borderId="0" xfId="2" applyNumberFormat="1" applyFont="1" applyFill="1" applyBorder="1" applyAlignment="1" applyProtection="1">
      <alignment horizontal="center" vertical="center"/>
      <protection locked="0"/>
    </xf>
    <xf numFmtId="10" fontId="11" fillId="0" borderId="8" xfId="2" applyNumberFormat="1" applyFont="1" applyFill="1" applyBorder="1" applyAlignment="1" applyProtection="1">
      <alignment horizontal="center" vertical="center"/>
      <protection locked="0"/>
    </xf>
    <xf numFmtId="10" fontId="11" fillId="0" borderId="12" xfId="2" applyNumberFormat="1" applyFont="1" applyFill="1" applyBorder="1" applyAlignment="1" applyProtection="1">
      <alignment horizontal="center" vertical="center"/>
      <protection locked="0"/>
    </xf>
    <xf numFmtId="164" fontId="11" fillId="4" borderId="0" xfId="1" applyFont="1" applyFill="1" applyBorder="1" applyAlignment="1" applyProtection="1">
      <alignment horizontal="center" vertical="center" wrapText="1"/>
    </xf>
    <xf numFmtId="164" fontId="11" fillId="4" borderId="7" xfId="1" applyFont="1" applyFill="1" applyBorder="1" applyAlignment="1" applyProtection="1">
      <alignment horizontal="center" vertical="center" wrapText="1"/>
    </xf>
    <xf numFmtId="164" fontId="11" fillId="4" borderId="0" xfId="1" applyFont="1" applyFill="1" applyBorder="1" applyAlignment="1" applyProtection="1">
      <alignment horizontal="center" vertical="center"/>
    </xf>
    <xf numFmtId="164" fontId="11" fillId="4" borderId="7" xfId="1" applyFont="1" applyFill="1" applyBorder="1" applyAlignment="1" applyProtection="1">
      <alignment horizontal="center" vertical="center"/>
    </xf>
    <xf numFmtId="164" fontId="5" fillId="2" borderId="0" xfId="0" applyNumberFormat="1" applyFont="1" applyFill="1" applyBorder="1" applyAlignment="1" applyProtection="1">
      <alignment horizontal="center" vertical="center"/>
    </xf>
    <xf numFmtId="164" fontId="5" fillId="2" borderId="7" xfId="0" applyNumberFormat="1" applyFont="1" applyFill="1" applyBorder="1" applyAlignment="1" applyProtection="1">
      <alignment horizontal="center" vertical="center"/>
    </xf>
    <xf numFmtId="164" fontId="11" fillId="4" borderId="8" xfId="1" applyFont="1" applyFill="1" applyBorder="1" applyAlignment="1" applyProtection="1">
      <alignment horizontal="center" vertical="center"/>
    </xf>
    <xf numFmtId="164" fontId="11" fillId="4" borderId="10" xfId="1" applyFont="1" applyFill="1" applyBorder="1" applyAlignment="1" applyProtection="1">
      <alignment horizontal="center" vertical="center"/>
    </xf>
    <xf numFmtId="164" fontId="11" fillId="4" borderId="12" xfId="1" applyFont="1" applyFill="1" applyBorder="1" applyAlignment="1" applyProtection="1">
      <alignment horizontal="center" vertical="center"/>
    </xf>
    <xf numFmtId="164" fontId="11" fillId="4" borderId="13" xfId="1" applyFont="1" applyFill="1" applyBorder="1" applyAlignment="1" applyProtection="1">
      <alignment horizontal="center" vertical="center"/>
    </xf>
    <xf numFmtId="164" fontId="8" fillId="4" borderId="4" xfId="1" applyFont="1" applyFill="1" applyBorder="1" applyAlignment="1" applyProtection="1">
      <alignment horizontal="center" vertical="center"/>
    </xf>
    <xf numFmtId="164" fontId="17" fillId="4" borderId="5" xfId="1" applyFont="1" applyFill="1" applyBorder="1" applyAlignment="1" applyProtection="1">
      <alignment horizontal="center" vertical="center"/>
    </xf>
    <xf numFmtId="164" fontId="17" fillId="4" borderId="3" xfId="1" applyFont="1" applyFill="1" applyBorder="1" applyAlignment="1" applyProtection="1">
      <alignment horizontal="center" vertical="center"/>
    </xf>
    <xf numFmtId="164" fontId="16" fillId="3" borderId="14" xfId="2" applyNumberFormat="1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 applyProtection="1">
      <alignment vertical="center"/>
    </xf>
    <xf numFmtId="0" fontId="10" fillId="4" borderId="0" xfId="0" applyFont="1" applyFill="1" applyBorder="1" applyAlignment="1" applyProtection="1">
      <alignment horizontal="center" vertical="center"/>
    </xf>
    <xf numFmtId="0" fontId="9" fillId="4" borderId="6" xfId="0" applyFont="1" applyFill="1" applyBorder="1" applyAlignment="1" applyProtection="1">
      <alignment horizontal="left" vertical="center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4" borderId="6" xfId="0" applyFill="1" applyBorder="1" applyProtection="1"/>
    <xf numFmtId="0" fontId="13" fillId="4" borderId="1" xfId="0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0" xfId="0" applyProtection="1">
      <protection locked="0"/>
    </xf>
    <xf numFmtId="2" fontId="8" fillId="0" borderId="4" xfId="4" applyNumberFormat="1" applyFont="1" applyBorder="1" applyAlignment="1" applyProtection="1">
      <alignment horizontal="center" vertical="center"/>
      <protection locked="0"/>
    </xf>
    <xf numFmtId="0" fontId="18" fillId="4" borderId="15" xfId="0" applyFont="1" applyFill="1" applyBorder="1" applyAlignment="1" applyProtection="1">
      <alignment horizontal="left" vertical="center"/>
    </xf>
    <xf numFmtId="0" fontId="0" fillId="4" borderId="4" xfId="0" applyFill="1" applyBorder="1" applyProtection="1"/>
    <xf numFmtId="0" fontId="0" fillId="4" borderId="5" xfId="0" applyFill="1" applyBorder="1" applyProtection="1"/>
    <xf numFmtId="0" fontId="5" fillId="2" borderId="6" xfId="0" applyFont="1" applyFill="1" applyBorder="1" applyAlignment="1" applyProtection="1">
      <alignment horizontal="center" vertical="center"/>
    </xf>
    <xf numFmtId="0" fontId="5" fillId="2" borderId="0" xfId="0" applyFont="1" applyFill="1" applyBorder="1" applyAlignment="1" applyProtection="1">
      <alignment horizontal="center" vertical="center"/>
    </xf>
    <xf numFmtId="0" fontId="5" fillId="2" borderId="7" xfId="0" applyFont="1" applyFill="1" applyBorder="1" applyAlignment="1" applyProtection="1">
      <alignment horizontal="center" vertical="center"/>
    </xf>
    <xf numFmtId="0" fontId="10" fillId="4" borderId="8" xfId="0" applyFont="1" applyFill="1" applyBorder="1" applyAlignment="1" applyProtection="1">
      <alignment horizontal="center" vertical="center"/>
    </xf>
    <xf numFmtId="0" fontId="11" fillId="4" borderId="8" xfId="0" applyFont="1" applyFill="1" applyBorder="1" applyAlignment="1" applyProtection="1">
      <alignment horizontal="right" vertical="center"/>
    </xf>
    <xf numFmtId="0" fontId="10" fillId="4" borderId="12" xfId="0" applyFont="1" applyFill="1" applyBorder="1" applyAlignment="1" applyProtection="1">
      <alignment horizontal="left" vertical="center"/>
    </xf>
    <xf numFmtId="0" fontId="11" fillId="4" borderId="12" xfId="0" applyFont="1" applyFill="1" applyBorder="1" applyAlignment="1" applyProtection="1">
      <alignment horizontal="right" vertical="center"/>
    </xf>
    <xf numFmtId="0" fontId="6" fillId="4" borderId="4" xfId="0" applyFont="1" applyFill="1" applyBorder="1" applyAlignment="1" applyProtection="1">
      <alignment horizontal="left" vertical="center"/>
    </xf>
    <xf numFmtId="0" fontId="4" fillId="4" borderId="4" xfId="0" applyFont="1" applyFill="1" applyBorder="1" applyAlignment="1" applyProtection="1">
      <alignment horizontal="center" vertical="center"/>
    </xf>
    <xf numFmtId="0" fontId="14" fillId="4" borderId="2" xfId="0" applyFont="1" applyFill="1" applyBorder="1" applyAlignment="1" applyProtection="1">
      <alignment horizontal="left" vertical="center"/>
    </xf>
    <xf numFmtId="0" fontId="15" fillId="4" borderId="3" xfId="0" applyFont="1" applyFill="1" applyBorder="1" applyAlignment="1" applyProtection="1">
      <alignment horizontal="left" vertical="center"/>
    </xf>
    <xf numFmtId="10" fontId="12" fillId="4" borderId="3" xfId="2" applyNumberFormat="1" applyFont="1" applyFill="1" applyBorder="1" applyAlignment="1" applyProtection="1">
      <alignment horizontal="center" vertical="center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164" fontId="19" fillId="0" borderId="0" xfId="1" applyFont="1" applyFill="1" applyBorder="1" applyAlignment="1" applyProtection="1">
      <alignment horizontal="center" vertical="center"/>
      <protection locked="0"/>
    </xf>
    <xf numFmtId="0" fontId="10" fillId="5" borderId="0" xfId="0" applyFont="1" applyFill="1" applyBorder="1" applyAlignment="1" applyProtection="1">
      <alignment horizontal="center" vertical="center"/>
    </xf>
    <xf numFmtId="0" fontId="11" fillId="5" borderId="0" xfId="0" applyFont="1" applyFill="1" applyBorder="1" applyAlignment="1" applyProtection="1">
      <alignment horizontal="right" vertical="center"/>
    </xf>
    <xf numFmtId="0" fontId="20" fillId="0" borderId="6" xfId="0" applyFont="1" applyFill="1" applyBorder="1" applyAlignment="1" applyProtection="1">
      <alignment horizontal="left" vertical="center"/>
      <protection locked="0"/>
    </xf>
    <xf numFmtId="0" fontId="3" fillId="2" borderId="0" xfId="3" applyFont="1" applyFill="1" applyAlignment="1" applyProtection="1">
      <alignment horizontal="center" vertical="center" wrapText="1"/>
    </xf>
    <xf numFmtId="0" fontId="8" fillId="4" borderId="4" xfId="4" applyFont="1" applyFill="1" applyBorder="1" applyAlignment="1" applyProtection="1">
      <alignment horizontal="right" vertical="center"/>
    </xf>
  </cellXfs>
  <cellStyles count="5">
    <cellStyle name="Célula do título" xfId="3" xr:uid="{96328FC8-37BF-473E-899E-D250F6512722}"/>
    <cellStyle name="Moeda" xfId="1" builtinId="4"/>
    <cellStyle name="Normal" xfId="0" builtinId="0"/>
    <cellStyle name="Porcentagem" xfId="2" builtinId="5"/>
    <cellStyle name="Total – Títulos de cabeçalho 2" xfId="4" xr:uid="{22913C40-48F5-49A8-9485-61052C8056EB}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none"/>
      </font>
      <numFmt numFmtId="164" formatCode="_-&quot;R$&quot;* #,##0.00_-;\-&quot;R$&quot;* #,##0.00_-;_-&quot;R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_-&quot;R$&quot;* #,##0.00_-;\-&quot;R$&quot;* #,##0.00_-;_-&quot;R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none"/>
      </font>
      <numFmt numFmtId="164" formatCode="_-&quot;R$&quot;* #,##0.00_-;\-&quot;R$&quot;* #,##0.00_-;_-&quot;R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64" formatCode="_-&quot;R$&quot;* #,##0.00_-;\-&quot;R$&quot;* #,##0.00_-;_-&quot;R$&quot;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FD602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7B04C5-E62A-4CDE-97A9-516675E682FD}" name="Tabela2619" displayName="Tabela2619" ref="B4:G15" totalsRowShown="0" headerRowDxfId="15" dataDxfId="14">
  <tableColumns count="6">
    <tableColumn id="1" xr3:uid="{BC89D2F1-C4BF-4D15-88C2-C99BFB64BC30}" name="Produto" dataDxfId="13"/>
    <tableColumn id="6" xr3:uid="{81B4B49C-1B2B-4737-B655-8841275B52D5}" name="Unit" dataDxfId="12"/>
    <tableColumn id="2" xr3:uid="{29AA69B4-1FBB-4D0D-9949-FFD8072FEA3E}" name="Quantidade" dataDxfId="11"/>
    <tableColumn id="3" xr3:uid="{B09A1F98-2E40-4396-8D64-50C127DF885C}" name="Valor Unit" dataDxfId="10" dataCellStyle="Moeda"/>
    <tableColumn id="4" xr3:uid="{3FB1CFF3-5491-45F8-AAAB-025CEC11FF0B}" name="Valor Total" dataDxfId="9" dataCellStyle="Moeda">
      <calculatedColumnFormula>Tabela2619[[#This Row],[Valor Unit]]*Tabela2619[[#This Row],[Quantidade]]</calculatedColumnFormula>
    </tableColumn>
    <tableColumn id="7" xr3:uid="{DF382A9C-568D-4295-AC80-20C8B697C6DF}" name="Plataforma " dataDxfId="8" dataCellStyle="Moeda">
      <calculatedColumnFormula>Tabela2619[[#This Row],[Valor Total]]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0E6CB9-5E2F-214B-B56E-5172D74E7F70}" name="Tabela26192" displayName="Tabela26192" ref="I4:N15" totalsRowShown="0" headerRowDxfId="7" dataDxfId="6">
  <tableColumns count="6">
    <tableColumn id="1" xr3:uid="{019BC0C5-5888-784E-B63E-6F9074D2C220}" name="Produto" dataDxfId="5"/>
    <tableColumn id="6" xr3:uid="{20128B93-0231-1746-A9C1-1D795C9C563C}" name="Unit" dataDxfId="4"/>
    <tableColumn id="2" xr3:uid="{16BDEC55-88B5-4444-A520-4AAED8BDA7B0}" name="Quantidade" dataDxfId="3"/>
    <tableColumn id="3" xr3:uid="{CD672F95-BCE6-EF4E-B7FE-0282D50E507C}" name="Valor Unit" dataDxfId="2" dataCellStyle="Moeda"/>
    <tableColumn id="4" xr3:uid="{1E65A448-A1BD-344A-8DA6-985D3CEABF2E}" name="Valor Total" dataDxfId="1" dataCellStyle="Moeda">
      <calculatedColumnFormula>Tabela26192[[#This Row],[Valor Unit]]*Tabela26192[[#This Row],[Quantidade]]</calculatedColumnFormula>
    </tableColumn>
    <tableColumn id="7" xr3:uid="{6B0AA1E3-FA76-BE47-B2FD-54554AF530E0}" name="Plataforma " dataDxfId="0" dataCellStyle="Moeda">
      <calculatedColumnFormula>Tabela26192[[#This Row],[Valor Total]]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E192-7BFC-4BB1-B3FA-66B006381DAB}">
  <dimension ref="B1:N25"/>
  <sheetViews>
    <sheetView showGridLines="0" tabSelected="1" zoomScale="88" zoomScaleNormal="90" workbookViewId="0">
      <selection activeCell="E21" sqref="E21"/>
    </sheetView>
  </sheetViews>
  <sheetFormatPr baseColWidth="10" defaultColWidth="9.1640625" defaultRowHeight="15" x14ac:dyDescent="0.2"/>
  <cols>
    <col min="1" max="1" width="5.5" style="28" customWidth="1"/>
    <col min="2" max="2" width="37" style="28" customWidth="1"/>
    <col min="3" max="3" width="12.6640625" style="28" customWidth="1"/>
    <col min="4" max="4" width="18.5" style="28" customWidth="1"/>
    <col min="5" max="6" width="20.6640625" style="28" customWidth="1"/>
    <col min="7" max="7" width="21.5" style="28" customWidth="1"/>
    <col min="8" max="8" width="7.83203125" style="28" customWidth="1"/>
    <col min="9" max="9" width="37" style="28" customWidth="1"/>
    <col min="10" max="10" width="12.6640625" style="28" customWidth="1"/>
    <col min="11" max="11" width="18.5" style="28" customWidth="1"/>
    <col min="12" max="13" width="20.6640625" style="28" customWidth="1"/>
    <col min="14" max="14" width="21.5" style="28" customWidth="1"/>
    <col min="15" max="15" width="9.1640625" style="28"/>
    <col min="16" max="16" width="16.1640625" style="28" customWidth="1"/>
    <col min="17" max="16384" width="9.1640625" style="28"/>
  </cols>
  <sheetData>
    <row r="1" spans="2:14" ht="63" customHeight="1" x14ac:dyDescent="0.2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2" spans="2:14" ht="37.5" customHeight="1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2:14" ht="30" customHeight="1" x14ac:dyDescent="0.2">
      <c r="B3" s="30" t="s">
        <v>25</v>
      </c>
      <c r="C3" s="31"/>
      <c r="D3" s="51" t="s">
        <v>19</v>
      </c>
      <c r="E3" s="51"/>
      <c r="F3" s="29">
        <v>5.5</v>
      </c>
      <c r="G3" s="32"/>
      <c r="H3" s="27"/>
      <c r="I3" s="30" t="s">
        <v>34</v>
      </c>
      <c r="J3" s="31"/>
      <c r="K3" s="51" t="s">
        <v>19</v>
      </c>
      <c r="L3" s="51"/>
      <c r="M3" s="29">
        <v>5.5</v>
      </c>
      <c r="N3" s="32"/>
    </row>
    <row r="4" spans="2:14" ht="30" customHeight="1" x14ac:dyDescent="0.2">
      <c r="B4" s="33" t="s">
        <v>1</v>
      </c>
      <c r="C4" s="34" t="s">
        <v>8</v>
      </c>
      <c r="D4" s="34" t="s">
        <v>2</v>
      </c>
      <c r="E4" s="34" t="s">
        <v>3</v>
      </c>
      <c r="F4" s="34" t="s">
        <v>4</v>
      </c>
      <c r="G4" s="35" t="s">
        <v>18</v>
      </c>
      <c r="H4" s="27"/>
      <c r="I4" s="33" t="s">
        <v>1</v>
      </c>
      <c r="J4" s="34" t="s">
        <v>8</v>
      </c>
      <c r="K4" s="34" t="s">
        <v>2</v>
      </c>
      <c r="L4" s="34" t="s">
        <v>3</v>
      </c>
      <c r="M4" s="34" t="s">
        <v>4</v>
      </c>
      <c r="N4" s="35" t="s">
        <v>18</v>
      </c>
    </row>
    <row r="5" spans="2:14" ht="30" customHeight="1" x14ac:dyDescent="0.2">
      <c r="B5" s="20" t="s">
        <v>7</v>
      </c>
      <c r="C5" s="21" t="s">
        <v>9</v>
      </c>
      <c r="D5" s="1">
        <v>1</v>
      </c>
      <c r="E5" s="2">
        <v>16999</v>
      </c>
      <c r="F5" s="6">
        <f>Tabela2619[[#This Row],[Valor Unit]]*Tabela2619[[#This Row],[Quantidade]]</f>
        <v>16999</v>
      </c>
      <c r="G5" s="7"/>
      <c r="H5" s="27"/>
      <c r="I5" s="20" t="s">
        <v>7</v>
      </c>
      <c r="J5" s="21" t="s">
        <v>9</v>
      </c>
      <c r="K5" s="1">
        <v>1</v>
      </c>
      <c r="L5" s="2">
        <v>16999</v>
      </c>
      <c r="M5" s="6">
        <f>Tabela26192[[#This Row],[Valor Unit]]*Tabela26192[[#This Row],[Quantidade]]</f>
        <v>16999</v>
      </c>
      <c r="N5" s="7"/>
    </row>
    <row r="6" spans="2:14" ht="30" customHeight="1" x14ac:dyDescent="0.2">
      <c r="B6" s="22" t="s">
        <v>5</v>
      </c>
      <c r="C6" s="21" t="s">
        <v>9</v>
      </c>
      <c r="D6" s="1">
        <v>1</v>
      </c>
      <c r="E6" s="2">
        <v>900</v>
      </c>
      <c r="F6" s="6">
        <f>Tabela2619[[#This Row],[Valor Unit]]*Tabela2619[[#This Row],[Quantidade]]</f>
        <v>900</v>
      </c>
      <c r="G6" s="9">
        <f>Tabela2619[[#This Row],[Valor Total]]</f>
        <v>900</v>
      </c>
      <c r="H6" s="27"/>
      <c r="I6" s="22" t="s">
        <v>5</v>
      </c>
      <c r="J6" s="21" t="s">
        <v>9</v>
      </c>
      <c r="K6" s="1">
        <v>1</v>
      </c>
      <c r="L6" s="2">
        <v>1400</v>
      </c>
      <c r="M6" s="6">
        <f>Tabela26192[[#This Row],[Valor Unit]]*Tabela26192[[#This Row],[Quantidade]]</f>
        <v>1400</v>
      </c>
      <c r="N6" s="9">
        <f>Tabela26192[[#This Row],[Valor Total]]</f>
        <v>1400</v>
      </c>
    </row>
    <row r="7" spans="2:14" ht="30" customHeight="1" x14ac:dyDescent="0.2">
      <c r="B7" s="22" t="s">
        <v>6</v>
      </c>
      <c r="C7" s="21" t="s">
        <v>10</v>
      </c>
      <c r="D7" s="1">
        <v>40</v>
      </c>
      <c r="E7" s="2">
        <v>4.5999999999999996</v>
      </c>
      <c r="F7" s="6">
        <f>Tabela2619[[#This Row],[Valor Unit]]*Tabela2619[[#This Row],[Quantidade]]</f>
        <v>184</v>
      </c>
      <c r="G7" s="9">
        <f>Tabela2619[[#This Row],[Valor Total]]</f>
        <v>184</v>
      </c>
      <c r="H7" s="27"/>
      <c r="I7" s="22" t="s">
        <v>6</v>
      </c>
      <c r="J7" s="21" t="s">
        <v>10</v>
      </c>
      <c r="K7" s="1">
        <v>20</v>
      </c>
      <c r="L7" s="2">
        <v>4.5999999999999996</v>
      </c>
      <c r="M7" s="6">
        <f>Tabela26192[[#This Row],[Valor Unit]]*Tabela26192[[#This Row],[Quantidade]]</f>
        <v>92</v>
      </c>
      <c r="N7" s="9">
        <f>Tabela26192[[#This Row],[Valor Total]]</f>
        <v>92</v>
      </c>
    </row>
    <row r="8" spans="2:14" ht="30" customHeight="1" x14ac:dyDescent="0.2">
      <c r="B8" s="22" t="s">
        <v>12</v>
      </c>
      <c r="C8" s="21" t="s">
        <v>11</v>
      </c>
      <c r="D8" s="1">
        <v>0</v>
      </c>
      <c r="E8" s="2">
        <v>0</v>
      </c>
      <c r="F8" s="6">
        <f>Tabela2619[[#This Row],[Valor Unit]]*Tabela2619[[#This Row],[Quantidade]]</f>
        <v>0</v>
      </c>
      <c r="G8" s="9">
        <f>Tabela2619[[#This Row],[Valor Total]]</f>
        <v>0</v>
      </c>
      <c r="H8" s="27"/>
      <c r="I8" s="22" t="s">
        <v>12</v>
      </c>
      <c r="J8" s="21" t="s">
        <v>11</v>
      </c>
      <c r="K8" s="1">
        <v>0</v>
      </c>
      <c r="L8" s="2">
        <v>0</v>
      </c>
      <c r="M8" s="6">
        <f>Tabela26192[[#This Row],[Valor Unit]]*Tabela26192[[#This Row],[Quantidade]]</f>
        <v>0</v>
      </c>
      <c r="N8" s="9">
        <f>Tabela26192[[#This Row],[Valor Total]]</f>
        <v>0</v>
      </c>
    </row>
    <row r="9" spans="2:14" ht="30" customHeight="1" x14ac:dyDescent="0.2">
      <c r="B9" s="22" t="s">
        <v>16</v>
      </c>
      <c r="C9" s="21" t="s">
        <v>9</v>
      </c>
      <c r="D9" s="1">
        <v>1</v>
      </c>
      <c r="E9" s="2">
        <v>400</v>
      </c>
      <c r="F9" s="6">
        <f>Tabela2619[[#This Row],[Valor Unit]]*Tabela2619[[#This Row],[Quantidade]]</f>
        <v>400</v>
      </c>
      <c r="G9" s="9">
        <f>Tabela2619[[#This Row],[Valor Total]]</f>
        <v>400</v>
      </c>
      <c r="H9" s="27"/>
      <c r="I9" s="22" t="s">
        <v>16</v>
      </c>
      <c r="J9" s="21" t="s">
        <v>9</v>
      </c>
      <c r="K9" s="1">
        <v>1</v>
      </c>
      <c r="L9" s="2">
        <v>450</v>
      </c>
      <c r="M9" s="6">
        <f>Tabela26192[[#This Row],[Valor Unit]]*Tabela26192[[#This Row],[Quantidade]]</f>
        <v>450</v>
      </c>
      <c r="N9" s="9">
        <f>Tabela26192[[#This Row],[Valor Total]]</f>
        <v>450</v>
      </c>
    </row>
    <row r="10" spans="2:14" ht="30" customHeight="1" x14ac:dyDescent="0.2">
      <c r="B10" s="22" t="s">
        <v>15</v>
      </c>
      <c r="C10" s="21" t="s">
        <v>13</v>
      </c>
      <c r="D10" s="1">
        <v>60</v>
      </c>
      <c r="E10" s="2">
        <v>0.6</v>
      </c>
      <c r="F10" s="6">
        <f>Tabela2619[[#This Row],[Valor Unit]]*Tabela2619[[#This Row],[Quantidade]]</f>
        <v>36</v>
      </c>
      <c r="G10" s="9">
        <f>Tabela2619[[#This Row],[Valor Total]]</f>
        <v>36</v>
      </c>
      <c r="H10" s="27"/>
      <c r="I10" s="22" t="s">
        <v>15</v>
      </c>
      <c r="J10" s="21" t="s">
        <v>13</v>
      </c>
      <c r="K10" s="1">
        <v>230</v>
      </c>
      <c r="L10" s="2">
        <v>0.6</v>
      </c>
      <c r="M10" s="6">
        <f>Tabela26192[[#This Row],[Valor Unit]]*Tabela26192[[#This Row],[Quantidade]]</f>
        <v>138</v>
      </c>
      <c r="N10" s="9">
        <f>Tabela26192[[#This Row],[Valor Total]]</f>
        <v>138</v>
      </c>
    </row>
    <row r="11" spans="2:14" ht="30" customHeight="1" x14ac:dyDescent="0.2">
      <c r="B11" s="22" t="s">
        <v>33</v>
      </c>
      <c r="C11" s="21" t="s">
        <v>14</v>
      </c>
      <c r="D11" s="1">
        <v>0</v>
      </c>
      <c r="E11" s="2">
        <v>0</v>
      </c>
      <c r="F11" s="6">
        <f>Tabela2619[[#This Row],[Valor Unit]]*Tabela2619[[#This Row],[Quantidade]]</f>
        <v>0</v>
      </c>
      <c r="G11" s="9">
        <f>Tabela2619[[#This Row],[Valor Total]]</f>
        <v>0</v>
      </c>
      <c r="H11" s="27"/>
      <c r="I11" s="22" t="s">
        <v>33</v>
      </c>
      <c r="J11" s="21" t="s">
        <v>14</v>
      </c>
      <c r="K11" s="1">
        <v>3</v>
      </c>
      <c r="L11" s="2">
        <v>240</v>
      </c>
      <c r="M11" s="6">
        <f>Tabela26192[[#This Row],[Valor Unit]]*Tabela26192[[#This Row],[Quantidade]]</f>
        <v>720</v>
      </c>
      <c r="N11" s="9">
        <f>Tabela26192[[#This Row],[Valor Total]]</f>
        <v>720</v>
      </c>
    </row>
    <row r="12" spans="2:14" ht="30" customHeight="1" x14ac:dyDescent="0.2">
      <c r="B12" s="22" t="s">
        <v>27</v>
      </c>
      <c r="C12" s="21" t="s">
        <v>28</v>
      </c>
      <c r="D12" s="1">
        <v>1</v>
      </c>
      <c r="E12" s="2">
        <v>2000</v>
      </c>
      <c r="F12" s="6">
        <f>Tabela2619[[#This Row],[Valor Unit]]*Tabela2619[[#This Row],[Quantidade]]</f>
        <v>2000</v>
      </c>
      <c r="G12" s="9">
        <f>Tabela2619[[#This Row],[Valor Total]]</f>
        <v>2000</v>
      </c>
      <c r="H12" s="27"/>
      <c r="I12" s="22" t="s">
        <v>27</v>
      </c>
      <c r="J12" s="21" t="s">
        <v>28</v>
      </c>
      <c r="K12" s="1">
        <v>1</v>
      </c>
      <c r="L12" s="2">
        <v>2000</v>
      </c>
      <c r="M12" s="6">
        <f>Tabela26192[[#This Row],[Valor Unit]]*Tabela26192[[#This Row],[Quantidade]]</f>
        <v>2000</v>
      </c>
      <c r="N12" s="9">
        <f>Tabela26192[[#This Row],[Valor Total]]</f>
        <v>2000</v>
      </c>
    </row>
    <row r="13" spans="2:14" ht="30" customHeight="1" x14ac:dyDescent="0.2">
      <c r="B13" s="22" t="s">
        <v>29</v>
      </c>
      <c r="C13" s="21" t="s">
        <v>14</v>
      </c>
      <c r="D13" s="1">
        <v>3</v>
      </c>
      <c r="E13" s="2">
        <v>800</v>
      </c>
      <c r="F13" s="6">
        <f>Tabela2619[[#This Row],[Valor Unit]]*Tabela2619[[#This Row],[Quantidade]]</f>
        <v>2400</v>
      </c>
      <c r="G13" s="9">
        <f>Tabela2619[[#This Row],[Valor Total]]</f>
        <v>2400</v>
      </c>
      <c r="H13" s="27"/>
      <c r="I13" s="22" t="s">
        <v>29</v>
      </c>
      <c r="J13" s="21" t="s">
        <v>14</v>
      </c>
      <c r="K13" s="1">
        <v>3</v>
      </c>
      <c r="L13" s="2">
        <v>900</v>
      </c>
      <c r="M13" s="6">
        <f>Tabela26192[[#This Row],[Valor Unit]]*Tabela26192[[#This Row],[Quantidade]]</f>
        <v>2700</v>
      </c>
      <c r="N13" s="9">
        <f>Tabela26192[[#This Row],[Valor Total]]</f>
        <v>2700</v>
      </c>
    </row>
    <row r="14" spans="2:14" ht="30" customHeight="1" x14ac:dyDescent="0.2">
      <c r="B14" s="49" t="s">
        <v>30</v>
      </c>
      <c r="C14" s="1"/>
      <c r="D14" s="45"/>
      <c r="E14" s="46"/>
      <c r="F14" s="6">
        <f>Tabela2619[[#This Row],[Valor Unit]]*Tabela2619[[#This Row],[Quantidade]]</f>
        <v>0</v>
      </c>
      <c r="G14" s="9">
        <f>Tabela2619[[#This Row],[Valor Total]]</f>
        <v>0</v>
      </c>
      <c r="H14" s="27"/>
      <c r="I14" s="49" t="s">
        <v>30</v>
      </c>
      <c r="J14" s="1"/>
      <c r="K14" s="45"/>
      <c r="L14" s="46"/>
      <c r="M14" s="6">
        <f>Tabela26192[[#This Row],[Valor Unit]]*Tabela26192[[#This Row],[Quantidade]]</f>
        <v>0</v>
      </c>
      <c r="N14" s="9">
        <f>Tabela26192[[#This Row],[Valor Total]]</f>
        <v>0</v>
      </c>
    </row>
    <row r="15" spans="2:14" ht="30" customHeight="1" x14ac:dyDescent="0.2">
      <c r="B15" s="49" t="s">
        <v>31</v>
      </c>
      <c r="C15" s="1"/>
      <c r="D15" s="1"/>
      <c r="E15" s="2"/>
      <c r="F15" s="6">
        <f>Tabela2619[[#This Row],[Valor Unit]]*Tabela2619[[#This Row],[Quantidade]]</f>
        <v>0</v>
      </c>
      <c r="G15" s="9">
        <f>Tabela2619[[#This Row],[Valor Total]]</f>
        <v>0</v>
      </c>
      <c r="H15" s="27"/>
      <c r="I15" s="49" t="s">
        <v>31</v>
      </c>
      <c r="J15" s="1"/>
      <c r="K15" s="1"/>
      <c r="L15" s="2"/>
      <c r="M15" s="6">
        <f>Tabela26192[[#This Row],[Valor Unit]]*Tabela26192[[#This Row],[Quantidade]]</f>
        <v>0</v>
      </c>
      <c r="N15" s="9">
        <f>Tabela26192[[#This Row],[Valor Total]]</f>
        <v>0</v>
      </c>
    </row>
    <row r="16" spans="2:14" ht="30" customHeight="1" x14ac:dyDescent="0.2">
      <c r="B16" s="33"/>
      <c r="C16" s="34"/>
      <c r="D16" s="34" t="s">
        <v>17</v>
      </c>
      <c r="E16" s="34"/>
      <c r="F16" s="10">
        <f>SUM(Tabela2619[Valor Total])</f>
        <v>22919</v>
      </c>
      <c r="G16" s="11">
        <f>SUM(G5:G15)</f>
        <v>5920</v>
      </c>
      <c r="H16" s="27"/>
      <c r="I16" s="33"/>
      <c r="J16" s="34"/>
      <c r="K16" s="34" t="s">
        <v>17</v>
      </c>
      <c r="L16" s="34"/>
      <c r="M16" s="10">
        <f>SUM(Tabela26192[Valor Total])</f>
        <v>24499</v>
      </c>
      <c r="N16" s="11">
        <f>SUM(N5:N15)</f>
        <v>7500</v>
      </c>
    </row>
    <row r="17" spans="2:14" ht="30" customHeight="1" x14ac:dyDescent="0.2">
      <c r="B17" s="23"/>
      <c r="C17" s="36"/>
      <c r="D17" s="37" t="s">
        <v>26</v>
      </c>
      <c r="E17" s="4">
        <v>0.03</v>
      </c>
      <c r="F17" s="12">
        <f>E17*$F$22</f>
        <v>867.04918032786884</v>
      </c>
      <c r="G17" s="13">
        <f>F17</f>
        <v>867.04918032786884</v>
      </c>
      <c r="I17" s="23"/>
      <c r="J17" s="36"/>
      <c r="K17" s="37" t="s">
        <v>26</v>
      </c>
      <c r="L17" s="4">
        <v>0.03</v>
      </c>
      <c r="M17" s="12">
        <f>L17*$F$22</f>
        <v>867.04918032786884</v>
      </c>
      <c r="N17" s="13">
        <f>M17</f>
        <v>867.04918032786884</v>
      </c>
    </row>
    <row r="18" spans="2:14" ht="30" customHeight="1" x14ac:dyDescent="0.2">
      <c r="B18" s="24"/>
      <c r="C18" s="38"/>
      <c r="D18" s="39" t="s">
        <v>20</v>
      </c>
      <c r="E18" s="5">
        <v>7.6999999999999999E-2</v>
      </c>
      <c r="F18" s="14">
        <f>E18*$F$22</f>
        <v>2225.4262295081967</v>
      </c>
      <c r="G18" s="15">
        <f>G22*E18</f>
        <v>853.54571573432474</v>
      </c>
      <c r="I18" s="24"/>
      <c r="J18" s="38"/>
      <c r="K18" s="39" t="s">
        <v>20</v>
      </c>
      <c r="L18" s="5">
        <v>7.6999999999999999E-2</v>
      </c>
      <c r="M18" s="14">
        <f>L18*$F$22</f>
        <v>2225.4262295081967</v>
      </c>
      <c r="N18" s="15">
        <f>N22*L18</f>
        <v>992.9042495258484</v>
      </c>
    </row>
    <row r="19" spans="2:14" ht="30" customHeight="1" x14ac:dyDescent="0.2">
      <c r="B19" s="24"/>
      <c r="C19" s="38"/>
      <c r="D19" s="39" t="s">
        <v>21</v>
      </c>
      <c r="E19" s="5">
        <v>0.05</v>
      </c>
      <c r="F19" s="14">
        <v>0</v>
      </c>
      <c r="G19" s="15">
        <f>E19*G22</f>
        <v>554.25046476254863</v>
      </c>
      <c r="I19" s="24"/>
      <c r="J19" s="38"/>
      <c r="K19" s="39" t="s">
        <v>21</v>
      </c>
      <c r="L19" s="5">
        <v>0.05</v>
      </c>
      <c r="M19" s="14">
        <v>0</v>
      </c>
      <c r="N19" s="15">
        <f>L19*N22</f>
        <v>644.74301917262892</v>
      </c>
    </row>
    <row r="20" spans="2:14" ht="30" customHeight="1" x14ac:dyDescent="0.2">
      <c r="B20" s="24"/>
      <c r="C20" s="38"/>
      <c r="D20" s="39" t="s">
        <v>22</v>
      </c>
      <c r="E20" s="5">
        <v>0.1</v>
      </c>
      <c r="F20" s="14">
        <f>E20*$F$22</f>
        <v>2890.1639344262298</v>
      </c>
      <c r="G20" s="15">
        <f>F20</f>
        <v>2890.1639344262298</v>
      </c>
      <c r="I20" s="24"/>
      <c r="J20" s="38"/>
      <c r="K20" s="39" t="s">
        <v>22</v>
      </c>
      <c r="L20" s="5">
        <v>0.1</v>
      </c>
      <c r="M20" s="14">
        <f>L20*$F$22</f>
        <v>2890.1639344262298</v>
      </c>
      <c r="N20" s="15">
        <f>M20</f>
        <v>2890.1639344262298</v>
      </c>
    </row>
    <row r="21" spans="2:14" ht="30" customHeight="1" x14ac:dyDescent="0.2">
      <c r="B21" s="25"/>
      <c r="C21" s="47"/>
      <c r="D21" s="48" t="s">
        <v>32</v>
      </c>
      <c r="E21" s="3"/>
      <c r="F21" s="8">
        <f>E21*$F$22</f>
        <v>0</v>
      </c>
      <c r="G21" s="9">
        <f>F21</f>
        <v>0</v>
      </c>
      <c r="I21" s="25"/>
      <c r="J21" s="47"/>
      <c r="K21" s="48" t="s">
        <v>32</v>
      </c>
      <c r="L21" s="3"/>
      <c r="M21" s="8">
        <f>L21*$F$22</f>
        <v>0</v>
      </c>
      <c r="N21" s="9">
        <f>M21</f>
        <v>0</v>
      </c>
    </row>
    <row r="22" spans="2:14" ht="30" customHeight="1" thickBot="1" x14ac:dyDescent="0.25">
      <c r="B22" s="26" t="s">
        <v>24</v>
      </c>
      <c r="C22" s="40"/>
      <c r="D22" s="41"/>
      <c r="E22" s="41"/>
      <c r="F22" s="16">
        <f>F16/(1-SUM(E17+E18+E20+E21))</f>
        <v>28901.639344262298</v>
      </c>
      <c r="G22" s="17">
        <f>(G16+G17+G20)/(1-SUM(E18:E19,E21))</f>
        <v>11085.009295250971</v>
      </c>
      <c r="I22" s="26" t="s">
        <v>24</v>
      </c>
      <c r="J22" s="40"/>
      <c r="K22" s="41"/>
      <c r="L22" s="41"/>
      <c r="M22" s="16">
        <f>M16/(1-SUM(L17+L18+L20+L21))</f>
        <v>30894.073139974782</v>
      </c>
      <c r="N22" s="17">
        <f>(N16+N17+N20)/(1-SUM(L18:L19,L21))</f>
        <v>12894.860383452577</v>
      </c>
    </row>
    <row r="23" spans="2:14" ht="30" customHeight="1" thickBot="1" x14ac:dyDescent="0.25">
      <c r="B23" s="42" t="s">
        <v>23</v>
      </c>
      <c r="C23" s="43"/>
      <c r="D23" s="44">
        <f>-(1-F23/F22)</f>
        <v>-2.8290092450193316E-2</v>
      </c>
      <c r="E23" s="44"/>
      <c r="F23" s="18">
        <f>F5+G22</f>
        <v>28084.009295250973</v>
      </c>
      <c r="G23" s="19">
        <f>G22/(F3*1000)</f>
        <v>2.0154562355001766</v>
      </c>
      <c r="I23" s="42" t="s">
        <v>23</v>
      </c>
      <c r="J23" s="43"/>
      <c r="K23" s="44">
        <f>-(1-M23/M22)</f>
        <v>-3.2375554754157654E-2</v>
      </c>
      <c r="L23" s="44"/>
      <c r="M23" s="18">
        <f>M5+N22</f>
        <v>29893.860383452578</v>
      </c>
      <c r="N23" s="19">
        <f>N22/(M3*1000)</f>
        <v>2.3445200697186501</v>
      </c>
    </row>
    <row r="24" spans="2:14" ht="30" customHeight="1" x14ac:dyDescent="0.2"/>
    <row r="25" spans="2:14" ht="30" customHeight="1" x14ac:dyDescent="0.2"/>
  </sheetData>
  <sheetProtection algorithmName="SHA-512" hashValue="1Ihsrrkctqb8uS4xZFo/iA1SPCixF6VndCRTM0+KDWou/WCvVWaJI68wKb53OQQ4U3Gs/ncPVShQ1puqgXkFVQ==" saltValue="iNvaVUAchNd9WTw3tSh7Rg==" spinCount="100000" sheet="1" objects="1" scenarios="1"/>
  <mergeCells count="3">
    <mergeCell ref="B1:N1"/>
    <mergeCell ref="D3:E3"/>
    <mergeCell ref="K3:L3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23" unlockedFormula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Ludtke</dc:creator>
  <cp:lastModifiedBy>Patrick Lüdtke</cp:lastModifiedBy>
  <dcterms:created xsi:type="dcterms:W3CDTF">2020-12-01T00:44:03Z</dcterms:created>
  <dcterms:modified xsi:type="dcterms:W3CDTF">2020-12-07T20:17:55Z</dcterms:modified>
</cp:coreProperties>
</file>