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tel\Downloads\"/>
    </mc:Choice>
  </mc:AlternateContent>
  <xr:revisionPtr revIDLastSave="0" documentId="8_{63073B32-7B75-4EE3-88F4-E094C813707E}" xr6:coauthVersionLast="47" xr6:coauthVersionMax="47" xr10:uidLastSave="{00000000-0000-0000-0000-000000000000}"/>
  <bookViews>
    <workbookView xWindow="-20610" yWindow="-120" windowWidth="20730" windowHeight="11040" tabRatio="345" xr2:uid="{D63472A4-8300-4934-9C87-0EC792DCF89D}"/>
  </bookViews>
  <sheets>
    <sheet name="APP" sheetId="1" r:id="rId1"/>
    <sheet name="Planilha2" sheetId="2" r:id="rId2"/>
  </sheets>
  <definedNames>
    <definedName name="aporte">APP!$D$15</definedName>
    <definedName name="patrimonio">APP!$D$18</definedName>
    <definedName name="qtd_anos">APP!$D$16</definedName>
    <definedName name="rendimento_carteira">APP!$D$11</definedName>
    <definedName name="salario">APP!$D$10</definedName>
    <definedName name="sugestao_investimento">APP!$D$12</definedName>
    <definedName name="taxa_mensal">APP!$D$17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A10" i="2"/>
  <c r="A11" i="2"/>
  <c r="A12" i="2"/>
  <c r="A13" i="2"/>
  <c r="A14" i="2"/>
  <c r="A15" i="2"/>
  <c r="A17" i="2"/>
  <c r="A18" i="2"/>
  <c r="A19" i="2"/>
  <c r="A20" i="2"/>
  <c r="A21" i="2"/>
  <c r="A22" i="2"/>
  <c r="A4" i="2"/>
  <c r="A5" i="2"/>
  <c r="C35" i="1" s="1"/>
  <c r="A6" i="2"/>
  <c r="C39" i="1" s="1"/>
  <c r="A7" i="2"/>
  <c r="A8" i="2"/>
  <c r="A3" i="2"/>
  <c r="C31" i="1"/>
  <c r="D18" i="1"/>
  <c r="D19" i="1" s="1"/>
  <c r="C25" i="1"/>
  <c r="D25" i="1" s="1"/>
  <c r="C24" i="1"/>
  <c r="D24" i="1" s="1"/>
  <c r="C23" i="1"/>
  <c r="D23" i="1" s="1"/>
  <c r="C26" i="1"/>
  <c r="D26" i="1" s="1"/>
  <c r="C22" i="1"/>
  <c r="D22" i="1" s="1"/>
  <c r="H4" i="2" l="1"/>
  <c r="C38" i="1"/>
  <c r="C37" i="1"/>
  <c r="C36" i="1"/>
  <c r="D36" i="1" s="1"/>
  <c r="C34" i="1"/>
  <c r="D34" i="1" s="1"/>
  <c r="D39" i="1"/>
  <c r="D37" i="1"/>
  <c r="D38" i="1"/>
  <c r="D35" i="1"/>
  <c r="D40" i="1" l="1"/>
</calcChain>
</file>

<file path=xl/sharedStrings.xml><?xml version="1.0" encoding="utf-8"?>
<sst xmlns="http://schemas.openxmlformats.org/spreadsheetml/2006/main" count="70" uniqueCount="34">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</sst>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0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3" fillId="3" borderId="0" xfId="0" applyFont="1" applyFill="1"/>
    <xf numFmtId="164" fontId="3" fillId="3" borderId="0" xfId="1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5" fillId="3" borderId="13" xfId="0" applyFont="1" applyFill="1" applyBorder="1" applyAlignment="1">
      <alignment horizontal="left" indent="3"/>
    </xf>
    <xf numFmtId="0" fontId="5" fillId="3" borderId="14" xfId="0" applyFont="1" applyFill="1" applyBorder="1" applyAlignment="1">
      <alignment horizontal="left" indent="3"/>
    </xf>
    <xf numFmtId="164" fontId="3" fillId="0" borderId="15" xfId="0" applyNumberFormat="1" applyFont="1" applyBorder="1" applyAlignment="1">
      <alignment horizontal="center"/>
    </xf>
    <xf numFmtId="0" fontId="5" fillId="3" borderId="16" xfId="0" applyFont="1" applyFill="1" applyBorder="1" applyAlignment="1">
      <alignment horizontal="left" indent="3"/>
    </xf>
    <xf numFmtId="0" fontId="5" fillId="3" borderId="17" xfId="0" applyFont="1" applyFill="1" applyBorder="1" applyAlignment="1">
      <alignment horizontal="left" indent="3"/>
    </xf>
    <xf numFmtId="0" fontId="3" fillId="0" borderId="18" xfId="0" applyFont="1" applyBorder="1" applyAlignment="1">
      <alignment horizontal="center"/>
    </xf>
    <xf numFmtId="10" fontId="3" fillId="0" borderId="18" xfId="0" applyNumberFormat="1" applyFont="1" applyBorder="1" applyAlignment="1">
      <alignment horizontal="center"/>
    </xf>
    <xf numFmtId="0" fontId="6" fillId="6" borderId="16" xfId="0" applyFont="1" applyFill="1" applyBorder="1" applyAlignment="1">
      <alignment horizontal="left" indent="3"/>
    </xf>
    <xf numFmtId="0" fontId="6" fillId="6" borderId="17" xfId="0" applyFont="1" applyFill="1" applyBorder="1" applyAlignment="1">
      <alignment horizontal="left" indent="3"/>
    </xf>
    <xf numFmtId="8" fontId="3" fillId="6" borderId="18" xfId="0" applyNumberFormat="1" applyFont="1" applyFill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0" fontId="0" fillId="0" borderId="18" xfId="0" applyNumberFormat="1" applyFont="1" applyBorder="1" applyAlignment="1">
      <alignment horizontal="center"/>
    </xf>
    <xf numFmtId="0" fontId="5" fillId="3" borderId="19" xfId="0" applyFont="1" applyFill="1" applyBorder="1" applyAlignment="1">
      <alignment horizontal="left" indent="3"/>
    </xf>
    <xf numFmtId="0" fontId="5" fillId="3" borderId="20" xfId="0" applyFont="1" applyFill="1" applyBorder="1" applyAlignment="1">
      <alignment horizontal="left" indent="3"/>
    </xf>
    <xf numFmtId="164" fontId="0" fillId="3" borderId="2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right" vertical="center"/>
    </xf>
    <xf numFmtId="0" fontId="0" fillId="7" borderId="3" xfId="0" applyFont="1" applyFill="1" applyBorder="1" applyAlignment="1">
      <alignment horizontal="right"/>
    </xf>
    <xf numFmtId="0" fontId="8" fillId="7" borderId="2" xfId="0" applyFont="1" applyFill="1" applyBorder="1" applyAlignment="1">
      <alignment horizontal="righ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4" fillId="8" borderId="0" xfId="3" applyFont="1" applyFill="1"/>
    <xf numFmtId="0" fontId="4" fillId="8" borderId="0" xfId="3" applyFont="1" applyFill="1" applyAlignment="1">
      <alignment horizontal="center"/>
    </xf>
    <xf numFmtId="0" fontId="5" fillId="6" borderId="4" xfId="0" applyFont="1" applyFill="1" applyBorder="1" applyAlignment="1">
      <alignment horizontal="left" indent="3"/>
    </xf>
    <xf numFmtId="164" fontId="0" fillId="6" borderId="5" xfId="0" applyNumberFormat="1" applyFont="1" applyFill="1" applyBorder="1" applyAlignment="1">
      <alignment horizontal="center"/>
    </xf>
    <xf numFmtId="164" fontId="0" fillId="6" borderId="6" xfId="0" applyNumberFormat="1" applyFont="1" applyFill="1" applyBorder="1" applyAlignment="1">
      <alignment horizontal="center"/>
    </xf>
    <xf numFmtId="0" fontId="5" fillId="6" borderId="7" xfId="0" applyFont="1" applyFill="1" applyBorder="1" applyAlignment="1">
      <alignment horizontal="left" indent="3"/>
    </xf>
    <xf numFmtId="164" fontId="0" fillId="6" borderId="8" xfId="0" applyNumberFormat="1" applyFont="1" applyFill="1" applyBorder="1" applyAlignment="1">
      <alignment horizontal="center"/>
    </xf>
    <xf numFmtId="164" fontId="0" fillId="6" borderId="9" xfId="0" applyNumberFormat="1" applyFont="1" applyFill="1" applyBorder="1" applyAlignment="1">
      <alignment horizontal="center"/>
    </xf>
    <xf numFmtId="0" fontId="5" fillId="6" borderId="10" xfId="0" applyFont="1" applyFill="1" applyBorder="1" applyAlignment="1">
      <alignment horizontal="left" indent="3"/>
    </xf>
    <xf numFmtId="164" fontId="0" fillId="6" borderId="11" xfId="0" applyNumberFormat="1" applyFont="1" applyFill="1" applyBorder="1" applyAlignment="1">
      <alignment horizontal="center"/>
    </xf>
    <xf numFmtId="164" fontId="0" fillId="6" borderId="12" xfId="0" applyNumberFormat="1" applyFont="1" applyFill="1" applyBorder="1" applyAlignment="1">
      <alignment horizontal="center"/>
    </xf>
    <xf numFmtId="0" fontId="6" fillId="6" borderId="19" xfId="0" applyFont="1" applyFill="1" applyBorder="1" applyAlignment="1">
      <alignment horizontal="left" indent="3"/>
    </xf>
    <xf numFmtId="0" fontId="6" fillId="6" borderId="20" xfId="0" applyFont="1" applyFill="1" applyBorder="1" applyAlignment="1">
      <alignment horizontal="left" indent="3"/>
    </xf>
    <xf numFmtId="8" fontId="3" fillId="6" borderId="21" xfId="0" applyNumberFormat="1" applyFont="1" applyFill="1" applyBorder="1" applyAlignment="1">
      <alignment horizontal="center"/>
    </xf>
    <xf numFmtId="0" fontId="3" fillId="6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9" fontId="0" fillId="5" borderId="0" xfId="0" applyNumberFormat="1" applyFill="1" applyBorder="1" applyAlignment="1">
      <alignment horizontal="center"/>
    </xf>
    <xf numFmtId="0" fontId="1" fillId="6" borderId="0" xfId="3" applyFont="1" applyFill="1"/>
    <xf numFmtId="9" fontId="1" fillId="6" borderId="0" xfId="2" applyFont="1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DB-40FF-B8DC-197E9A2973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DB-40FF-B8DC-197E9A2973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6DB-40FF-B8DC-197E9A2973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6DB-40FF-B8DC-197E9A2973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6DB-40FF-B8DC-197E9A2973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6DB-40FF-B8DC-197E9A29739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6DB-40FF-B8DC-197E9A29739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6DB-40FF-B8DC-197E9A29739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6DB-40FF-B8DC-197E9A29739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6DB-40FF-B8DC-197E9A29739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6DB-40FF-B8DC-197E9A29739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6DB-40FF-B8DC-197E9A297399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APP!$C$34:$C$39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40</xdr:row>
      <xdr:rowOff>97971</xdr:rowOff>
    </xdr:from>
    <xdr:to>
      <xdr:col>3</xdr:col>
      <xdr:colOff>892175</xdr:colOff>
      <xdr:row>53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363681</xdr:colOff>
      <xdr:row>0</xdr:row>
      <xdr:rowOff>0</xdr:rowOff>
    </xdr:from>
    <xdr:to>
      <xdr:col>1</xdr:col>
      <xdr:colOff>1250483</xdr:colOff>
      <xdr:row>6</xdr:row>
      <xdr:rowOff>121228</xdr:rowOff>
    </xdr:to>
    <xdr:pic>
      <xdr:nvPicPr>
        <xdr:cNvPr id="4" name="Gráfico 3" descr="Dinheiro com preenchimento sólido">
          <a:extLst>
            <a:ext uri="{FF2B5EF4-FFF2-40B4-BE49-F238E27FC236}">
              <a16:creationId xmlns:a16="http://schemas.microsoft.com/office/drawing/2014/main" id="{632C3C5C-5F0B-4454-D6AC-529853BDB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3681" y="0"/>
          <a:ext cx="1250484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6:XFD40"/>
  <sheetViews>
    <sheetView showGridLines="0" tabSelected="1" zoomScale="110" zoomScaleNormal="110" workbookViewId="0">
      <selection activeCell="D12" sqref="D12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6" width="3.5703125" customWidth="1"/>
    <col min="7" max="7" width="29.28515625" customWidth="1"/>
    <col min="8" max="8" width="57" customWidth="1"/>
    <col min="9" max="16383" width="8.7109375" hidden="1"/>
    <col min="16384" max="16384" width="50.7109375" customWidth="1"/>
  </cols>
  <sheetData>
    <row r="6" spans="2:4" ht="5.25" customHeight="1" x14ac:dyDescent="0.25"/>
    <row r="8" spans="2:4" ht="3.75" customHeight="1" thickBot="1" x14ac:dyDescent="0.3"/>
    <row r="9" spans="2:4" ht="18" customHeight="1" x14ac:dyDescent="0.25">
      <c r="B9" s="27" t="s">
        <v>15</v>
      </c>
      <c r="C9" s="28"/>
      <c r="D9" s="29"/>
    </row>
    <row r="10" spans="2:4" ht="15.75" x14ac:dyDescent="0.25">
      <c r="B10" s="12" t="s">
        <v>14</v>
      </c>
      <c r="C10" s="13"/>
      <c r="D10" s="22">
        <v>3500</v>
      </c>
    </row>
    <row r="11" spans="2:4" ht="15.75" x14ac:dyDescent="0.25">
      <c r="B11" s="15" t="s">
        <v>13</v>
      </c>
      <c r="C11" s="16"/>
      <c r="D11" s="23">
        <v>6.0000000000000001E-3</v>
      </c>
    </row>
    <row r="12" spans="2:4" ht="16.5" thickBot="1" x14ac:dyDescent="0.3">
      <c r="B12" s="24" t="s">
        <v>33</v>
      </c>
      <c r="C12" s="25"/>
      <c r="D12" s="26">
        <f>D10*30%</f>
        <v>1050</v>
      </c>
    </row>
    <row r="13" spans="2:4" ht="15.75" thickBot="1" x14ac:dyDescent="0.3"/>
    <row r="14" spans="2:4" ht="18" customHeight="1" x14ac:dyDescent="0.25">
      <c r="B14" s="30" t="s">
        <v>5</v>
      </c>
      <c r="C14" s="31"/>
      <c r="D14" s="32"/>
    </row>
    <row r="15" spans="2:4" ht="15.75" x14ac:dyDescent="0.25">
      <c r="B15" s="12" t="s">
        <v>0</v>
      </c>
      <c r="C15" s="13"/>
      <c r="D15" s="14">
        <v>1050</v>
      </c>
    </row>
    <row r="16" spans="2:4" ht="15.75" x14ac:dyDescent="0.25">
      <c r="B16" s="15" t="s">
        <v>1</v>
      </c>
      <c r="C16" s="16"/>
      <c r="D16" s="17">
        <v>5</v>
      </c>
    </row>
    <row r="17" spans="1:6" ht="15.75" x14ac:dyDescent="0.25">
      <c r="B17" s="15" t="s">
        <v>2</v>
      </c>
      <c r="C17" s="16"/>
      <c r="D17" s="18">
        <v>1.0789999999999999E-2</v>
      </c>
    </row>
    <row r="18" spans="1:6" ht="15.75" x14ac:dyDescent="0.25">
      <c r="B18" s="19" t="s">
        <v>3</v>
      </c>
      <c r="C18" s="20"/>
      <c r="D18" s="21">
        <f>FV(taxa_mensal,qtd_anos*12,aporte*-1)</f>
        <v>87965.759698412032</v>
      </c>
    </row>
    <row r="19" spans="1:6" ht="16.5" thickBot="1" x14ac:dyDescent="0.3">
      <c r="B19" s="45" t="s">
        <v>4</v>
      </c>
      <c r="C19" s="46"/>
      <c r="D19" s="47">
        <f>patrimonio*rendimento_carteira</f>
        <v>527.79455819047223</v>
      </c>
      <c r="F19" s="3"/>
    </row>
    <row r="20" spans="1:6" ht="18.75" customHeight="1" thickBot="1" x14ac:dyDescent="0.3"/>
    <row r="21" spans="1:6" ht="18" customHeight="1" x14ac:dyDescent="0.25">
      <c r="B21" s="30" t="s">
        <v>11</v>
      </c>
      <c r="C21" s="31"/>
      <c r="D21" s="33" t="s">
        <v>12</v>
      </c>
    </row>
    <row r="22" spans="1:6" ht="15.75" x14ac:dyDescent="0.25">
      <c r="A22" s="1">
        <v>2</v>
      </c>
      <c r="B22" s="36" t="s">
        <v>6</v>
      </c>
      <c r="C22" s="37">
        <f>FV($D$17,$A22*12,$D$15*-1)</f>
        <v>28589.008662527478</v>
      </c>
      <c r="D22" s="38">
        <f>C22*rendimento_carteira</f>
        <v>171.53405197516489</v>
      </c>
    </row>
    <row r="23" spans="1:6" ht="15.75" x14ac:dyDescent="0.25">
      <c r="A23" s="1">
        <v>5</v>
      </c>
      <c r="B23" s="39" t="s">
        <v>7</v>
      </c>
      <c r="C23" s="40">
        <f>FV($D$17,$A23*12,$D$15*-1)</f>
        <v>87965.759698412032</v>
      </c>
      <c r="D23" s="41">
        <f>C23*rendimento_carteira</f>
        <v>527.79455819047223</v>
      </c>
    </row>
    <row r="24" spans="1:6" ht="15.75" x14ac:dyDescent="0.25">
      <c r="A24" s="1">
        <v>10</v>
      </c>
      <c r="B24" s="39" t="s">
        <v>8</v>
      </c>
      <c r="C24" s="40">
        <f>FV($D$17,$A24*12,$D$15*-1)</f>
        <v>255448.4231566808</v>
      </c>
      <c r="D24" s="41">
        <f>C24*rendimento_carteira</f>
        <v>1532.6905389400849</v>
      </c>
    </row>
    <row r="25" spans="1:6" ht="15.75" x14ac:dyDescent="0.25">
      <c r="A25" s="1">
        <v>20</v>
      </c>
      <c r="B25" s="39" t="s">
        <v>9</v>
      </c>
      <c r="C25" s="40">
        <f>FV($D$17,$A25*12,$D$15*-1)</f>
        <v>1181458.3201019347</v>
      </c>
      <c r="D25" s="41">
        <f>C25*rendimento_carteira</f>
        <v>7088.7499206116081</v>
      </c>
    </row>
    <row r="26" spans="1:6" ht="16.5" thickBot="1" x14ac:dyDescent="0.3">
      <c r="A26" s="1">
        <v>30</v>
      </c>
      <c r="B26" s="42" t="s">
        <v>10</v>
      </c>
      <c r="C26" s="43">
        <f>FV($D$17,$A26*12,$D$15*-1)</f>
        <v>4538278.1377549507</v>
      </c>
      <c r="D26" s="44">
        <f>C26*rendimento_carteira</f>
        <v>27229.668826529705</v>
      </c>
    </row>
    <row r="30" spans="1:6" x14ac:dyDescent="0.25">
      <c r="B30" s="34" t="s">
        <v>20</v>
      </c>
      <c r="C30" s="35" t="s">
        <v>17</v>
      </c>
      <c r="D30" s="34"/>
    </row>
    <row r="31" spans="1:6" x14ac:dyDescent="0.25">
      <c r="B31" s="5" t="s">
        <v>19</v>
      </c>
      <c r="C31" s="6">
        <f>aporte</f>
        <v>1050</v>
      </c>
      <c r="D31" s="5"/>
    </row>
    <row r="33" spans="2:4" x14ac:dyDescent="0.25">
      <c r="B33" s="7" t="s">
        <v>21</v>
      </c>
      <c r="C33" s="7" t="s">
        <v>22</v>
      </c>
      <c r="D33" s="7" t="s">
        <v>23</v>
      </c>
    </row>
    <row r="34" spans="2:4" x14ac:dyDescent="0.25">
      <c r="B34" s="2" t="s">
        <v>24</v>
      </c>
      <c r="C34" s="4">
        <f>VLOOKUP($C$30&amp;"-"&amp;B34,Planilha2!$A:$D,4,FALSE)</f>
        <v>0.32</v>
      </c>
      <c r="D34" s="9">
        <f>C34*$C$31</f>
        <v>336</v>
      </c>
    </row>
    <row r="35" spans="2:4" x14ac:dyDescent="0.25">
      <c r="B35" s="2" t="s">
        <v>25</v>
      </c>
      <c r="C35" s="4">
        <f>VLOOKUP($C$30&amp;"-"&amp;B35,Planilha2!$A:$D,4,FALSE)</f>
        <v>0.35</v>
      </c>
      <c r="D35" s="9">
        <f t="shared" ref="D35:D39" si="0">C35*$C$31</f>
        <v>367.5</v>
      </c>
    </row>
    <row r="36" spans="2:4" x14ac:dyDescent="0.25">
      <c r="B36" s="2" t="s">
        <v>26</v>
      </c>
      <c r="C36" s="4">
        <f>VLOOKUP($C$30&amp;"-"&amp;B36,Planilha2!$A:$D,4,FALSE)</f>
        <v>0.08</v>
      </c>
      <c r="D36" s="9">
        <f t="shared" si="0"/>
        <v>84</v>
      </c>
    </row>
    <row r="37" spans="2:4" x14ac:dyDescent="0.25">
      <c r="B37" s="2" t="s">
        <v>27</v>
      </c>
      <c r="C37" s="4">
        <f>VLOOKUP($C$30&amp;"-"&amp;B37,Planilha2!$A:$D,4,FALSE)</f>
        <v>0.05</v>
      </c>
      <c r="D37" s="9">
        <f t="shared" si="0"/>
        <v>52.5</v>
      </c>
    </row>
    <row r="38" spans="2:4" x14ac:dyDescent="0.25">
      <c r="B38" s="2" t="s">
        <v>28</v>
      </c>
      <c r="C38" s="4">
        <f>VLOOKUP($C$30&amp;"-"&amp;B38,Planilha2!$A:$D,4,FALSE)</f>
        <v>0.1</v>
      </c>
      <c r="D38" s="9">
        <f t="shared" si="0"/>
        <v>105</v>
      </c>
    </row>
    <row r="39" spans="2:4" x14ac:dyDescent="0.25">
      <c r="B39" s="2" t="s">
        <v>29</v>
      </c>
      <c r="C39" s="4">
        <f>VLOOKUP($C$30&amp;"-"&amp;B39,Planilha2!$A:$D,4,FALSE)</f>
        <v>0.1</v>
      </c>
      <c r="D39" s="9">
        <f t="shared" si="0"/>
        <v>105</v>
      </c>
    </row>
    <row r="40" spans="2:4" x14ac:dyDescent="0.25">
      <c r="B40" s="48"/>
      <c r="C40" s="48"/>
      <c r="D40" s="8">
        <f>SUM(D34:D39)</f>
        <v>1050</v>
      </c>
    </row>
  </sheetData>
  <mergeCells count="10">
    <mergeCell ref="B10:C10"/>
    <mergeCell ref="B11:C11"/>
    <mergeCell ref="B12:C12"/>
    <mergeCell ref="B18:C18"/>
    <mergeCell ref="B21:C21"/>
    <mergeCell ref="B15:C15"/>
    <mergeCell ref="B16:C16"/>
    <mergeCell ref="B17:C17"/>
    <mergeCell ref="B19:C19"/>
    <mergeCell ref="B14:D14"/>
  </mergeCells>
  <dataValidations count="1">
    <dataValidation type="list" allowBlank="1" showInputMessage="1" showErrorMessage="1" sqref="C30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3"/>
  <sheetViews>
    <sheetView showGridLines="0" zoomScale="115" zoomScaleNormal="115" workbookViewId="0">
      <selection activeCell="G10" sqref="G10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10" t="s">
        <v>31</v>
      </c>
      <c r="B2" s="10" t="s">
        <v>20</v>
      </c>
      <c r="C2" s="11" t="s">
        <v>21</v>
      </c>
      <c r="D2" s="11" t="s">
        <v>30</v>
      </c>
    </row>
    <row r="3" spans="1:8" x14ac:dyDescent="0.25">
      <c r="A3" t="str">
        <f>B3&amp;"-"&amp;C3</f>
        <v>Conservador-PAPEL</v>
      </c>
      <c r="B3" t="s">
        <v>16</v>
      </c>
      <c r="C3" s="2" t="s">
        <v>24</v>
      </c>
      <c r="D3" s="4">
        <v>0.3</v>
      </c>
    </row>
    <row r="4" spans="1:8" x14ac:dyDescent="0.25">
      <c r="A4" t="str">
        <f t="shared" ref="A4:A22" si="0">B4&amp;"-"&amp;C4</f>
        <v>Conservador-TIJOLO</v>
      </c>
      <c r="B4" t="s">
        <v>16</v>
      </c>
      <c r="C4" s="2" t="s">
        <v>25</v>
      </c>
      <c r="D4" s="4">
        <v>0.5</v>
      </c>
      <c r="G4" s="58" t="s">
        <v>32</v>
      </c>
      <c r="H4" s="59">
        <f>VLOOKUP(G4,$A:$D,4,FALSE)</f>
        <v>0.35</v>
      </c>
    </row>
    <row r="5" spans="1:8" x14ac:dyDescent="0.2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x14ac:dyDescent="0.25">
      <c r="A8" s="52" t="str">
        <f t="shared" si="0"/>
        <v>Conservador-HOTELARIAS</v>
      </c>
      <c r="B8" s="52" t="s">
        <v>16</v>
      </c>
      <c r="C8" s="53" t="s">
        <v>29</v>
      </c>
      <c r="D8" s="54">
        <v>0</v>
      </c>
    </row>
    <row r="9" spans="1:8" ht="6" customHeight="1" x14ac:dyDescent="0.25">
      <c r="A9" s="55"/>
      <c r="B9" s="55"/>
      <c r="C9" s="56"/>
      <c r="D9" s="57"/>
    </row>
    <row r="10" spans="1:8" x14ac:dyDescent="0.25">
      <c r="A10" s="52" t="str">
        <f t="shared" si="0"/>
        <v>Moderado-PAPEL</v>
      </c>
      <c r="B10" s="52" t="s">
        <v>17</v>
      </c>
      <c r="C10" s="53" t="s">
        <v>24</v>
      </c>
      <c r="D10" s="54">
        <v>0.32</v>
      </c>
    </row>
    <row r="11" spans="1:8" x14ac:dyDescent="0.25">
      <c r="A11" s="49" t="str">
        <f t="shared" si="0"/>
        <v>Moderado-TIJOLO</v>
      </c>
      <c r="B11" s="49" t="s">
        <v>17</v>
      </c>
      <c r="C11" s="50" t="s">
        <v>25</v>
      </c>
      <c r="D11" s="51">
        <v>0.35</v>
      </c>
    </row>
    <row r="12" spans="1:8" x14ac:dyDescent="0.25">
      <c r="A12" t="str">
        <f t="shared" si="0"/>
        <v>Moderado-HÍBRIDOS</v>
      </c>
      <c r="B12" t="s">
        <v>17</v>
      </c>
      <c r="C12" s="2" t="s">
        <v>26</v>
      </c>
      <c r="D12" s="4">
        <v>0.08</v>
      </c>
    </row>
    <row r="13" spans="1:8" x14ac:dyDescent="0.25">
      <c r="A13" t="str">
        <f t="shared" si="0"/>
        <v>Moderado-FOFs</v>
      </c>
      <c r="B13" t="s">
        <v>17</v>
      </c>
      <c r="C13" s="2" t="s">
        <v>27</v>
      </c>
      <c r="D13" s="4">
        <v>0.05</v>
      </c>
    </row>
    <row r="14" spans="1:8" x14ac:dyDescent="0.25">
      <c r="A14" t="str">
        <f t="shared" si="0"/>
        <v>Moderado-DESENVOLVIMENTO</v>
      </c>
      <c r="B14" t="s">
        <v>17</v>
      </c>
      <c r="C14" s="2" t="s">
        <v>28</v>
      </c>
      <c r="D14" s="4">
        <v>0.1</v>
      </c>
    </row>
    <row r="15" spans="1:8" x14ac:dyDescent="0.25">
      <c r="A15" s="52" t="str">
        <f t="shared" si="0"/>
        <v>Moderado-HOTELARIAS</v>
      </c>
      <c r="B15" s="52" t="s">
        <v>17</v>
      </c>
      <c r="C15" s="53" t="s">
        <v>29</v>
      </c>
      <c r="D15" s="54">
        <v>0.1</v>
      </c>
    </row>
    <row r="16" spans="1:8" s="49" customFormat="1" ht="5.25" customHeight="1" x14ac:dyDescent="0.25">
      <c r="A16" s="55"/>
      <c r="B16" s="55"/>
      <c r="C16" s="56"/>
      <c r="D16" s="57"/>
    </row>
    <row r="17" spans="1:4" x14ac:dyDescent="0.25">
      <c r="A17" s="52" t="str">
        <f t="shared" si="0"/>
        <v>Agressivo-PAPEL</v>
      </c>
      <c r="B17" s="52" t="s">
        <v>18</v>
      </c>
      <c r="C17" s="53" t="s">
        <v>24</v>
      </c>
      <c r="D17" s="54">
        <v>0.5</v>
      </c>
    </row>
    <row r="18" spans="1:4" x14ac:dyDescent="0.25">
      <c r="A18" t="str">
        <f t="shared" si="0"/>
        <v>Agressivo-TIJOLO</v>
      </c>
      <c r="B18" t="s">
        <v>18</v>
      </c>
      <c r="C18" s="2" t="s">
        <v>25</v>
      </c>
      <c r="D18" s="4">
        <v>0.1</v>
      </c>
    </row>
    <row r="19" spans="1:4" x14ac:dyDescent="0.25">
      <c r="A19" t="str">
        <f t="shared" si="0"/>
        <v>Agressivo-HÍBRIDOS</v>
      </c>
      <c r="B19" t="s">
        <v>18</v>
      </c>
      <c r="C19" s="2" t="s">
        <v>26</v>
      </c>
      <c r="D19" s="4">
        <v>0.05</v>
      </c>
    </row>
    <row r="20" spans="1:4" x14ac:dyDescent="0.25">
      <c r="A20" t="str">
        <f t="shared" si="0"/>
        <v>Agressivo-FOFs</v>
      </c>
      <c r="B20" t="s">
        <v>18</v>
      </c>
      <c r="C20" s="2" t="s">
        <v>27</v>
      </c>
      <c r="D20" s="4">
        <v>0.05</v>
      </c>
    </row>
    <row r="21" spans="1:4" x14ac:dyDescent="0.25">
      <c r="A21" t="str">
        <f t="shared" si="0"/>
        <v>Agressivo-DESENVOLVIMENTO</v>
      </c>
      <c r="B21" t="s">
        <v>18</v>
      </c>
      <c r="C21" s="2" t="s">
        <v>28</v>
      </c>
      <c r="D21" s="4">
        <v>0.2</v>
      </c>
    </row>
    <row r="22" spans="1:4" x14ac:dyDescent="0.25">
      <c r="A22" t="str">
        <f t="shared" si="0"/>
        <v>Agressivo-HOTELARIAS</v>
      </c>
      <c r="B22" t="s">
        <v>18</v>
      </c>
      <c r="C22" s="2" t="s">
        <v>29</v>
      </c>
      <c r="D22" s="4">
        <v>0.1</v>
      </c>
    </row>
    <row r="23" spans="1:4" x14ac:dyDescent="0.25">
      <c r="D23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Roberta Botelho</cp:lastModifiedBy>
  <dcterms:created xsi:type="dcterms:W3CDTF">2025-04-16T18:38:03Z</dcterms:created>
  <dcterms:modified xsi:type="dcterms:W3CDTF">2025-06-30T02:32:19Z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