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https://d.docs.live.net/6b65690e0ed38c20/ERASMUS/4_Thesis/python/quality/"/>
    </mc:Choice>
  </mc:AlternateContent>
  <xr:revisionPtr revIDLastSave="17" documentId="13_ncr:1_{D72CE57E-54C5-4B31-A5F9-03A16DC0B610}" xr6:coauthVersionLast="47" xr6:coauthVersionMax="47" xr10:uidLastSave="{95C3A4BC-6C1D-4DE4-9557-BD38640245D1}"/>
  <bookViews>
    <workbookView xWindow="5532" yWindow="2484" windowWidth="17268" windowHeight="8964" activeTab="1" xr2:uid="{00000000-000D-0000-FFFF-FFFF00000000}"/>
  </bookViews>
  <sheets>
    <sheet name="original" sheetId="1" r:id="rId1"/>
    <sheet name="Watertype" sheetId="2" r:id="rId2"/>
    <sheet name="redoxtype" sheetId="3" r:id="rId3"/>
    <sheet name="POLIN" sheetId="4" r:id="rId4"/>
  </sheets>
  <definedNames>
    <definedName name="_xlnm.Print_Area" localSheetId="0">original!$C$3:$O$25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3" i="1" l="1"/>
  <c r="O34" i="1"/>
  <c r="O35" i="1"/>
  <c r="O36" i="1"/>
  <c r="O37" i="1"/>
  <c r="O38" i="1"/>
  <c r="O39" i="1"/>
  <c r="O40" i="1"/>
  <c r="O41" i="1"/>
  <c r="O32" i="1"/>
  <c r="O30" i="1"/>
  <c r="E30" i="1"/>
  <c r="J30" i="1"/>
  <c r="E31" i="1"/>
  <c r="F31" i="1"/>
  <c r="G31" i="1"/>
  <c r="H31" i="1"/>
  <c r="I31" i="1"/>
  <c r="J31" i="1"/>
  <c r="K31" i="1"/>
  <c r="L31" i="1"/>
  <c r="M31" i="1"/>
  <c r="N30" i="1"/>
  <c r="D30" i="1"/>
  <c r="D32" i="1"/>
  <c r="E32" i="1"/>
  <c r="F32" i="1"/>
  <c r="G32" i="1"/>
  <c r="H32" i="1"/>
  <c r="I32" i="1"/>
  <c r="J32" i="1"/>
  <c r="K32" i="1"/>
  <c r="L32" i="1"/>
  <c r="M32" i="1"/>
  <c r="N32" i="1"/>
  <c r="D33" i="1"/>
  <c r="E33" i="1"/>
  <c r="F33" i="1"/>
  <c r="G33" i="1"/>
  <c r="H33" i="1"/>
  <c r="I33" i="1"/>
  <c r="J33" i="1"/>
  <c r="K33" i="1"/>
  <c r="L33" i="1"/>
  <c r="M33" i="1"/>
  <c r="N33" i="1"/>
  <c r="D34" i="1"/>
  <c r="E34" i="1"/>
  <c r="F34" i="1"/>
  <c r="G34" i="1"/>
  <c r="H34" i="1"/>
  <c r="I34" i="1"/>
  <c r="J34" i="1"/>
  <c r="K34" i="1"/>
  <c r="L34" i="1"/>
  <c r="M34" i="1"/>
  <c r="N34" i="1"/>
  <c r="D35" i="1"/>
  <c r="E35" i="1"/>
  <c r="F35" i="1"/>
  <c r="G35" i="1"/>
  <c r="H35" i="1"/>
  <c r="I35" i="1"/>
  <c r="J35" i="1"/>
  <c r="K35" i="1"/>
  <c r="L35" i="1"/>
  <c r="M35" i="1"/>
  <c r="N35" i="1"/>
  <c r="D36" i="1"/>
  <c r="E36" i="1"/>
  <c r="F36" i="1"/>
  <c r="G36" i="1"/>
  <c r="H36" i="1"/>
  <c r="I36" i="1"/>
  <c r="J36" i="1"/>
  <c r="K36" i="1"/>
  <c r="L36" i="1"/>
  <c r="M36" i="1"/>
  <c r="N36" i="1"/>
  <c r="D37" i="1"/>
  <c r="E37" i="1"/>
  <c r="F37" i="1"/>
  <c r="G37" i="1"/>
  <c r="H37" i="1"/>
  <c r="I37" i="1"/>
  <c r="J37" i="1"/>
  <c r="K37" i="1"/>
  <c r="L37" i="1"/>
  <c r="M37" i="1"/>
  <c r="N37" i="1"/>
  <c r="D38" i="1"/>
  <c r="E38" i="1"/>
  <c r="F38" i="1"/>
  <c r="G38" i="1"/>
  <c r="H38" i="1"/>
  <c r="I38" i="1"/>
  <c r="J38" i="1"/>
  <c r="K38" i="1"/>
  <c r="L38" i="1"/>
  <c r="M38" i="1"/>
  <c r="N38" i="1"/>
  <c r="D39" i="1"/>
  <c r="E39" i="1"/>
  <c r="F39" i="1"/>
  <c r="G39" i="1"/>
  <c r="H39" i="1"/>
  <c r="I39" i="1"/>
  <c r="J39" i="1"/>
  <c r="K39" i="1"/>
  <c r="L39" i="1"/>
  <c r="M39" i="1"/>
  <c r="N39" i="1"/>
  <c r="D40" i="1"/>
  <c r="E40" i="1"/>
  <c r="F40" i="1"/>
  <c r="G40" i="1"/>
  <c r="H40" i="1"/>
  <c r="I40" i="1"/>
  <c r="J40" i="1"/>
  <c r="K40" i="1"/>
  <c r="L40" i="1"/>
  <c r="M40" i="1"/>
  <c r="N40" i="1"/>
  <c r="D41" i="1"/>
  <c r="E41" i="1"/>
  <c r="F41" i="1"/>
  <c r="G41" i="1"/>
  <c r="H41" i="1"/>
  <c r="I41" i="1"/>
  <c r="J41" i="1"/>
  <c r="K41" i="1"/>
  <c r="L41" i="1"/>
  <c r="M41" i="1"/>
  <c r="N41" i="1"/>
  <c r="C30" i="1"/>
  <c r="C32" i="1"/>
  <c r="C33" i="1"/>
  <c r="C34" i="1"/>
  <c r="C35" i="1"/>
  <c r="C36" i="1"/>
  <c r="C37" i="1"/>
  <c r="C38" i="1"/>
  <c r="C39" i="1"/>
  <c r="C40" i="1"/>
  <c r="C41" i="1"/>
  <c r="F18" i="3" l="1"/>
  <c r="F15" i="3"/>
  <c r="F14" i="3"/>
  <c r="F13" i="3"/>
  <c r="C12" i="3"/>
  <c r="C13" i="3"/>
  <c r="C14" i="3"/>
  <c r="C15" i="3"/>
  <c r="C16" i="3"/>
  <c r="C17" i="3"/>
  <c r="C18" i="3"/>
  <c r="C19" i="3"/>
  <c r="C20" i="3"/>
  <c r="C11" i="3"/>
  <c r="F20" i="3"/>
  <c r="F17" i="3"/>
  <c r="F16" i="3"/>
  <c r="F12" i="3"/>
  <c r="F11" i="3"/>
  <c r="B12" i="3"/>
  <c r="D12" i="3"/>
  <c r="E12" i="3"/>
  <c r="B13" i="3"/>
  <c r="D13" i="3"/>
  <c r="E13" i="3"/>
  <c r="B14" i="3"/>
  <c r="D14" i="3"/>
  <c r="E14" i="3"/>
  <c r="B15" i="3"/>
  <c r="D15" i="3"/>
  <c r="E15" i="3"/>
  <c r="B16" i="3"/>
  <c r="D16" i="3"/>
  <c r="E16" i="3"/>
  <c r="B17" i="3"/>
  <c r="D17" i="3"/>
  <c r="E17" i="3"/>
  <c r="B18" i="3"/>
  <c r="D18" i="3"/>
  <c r="E18" i="3"/>
  <c r="B19" i="3"/>
  <c r="D19" i="3"/>
  <c r="E19" i="3"/>
  <c r="B20" i="3"/>
  <c r="D20" i="3"/>
  <c r="E20" i="3"/>
  <c r="E11" i="3"/>
  <c r="D11" i="3"/>
  <c r="B11" i="3"/>
  <c r="C10" i="3"/>
  <c r="D10" i="3"/>
  <c r="E10" i="3"/>
  <c r="B10" i="3"/>
  <c r="A6" i="3"/>
  <c r="B3" i="4"/>
  <c r="I3" i="4" s="1"/>
  <c r="C3" i="4"/>
  <c r="D3" i="4"/>
  <c r="E3" i="4"/>
  <c r="B4" i="4"/>
  <c r="I4" i="4" s="1"/>
  <c r="C4" i="4"/>
  <c r="D4" i="4"/>
  <c r="E4" i="4"/>
  <c r="B5" i="4"/>
  <c r="I5" i="4" s="1"/>
  <c r="C5" i="4"/>
  <c r="D5" i="4"/>
  <c r="E5" i="4"/>
  <c r="B6" i="4"/>
  <c r="I6" i="4" s="1"/>
  <c r="C6" i="4"/>
  <c r="D6" i="4"/>
  <c r="E6" i="4"/>
  <c r="B7" i="4"/>
  <c r="I7" i="4" s="1"/>
  <c r="C7" i="4"/>
  <c r="D7" i="4"/>
  <c r="E7" i="4"/>
  <c r="B8" i="4"/>
  <c r="I8" i="4" s="1"/>
  <c r="C8" i="4"/>
  <c r="D8" i="4"/>
  <c r="E8" i="4"/>
  <c r="B9" i="4"/>
  <c r="I9" i="4" s="1"/>
  <c r="C9" i="4"/>
  <c r="D9" i="4"/>
  <c r="E9" i="4"/>
  <c r="B10" i="4"/>
  <c r="I10" i="4" s="1"/>
  <c r="C10" i="4"/>
  <c r="D10" i="4"/>
  <c r="E10" i="4"/>
  <c r="B11" i="4"/>
  <c r="I11" i="4" s="1"/>
  <c r="C11" i="4"/>
  <c r="D11" i="4"/>
  <c r="E11" i="4"/>
  <c r="E2" i="4"/>
  <c r="D2" i="4"/>
  <c r="C2" i="4"/>
  <c r="B2" i="4"/>
  <c r="I2" i="4" s="1"/>
  <c r="E19" i="2"/>
  <c r="E20" i="2"/>
  <c r="E21" i="2"/>
  <c r="E22" i="2"/>
  <c r="E23" i="2"/>
  <c r="E24" i="2"/>
  <c r="E25" i="2"/>
  <c r="E26" i="2"/>
  <c r="E27" i="2"/>
  <c r="E18" i="2"/>
  <c r="B19" i="2"/>
  <c r="B20" i="2"/>
  <c r="B21" i="2"/>
  <c r="B22" i="2"/>
  <c r="B23" i="2"/>
  <c r="B24" i="2"/>
  <c r="B25" i="2"/>
  <c r="B26" i="2"/>
  <c r="B27" i="2"/>
  <c r="B18" i="2"/>
  <c r="C4" i="2"/>
  <c r="C5" i="2"/>
  <c r="C6" i="2"/>
  <c r="C7" i="2"/>
  <c r="C8" i="2"/>
  <c r="G11" i="4" l="1"/>
  <c r="J11" i="4" s="1"/>
  <c r="K11" i="4" s="1"/>
  <c r="G10" i="4"/>
  <c r="J10" i="4" s="1"/>
  <c r="K10" i="4" s="1"/>
  <c r="G9" i="4"/>
  <c r="J9" i="4" s="1"/>
  <c r="K9" i="4" s="1"/>
  <c r="G8" i="4"/>
  <c r="J8" i="4" s="1"/>
  <c r="K8" i="4" s="1"/>
  <c r="G7" i="4"/>
  <c r="J7" i="4" s="1"/>
  <c r="K7" i="4" s="1"/>
  <c r="G6" i="4"/>
  <c r="J6" i="4" s="1"/>
  <c r="K6" i="4" s="1"/>
  <c r="G5" i="4"/>
  <c r="J5" i="4" s="1"/>
  <c r="K5" i="4" s="1"/>
  <c r="G4" i="4"/>
  <c r="J4" i="4" s="1"/>
  <c r="K4" i="4" s="1"/>
  <c r="G3" i="4"/>
  <c r="J3" i="4" s="1"/>
  <c r="K3" i="4" s="1"/>
  <c r="G2" i="4"/>
  <c r="J2" i="4" s="1"/>
  <c r="K2" i="4" s="1"/>
  <c r="R10" i="1"/>
  <c r="AD10" i="1" s="1"/>
  <c r="Q2" i="2" s="1"/>
  <c r="S10" i="1"/>
  <c r="AE10" i="1" s="1"/>
  <c r="R2" i="2" s="1"/>
  <c r="T10" i="1"/>
  <c r="AF10" i="1" s="1"/>
  <c r="S2" i="2" s="1"/>
  <c r="U10" i="1"/>
  <c r="AG10" i="1" s="1"/>
  <c r="T2" i="2" s="1"/>
  <c r="V10" i="1"/>
  <c r="AH10" i="1" s="1"/>
  <c r="W10" i="1"/>
  <c r="AI10" i="1" s="1"/>
  <c r="X10" i="1"/>
  <c r="AJ10" i="1" s="1"/>
  <c r="W2" i="2" s="1"/>
  <c r="Y10" i="1"/>
  <c r="AK10" i="1" s="1"/>
  <c r="X2" i="2" s="1"/>
  <c r="Z10" i="1"/>
  <c r="AL10" i="1" s="1"/>
  <c r="Y2" i="2" s="1"/>
  <c r="AA10" i="1"/>
  <c r="AM10" i="1" s="1"/>
  <c r="Z2" i="2" s="1"/>
  <c r="R11" i="1"/>
  <c r="AD11" i="1" s="1"/>
  <c r="Q3" i="2" s="1"/>
  <c r="S11" i="1"/>
  <c r="AE11" i="1" s="1"/>
  <c r="R3" i="2" s="1"/>
  <c r="T11" i="1"/>
  <c r="AF11" i="1" s="1"/>
  <c r="S3" i="2" s="1"/>
  <c r="U11" i="1"/>
  <c r="AG11" i="1" s="1"/>
  <c r="T3" i="2" s="1"/>
  <c r="V11" i="1"/>
  <c r="AH11" i="1" s="1"/>
  <c r="W11" i="1"/>
  <c r="AI11" i="1" s="1"/>
  <c r="X11" i="1"/>
  <c r="AJ11" i="1" s="1"/>
  <c r="W3" i="2" s="1"/>
  <c r="Y11" i="1"/>
  <c r="AK11" i="1" s="1"/>
  <c r="X3" i="2" s="1"/>
  <c r="Z11" i="1"/>
  <c r="AL11" i="1" s="1"/>
  <c r="Y3" i="2" s="1"/>
  <c r="AA11" i="1"/>
  <c r="AM11" i="1" s="1"/>
  <c r="Z3" i="2" s="1"/>
  <c r="R12" i="1"/>
  <c r="AD12" i="1" s="1"/>
  <c r="Q4" i="2" s="1"/>
  <c r="S12" i="1"/>
  <c r="AE12" i="1" s="1"/>
  <c r="R4" i="2" s="1"/>
  <c r="T12" i="1"/>
  <c r="AF12" i="1" s="1"/>
  <c r="S4" i="2" s="1"/>
  <c r="U12" i="1"/>
  <c r="AG12" i="1" s="1"/>
  <c r="T4" i="2" s="1"/>
  <c r="V12" i="1"/>
  <c r="AH12" i="1" s="1"/>
  <c r="W12" i="1"/>
  <c r="AI12" i="1" s="1"/>
  <c r="X12" i="1"/>
  <c r="AJ12" i="1" s="1"/>
  <c r="W4" i="2" s="1"/>
  <c r="Y12" i="1"/>
  <c r="AK12" i="1" s="1"/>
  <c r="X4" i="2" s="1"/>
  <c r="Z12" i="1"/>
  <c r="AL12" i="1" s="1"/>
  <c r="Y4" i="2" s="1"/>
  <c r="AA12" i="1"/>
  <c r="AM12" i="1" s="1"/>
  <c r="Z4" i="2" s="1"/>
  <c r="R13" i="1"/>
  <c r="AD13" i="1" s="1"/>
  <c r="Q5" i="2" s="1"/>
  <c r="S13" i="1"/>
  <c r="AE13" i="1" s="1"/>
  <c r="R5" i="2" s="1"/>
  <c r="T13" i="1"/>
  <c r="AF13" i="1" s="1"/>
  <c r="S5" i="2" s="1"/>
  <c r="U13" i="1"/>
  <c r="AG13" i="1" s="1"/>
  <c r="T5" i="2" s="1"/>
  <c r="V13" i="1"/>
  <c r="AH13" i="1" s="1"/>
  <c r="W13" i="1"/>
  <c r="AI13" i="1" s="1"/>
  <c r="X13" i="1"/>
  <c r="AJ13" i="1" s="1"/>
  <c r="W5" i="2" s="1"/>
  <c r="Y13" i="1"/>
  <c r="AK13" i="1" s="1"/>
  <c r="X5" i="2" s="1"/>
  <c r="Z13" i="1"/>
  <c r="AL13" i="1" s="1"/>
  <c r="Y5" i="2" s="1"/>
  <c r="AA13" i="1"/>
  <c r="AM13" i="1" s="1"/>
  <c r="Z5" i="2" s="1"/>
  <c r="R14" i="1"/>
  <c r="AD14" i="1" s="1"/>
  <c r="Q6" i="2" s="1"/>
  <c r="S14" i="1"/>
  <c r="AE14" i="1" s="1"/>
  <c r="R6" i="2" s="1"/>
  <c r="T14" i="1"/>
  <c r="AF14" i="1" s="1"/>
  <c r="S6" i="2" s="1"/>
  <c r="U14" i="1"/>
  <c r="AG14" i="1" s="1"/>
  <c r="T6" i="2" s="1"/>
  <c r="V14" i="1"/>
  <c r="AH14" i="1" s="1"/>
  <c r="W14" i="1"/>
  <c r="AI14" i="1" s="1"/>
  <c r="X14" i="1"/>
  <c r="AJ14" i="1" s="1"/>
  <c r="W6" i="2" s="1"/>
  <c r="Y14" i="1"/>
  <c r="AK14" i="1" s="1"/>
  <c r="X6" i="2" s="1"/>
  <c r="Z14" i="1"/>
  <c r="AL14" i="1" s="1"/>
  <c r="Y6" i="2" s="1"/>
  <c r="AA14" i="1"/>
  <c r="AM14" i="1" s="1"/>
  <c r="Z6" i="2" s="1"/>
  <c r="R15" i="1"/>
  <c r="AD15" i="1" s="1"/>
  <c r="Q7" i="2" s="1"/>
  <c r="S15" i="1"/>
  <c r="AE15" i="1" s="1"/>
  <c r="R7" i="2" s="1"/>
  <c r="T15" i="1"/>
  <c r="AF15" i="1" s="1"/>
  <c r="S7" i="2" s="1"/>
  <c r="U15" i="1"/>
  <c r="AG15" i="1" s="1"/>
  <c r="T7" i="2" s="1"/>
  <c r="V15" i="1"/>
  <c r="AH15" i="1" s="1"/>
  <c r="W15" i="1"/>
  <c r="AI15" i="1" s="1"/>
  <c r="X15" i="1"/>
  <c r="AJ15" i="1" s="1"/>
  <c r="W7" i="2" s="1"/>
  <c r="Y15" i="1"/>
  <c r="AK15" i="1" s="1"/>
  <c r="X7" i="2" s="1"/>
  <c r="Z15" i="1"/>
  <c r="AL15" i="1" s="1"/>
  <c r="Y7" i="2" s="1"/>
  <c r="AA15" i="1"/>
  <c r="AM15" i="1" s="1"/>
  <c r="Z7" i="2" s="1"/>
  <c r="R16" i="1"/>
  <c r="AD16" i="1" s="1"/>
  <c r="Q8" i="2" s="1"/>
  <c r="S16" i="1"/>
  <c r="AE16" i="1" s="1"/>
  <c r="R8" i="2" s="1"/>
  <c r="T16" i="1"/>
  <c r="AF16" i="1" s="1"/>
  <c r="S8" i="2" s="1"/>
  <c r="U16" i="1"/>
  <c r="AG16" i="1" s="1"/>
  <c r="T8" i="2" s="1"/>
  <c r="V16" i="1"/>
  <c r="AH16" i="1" s="1"/>
  <c r="W16" i="1"/>
  <c r="AI16" i="1" s="1"/>
  <c r="X16" i="1"/>
  <c r="AJ16" i="1" s="1"/>
  <c r="W8" i="2" s="1"/>
  <c r="Y16" i="1"/>
  <c r="AK16" i="1" s="1"/>
  <c r="X8" i="2" s="1"/>
  <c r="Z16" i="1"/>
  <c r="AL16" i="1" s="1"/>
  <c r="Y8" i="2" s="1"/>
  <c r="AA16" i="1"/>
  <c r="AM16" i="1" s="1"/>
  <c r="Z8" i="2" s="1"/>
  <c r="R17" i="1"/>
  <c r="AD17" i="1" s="1"/>
  <c r="Q9" i="2" s="1"/>
  <c r="S17" i="1"/>
  <c r="AE17" i="1" s="1"/>
  <c r="R9" i="2" s="1"/>
  <c r="T17" i="1"/>
  <c r="AF17" i="1" s="1"/>
  <c r="S9" i="2" s="1"/>
  <c r="U17" i="1"/>
  <c r="AG17" i="1" s="1"/>
  <c r="T9" i="2" s="1"/>
  <c r="V17" i="1"/>
  <c r="AH17" i="1" s="1"/>
  <c r="W17" i="1"/>
  <c r="AI17" i="1" s="1"/>
  <c r="X17" i="1"/>
  <c r="AJ17" i="1" s="1"/>
  <c r="W9" i="2" s="1"/>
  <c r="Y17" i="1"/>
  <c r="AK17" i="1" s="1"/>
  <c r="X9" i="2" s="1"/>
  <c r="Z17" i="1"/>
  <c r="AL17" i="1" s="1"/>
  <c r="Y9" i="2" s="1"/>
  <c r="AA17" i="1"/>
  <c r="AM17" i="1" s="1"/>
  <c r="Z9" i="2" s="1"/>
  <c r="R18" i="1"/>
  <c r="AD18" i="1" s="1"/>
  <c r="Q10" i="2" s="1"/>
  <c r="S18" i="1"/>
  <c r="AE18" i="1" s="1"/>
  <c r="R10" i="2" s="1"/>
  <c r="T18" i="1"/>
  <c r="AF18" i="1" s="1"/>
  <c r="S10" i="2" s="1"/>
  <c r="U18" i="1"/>
  <c r="AG18" i="1" s="1"/>
  <c r="T10" i="2" s="1"/>
  <c r="V18" i="1"/>
  <c r="AH18" i="1" s="1"/>
  <c r="W18" i="1"/>
  <c r="AI18" i="1" s="1"/>
  <c r="X18" i="1"/>
  <c r="AJ18" i="1" s="1"/>
  <c r="W10" i="2" s="1"/>
  <c r="Y18" i="1"/>
  <c r="AK18" i="1" s="1"/>
  <c r="X10" i="2" s="1"/>
  <c r="Z18" i="1"/>
  <c r="AL18" i="1" s="1"/>
  <c r="Y10" i="2" s="1"/>
  <c r="AA18" i="1"/>
  <c r="AM18" i="1" s="1"/>
  <c r="Z10" i="2" s="1"/>
  <c r="R19" i="1"/>
  <c r="AD19" i="1" s="1"/>
  <c r="Q11" i="2" s="1"/>
  <c r="S19" i="1"/>
  <c r="AE19" i="1" s="1"/>
  <c r="R11" i="2" s="1"/>
  <c r="T19" i="1"/>
  <c r="AF19" i="1" s="1"/>
  <c r="S11" i="2" s="1"/>
  <c r="U19" i="1"/>
  <c r="AG19" i="1" s="1"/>
  <c r="T11" i="2" s="1"/>
  <c r="V19" i="1"/>
  <c r="AH19" i="1" s="1"/>
  <c r="W19" i="1"/>
  <c r="AI19" i="1" s="1"/>
  <c r="X19" i="1"/>
  <c r="AJ19" i="1" s="1"/>
  <c r="W11" i="2" s="1"/>
  <c r="Y19" i="1"/>
  <c r="AK19" i="1" s="1"/>
  <c r="X11" i="2" s="1"/>
  <c r="Z19" i="1"/>
  <c r="AL19" i="1" s="1"/>
  <c r="Y11" i="2" s="1"/>
  <c r="AA19" i="1"/>
  <c r="AM19" i="1" s="1"/>
  <c r="Z11" i="2" s="1"/>
  <c r="Q11" i="1"/>
  <c r="AC11" i="1" s="1"/>
  <c r="P3" i="2" s="1"/>
  <c r="Q12" i="1"/>
  <c r="AC12" i="1" s="1"/>
  <c r="P4" i="2" s="1"/>
  <c r="Q13" i="1"/>
  <c r="AC13" i="1" s="1"/>
  <c r="P5" i="2" s="1"/>
  <c r="Q14" i="1"/>
  <c r="AC14" i="1" s="1"/>
  <c r="P6" i="2" s="1"/>
  <c r="Q15" i="1"/>
  <c r="AC15" i="1" s="1"/>
  <c r="P7" i="2" s="1"/>
  <c r="Q16" i="1"/>
  <c r="AC16" i="1" s="1"/>
  <c r="P8" i="2" s="1"/>
  <c r="Q17" i="1"/>
  <c r="AC17" i="1" s="1"/>
  <c r="P9" i="2" s="1"/>
  <c r="Q18" i="1"/>
  <c r="AC18" i="1" s="1"/>
  <c r="P10" i="2" s="1"/>
  <c r="Q19" i="1"/>
  <c r="AC19" i="1" s="1"/>
  <c r="P11" i="2" s="1"/>
  <c r="Q10" i="1"/>
  <c r="AC10" i="1" s="1"/>
  <c r="P2" i="2" s="1"/>
  <c r="H18" i="2" l="1"/>
  <c r="V10" i="2"/>
  <c r="F26" i="2"/>
  <c r="G26" i="2" s="1"/>
  <c r="V2" i="2"/>
  <c r="F18" i="2"/>
  <c r="G18" i="2" s="1"/>
  <c r="H25" i="2"/>
  <c r="U5" i="2"/>
  <c r="C21" i="2"/>
  <c r="D21" i="2" s="1"/>
  <c r="J24" i="2"/>
  <c r="K24" i="2"/>
  <c r="H24" i="2"/>
  <c r="V8" i="2"/>
  <c r="F24" i="2"/>
  <c r="G24" i="2" s="1"/>
  <c r="V4" i="2"/>
  <c r="F20" i="2"/>
  <c r="G20" i="2" s="1"/>
  <c r="J20" i="2"/>
  <c r="H20" i="2"/>
  <c r="V6" i="2"/>
  <c r="F22" i="2"/>
  <c r="G22" i="2" s="1"/>
  <c r="H19" i="2"/>
  <c r="U6" i="2"/>
  <c r="C22" i="2"/>
  <c r="D22" i="2" s="1"/>
  <c r="U2" i="2"/>
  <c r="I18" i="2" s="1"/>
  <c r="C18" i="2"/>
  <c r="D18" i="2" s="1"/>
  <c r="H26" i="2"/>
  <c r="V5" i="2"/>
  <c r="F21" i="2"/>
  <c r="G21" i="2" s="1"/>
  <c r="U9" i="2"/>
  <c r="I25" i="2" s="1"/>
  <c r="C25" i="2"/>
  <c r="D25" i="2" s="1"/>
  <c r="J23" i="2"/>
  <c r="K23" i="2"/>
  <c r="H23" i="2"/>
  <c r="U8" i="2"/>
  <c r="C24" i="2"/>
  <c r="D24" i="2" s="1"/>
  <c r="U4" i="2"/>
  <c r="I20" i="2" s="1"/>
  <c r="C20" i="2"/>
  <c r="D20" i="2" s="1"/>
  <c r="L20" i="2" s="1"/>
  <c r="J22" i="2"/>
  <c r="K22" i="2"/>
  <c r="H22" i="2"/>
  <c r="V11" i="2"/>
  <c r="F27" i="2"/>
  <c r="G27" i="2" s="1"/>
  <c r="V7" i="2"/>
  <c r="F23" i="2"/>
  <c r="G23" i="2" s="1"/>
  <c r="V3" i="2"/>
  <c r="F19" i="2"/>
  <c r="G19" i="2" s="1"/>
  <c r="H27" i="2"/>
  <c r="U10" i="2"/>
  <c r="I26" i="2" s="1"/>
  <c r="C26" i="2"/>
  <c r="D26" i="2" s="1"/>
  <c r="V9" i="2"/>
  <c r="F25" i="2"/>
  <c r="G25" i="2" s="1"/>
  <c r="K21" i="2"/>
  <c r="J21" i="2"/>
  <c r="H21" i="2"/>
  <c r="U11" i="2"/>
  <c r="I27" i="2" s="1"/>
  <c r="C27" i="2"/>
  <c r="D27" i="2" s="1"/>
  <c r="U7" i="2"/>
  <c r="I23" i="2" s="1"/>
  <c r="C23" i="2"/>
  <c r="D23" i="2" s="1"/>
  <c r="U3" i="2"/>
  <c r="I19" i="2" s="1"/>
  <c r="C19" i="2"/>
  <c r="D19" i="2" s="1"/>
  <c r="J25" i="2" l="1"/>
  <c r="L25" i="2" s="1"/>
  <c r="J26" i="2"/>
  <c r="L26" i="2" s="1"/>
  <c r="K19" i="2"/>
  <c r="K26" i="2"/>
  <c r="K27" i="2"/>
  <c r="J27" i="2"/>
  <c r="L27" i="2" s="1"/>
  <c r="L19" i="2"/>
  <c r="L22" i="2"/>
  <c r="L23" i="2"/>
  <c r="I22" i="2"/>
  <c r="K20" i="2"/>
  <c r="I21" i="2"/>
  <c r="L21" i="2" s="1"/>
  <c r="I24" i="2"/>
  <c r="L24" i="2" s="1"/>
  <c r="J19" i="2"/>
  <c r="J18" i="2"/>
  <c r="L18" i="2" s="1"/>
  <c r="K25" i="2"/>
  <c r="K18" i="2"/>
</calcChain>
</file>

<file path=xl/sharedStrings.xml><?xml version="1.0" encoding="utf-8"?>
<sst xmlns="http://schemas.openxmlformats.org/spreadsheetml/2006/main" count="150" uniqueCount="89">
  <si>
    <t>Major cations</t>
  </si>
  <si>
    <t>Major anions</t>
  </si>
  <si>
    <t>Na</t>
  </si>
  <si>
    <t>K</t>
  </si>
  <si>
    <t>Mg</t>
  </si>
  <si>
    <t>Ca</t>
  </si>
  <si>
    <t>NH4</t>
  </si>
  <si>
    <t>Cl</t>
  </si>
  <si>
    <t>HCO3</t>
  </si>
  <si>
    <t>SO4</t>
  </si>
  <si>
    <t>NO3</t>
  </si>
  <si>
    <t>Fe(2)</t>
  </si>
  <si>
    <t>Mn(2)</t>
  </si>
  <si>
    <t>pH</t>
  </si>
  <si>
    <t>Molar weights</t>
  </si>
  <si>
    <t>ASSIGNMENT 4: SOME HYDROCHEM EXAMPLES</t>
  </si>
  <si>
    <t>Na+</t>
  </si>
  <si>
    <t>K+</t>
  </si>
  <si>
    <t>Mg2+</t>
  </si>
  <si>
    <t>Ca2+</t>
  </si>
  <si>
    <t>NH4+</t>
  </si>
  <si>
    <t>Cl-</t>
  </si>
  <si>
    <t>HCO3-</t>
  </si>
  <si>
    <t>SO42-</t>
  </si>
  <si>
    <t>NO3-</t>
  </si>
  <si>
    <t>Units =</t>
  </si>
  <si>
    <t>mg/L</t>
  </si>
  <si>
    <t>(mg/mmol)</t>
  </si>
  <si>
    <t>mmol/L</t>
  </si>
  <si>
    <t>meq/L</t>
  </si>
  <si>
    <t>G</t>
  </si>
  <si>
    <t>g</t>
  </si>
  <si>
    <t>F</t>
  </si>
  <si>
    <t>f</t>
  </si>
  <si>
    <t>B</t>
  </si>
  <si>
    <t>b</t>
  </si>
  <si>
    <t>S</t>
  </si>
  <si>
    <t>H</t>
  </si>
  <si>
    <t>Code</t>
  </si>
  <si>
    <t>mg Cl/L</t>
  </si>
  <si>
    <t>Salinity</t>
  </si>
  <si>
    <t>Example</t>
  </si>
  <si>
    <t>Cl (mg/L)</t>
  </si>
  <si>
    <t>Alkalinity</t>
  </si>
  <si>
    <t>*</t>
  </si>
  <si>
    <t>mg HCO3/L</t>
  </si>
  <si>
    <t>&lt;31</t>
  </si>
  <si>
    <t>&gt;3905</t>
  </si>
  <si>
    <t>HCO3 (mg/L)</t>
  </si>
  <si>
    <t>Type</t>
  </si>
  <si>
    <t>Subtype</t>
  </si>
  <si>
    <t>Al</t>
  </si>
  <si>
    <t>Fe</t>
  </si>
  <si>
    <t>Mn</t>
  </si>
  <si>
    <t>Main type</t>
  </si>
  <si>
    <t>Cation</t>
  </si>
  <si>
    <t>Anion</t>
  </si>
  <si>
    <t>CO3</t>
  </si>
  <si>
    <t>NO2</t>
  </si>
  <si>
    <t>SO4c</t>
  </si>
  <si>
    <t>A</t>
  </si>
  <si>
    <t>POLIN</t>
  </si>
  <si>
    <t>0-2</t>
  </si>
  <si>
    <t>Level</t>
  </si>
  <si>
    <t>Environment</t>
  </si>
  <si>
    <t>Criteria</t>
  </si>
  <si>
    <t>Suboxic</t>
  </si>
  <si>
    <t>Transition</t>
  </si>
  <si>
    <t>Sulphate-stable</t>
  </si>
  <si>
    <t>Deep anoxic</t>
  </si>
  <si>
    <t>&gt;=1</t>
  </si>
  <si>
    <t>&lt;1</t>
  </si>
  <si>
    <t>&lt;0.5</t>
  </si>
  <si>
    <t>&gt;=0.5</t>
  </si>
  <si>
    <t>&lt;0.25</t>
  </si>
  <si>
    <t>&gt;=0.25</t>
  </si>
  <si>
    <t>&gt;=0.9(SO4)o</t>
  </si>
  <si>
    <t>(0-0.5)*(SO4)o</t>
  </si>
  <si>
    <t>&lt;5</t>
  </si>
  <si>
    <t>&gt;20000</t>
  </si>
  <si>
    <t>Fe2+</t>
  </si>
  <si>
    <t>Mn2+</t>
  </si>
  <si>
    <t>Sample</t>
  </si>
  <si>
    <t>Range (mg Cl/L)</t>
  </si>
  <si>
    <t>Range (mg HCO3/L)</t>
  </si>
  <si>
    <t>Cl (meq/L)</t>
  </si>
  <si>
    <t>HCO3 (meq/L)</t>
  </si>
  <si>
    <t>BEX (my way)</t>
  </si>
  <si>
    <t>BEX (prof 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</si>
</sst>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sz val="12"/>
      <color rgb="FF0000FF"/>
      <name val="Arial"/>
      <family val="2"/>
    </font>
    <font>
      <sz val="12"/>
      <color rgb="FFFF00FF"/>
      <name val="Arial"/>
      <family val="2"/>
    </font>
    <font>
      <b/>
      <u/>
      <sz val="11"/>
      <color theme="1"/>
      <name val="Calibri"/>
      <family val="2"/>
      <scheme val="minor"/>
    </font>
    <font>
      <sz val="11"/>
      <name val="Calibri Light"/>
      <family val="2"/>
      <scheme val="major"/>
    </font>
    <font>
      <b/>
      <sz val="11"/>
      <name val="Calibri Light"/>
      <family val="2"/>
      <scheme val="major"/>
    </font>
    <font>
      <sz val="10"/>
      <name val="Times New Roman"/>
      <family val="1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6" fillId="0" borderId="0" xfId="0" applyFont="1"/>
    <xf numFmtId="0" fontId="7" fillId="0" borderId="0" xfId="0" applyFont="1" applyFill="1" applyBorder="1"/>
    <xf numFmtId="0" fontId="7" fillId="0" borderId="0" xfId="0" applyFont="1"/>
    <xf numFmtId="0" fontId="7" fillId="0" borderId="0" xfId="0" applyFont="1" applyAlignment="1">
      <alignment horizontal="center"/>
    </xf>
    <xf numFmtId="0" fontId="8" fillId="0" borderId="0" xfId="0" applyFont="1"/>
    <xf numFmtId="0" fontId="7" fillId="0" borderId="0" xfId="0" applyFont="1" applyAlignment="1"/>
    <xf numFmtId="2" fontId="7" fillId="0" borderId="0" xfId="0" applyNumberFormat="1" applyFont="1"/>
    <xf numFmtId="0" fontId="9" fillId="0" borderId="2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0" fillId="2" borderId="0" xfId="0" applyFill="1"/>
    <xf numFmtId="0" fontId="9" fillId="0" borderId="0" xfId="0" applyFont="1" applyFill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10" fillId="0" borderId="1" xfId="0" applyFont="1" applyBorder="1"/>
    <xf numFmtId="0" fontId="10" fillId="0" borderId="0" xfId="0" applyFont="1" applyBorder="1" applyAlignment="1">
      <alignment horizontal="center"/>
    </xf>
    <xf numFmtId="0" fontId="10" fillId="0" borderId="0" xfId="0" applyFont="1" applyBorder="1"/>
    <xf numFmtId="16" fontId="10" fillId="0" borderId="1" xfId="0" applyNumberFormat="1" applyFont="1" applyBorder="1" applyAlignment="1">
      <alignment horizontal="center"/>
    </xf>
    <xf numFmtId="1" fontId="9" fillId="0" borderId="0" xfId="0" applyNumberFormat="1" applyFont="1" applyFill="1" applyBorder="1" applyAlignment="1">
      <alignment horizontal="center"/>
    </xf>
    <xf numFmtId="0" fontId="10" fillId="0" borderId="0" xfId="0" applyFont="1" applyFill="1" applyBorder="1"/>
    <xf numFmtId="0" fontId="10" fillId="0" borderId="1" xfId="0" applyFont="1" applyFill="1" applyBorder="1"/>
    <xf numFmtId="0" fontId="9" fillId="0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11" fillId="0" borderId="0" xfId="0" applyFont="1"/>
    <xf numFmtId="0" fontId="10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AM41"/>
  <sheetViews>
    <sheetView topLeftCell="A16" workbookViewId="0">
      <selection activeCell="E32" sqref="E32"/>
    </sheetView>
  </sheetViews>
  <sheetFormatPr defaultRowHeight="14.4" x14ac:dyDescent="0.3"/>
  <sheetData>
    <row r="3" spans="3:39" x14ac:dyDescent="0.3">
      <c r="C3" s="9" t="s">
        <v>15</v>
      </c>
    </row>
    <row r="6" spans="3:39" x14ac:dyDescent="0.3">
      <c r="E6" t="s">
        <v>25</v>
      </c>
      <c r="F6" t="s">
        <v>26</v>
      </c>
      <c r="Q6" t="s">
        <v>25</v>
      </c>
      <c r="R6" t="s">
        <v>28</v>
      </c>
      <c r="AC6" t="s">
        <v>25</v>
      </c>
      <c r="AD6" t="s">
        <v>29</v>
      </c>
    </row>
    <row r="7" spans="3:39" ht="15.6" x14ac:dyDescent="0.3">
      <c r="C7" s="1"/>
      <c r="D7" s="2"/>
      <c r="E7" s="3" t="s">
        <v>0</v>
      </c>
      <c r="F7" s="3"/>
      <c r="G7" s="3"/>
      <c r="H7" s="3"/>
      <c r="I7" s="3"/>
      <c r="J7" s="4" t="s">
        <v>1</v>
      </c>
      <c r="K7" s="4"/>
      <c r="L7" s="4"/>
      <c r="M7" s="4"/>
      <c r="N7" s="5"/>
      <c r="O7" s="5"/>
      <c r="Q7" s="3" t="s">
        <v>0</v>
      </c>
      <c r="R7" s="3"/>
      <c r="S7" s="3"/>
      <c r="T7" s="3"/>
      <c r="U7" s="3"/>
      <c r="V7" s="4" t="s">
        <v>1</v>
      </c>
      <c r="W7" s="4"/>
      <c r="X7" s="4"/>
      <c r="Y7" s="4"/>
      <c r="Z7" s="5"/>
      <c r="AA7" s="5"/>
      <c r="AC7" s="3" t="s">
        <v>0</v>
      </c>
      <c r="AD7" s="3"/>
      <c r="AE7" s="3"/>
      <c r="AF7" s="3"/>
      <c r="AG7" s="3"/>
      <c r="AH7" s="4" t="s">
        <v>1</v>
      </c>
      <c r="AI7" s="4"/>
      <c r="AJ7" s="4"/>
      <c r="AK7" s="4"/>
      <c r="AL7" s="5"/>
      <c r="AM7" s="5"/>
    </row>
    <row r="8" spans="3:39" ht="15.6" x14ac:dyDescent="0.3">
      <c r="C8" s="1"/>
      <c r="D8" s="2"/>
      <c r="E8" s="3" t="s">
        <v>16</v>
      </c>
      <c r="F8" s="3" t="s">
        <v>17</v>
      </c>
      <c r="G8" s="3" t="s">
        <v>18</v>
      </c>
      <c r="H8" s="3" t="s">
        <v>19</v>
      </c>
      <c r="I8" s="3" t="s">
        <v>20</v>
      </c>
      <c r="J8" s="4" t="s">
        <v>21</v>
      </c>
      <c r="K8" s="4" t="s">
        <v>22</v>
      </c>
      <c r="L8" s="4" t="s">
        <v>23</v>
      </c>
      <c r="M8" s="4" t="s">
        <v>24</v>
      </c>
      <c r="N8" s="5" t="s">
        <v>80</v>
      </c>
      <c r="O8" s="5" t="s">
        <v>81</v>
      </c>
      <c r="Q8" s="3" t="s">
        <v>16</v>
      </c>
      <c r="R8" s="3" t="s">
        <v>17</v>
      </c>
      <c r="S8" s="3" t="s">
        <v>18</v>
      </c>
      <c r="T8" s="3" t="s">
        <v>19</v>
      </c>
      <c r="U8" s="3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5" t="s">
        <v>11</v>
      </c>
      <c r="AA8" s="5" t="s">
        <v>12</v>
      </c>
      <c r="AC8" s="3" t="s">
        <v>16</v>
      </c>
      <c r="AD8" s="3" t="s">
        <v>17</v>
      </c>
      <c r="AE8" s="3" t="s">
        <v>18</v>
      </c>
      <c r="AF8" s="3" t="s">
        <v>19</v>
      </c>
      <c r="AG8" s="3" t="s">
        <v>20</v>
      </c>
      <c r="AH8" s="4" t="s">
        <v>21</v>
      </c>
      <c r="AI8" s="4" t="s">
        <v>22</v>
      </c>
      <c r="AJ8" s="4" t="s">
        <v>23</v>
      </c>
      <c r="AK8" s="4" t="s">
        <v>24</v>
      </c>
      <c r="AL8" s="5" t="s">
        <v>11</v>
      </c>
      <c r="AM8" s="5" t="s">
        <v>12</v>
      </c>
    </row>
    <row r="9" spans="3:39" ht="15.6" x14ac:dyDescent="0.3">
      <c r="C9" s="2" t="s">
        <v>82</v>
      </c>
      <c r="D9" s="2" t="s">
        <v>13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Q9">
        <v>1</v>
      </c>
      <c r="R9">
        <v>1</v>
      </c>
      <c r="S9">
        <v>2</v>
      </c>
      <c r="T9">
        <v>2</v>
      </c>
      <c r="U9">
        <v>1</v>
      </c>
      <c r="V9">
        <v>1</v>
      </c>
      <c r="W9">
        <v>1</v>
      </c>
      <c r="X9">
        <v>2</v>
      </c>
      <c r="Y9">
        <v>1</v>
      </c>
      <c r="Z9">
        <v>2</v>
      </c>
      <c r="AA9">
        <v>2</v>
      </c>
    </row>
    <row r="10" spans="3:39" ht="15.6" x14ac:dyDescent="0.3">
      <c r="C10" s="2">
        <v>1</v>
      </c>
      <c r="D10" s="2">
        <v>5.52</v>
      </c>
      <c r="E10" s="3">
        <v>65</v>
      </c>
      <c r="F10" s="3">
        <v>0.3</v>
      </c>
      <c r="G10" s="3">
        <v>30</v>
      </c>
      <c r="H10" s="3">
        <v>70</v>
      </c>
      <c r="I10" s="3">
        <v>0.06</v>
      </c>
      <c r="J10" s="4">
        <v>30</v>
      </c>
      <c r="K10" s="4">
        <v>290</v>
      </c>
      <c r="L10" s="4">
        <v>50</v>
      </c>
      <c r="M10" s="4">
        <v>50</v>
      </c>
      <c r="N10" s="5">
        <v>0.05</v>
      </c>
      <c r="O10" s="5">
        <v>0</v>
      </c>
      <c r="Q10">
        <f>E10/E$25</f>
        <v>2.8274392100569838</v>
      </c>
      <c r="R10">
        <f>F10/F$25</f>
        <v>7.6730267532866131E-3</v>
      </c>
      <c r="S10">
        <f t="shared" ref="R10:AA19" si="0">G10/G$25</f>
        <v>1.2343139271754784</v>
      </c>
      <c r="T10">
        <f t="shared" si="0"/>
        <v>1.7465941414242225</v>
      </c>
      <c r="U10">
        <f t="shared" si="0"/>
        <v>3.3261267254282383E-3</v>
      </c>
      <c r="V10">
        <f t="shared" si="0"/>
        <v>0.84619073139085543</v>
      </c>
      <c r="W10">
        <f t="shared" si="0"/>
        <v>4.752851711026616</v>
      </c>
      <c r="X10">
        <f t="shared" si="0"/>
        <v>0.52049717890529024</v>
      </c>
      <c r="Y10">
        <f t="shared" si="0"/>
        <v>0.80639958712341142</v>
      </c>
      <c r="Z10">
        <f t="shared" si="0"/>
        <v>8.9530323920711946E-4</v>
      </c>
      <c r="AA10">
        <f t="shared" si="0"/>
        <v>0</v>
      </c>
      <c r="AB10">
        <v>1</v>
      </c>
      <c r="AC10">
        <f>Q10*Q$9</f>
        <v>2.8274392100569838</v>
      </c>
      <c r="AD10">
        <f t="shared" ref="AD10:AM19" si="1">R10*R$9</f>
        <v>7.6730267532866131E-3</v>
      </c>
      <c r="AE10">
        <f t="shared" si="1"/>
        <v>2.4686278543509568</v>
      </c>
      <c r="AF10">
        <f t="shared" si="1"/>
        <v>3.4931882828484451</v>
      </c>
      <c r="AG10">
        <f t="shared" si="1"/>
        <v>3.3261267254282383E-3</v>
      </c>
      <c r="AH10">
        <f t="shared" si="1"/>
        <v>0.84619073139085543</v>
      </c>
      <c r="AI10">
        <f t="shared" si="1"/>
        <v>4.752851711026616</v>
      </c>
      <c r="AJ10">
        <f t="shared" si="1"/>
        <v>1.0409943578105805</v>
      </c>
      <c r="AK10">
        <f t="shared" si="1"/>
        <v>0.80639958712341142</v>
      </c>
      <c r="AL10">
        <f t="shared" si="1"/>
        <v>1.7906064784142389E-3</v>
      </c>
      <c r="AM10">
        <f t="shared" si="1"/>
        <v>0</v>
      </c>
    </row>
    <row r="11" spans="3:39" ht="15.6" x14ac:dyDescent="0.3">
      <c r="C11" s="2">
        <v>2</v>
      </c>
      <c r="D11" s="2">
        <v>6.03</v>
      </c>
      <c r="E11" s="3">
        <v>8.9</v>
      </c>
      <c r="F11" s="3">
        <v>0.9</v>
      </c>
      <c r="G11" s="3">
        <v>0.7</v>
      </c>
      <c r="H11" s="3">
        <v>2</v>
      </c>
      <c r="I11" s="3">
        <v>0.06</v>
      </c>
      <c r="J11" s="4">
        <v>15</v>
      </c>
      <c r="K11" s="4">
        <v>5</v>
      </c>
      <c r="L11" s="4">
        <v>3</v>
      </c>
      <c r="M11" s="4">
        <v>1.2</v>
      </c>
      <c r="N11" s="5">
        <v>0.04</v>
      </c>
      <c r="O11" s="5">
        <v>1E-3</v>
      </c>
      <c r="Q11">
        <f t="shared" ref="Q11:Q19" si="2">E11/E$25</f>
        <v>0.38714167645395625</v>
      </c>
      <c r="R11">
        <f t="shared" si="0"/>
        <v>2.3019080259859839E-2</v>
      </c>
      <c r="S11">
        <f t="shared" si="0"/>
        <v>2.8800658300761159E-2</v>
      </c>
      <c r="T11">
        <f t="shared" si="0"/>
        <v>4.9902689754977789E-2</v>
      </c>
      <c r="U11">
        <f t="shared" si="0"/>
        <v>3.3261267254282383E-3</v>
      </c>
      <c r="V11">
        <f t="shared" si="0"/>
        <v>0.42309536569542772</v>
      </c>
      <c r="W11">
        <f t="shared" si="0"/>
        <v>8.1945719155631314E-2</v>
      </c>
      <c r="X11">
        <f t="shared" si="0"/>
        <v>3.1229830734317416E-2</v>
      </c>
      <c r="Y11">
        <f t="shared" si="0"/>
        <v>1.9353590090961874E-2</v>
      </c>
      <c r="Z11">
        <f t="shared" si="0"/>
        <v>7.1624259136569553E-4</v>
      </c>
      <c r="AA11">
        <f t="shared" si="0"/>
        <v>1.8204656751196958E-5</v>
      </c>
      <c r="AB11">
        <v>2</v>
      </c>
      <c r="AC11">
        <f t="shared" ref="AC11:AC19" si="3">Q11*Q$9</f>
        <v>0.38714167645395625</v>
      </c>
      <c r="AD11">
        <f t="shared" si="1"/>
        <v>2.3019080259859839E-2</v>
      </c>
      <c r="AE11">
        <f t="shared" si="1"/>
        <v>5.7601316601522318E-2</v>
      </c>
      <c r="AF11">
        <f t="shared" si="1"/>
        <v>9.9805379509955577E-2</v>
      </c>
      <c r="AG11">
        <f t="shared" si="1"/>
        <v>3.3261267254282383E-3</v>
      </c>
      <c r="AH11">
        <f t="shared" si="1"/>
        <v>0.42309536569542772</v>
      </c>
      <c r="AI11">
        <f t="shared" si="1"/>
        <v>8.1945719155631314E-2</v>
      </c>
      <c r="AJ11">
        <f t="shared" si="1"/>
        <v>6.2459661468634832E-2</v>
      </c>
      <c r="AK11">
        <f t="shared" si="1"/>
        <v>1.9353590090961874E-2</v>
      </c>
      <c r="AL11">
        <f t="shared" si="1"/>
        <v>1.4324851827313911E-3</v>
      </c>
      <c r="AM11">
        <f t="shared" si="1"/>
        <v>3.6409313502393916E-5</v>
      </c>
    </row>
    <row r="12" spans="3:39" ht="15.6" x14ac:dyDescent="0.3">
      <c r="C12" s="2">
        <v>3</v>
      </c>
      <c r="D12" s="2">
        <v>6.58</v>
      </c>
      <c r="E12" s="3">
        <v>5.8</v>
      </c>
      <c r="F12" s="3">
        <v>0.69999999999999984</v>
      </c>
      <c r="G12" s="3">
        <v>1</v>
      </c>
      <c r="H12" s="3">
        <v>4</v>
      </c>
      <c r="I12" s="3">
        <v>7.9999999999999988E-2</v>
      </c>
      <c r="J12" s="4">
        <v>7.9999999999999991</v>
      </c>
      <c r="K12" s="4">
        <v>13</v>
      </c>
      <c r="L12" s="4">
        <v>6</v>
      </c>
      <c r="M12" s="4">
        <v>0</v>
      </c>
      <c r="N12" s="5">
        <v>2.6</v>
      </c>
      <c r="O12" s="5">
        <v>3.0000000000000002E-2</v>
      </c>
      <c r="Q12">
        <f t="shared" si="2"/>
        <v>0.25229457566662317</v>
      </c>
      <c r="R12">
        <f t="shared" si="0"/>
        <v>1.7903729091002095E-2</v>
      </c>
      <c r="S12">
        <f t="shared" si="0"/>
        <v>4.1143797572515947E-2</v>
      </c>
      <c r="T12">
        <f t="shared" si="0"/>
        <v>9.9805379509955577E-2</v>
      </c>
      <c r="U12">
        <f t="shared" si="0"/>
        <v>4.4348356339043177E-3</v>
      </c>
      <c r="V12">
        <f t="shared" si="0"/>
        <v>0.2256508617042281</v>
      </c>
      <c r="W12">
        <f t="shared" si="0"/>
        <v>0.21305886980464142</v>
      </c>
      <c r="X12">
        <f t="shared" si="0"/>
        <v>6.2459661468634832E-2</v>
      </c>
      <c r="Y12">
        <f t="shared" si="0"/>
        <v>0</v>
      </c>
      <c r="Z12">
        <f t="shared" si="0"/>
        <v>4.6555768438770212E-2</v>
      </c>
      <c r="AA12">
        <f t="shared" si="0"/>
        <v>5.4613970253590874E-4</v>
      </c>
      <c r="AB12">
        <v>3</v>
      </c>
      <c r="AC12" s="32">
        <f t="shared" si="3"/>
        <v>0.25229457566662317</v>
      </c>
      <c r="AD12" s="32">
        <f t="shared" si="1"/>
        <v>1.7903729091002095E-2</v>
      </c>
      <c r="AE12" s="32">
        <f t="shared" si="1"/>
        <v>8.2287595145031894E-2</v>
      </c>
      <c r="AF12" s="32">
        <f t="shared" si="1"/>
        <v>0.19961075901991115</v>
      </c>
      <c r="AG12" s="32">
        <f t="shared" si="1"/>
        <v>4.4348356339043177E-3</v>
      </c>
      <c r="AH12" s="32">
        <f t="shared" si="1"/>
        <v>0.2256508617042281</v>
      </c>
      <c r="AI12" s="32">
        <f t="shared" si="1"/>
        <v>0.21305886980464142</v>
      </c>
      <c r="AJ12" s="32">
        <f t="shared" si="1"/>
        <v>0.12491932293726966</v>
      </c>
      <c r="AK12" s="32">
        <f t="shared" si="1"/>
        <v>0</v>
      </c>
      <c r="AL12" s="32">
        <f t="shared" si="1"/>
        <v>9.3111536877540424E-2</v>
      </c>
      <c r="AM12" s="32">
        <f t="shared" si="1"/>
        <v>1.0922794050718175E-3</v>
      </c>
    </row>
    <row r="13" spans="3:39" ht="15.6" x14ac:dyDescent="0.3">
      <c r="C13" s="2">
        <v>4</v>
      </c>
      <c r="D13" s="2">
        <v>6.38</v>
      </c>
      <c r="E13" s="3">
        <v>6.3999999999999995</v>
      </c>
      <c r="F13" s="3">
        <v>0.8</v>
      </c>
      <c r="G13" s="3">
        <v>0.7</v>
      </c>
      <c r="H13" s="3">
        <v>5</v>
      </c>
      <c r="I13" s="3">
        <v>3.9999999999999994E-2</v>
      </c>
      <c r="J13" s="4">
        <v>9</v>
      </c>
      <c r="K13" s="4">
        <v>24</v>
      </c>
      <c r="L13" s="4">
        <v>6</v>
      </c>
      <c r="M13" s="4">
        <v>0</v>
      </c>
      <c r="N13" s="5">
        <v>0.67</v>
      </c>
      <c r="O13" s="5">
        <v>0.04</v>
      </c>
      <c r="Q13">
        <f t="shared" si="2"/>
        <v>0.27839401452868762</v>
      </c>
      <c r="R13">
        <f t="shared" si="0"/>
        <v>2.0461404675430971E-2</v>
      </c>
      <c r="S13">
        <f t="shared" si="0"/>
        <v>2.8800658300761159E-2</v>
      </c>
      <c r="T13">
        <f t="shared" si="0"/>
        <v>0.12475672438744448</v>
      </c>
      <c r="U13">
        <f t="shared" si="0"/>
        <v>2.2174178169521589E-3</v>
      </c>
      <c r="V13">
        <f t="shared" si="0"/>
        <v>0.25385721941725664</v>
      </c>
      <c r="W13">
        <f t="shared" si="0"/>
        <v>0.39333945194703029</v>
      </c>
      <c r="X13">
        <f t="shared" si="0"/>
        <v>6.2459661468634832E-2</v>
      </c>
      <c r="Y13">
        <f t="shared" si="0"/>
        <v>0</v>
      </c>
      <c r="Z13">
        <f t="shared" si="0"/>
        <v>1.19970634053754E-2</v>
      </c>
      <c r="AA13">
        <f t="shared" si="0"/>
        <v>7.2818627004787829E-4</v>
      </c>
      <c r="AB13">
        <v>4</v>
      </c>
      <c r="AC13">
        <f t="shared" si="3"/>
        <v>0.27839401452868762</v>
      </c>
      <c r="AD13">
        <f t="shared" si="1"/>
        <v>2.0461404675430971E-2</v>
      </c>
      <c r="AE13">
        <f t="shared" si="1"/>
        <v>5.7601316601522318E-2</v>
      </c>
      <c r="AF13">
        <f t="shared" si="1"/>
        <v>0.24951344877488896</v>
      </c>
      <c r="AG13">
        <f t="shared" si="1"/>
        <v>2.2174178169521589E-3</v>
      </c>
      <c r="AH13">
        <f t="shared" si="1"/>
        <v>0.25385721941725664</v>
      </c>
      <c r="AI13">
        <f t="shared" si="1"/>
        <v>0.39333945194703029</v>
      </c>
      <c r="AJ13">
        <f t="shared" si="1"/>
        <v>0.12491932293726966</v>
      </c>
      <c r="AK13">
        <f t="shared" si="1"/>
        <v>0</v>
      </c>
      <c r="AL13">
        <f t="shared" si="1"/>
        <v>2.3994126810750801E-2</v>
      </c>
      <c r="AM13">
        <f t="shared" si="1"/>
        <v>1.4563725400957566E-3</v>
      </c>
    </row>
    <row r="14" spans="3:39" ht="15.6" x14ac:dyDescent="0.3">
      <c r="C14" s="2">
        <v>5</v>
      </c>
      <c r="D14" s="2">
        <v>7.13</v>
      </c>
      <c r="E14" s="3">
        <v>17</v>
      </c>
      <c r="F14" s="3">
        <v>27</v>
      </c>
      <c r="G14" s="3">
        <v>9.4</v>
      </c>
      <c r="H14" s="3">
        <v>140</v>
      </c>
      <c r="I14" s="3">
        <v>0.63</v>
      </c>
      <c r="J14" s="4">
        <v>19</v>
      </c>
      <c r="K14" s="4">
        <v>480</v>
      </c>
      <c r="L14" s="4">
        <v>80</v>
      </c>
      <c r="M14" s="4">
        <v>0</v>
      </c>
      <c r="N14" s="5">
        <v>14.8</v>
      </c>
      <c r="O14" s="5">
        <v>0.62</v>
      </c>
      <c r="Q14">
        <f t="shared" si="2"/>
        <v>0.7394841010918265</v>
      </c>
      <c r="R14">
        <f t="shared" si="0"/>
        <v>0.69057240779579521</v>
      </c>
      <c r="S14">
        <f t="shared" si="0"/>
        <v>0.38675169718164987</v>
      </c>
      <c r="T14">
        <f t="shared" si="0"/>
        <v>3.4931882828484451</v>
      </c>
      <c r="U14">
        <f t="shared" si="0"/>
        <v>3.4924330616996506E-2</v>
      </c>
      <c r="V14">
        <f t="shared" si="0"/>
        <v>0.53592079654754177</v>
      </c>
      <c r="W14">
        <f t="shared" si="0"/>
        <v>7.8667890389406061</v>
      </c>
      <c r="X14">
        <f t="shared" si="0"/>
        <v>0.83279548624846444</v>
      </c>
      <c r="Y14">
        <f t="shared" si="0"/>
        <v>0</v>
      </c>
      <c r="Z14">
        <f t="shared" si="0"/>
        <v>0.26500975880530736</v>
      </c>
      <c r="AA14">
        <f t="shared" si="0"/>
        <v>1.1286887185742113E-2</v>
      </c>
      <c r="AB14">
        <v>5</v>
      </c>
      <c r="AC14">
        <f t="shared" si="3"/>
        <v>0.7394841010918265</v>
      </c>
      <c r="AD14">
        <f t="shared" si="1"/>
        <v>0.69057240779579521</v>
      </c>
      <c r="AE14">
        <f t="shared" si="1"/>
        <v>0.77350339436329973</v>
      </c>
      <c r="AF14">
        <f t="shared" si="1"/>
        <v>6.9863765656968901</v>
      </c>
      <c r="AG14">
        <f t="shared" si="1"/>
        <v>3.4924330616996506E-2</v>
      </c>
      <c r="AH14">
        <f t="shared" si="1"/>
        <v>0.53592079654754177</v>
      </c>
      <c r="AI14">
        <f t="shared" si="1"/>
        <v>7.8667890389406061</v>
      </c>
      <c r="AJ14">
        <f t="shared" si="1"/>
        <v>1.6655909724969289</v>
      </c>
      <c r="AK14">
        <f t="shared" si="1"/>
        <v>0</v>
      </c>
      <c r="AL14">
        <f t="shared" si="1"/>
        <v>0.53001951761061472</v>
      </c>
      <c r="AM14">
        <f t="shared" si="1"/>
        <v>2.2573774371484227E-2</v>
      </c>
    </row>
    <row r="15" spans="3:39" ht="15.6" x14ac:dyDescent="0.3">
      <c r="C15" s="2">
        <v>6</v>
      </c>
      <c r="D15" s="2">
        <v>7.53</v>
      </c>
      <c r="E15" s="3">
        <v>19</v>
      </c>
      <c r="F15" s="3">
        <v>3.2</v>
      </c>
      <c r="G15" s="3">
        <v>11.6</v>
      </c>
      <c r="H15" s="3">
        <v>133</v>
      </c>
      <c r="I15" s="3">
        <v>0.06</v>
      </c>
      <c r="J15" s="4">
        <v>34</v>
      </c>
      <c r="K15" s="4">
        <v>229</v>
      </c>
      <c r="L15" s="4">
        <v>160</v>
      </c>
      <c r="M15" s="4">
        <v>35</v>
      </c>
      <c r="N15" s="5">
        <v>0.02</v>
      </c>
      <c r="O15" s="5">
        <v>0.52</v>
      </c>
      <c r="Q15">
        <f t="shared" si="2"/>
        <v>0.8264822306320414</v>
      </c>
      <c r="R15">
        <f t="shared" si="0"/>
        <v>8.1845618701723882E-2</v>
      </c>
      <c r="S15">
        <f t="shared" si="0"/>
        <v>0.47726805184118493</v>
      </c>
      <c r="T15">
        <f t="shared" si="0"/>
        <v>3.3185288687060228</v>
      </c>
      <c r="U15">
        <f t="shared" si="0"/>
        <v>3.3261267254282383E-3</v>
      </c>
      <c r="V15">
        <f t="shared" si="0"/>
        <v>0.95901616224296948</v>
      </c>
      <c r="W15">
        <f t="shared" si="0"/>
        <v>3.7531139373279143</v>
      </c>
      <c r="X15">
        <f t="shared" si="0"/>
        <v>1.6655909724969289</v>
      </c>
      <c r="Y15">
        <f t="shared" si="0"/>
        <v>0.56447971098638805</v>
      </c>
      <c r="Z15">
        <f t="shared" si="0"/>
        <v>3.5812129568284776E-4</v>
      </c>
      <c r="AA15">
        <f t="shared" si="0"/>
        <v>9.4664215106224185E-3</v>
      </c>
      <c r="AB15" s="18">
        <v>6</v>
      </c>
      <c r="AC15" s="18">
        <f t="shared" si="3"/>
        <v>0.8264822306320414</v>
      </c>
      <c r="AD15" s="18">
        <f t="shared" si="1"/>
        <v>8.1845618701723882E-2</v>
      </c>
      <c r="AE15" s="18">
        <f t="shared" si="1"/>
        <v>0.95453610368236985</v>
      </c>
      <c r="AF15" s="18">
        <f t="shared" si="1"/>
        <v>6.6370577374120456</v>
      </c>
      <c r="AG15" s="18">
        <f t="shared" si="1"/>
        <v>3.3261267254282383E-3</v>
      </c>
      <c r="AH15" s="18">
        <f t="shared" si="1"/>
        <v>0.95901616224296948</v>
      </c>
      <c r="AI15" s="18">
        <f t="shared" si="1"/>
        <v>3.7531139373279143</v>
      </c>
      <c r="AJ15" s="18">
        <f t="shared" si="1"/>
        <v>3.3311819449938578</v>
      </c>
      <c r="AK15" s="18">
        <f t="shared" si="1"/>
        <v>0.56447971098638805</v>
      </c>
      <c r="AL15" s="18">
        <f t="shared" si="1"/>
        <v>7.1624259136569553E-4</v>
      </c>
      <c r="AM15" s="18">
        <f t="shared" si="1"/>
        <v>1.8932843021244837E-2</v>
      </c>
    </row>
    <row r="16" spans="3:39" ht="15.6" x14ac:dyDescent="0.3">
      <c r="C16" s="2">
        <v>7</v>
      </c>
      <c r="D16" s="2">
        <v>7.74</v>
      </c>
      <c r="E16" s="3">
        <v>21</v>
      </c>
      <c r="F16" s="3">
        <v>2.4</v>
      </c>
      <c r="G16" s="3">
        <v>11.2</v>
      </c>
      <c r="H16" s="3">
        <v>94</v>
      </c>
      <c r="I16" s="3">
        <v>7.0000000000000007E-2</v>
      </c>
      <c r="J16" s="4">
        <v>33</v>
      </c>
      <c r="K16" s="4">
        <v>146</v>
      </c>
      <c r="L16" s="4">
        <v>81</v>
      </c>
      <c r="M16" s="4">
        <v>110</v>
      </c>
      <c r="N16" s="5">
        <v>0.02</v>
      </c>
      <c r="O16" s="5">
        <v>0.2</v>
      </c>
      <c r="Q16">
        <f t="shared" si="2"/>
        <v>0.91348036017225631</v>
      </c>
      <c r="R16">
        <f t="shared" si="0"/>
        <v>6.1384214026292905E-2</v>
      </c>
      <c r="S16">
        <f t="shared" si="0"/>
        <v>0.46081053281217854</v>
      </c>
      <c r="T16">
        <f t="shared" si="0"/>
        <v>2.3454264184839562</v>
      </c>
      <c r="U16">
        <f t="shared" si="0"/>
        <v>3.8804811796662787E-3</v>
      </c>
      <c r="V16">
        <f t="shared" si="0"/>
        <v>0.930809804529941</v>
      </c>
      <c r="W16">
        <f t="shared" si="0"/>
        <v>2.3928149993444343</v>
      </c>
      <c r="X16">
        <f t="shared" si="0"/>
        <v>0.84320542982657021</v>
      </c>
      <c r="Y16">
        <f t="shared" si="0"/>
        <v>1.7740790916715052</v>
      </c>
      <c r="Z16">
        <f t="shared" si="0"/>
        <v>3.5812129568284776E-4</v>
      </c>
      <c r="AA16">
        <f t="shared" si="0"/>
        <v>3.6409313502393918E-3</v>
      </c>
      <c r="AB16">
        <v>7</v>
      </c>
      <c r="AC16">
        <f t="shared" si="3"/>
        <v>0.91348036017225631</v>
      </c>
      <c r="AD16">
        <f t="shared" si="1"/>
        <v>6.1384214026292905E-2</v>
      </c>
      <c r="AE16">
        <f t="shared" si="1"/>
        <v>0.92162106562435708</v>
      </c>
      <c r="AF16">
        <f t="shared" si="1"/>
        <v>4.6908528369679123</v>
      </c>
      <c r="AG16">
        <f t="shared" si="1"/>
        <v>3.8804811796662787E-3</v>
      </c>
      <c r="AH16">
        <f t="shared" si="1"/>
        <v>0.930809804529941</v>
      </c>
      <c r="AI16">
        <f t="shared" si="1"/>
        <v>2.3928149993444343</v>
      </c>
      <c r="AJ16">
        <f t="shared" si="1"/>
        <v>1.6864108596531404</v>
      </c>
      <c r="AK16">
        <f t="shared" si="1"/>
        <v>1.7740790916715052</v>
      </c>
      <c r="AL16">
        <f t="shared" si="1"/>
        <v>7.1624259136569553E-4</v>
      </c>
      <c r="AM16">
        <f t="shared" si="1"/>
        <v>7.2818627004787835E-3</v>
      </c>
    </row>
    <row r="17" spans="3:39" ht="15.6" x14ac:dyDescent="0.3">
      <c r="C17" s="2">
        <v>8</v>
      </c>
      <c r="D17" s="2">
        <v>7.68</v>
      </c>
      <c r="E17" s="3">
        <v>15</v>
      </c>
      <c r="F17" s="3">
        <v>0.69999999999999984</v>
      </c>
      <c r="G17" s="3">
        <v>5</v>
      </c>
      <c r="H17" s="3">
        <v>80</v>
      </c>
      <c r="I17" s="3">
        <v>0.11</v>
      </c>
      <c r="J17" s="4">
        <v>30</v>
      </c>
      <c r="K17" s="4">
        <v>191</v>
      </c>
      <c r="L17" s="4">
        <v>57.999999999999993</v>
      </c>
      <c r="M17" s="4">
        <v>0</v>
      </c>
      <c r="N17" s="5">
        <v>2.1</v>
      </c>
      <c r="O17" s="5">
        <v>0.13</v>
      </c>
      <c r="Q17">
        <f t="shared" si="2"/>
        <v>0.65248597155161159</v>
      </c>
      <c r="R17">
        <f t="shared" si="0"/>
        <v>1.7903729091002095E-2</v>
      </c>
      <c r="S17">
        <f t="shared" si="0"/>
        <v>0.20571898786257972</v>
      </c>
      <c r="T17">
        <f t="shared" si="0"/>
        <v>1.9961075901991117</v>
      </c>
      <c r="U17">
        <f t="shared" si="0"/>
        <v>6.0978989966184371E-3</v>
      </c>
      <c r="V17">
        <f t="shared" si="0"/>
        <v>0.84619073139085543</v>
      </c>
      <c r="W17">
        <f t="shared" si="0"/>
        <v>3.130326471745116</v>
      </c>
      <c r="X17">
        <f t="shared" si="0"/>
        <v>0.60377672753013667</v>
      </c>
      <c r="Y17">
        <f t="shared" si="0"/>
        <v>0</v>
      </c>
      <c r="Z17">
        <f t="shared" si="0"/>
        <v>3.7602736046699017E-2</v>
      </c>
      <c r="AA17">
        <f t="shared" si="0"/>
        <v>2.3666053776556046E-3</v>
      </c>
      <c r="AB17">
        <v>8</v>
      </c>
      <c r="AC17">
        <f t="shared" si="3"/>
        <v>0.65248597155161159</v>
      </c>
      <c r="AD17">
        <f t="shared" si="1"/>
        <v>1.7903729091002095E-2</v>
      </c>
      <c r="AE17">
        <f t="shared" si="1"/>
        <v>0.41143797572515944</v>
      </c>
      <c r="AF17">
        <f t="shared" si="1"/>
        <v>3.9922151803982233</v>
      </c>
      <c r="AG17">
        <f t="shared" si="1"/>
        <v>6.0978989966184371E-3</v>
      </c>
      <c r="AH17">
        <f t="shared" si="1"/>
        <v>0.84619073139085543</v>
      </c>
      <c r="AI17">
        <f t="shared" si="1"/>
        <v>3.130326471745116</v>
      </c>
      <c r="AJ17">
        <f t="shared" si="1"/>
        <v>1.2075534550602733</v>
      </c>
      <c r="AK17">
        <f t="shared" si="1"/>
        <v>0</v>
      </c>
      <c r="AL17">
        <f t="shared" si="1"/>
        <v>7.5205472093398035E-2</v>
      </c>
      <c r="AM17">
        <f t="shared" si="1"/>
        <v>4.7332107553112093E-3</v>
      </c>
    </row>
    <row r="18" spans="3:39" ht="15.6" x14ac:dyDescent="0.3">
      <c r="C18" s="2">
        <v>9</v>
      </c>
      <c r="D18" s="2">
        <v>7.48</v>
      </c>
      <c r="E18" s="3">
        <v>53.999999999999993</v>
      </c>
      <c r="F18" s="3">
        <v>5</v>
      </c>
      <c r="G18" s="3">
        <v>8.6999999999999993</v>
      </c>
      <c r="H18" s="3">
        <v>98</v>
      </c>
      <c r="I18" s="3">
        <v>3.9999999999999994E-2</v>
      </c>
      <c r="J18" s="4">
        <v>80</v>
      </c>
      <c r="K18" s="4">
        <v>245</v>
      </c>
      <c r="L18" s="4">
        <v>94</v>
      </c>
      <c r="M18" s="4">
        <v>0.2</v>
      </c>
      <c r="N18" s="5">
        <v>7.0000000000000007E-2</v>
      </c>
      <c r="O18" s="5">
        <v>0.44</v>
      </c>
      <c r="Q18">
        <f t="shared" si="2"/>
        <v>2.3489494975858016</v>
      </c>
      <c r="R18">
        <f t="shared" si="0"/>
        <v>0.12788377922144356</v>
      </c>
      <c r="S18">
        <f t="shared" si="0"/>
        <v>0.35795103888088869</v>
      </c>
      <c r="T18">
        <f t="shared" si="0"/>
        <v>2.4452317979939115</v>
      </c>
      <c r="U18">
        <f t="shared" si="0"/>
        <v>2.2174178169521589E-3</v>
      </c>
      <c r="V18">
        <f t="shared" si="0"/>
        <v>2.256508617042281</v>
      </c>
      <c r="W18">
        <f t="shared" si="0"/>
        <v>4.0153402386259343</v>
      </c>
      <c r="X18">
        <f t="shared" si="0"/>
        <v>0.97853469634194568</v>
      </c>
      <c r="Y18">
        <f t="shared" si="0"/>
        <v>3.2255983484936459E-3</v>
      </c>
      <c r="Z18">
        <f t="shared" si="0"/>
        <v>1.2534245348899673E-3</v>
      </c>
      <c r="AA18">
        <f t="shared" si="0"/>
        <v>8.0100489705266613E-3</v>
      </c>
      <c r="AB18">
        <v>9</v>
      </c>
      <c r="AC18">
        <f t="shared" si="3"/>
        <v>2.3489494975858016</v>
      </c>
      <c r="AD18">
        <f t="shared" si="1"/>
        <v>0.12788377922144356</v>
      </c>
      <c r="AE18">
        <f t="shared" si="1"/>
        <v>0.71590207776177739</v>
      </c>
      <c r="AF18">
        <f t="shared" si="1"/>
        <v>4.8904635959878231</v>
      </c>
      <c r="AG18">
        <f t="shared" si="1"/>
        <v>2.2174178169521589E-3</v>
      </c>
      <c r="AH18">
        <f t="shared" si="1"/>
        <v>2.256508617042281</v>
      </c>
      <c r="AI18">
        <f t="shared" si="1"/>
        <v>4.0153402386259343</v>
      </c>
      <c r="AJ18">
        <f t="shared" si="1"/>
        <v>1.9570693926838914</v>
      </c>
      <c r="AK18">
        <f t="shared" si="1"/>
        <v>3.2255983484936459E-3</v>
      </c>
      <c r="AL18">
        <f t="shared" si="1"/>
        <v>2.5068490697799347E-3</v>
      </c>
      <c r="AM18">
        <f>AA18*AA$9</f>
        <v>1.6020097941053323E-2</v>
      </c>
    </row>
    <row r="19" spans="3:39" ht="15.6" x14ac:dyDescent="0.3">
      <c r="C19" s="2">
        <v>10</v>
      </c>
      <c r="D19" s="2">
        <v>8.16</v>
      </c>
      <c r="E19" s="3">
        <v>30</v>
      </c>
      <c r="F19" s="3">
        <v>1.8</v>
      </c>
      <c r="G19" s="3">
        <v>11.1</v>
      </c>
      <c r="H19" s="3">
        <v>73</v>
      </c>
      <c r="I19" s="3">
        <v>9.9999999999999985E-3</v>
      </c>
      <c r="J19" s="4">
        <v>48</v>
      </c>
      <c r="K19" s="4">
        <v>81</v>
      </c>
      <c r="L19" s="4">
        <v>64</v>
      </c>
      <c r="M19" s="4">
        <v>110</v>
      </c>
      <c r="N19" s="5">
        <v>2.9999999999999995E-2</v>
      </c>
      <c r="O19" s="5">
        <v>0</v>
      </c>
      <c r="Q19">
        <f t="shared" si="2"/>
        <v>1.3049719431032232</v>
      </c>
      <c r="R19">
        <f t="shared" si="0"/>
        <v>4.6038160519719679E-2</v>
      </c>
      <c r="S19">
        <f t="shared" si="0"/>
        <v>0.45669615305492695</v>
      </c>
      <c r="T19">
        <f t="shared" si="0"/>
        <v>1.8214481760566894</v>
      </c>
      <c r="U19">
        <f t="shared" si="0"/>
        <v>5.5435445423803972E-4</v>
      </c>
      <c r="V19">
        <f t="shared" si="0"/>
        <v>1.3539051702253686</v>
      </c>
      <c r="W19">
        <f t="shared" si="0"/>
        <v>1.3275206503212273</v>
      </c>
      <c r="X19">
        <f t="shared" si="0"/>
        <v>0.66623638899877158</v>
      </c>
      <c r="Y19">
        <f t="shared" si="0"/>
        <v>1.7740790916715052</v>
      </c>
      <c r="Z19">
        <f t="shared" si="0"/>
        <v>5.3718194352427159E-4</v>
      </c>
      <c r="AA19">
        <f t="shared" si="0"/>
        <v>0</v>
      </c>
      <c r="AB19">
        <v>10</v>
      </c>
      <c r="AC19">
        <f t="shared" si="3"/>
        <v>1.3049719431032232</v>
      </c>
      <c r="AD19">
        <f t="shared" si="1"/>
        <v>4.6038160519719679E-2</v>
      </c>
      <c r="AE19">
        <f t="shared" si="1"/>
        <v>0.91339230610985389</v>
      </c>
      <c r="AF19">
        <f t="shared" si="1"/>
        <v>3.6428963521133788</v>
      </c>
      <c r="AG19">
        <f t="shared" si="1"/>
        <v>5.5435445423803972E-4</v>
      </c>
      <c r="AH19">
        <f t="shared" si="1"/>
        <v>1.3539051702253686</v>
      </c>
      <c r="AI19">
        <f t="shared" si="1"/>
        <v>1.3275206503212273</v>
      </c>
      <c r="AJ19">
        <f t="shared" si="1"/>
        <v>1.3324727779975432</v>
      </c>
      <c r="AK19">
        <f t="shared" si="1"/>
        <v>1.7740790916715052</v>
      </c>
      <c r="AL19">
        <f t="shared" si="1"/>
        <v>1.0743638870485432E-3</v>
      </c>
      <c r="AM19">
        <f t="shared" si="1"/>
        <v>0</v>
      </c>
    </row>
    <row r="20" spans="3:39" ht="15.6" x14ac:dyDescent="0.3">
      <c r="C20" s="1"/>
      <c r="D20" s="2"/>
      <c r="E20" s="3"/>
      <c r="F20" s="2"/>
      <c r="G20" s="2"/>
      <c r="H20" s="2"/>
      <c r="I20" s="2"/>
      <c r="J20" s="2"/>
      <c r="K20" s="2"/>
      <c r="L20" s="2"/>
      <c r="M20" s="2"/>
      <c r="N20" s="2"/>
      <c r="O20" s="2"/>
    </row>
    <row r="21" spans="3:39" ht="15.6" x14ac:dyDescent="0.3">
      <c r="C21" s="1"/>
      <c r="D21" s="2"/>
      <c r="E21" s="3"/>
      <c r="F21" s="2"/>
      <c r="G21" s="2"/>
      <c r="H21" s="2"/>
      <c r="I21" s="2"/>
      <c r="J21" s="2"/>
      <c r="K21" s="2"/>
      <c r="L21" s="2"/>
      <c r="M21" s="2"/>
      <c r="N21" s="2"/>
      <c r="O21" s="2"/>
    </row>
    <row r="22" spans="3:39" ht="15.6" x14ac:dyDescent="0.3">
      <c r="C22" s="1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3:39" ht="15.6" x14ac:dyDescent="0.3">
      <c r="C23" s="1"/>
      <c r="D23" s="2" t="s">
        <v>14</v>
      </c>
      <c r="E23" s="3"/>
      <c r="F23" t="s">
        <v>27</v>
      </c>
      <c r="G23" s="3"/>
      <c r="H23" s="4"/>
      <c r="I23" s="4"/>
      <c r="J23" s="4"/>
      <c r="K23" s="4"/>
      <c r="L23" s="5"/>
      <c r="M23" s="2"/>
      <c r="N23" s="2"/>
      <c r="O23" s="2"/>
    </row>
    <row r="24" spans="3:39" ht="15.6" x14ac:dyDescent="0.3">
      <c r="C24" s="1"/>
      <c r="D24" s="2"/>
      <c r="E24" s="6" t="s">
        <v>2</v>
      </c>
      <c r="F24" s="6" t="s">
        <v>3</v>
      </c>
      <c r="G24" s="6" t="s">
        <v>4</v>
      </c>
      <c r="H24" s="6" t="s">
        <v>5</v>
      </c>
      <c r="I24" s="6" t="s">
        <v>6</v>
      </c>
      <c r="J24" s="7" t="s">
        <v>7</v>
      </c>
      <c r="K24" s="7" t="s">
        <v>8</v>
      </c>
      <c r="L24" s="7" t="s">
        <v>9</v>
      </c>
      <c r="M24" s="7" t="s">
        <v>10</v>
      </c>
      <c r="N24" s="8" t="s">
        <v>11</v>
      </c>
      <c r="O24" s="8" t="s">
        <v>12</v>
      </c>
    </row>
    <row r="25" spans="3:39" ht="15.6" x14ac:dyDescent="0.3">
      <c r="C25" s="1"/>
      <c r="D25" s="2"/>
      <c r="E25" s="3">
        <v>22.989000000000001</v>
      </c>
      <c r="F25" s="3">
        <v>39.097999999999999</v>
      </c>
      <c r="G25" s="3">
        <v>24.305</v>
      </c>
      <c r="H25" s="3">
        <v>40.078000000000003</v>
      </c>
      <c r="I25" s="3">
        <v>18.039000000000001</v>
      </c>
      <c r="J25" s="4">
        <v>35.453000000000003</v>
      </c>
      <c r="K25" s="4">
        <v>61.015999999999998</v>
      </c>
      <c r="L25" s="4">
        <v>96.062000000000012</v>
      </c>
      <c r="M25" s="4">
        <v>62.003999999999998</v>
      </c>
      <c r="N25" s="5">
        <v>55.847000000000001</v>
      </c>
      <c r="O25" s="5">
        <v>54.930999999999997</v>
      </c>
    </row>
    <row r="30" spans="3:39" x14ac:dyDescent="0.3">
      <c r="C30" s="33" t="str">
        <f>C9</f>
        <v>Sample</v>
      </c>
      <c r="D30" s="33" t="str">
        <f>D9</f>
        <v>pH</v>
      </c>
      <c r="E30" s="35" t="str">
        <f t="shared" ref="E30:J30" si="4">E7</f>
        <v>Major cations</v>
      </c>
      <c r="F30" s="35"/>
      <c r="G30" s="35"/>
      <c r="H30" s="35"/>
      <c r="I30" s="35"/>
      <c r="J30" s="35" t="str">
        <f t="shared" si="4"/>
        <v>Major anions</v>
      </c>
      <c r="K30" s="35"/>
      <c r="L30" s="35"/>
      <c r="M30" s="35"/>
      <c r="N30" s="33" t="str">
        <f>N8</f>
        <v>Fe2+</v>
      </c>
      <c r="O30" s="33" t="str">
        <f>O8</f>
        <v>Mn2+</v>
      </c>
    </row>
    <row r="31" spans="3:39" x14ac:dyDescent="0.3">
      <c r="C31" s="36"/>
      <c r="D31" s="36"/>
      <c r="E31" s="23" t="str">
        <f t="shared" ref="E31:M31" si="5">E8</f>
        <v>Na+</v>
      </c>
      <c r="F31" s="23" t="str">
        <f t="shared" si="5"/>
        <v>K+</v>
      </c>
      <c r="G31" s="23" t="str">
        <f t="shared" si="5"/>
        <v>Mg2+</v>
      </c>
      <c r="H31" s="23" t="str">
        <f t="shared" si="5"/>
        <v>Ca2+</v>
      </c>
      <c r="I31" s="23" t="str">
        <f t="shared" si="5"/>
        <v>NH4+</v>
      </c>
      <c r="J31" s="23" t="str">
        <f t="shared" si="5"/>
        <v>Cl-</v>
      </c>
      <c r="K31" s="23" t="str">
        <f t="shared" si="5"/>
        <v>HCO3-</v>
      </c>
      <c r="L31" s="23" t="str">
        <f t="shared" si="5"/>
        <v>SO42-</v>
      </c>
      <c r="M31" s="23" t="str">
        <f t="shared" si="5"/>
        <v>NO3-</v>
      </c>
      <c r="N31" s="34"/>
      <c r="O31" s="34"/>
    </row>
    <row r="32" spans="3:39" x14ac:dyDescent="0.3">
      <c r="C32" s="25">
        <f t="shared" ref="C32:O32" si="6">C10</f>
        <v>1</v>
      </c>
      <c r="D32" s="25">
        <f t="shared" si="6"/>
        <v>5.52</v>
      </c>
      <c r="E32" s="25">
        <f t="shared" si="6"/>
        <v>65</v>
      </c>
      <c r="F32" s="25">
        <f t="shared" si="6"/>
        <v>0.3</v>
      </c>
      <c r="G32" s="25">
        <f t="shared" si="6"/>
        <v>30</v>
      </c>
      <c r="H32" s="25">
        <f t="shared" si="6"/>
        <v>70</v>
      </c>
      <c r="I32" s="25">
        <f t="shared" si="6"/>
        <v>0.06</v>
      </c>
      <c r="J32" s="25">
        <f t="shared" si="6"/>
        <v>30</v>
      </c>
      <c r="K32" s="25">
        <f t="shared" si="6"/>
        <v>290</v>
      </c>
      <c r="L32" s="25">
        <f t="shared" si="6"/>
        <v>50</v>
      </c>
      <c r="M32" s="25">
        <f t="shared" si="6"/>
        <v>50</v>
      </c>
      <c r="N32" s="25">
        <f t="shared" si="6"/>
        <v>0.05</v>
      </c>
      <c r="O32" s="28">
        <f t="shared" si="6"/>
        <v>0</v>
      </c>
    </row>
    <row r="33" spans="3:15" x14ac:dyDescent="0.3">
      <c r="C33" s="25">
        <f t="shared" ref="C33:N33" si="7">C11</f>
        <v>2</v>
      </c>
      <c r="D33" s="25">
        <f t="shared" si="7"/>
        <v>6.03</v>
      </c>
      <c r="E33" s="25">
        <f t="shared" si="7"/>
        <v>8.9</v>
      </c>
      <c r="F33" s="25">
        <f t="shared" si="7"/>
        <v>0.9</v>
      </c>
      <c r="G33" s="25">
        <f t="shared" si="7"/>
        <v>0.7</v>
      </c>
      <c r="H33" s="25">
        <f t="shared" si="7"/>
        <v>2</v>
      </c>
      <c r="I33" s="25">
        <f t="shared" si="7"/>
        <v>0.06</v>
      </c>
      <c r="J33" s="25">
        <f t="shared" si="7"/>
        <v>15</v>
      </c>
      <c r="K33" s="25">
        <f t="shared" si="7"/>
        <v>5</v>
      </c>
      <c r="L33" s="25">
        <f t="shared" si="7"/>
        <v>3</v>
      </c>
      <c r="M33" s="25">
        <f t="shared" si="7"/>
        <v>1.2</v>
      </c>
      <c r="N33" s="25">
        <f t="shared" si="7"/>
        <v>0.04</v>
      </c>
      <c r="O33" s="28">
        <f t="shared" ref="O33:O41" si="8">O11</f>
        <v>1E-3</v>
      </c>
    </row>
    <row r="34" spans="3:15" x14ac:dyDescent="0.3">
      <c r="C34" s="25">
        <f t="shared" ref="C34:N34" si="9">C12</f>
        <v>3</v>
      </c>
      <c r="D34" s="25">
        <f t="shared" si="9"/>
        <v>6.58</v>
      </c>
      <c r="E34" s="25">
        <f t="shared" si="9"/>
        <v>5.8</v>
      </c>
      <c r="F34" s="25">
        <f t="shared" si="9"/>
        <v>0.69999999999999984</v>
      </c>
      <c r="G34" s="25">
        <f t="shared" si="9"/>
        <v>1</v>
      </c>
      <c r="H34" s="25">
        <f t="shared" si="9"/>
        <v>4</v>
      </c>
      <c r="I34" s="25">
        <f t="shared" si="9"/>
        <v>7.9999999999999988E-2</v>
      </c>
      <c r="J34" s="25">
        <f t="shared" si="9"/>
        <v>7.9999999999999991</v>
      </c>
      <c r="K34" s="25">
        <f t="shared" si="9"/>
        <v>13</v>
      </c>
      <c r="L34" s="25">
        <f t="shared" si="9"/>
        <v>6</v>
      </c>
      <c r="M34" s="25">
        <f t="shared" si="9"/>
        <v>0</v>
      </c>
      <c r="N34" s="25">
        <f t="shared" si="9"/>
        <v>2.6</v>
      </c>
      <c r="O34" s="28">
        <f t="shared" si="8"/>
        <v>3.0000000000000002E-2</v>
      </c>
    </row>
    <row r="35" spans="3:15" x14ac:dyDescent="0.3">
      <c r="C35" s="25">
        <f t="shared" ref="C35:N35" si="10">C13</f>
        <v>4</v>
      </c>
      <c r="D35" s="25">
        <f t="shared" si="10"/>
        <v>6.38</v>
      </c>
      <c r="E35" s="25">
        <f t="shared" si="10"/>
        <v>6.3999999999999995</v>
      </c>
      <c r="F35" s="25">
        <f t="shared" si="10"/>
        <v>0.8</v>
      </c>
      <c r="G35" s="25">
        <f t="shared" si="10"/>
        <v>0.7</v>
      </c>
      <c r="H35" s="25">
        <f t="shared" si="10"/>
        <v>5</v>
      </c>
      <c r="I35" s="25">
        <f t="shared" si="10"/>
        <v>3.9999999999999994E-2</v>
      </c>
      <c r="J35" s="25">
        <f t="shared" si="10"/>
        <v>9</v>
      </c>
      <c r="K35" s="25">
        <f t="shared" si="10"/>
        <v>24</v>
      </c>
      <c r="L35" s="25">
        <f t="shared" si="10"/>
        <v>6</v>
      </c>
      <c r="M35" s="25">
        <f t="shared" si="10"/>
        <v>0</v>
      </c>
      <c r="N35" s="25">
        <f t="shared" si="10"/>
        <v>0.67</v>
      </c>
      <c r="O35" s="28">
        <f t="shared" si="8"/>
        <v>0.04</v>
      </c>
    </row>
    <row r="36" spans="3:15" x14ac:dyDescent="0.3">
      <c r="C36" s="25">
        <f t="shared" ref="C36:N36" si="11">C14</f>
        <v>5</v>
      </c>
      <c r="D36" s="25">
        <f t="shared" si="11"/>
        <v>7.13</v>
      </c>
      <c r="E36" s="25">
        <f t="shared" si="11"/>
        <v>17</v>
      </c>
      <c r="F36" s="25">
        <f t="shared" si="11"/>
        <v>27</v>
      </c>
      <c r="G36" s="25">
        <f t="shared" si="11"/>
        <v>9.4</v>
      </c>
      <c r="H36" s="25">
        <f t="shared" si="11"/>
        <v>140</v>
      </c>
      <c r="I36" s="25">
        <f t="shared" si="11"/>
        <v>0.63</v>
      </c>
      <c r="J36" s="25">
        <f t="shared" si="11"/>
        <v>19</v>
      </c>
      <c r="K36" s="25">
        <f t="shared" si="11"/>
        <v>480</v>
      </c>
      <c r="L36" s="25">
        <f t="shared" si="11"/>
        <v>80</v>
      </c>
      <c r="M36" s="25">
        <f t="shared" si="11"/>
        <v>0</v>
      </c>
      <c r="N36" s="25">
        <f t="shared" si="11"/>
        <v>14.8</v>
      </c>
      <c r="O36" s="28">
        <f t="shared" si="8"/>
        <v>0.62</v>
      </c>
    </row>
    <row r="37" spans="3:15" x14ac:dyDescent="0.3">
      <c r="C37" s="25">
        <f t="shared" ref="C37:N37" si="12">C15</f>
        <v>6</v>
      </c>
      <c r="D37" s="25">
        <f t="shared" si="12"/>
        <v>7.53</v>
      </c>
      <c r="E37" s="25">
        <f t="shared" si="12"/>
        <v>19</v>
      </c>
      <c r="F37" s="25">
        <f t="shared" si="12"/>
        <v>3.2</v>
      </c>
      <c r="G37" s="25">
        <f t="shared" si="12"/>
        <v>11.6</v>
      </c>
      <c r="H37" s="25">
        <f t="shared" si="12"/>
        <v>133</v>
      </c>
      <c r="I37" s="25">
        <f t="shared" si="12"/>
        <v>0.06</v>
      </c>
      <c r="J37" s="25">
        <f t="shared" si="12"/>
        <v>34</v>
      </c>
      <c r="K37" s="25">
        <f t="shared" si="12"/>
        <v>229</v>
      </c>
      <c r="L37" s="25">
        <f t="shared" si="12"/>
        <v>160</v>
      </c>
      <c r="M37" s="25">
        <f t="shared" si="12"/>
        <v>35</v>
      </c>
      <c r="N37" s="25">
        <f t="shared" si="12"/>
        <v>0.02</v>
      </c>
      <c r="O37" s="28">
        <f t="shared" si="8"/>
        <v>0.52</v>
      </c>
    </row>
    <row r="38" spans="3:15" x14ac:dyDescent="0.3">
      <c r="C38" s="25">
        <f t="shared" ref="C38:N38" si="13">C16</f>
        <v>7</v>
      </c>
      <c r="D38" s="25">
        <f t="shared" si="13"/>
        <v>7.74</v>
      </c>
      <c r="E38" s="25">
        <f t="shared" si="13"/>
        <v>21</v>
      </c>
      <c r="F38" s="25">
        <f t="shared" si="13"/>
        <v>2.4</v>
      </c>
      <c r="G38" s="25">
        <f t="shared" si="13"/>
        <v>11.2</v>
      </c>
      <c r="H38" s="25">
        <f t="shared" si="13"/>
        <v>94</v>
      </c>
      <c r="I38" s="25">
        <f t="shared" si="13"/>
        <v>7.0000000000000007E-2</v>
      </c>
      <c r="J38" s="25">
        <f t="shared" si="13"/>
        <v>33</v>
      </c>
      <c r="K38" s="25">
        <f t="shared" si="13"/>
        <v>146</v>
      </c>
      <c r="L38" s="25">
        <f t="shared" si="13"/>
        <v>81</v>
      </c>
      <c r="M38" s="25">
        <f t="shared" si="13"/>
        <v>110</v>
      </c>
      <c r="N38" s="25">
        <f t="shared" si="13"/>
        <v>0.02</v>
      </c>
      <c r="O38" s="28">
        <f t="shared" si="8"/>
        <v>0.2</v>
      </c>
    </row>
    <row r="39" spans="3:15" x14ac:dyDescent="0.3">
      <c r="C39" s="25">
        <f t="shared" ref="C39:N39" si="14">C17</f>
        <v>8</v>
      </c>
      <c r="D39" s="25">
        <f t="shared" si="14"/>
        <v>7.68</v>
      </c>
      <c r="E39" s="25">
        <f t="shared" si="14"/>
        <v>15</v>
      </c>
      <c r="F39" s="25">
        <f t="shared" si="14"/>
        <v>0.69999999999999984</v>
      </c>
      <c r="G39" s="25">
        <f t="shared" si="14"/>
        <v>5</v>
      </c>
      <c r="H39" s="25">
        <f t="shared" si="14"/>
        <v>80</v>
      </c>
      <c r="I39" s="25">
        <f t="shared" si="14"/>
        <v>0.11</v>
      </c>
      <c r="J39" s="25">
        <f t="shared" si="14"/>
        <v>30</v>
      </c>
      <c r="K39" s="25">
        <f t="shared" si="14"/>
        <v>191</v>
      </c>
      <c r="L39" s="25">
        <f t="shared" si="14"/>
        <v>57.999999999999993</v>
      </c>
      <c r="M39" s="25">
        <f t="shared" si="14"/>
        <v>0</v>
      </c>
      <c r="N39" s="25">
        <f t="shared" si="14"/>
        <v>2.1</v>
      </c>
      <c r="O39" s="28">
        <f t="shared" si="8"/>
        <v>0.13</v>
      </c>
    </row>
    <row r="40" spans="3:15" x14ac:dyDescent="0.3">
      <c r="C40" s="25">
        <f t="shared" ref="C40:N40" si="15">C18</f>
        <v>9</v>
      </c>
      <c r="D40" s="25">
        <f t="shared" si="15"/>
        <v>7.48</v>
      </c>
      <c r="E40" s="25">
        <f t="shared" si="15"/>
        <v>53.999999999999993</v>
      </c>
      <c r="F40" s="25">
        <f t="shared" si="15"/>
        <v>5</v>
      </c>
      <c r="G40" s="25">
        <f t="shared" si="15"/>
        <v>8.6999999999999993</v>
      </c>
      <c r="H40" s="25">
        <f t="shared" si="15"/>
        <v>98</v>
      </c>
      <c r="I40" s="25">
        <f t="shared" si="15"/>
        <v>3.9999999999999994E-2</v>
      </c>
      <c r="J40" s="25">
        <f t="shared" si="15"/>
        <v>80</v>
      </c>
      <c r="K40" s="25">
        <f t="shared" si="15"/>
        <v>245</v>
      </c>
      <c r="L40" s="25">
        <f t="shared" si="15"/>
        <v>94</v>
      </c>
      <c r="M40" s="25">
        <f t="shared" si="15"/>
        <v>0.2</v>
      </c>
      <c r="N40" s="25">
        <f t="shared" si="15"/>
        <v>7.0000000000000007E-2</v>
      </c>
      <c r="O40" s="28">
        <f t="shared" si="8"/>
        <v>0.44</v>
      </c>
    </row>
    <row r="41" spans="3:15" x14ac:dyDescent="0.3">
      <c r="C41" s="23">
        <f t="shared" ref="C41:N41" si="16">C19</f>
        <v>10</v>
      </c>
      <c r="D41" s="23">
        <f t="shared" si="16"/>
        <v>8.16</v>
      </c>
      <c r="E41" s="23">
        <f t="shared" si="16"/>
        <v>30</v>
      </c>
      <c r="F41" s="23">
        <f t="shared" si="16"/>
        <v>1.8</v>
      </c>
      <c r="G41" s="23">
        <f t="shared" si="16"/>
        <v>11.1</v>
      </c>
      <c r="H41" s="23">
        <f t="shared" si="16"/>
        <v>73</v>
      </c>
      <c r="I41" s="23">
        <f t="shared" si="16"/>
        <v>9.9999999999999985E-3</v>
      </c>
      <c r="J41" s="23">
        <f t="shared" si="16"/>
        <v>48</v>
      </c>
      <c r="K41" s="23">
        <f t="shared" si="16"/>
        <v>81</v>
      </c>
      <c r="L41" s="23">
        <f t="shared" si="16"/>
        <v>64</v>
      </c>
      <c r="M41" s="23">
        <f t="shared" si="16"/>
        <v>110</v>
      </c>
      <c r="N41" s="23">
        <f t="shared" si="16"/>
        <v>2.9999999999999995E-2</v>
      </c>
      <c r="O41" s="29">
        <f t="shared" si="8"/>
        <v>0</v>
      </c>
    </row>
  </sheetData>
  <mergeCells count="6">
    <mergeCell ref="O30:O31"/>
    <mergeCell ref="E30:I30"/>
    <mergeCell ref="D30:D31"/>
    <mergeCell ref="C30:C31"/>
    <mergeCell ref="J30:M30"/>
    <mergeCell ref="N30:N31"/>
  </mergeCells>
  <pageMargins left="0.7" right="0.7" top="0.75" bottom="0.75" header="0.3" footer="0.3"/>
  <pageSetup paperSize="9" orientation="landscape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A3E-6EDB-4BD7-9507-A0AF31E2B3E6}">
  <dimension ref="A1:AC27"/>
  <sheetViews>
    <sheetView tabSelected="1" workbookViewId="0">
      <selection activeCell="C8" sqref="C8"/>
    </sheetView>
  </sheetViews>
  <sheetFormatPr defaultRowHeight="14.4" x14ac:dyDescent="0.3"/>
  <cols>
    <col min="1" max="1" width="7.5546875" style="11" bestFit="1" customWidth="1"/>
    <col min="2" max="2" width="8.21875" style="11" bestFit="1" customWidth="1"/>
    <col min="3" max="3" width="11" style="11" bestFit="1" customWidth="1"/>
    <col min="4" max="4" width="9" style="11" bestFit="1" customWidth="1"/>
    <col min="5" max="5" width="11" style="11" customWidth="1"/>
    <col min="6" max="6" width="12.44140625" style="11" bestFit="1" customWidth="1"/>
    <col min="7" max="7" width="4.88671875" style="11" bestFit="1" customWidth="1"/>
    <col min="8" max="8" width="7.44140625" style="11" bestFit="1" customWidth="1"/>
    <col min="9" max="9" width="10.44140625" style="11" bestFit="1" customWidth="1"/>
    <col min="10" max="10" width="12.5546875" style="11" bestFit="1" customWidth="1"/>
    <col min="11" max="11" width="11.77734375" style="11" bestFit="1" customWidth="1"/>
    <col min="12" max="12" width="10.5546875" style="11" bestFit="1" customWidth="1"/>
    <col min="13" max="14" width="8.88671875" style="11"/>
    <col min="15" max="15" width="7.44140625" style="11" bestFit="1" customWidth="1"/>
    <col min="16" max="16" width="12.5546875" style="11" bestFit="1" customWidth="1"/>
    <col min="17" max="17" width="16.33203125" style="11" bestFit="1" customWidth="1"/>
    <col min="18" max="19" width="12" style="11" bestFit="1" customWidth="1"/>
    <col min="20" max="20" width="7.109375" style="11" bestFit="1" customWidth="1"/>
    <col min="21" max="21" width="5.44140625" style="11" bestFit="1" customWidth="1"/>
    <col min="22" max="22" width="11.109375" style="11" bestFit="1" customWidth="1"/>
    <col min="23" max="23" width="8.6640625" style="11" bestFit="1" customWidth="1"/>
    <col min="24" max="32" width="9" style="11" bestFit="1" customWidth="1"/>
    <col min="33" max="16384" width="8.88671875" style="11"/>
  </cols>
  <sheetData>
    <row r="1" spans="1:29" ht="15.6" x14ac:dyDescent="0.3">
      <c r="A1" s="13" t="s">
        <v>40</v>
      </c>
      <c r="B1" s="14" t="s">
        <v>39</v>
      </c>
      <c r="I1" s="13" t="s">
        <v>43</v>
      </c>
      <c r="J1" s="14" t="s">
        <v>45</v>
      </c>
      <c r="N1" s="2" t="s">
        <v>82</v>
      </c>
      <c r="O1" s="2" t="s">
        <v>13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4" t="s">
        <v>21</v>
      </c>
      <c r="V1" s="4" t="s">
        <v>22</v>
      </c>
      <c r="W1" s="4" t="s">
        <v>23</v>
      </c>
      <c r="X1" s="4" t="s">
        <v>24</v>
      </c>
      <c r="Y1" s="5" t="s">
        <v>11</v>
      </c>
      <c r="Z1" s="5" t="s">
        <v>12</v>
      </c>
      <c r="AA1" s="11" t="s">
        <v>51</v>
      </c>
      <c r="AB1" s="11" t="s">
        <v>57</v>
      </c>
      <c r="AC1" s="11" t="s">
        <v>58</v>
      </c>
    </row>
    <row r="2" spans="1:29" ht="15.6" x14ac:dyDescent="0.3">
      <c r="A2" s="16" t="s">
        <v>38</v>
      </c>
      <c r="B2" s="37" t="s">
        <v>83</v>
      </c>
      <c r="C2" s="37"/>
      <c r="D2" s="17"/>
      <c r="E2" s="17"/>
      <c r="F2" s="10"/>
      <c r="G2" s="10"/>
      <c r="H2" s="10"/>
      <c r="I2" s="16" t="s">
        <v>38</v>
      </c>
      <c r="J2" s="37" t="s">
        <v>84</v>
      </c>
      <c r="K2" s="37"/>
      <c r="L2" s="10"/>
      <c r="M2" s="10"/>
      <c r="N2" s="2">
        <v>1</v>
      </c>
      <c r="O2" s="2">
        <v>5.52</v>
      </c>
      <c r="P2" s="11">
        <f>original!AC10</f>
        <v>2.8274392100569838</v>
      </c>
      <c r="Q2" s="11">
        <f>original!AD10</f>
        <v>7.6730267532866131E-3</v>
      </c>
      <c r="R2" s="11">
        <f>original!AE10</f>
        <v>2.4686278543509568</v>
      </c>
      <c r="S2" s="11">
        <f>original!AF10</f>
        <v>3.4931882828484451</v>
      </c>
      <c r="T2" s="11">
        <f>original!AG10</f>
        <v>3.3261267254282383E-3</v>
      </c>
      <c r="U2" s="11">
        <f>original!AH10</f>
        <v>0.84619073139085543</v>
      </c>
      <c r="V2" s="11">
        <f>original!AI10</f>
        <v>4.752851711026616</v>
      </c>
      <c r="W2" s="11">
        <f>original!AJ10</f>
        <v>1.0409943578105805</v>
      </c>
      <c r="X2" s="11">
        <f>original!AK10</f>
        <v>0.80639958712341142</v>
      </c>
      <c r="Y2" s="11">
        <f>original!AL10</f>
        <v>1.7906064784142389E-3</v>
      </c>
      <c r="Z2" s="11">
        <f>original!AM10</f>
        <v>0</v>
      </c>
      <c r="AA2" s="11">
        <v>0</v>
      </c>
      <c r="AB2" s="11">
        <v>0</v>
      </c>
      <c r="AC2" s="11">
        <v>0</v>
      </c>
    </row>
    <row r="3" spans="1:29" ht="15.6" x14ac:dyDescent="0.3">
      <c r="A3" s="19" t="s">
        <v>30</v>
      </c>
      <c r="B3" s="39" t="s">
        <v>78</v>
      </c>
      <c r="C3" s="39"/>
      <c r="D3" s="17"/>
      <c r="E3" s="17"/>
      <c r="F3" s="10"/>
      <c r="G3" s="10"/>
      <c r="H3" s="10"/>
      <c r="I3" s="19" t="s">
        <v>44</v>
      </c>
      <c r="J3" s="39" t="s">
        <v>46</v>
      </c>
      <c r="K3" s="39"/>
      <c r="L3" s="10"/>
      <c r="M3" s="10"/>
      <c r="N3" s="2">
        <v>2</v>
      </c>
      <c r="O3" s="2">
        <v>6.03</v>
      </c>
      <c r="P3" s="11">
        <f>original!AC11</f>
        <v>0.38714167645395625</v>
      </c>
      <c r="Q3" s="11">
        <f>original!AD11</f>
        <v>2.3019080259859839E-2</v>
      </c>
      <c r="R3" s="11">
        <f>original!AE11</f>
        <v>5.7601316601522318E-2</v>
      </c>
      <c r="S3" s="11">
        <f>original!AF11</f>
        <v>9.9805379509955577E-2</v>
      </c>
      <c r="T3" s="11">
        <f>original!AG11</f>
        <v>3.3261267254282383E-3</v>
      </c>
      <c r="U3" s="11">
        <f>original!AH11</f>
        <v>0.42309536569542772</v>
      </c>
      <c r="V3" s="11">
        <f>original!AI11</f>
        <v>8.1945719155631314E-2</v>
      </c>
      <c r="W3" s="11">
        <f>original!AJ11</f>
        <v>6.2459661468634832E-2</v>
      </c>
      <c r="X3" s="11">
        <f>original!AK11</f>
        <v>1.9353590090961874E-2</v>
      </c>
      <c r="Y3" s="11">
        <f>original!AL11</f>
        <v>1.4324851827313911E-3</v>
      </c>
      <c r="Z3" s="11">
        <f>original!AM11</f>
        <v>3.6409313502393916E-5</v>
      </c>
      <c r="AA3" s="11">
        <v>0</v>
      </c>
      <c r="AB3" s="11">
        <v>0</v>
      </c>
      <c r="AC3" s="11">
        <v>0</v>
      </c>
    </row>
    <row r="4" spans="1:29" ht="15.6" x14ac:dyDescent="0.3">
      <c r="A4" s="19" t="s">
        <v>31</v>
      </c>
      <c r="B4" s="19">
        <v>5</v>
      </c>
      <c r="C4" s="19">
        <f>B5</f>
        <v>30</v>
      </c>
      <c r="D4" s="19"/>
      <c r="E4" s="19"/>
      <c r="F4" s="10"/>
      <c r="G4" s="10"/>
      <c r="H4" s="10"/>
      <c r="I4" s="19">
        <v>0</v>
      </c>
      <c r="J4" s="19">
        <v>31</v>
      </c>
      <c r="K4" s="19">
        <v>61</v>
      </c>
      <c r="L4" s="10"/>
      <c r="M4" s="10"/>
      <c r="N4" s="2">
        <v>3</v>
      </c>
      <c r="O4" s="2">
        <v>6.58</v>
      </c>
      <c r="P4" s="11">
        <f>original!AC12</f>
        <v>0.25229457566662317</v>
      </c>
      <c r="Q4" s="11">
        <f>original!AD12</f>
        <v>1.7903729091002095E-2</v>
      </c>
      <c r="R4" s="11">
        <f>original!AE12</f>
        <v>8.2287595145031894E-2</v>
      </c>
      <c r="S4" s="11">
        <f>original!AF12</f>
        <v>0.19961075901991115</v>
      </c>
      <c r="T4" s="11">
        <f>original!AG12</f>
        <v>4.4348356339043177E-3</v>
      </c>
      <c r="U4" s="15">
        <f>original!AH12</f>
        <v>0.2256508617042281</v>
      </c>
      <c r="V4" s="11">
        <f>original!AI12</f>
        <v>0.21305886980464142</v>
      </c>
      <c r="W4" s="11">
        <f>original!AJ12</f>
        <v>0.12491932293726966</v>
      </c>
      <c r="X4" s="11">
        <f>original!AK12</f>
        <v>0</v>
      </c>
      <c r="Y4" s="11">
        <f>original!AL12</f>
        <v>9.3111536877540424E-2</v>
      </c>
      <c r="Z4" s="11">
        <f>original!AM12</f>
        <v>1.0922794050718175E-3</v>
      </c>
      <c r="AA4" s="11">
        <v>0</v>
      </c>
      <c r="AB4" s="11">
        <v>0</v>
      </c>
      <c r="AC4" s="11">
        <v>0</v>
      </c>
    </row>
    <row r="5" spans="1:29" ht="15.6" x14ac:dyDescent="0.3">
      <c r="A5" s="19" t="s">
        <v>32</v>
      </c>
      <c r="B5" s="19">
        <v>30</v>
      </c>
      <c r="C5" s="19">
        <f>B6</f>
        <v>150</v>
      </c>
      <c r="D5" s="19"/>
      <c r="E5" s="19"/>
      <c r="F5" s="10"/>
      <c r="G5" s="10"/>
      <c r="H5" s="10"/>
      <c r="I5" s="19">
        <v>1</v>
      </c>
      <c r="J5" s="19">
        <v>61</v>
      </c>
      <c r="K5" s="19">
        <v>122</v>
      </c>
      <c r="L5" s="10"/>
      <c r="M5" s="10"/>
      <c r="N5" s="2">
        <v>4</v>
      </c>
      <c r="O5" s="2">
        <v>6.38</v>
      </c>
      <c r="P5" s="11">
        <f>original!AC13</f>
        <v>0.27839401452868762</v>
      </c>
      <c r="Q5" s="11">
        <f>original!AD13</f>
        <v>2.0461404675430971E-2</v>
      </c>
      <c r="R5" s="11">
        <f>original!AE13</f>
        <v>5.7601316601522318E-2</v>
      </c>
      <c r="S5" s="11">
        <f>original!AF13</f>
        <v>0.24951344877488896</v>
      </c>
      <c r="T5" s="11">
        <f>original!AG13</f>
        <v>2.2174178169521589E-3</v>
      </c>
      <c r="U5" s="11">
        <f>original!AH13</f>
        <v>0.25385721941725664</v>
      </c>
      <c r="V5" s="11">
        <f>original!AI13</f>
        <v>0.39333945194703029</v>
      </c>
      <c r="W5" s="11">
        <f>original!AJ13</f>
        <v>0.12491932293726966</v>
      </c>
      <c r="X5" s="11">
        <f>original!AK13</f>
        <v>0</v>
      </c>
      <c r="Y5" s="11">
        <f>original!AL13</f>
        <v>2.3994126810750801E-2</v>
      </c>
      <c r="Z5" s="11">
        <f>original!AM13</f>
        <v>1.4563725400957566E-3</v>
      </c>
      <c r="AA5" s="11">
        <v>0</v>
      </c>
      <c r="AB5" s="11">
        <v>0</v>
      </c>
      <c r="AC5" s="11">
        <v>0</v>
      </c>
    </row>
    <row r="6" spans="1:29" ht="15.6" x14ac:dyDescent="0.3">
      <c r="A6" s="19" t="s">
        <v>33</v>
      </c>
      <c r="B6" s="19">
        <v>150</v>
      </c>
      <c r="C6" s="19">
        <f>B7</f>
        <v>300</v>
      </c>
      <c r="D6" s="19"/>
      <c r="E6" s="19"/>
      <c r="F6" s="10"/>
      <c r="G6" s="10"/>
      <c r="H6" s="10"/>
      <c r="I6" s="19">
        <v>2</v>
      </c>
      <c r="J6" s="19">
        <v>122</v>
      </c>
      <c r="K6" s="19">
        <v>244</v>
      </c>
      <c r="L6" s="10"/>
      <c r="M6" s="10"/>
      <c r="N6" s="2">
        <v>5</v>
      </c>
      <c r="O6" s="2">
        <v>7.13</v>
      </c>
      <c r="P6" s="11">
        <f>original!AC14</f>
        <v>0.7394841010918265</v>
      </c>
      <c r="Q6" s="11">
        <f>original!AD14</f>
        <v>0.69057240779579521</v>
      </c>
      <c r="R6" s="11">
        <f>original!AE14</f>
        <v>0.77350339436329973</v>
      </c>
      <c r="S6" s="11">
        <f>original!AF14</f>
        <v>6.9863765656968901</v>
      </c>
      <c r="T6" s="11">
        <f>original!AG14</f>
        <v>3.4924330616996506E-2</v>
      </c>
      <c r="U6" s="11">
        <f>original!AH14</f>
        <v>0.53592079654754177</v>
      </c>
      <c r="V6" s="11">
        <f>original!AI14</f>
        <v>7.8667890389406061</v>
      </c>
      <c r="W6" s="11">
        <f>original!AJ14</f>
        <v>1.6655909724969289</v>
      </c>
      <c r="X6" s="11">
        <f>original!AK14</f>
        <v>0</v>
      </c>
      <c r="Y6" s="11">
        <f>original!AL14</f>
        <v>0.53001951761061472</v>
      </c>
      <c r="Z6" s="11">
        <f>original!AM14</f>
        <v>2.2573774371484227E-2</v>
      </c>
      <c r="AA6" s="11">
        <v>0</v>
      </c>
      <c r="AB6" s="11">
        <v>0</v>
      </c>
      <c r="AC6" s="11">
        <v>0</v>
      </c>
    </row>
    <row r="7" spans="1:29" ht="15.6" x14ac:dyDescent="0.3">
      <c r="A7" s="19" t="s">
        <v>34</v>
      </c>
      <c r="B7" s="19">
        <v>300</v>
      </c>
      <c r="C7" s="19">
        <f>B8</f>
        <v>1000</v>
      </c>
      <c r="D7" s="19"/>
      <c r="E7" s="19"/>
      <c r="F7" s="10"/>
      <c r="G7" s="10"/>
      <c r="H7" s="10"/>
      <c r="I7" s="19">
        <v>3</v>
      </c>
      <c r="J7" s="19">
        <v>244</v>
      </c>
      <c r="K7" s="19">
        <v>488</v>
      </c>
      <c r="L7" s="10"/>
      <c r="M7" s="10"/>
      <c r="N7" s="2">
        <v>6</v>
      </c>
      <c r="O7" s="2">
        <v>7.53</v>
      </c>
      <c r="P7" s="11">
        <f>original!AC15</f>
        <v>0.8264822306320414</v>
      </c>
      <c r="Q7" s="11">
        <f>original!AD15</f>
        <v>8.1845618701723882E-2</v>
      </c>
      <c r="R7" s="11">
        <f>original!AE15</f>
        <v>0.95453610368236985</v>
      </c>
      <c r="S7" s="11">
        <f>original!AF15</f>
        <v>6.6370577374120456</v>
      </c>
      <c r="T7" s="11">
        <f>original!AG15</f>
        <v>3.3261267254282383E-3</v>
      </c>
      <c r="U7" s="11">
        <f>original!AH15</f>
        <v>0.95901616224296948</v>
      </c>
      <c r="V7" s="11">
        <f>original!AI15</f>
        <v>3.7531139373279143</v>
      </c>
      <c r="W7" s="11">
        <f>original!AJ15</f>
        <v>3.3311819449938578</v>
      </c>
      <c r="X7" s="11">
        <f>original!AK15</f>
        <v>0.56447971098638805</v>
      </c>
      <c r="Y7" s="11">
        <f>original!AL15</f>
        <v>7.1624259136569553E-4</v>
      </c>
      <c r="Z7" s="11">
        <f>original!AM15</f>
        <v>1.8932843021244837E-2</v>
      </c>
      <c r="AA7" s="11">
        <v>0</v>
      </c>
      <c r="AB7" s="11">
        <v>0</v>
      </c>
      <c r="AC7" s="11">
        <v>0</v>
      </c>
    </row>
    <row r="8" spans="1:29" ht="15.6" x14ac:dyDescent="0.3">
      <c r="A8" s="19" t="s">
        <v>35</v>
      </c>
      <c r="B8" s="19">
        <v>1000</v>
      </c>
      <c r="C8" s="19">
        <f>B9</f>
        <v>10000</v>
      </c>
      <c r="D8" s="19"/>
      <c r="E8" s="19"/>
      <c r="F8" s="10"/>
      <c r="G8" s="10"/>
      <c r="H8" s="10"/>
      <c r="I8" s="19">
        <v>4</v>
      </c>
      <c r="J8" s="19">
        <v>488</v>
      </c>
      <c r="K8" s="19">
        <v>976</v>
      </c>
      <c r="L8" s="10"/>
      <c r="M8" s="10"/>
      <c r="N8" s="2">
        <v>7</v>
      </c>
      <c r="O8" s="2">
        <v>7.74</v>
      </c>
      <c r="P8" s="11">
        <f>original!AC16</f>
        <v>0.91348036017225631</v>
      </c>
      <c r="Q8" s="11">
        <f>original!AD16</f>
        <v>6.1384214026292905E-2</v>
      </c>
      <c r="R8" s="11">
        <f>original!AE16</f>
        <v>0.92162106562435708</v>
      </c>
      <c r="S8" s="11">
        <f>original!AF16</f>
        <v>4.6908528369679123</v>
      </c>
      <c r="T8" s="11">
        <f>original!AG16</f>
        <v>3.8804811796662787E-3</v>
      </c>
      <c r="U8" s="11">
        <f>original!AH16</f>
        <v>0.930809804529941</v>
      </c>
      <c r="V8" s="11">
        <f>original!AI16</f>
        <v>2.3928149993444343</v>
      </c>
      <c r="W8" s="11">
        <f>original!AJ16</f>
        <v>1.6864108596531404</v>
      </c>
      <c r="X8" s="11">
        <f>original!AK16</f>
        <v>1.7740790916715052</v>
      </c>
      <c r="Y8" s="11">
        <f>original!AL16</f>
        <v>7.1624259136569553E-4</v>
      </c>
      <c r="Z8" s="11">
        <f>original!AM16</f>
        <v>7.2818627004787835E-3</v>
      </c>
      <c r="AA8" s="11">
        <v>0</v>
      </c>
      <c r="AB8" s="11">
        <v>0</v>
      </c>
      <c r="AC8" s="11">
        <v>0</v>
      </c>
    </row>
    <row r="9" spans="1:29" ht="15.6" x14ac:dyDescent="0.3">
      <c r="A9" s="19" t="s">
        <v>36</v>
      </c>
      <c r="B9" s="19">
        <v>10000</v>
      </c>
      <c r="C9" s="19">
        <v>20000</v>
      </c>
      <c r="D9" s="19"/>
      <c r="E9" s="19"/>
      <c r="F9" s="10"/>
      <c r="G9" s="10"/>
      <c r="H9" s="10"/>
      <c r="I9" s="19">
        <v>5</v>
      </c>
      <c r="J9" s="19">
        <v>976</v>
      </c>
      <c r="K9" s="19">
        <v>1953</v>
      </c>
      <c r="L9" s="10"/>
      <c r="M9" s="10"/>
      <c r="N9" s="2">
        <v>8</v>
      </c>
      <c r="O9" s="2">
        <v>7.68</v>
      </c>
      <c r="P9" s="11">
        <f>original!AC17</f>
        <v>0.65248597155161159</v>
      </c>
      <c r="Q9" s="11">
        <f>original!AD17</f>
        <v>1.7903729091002095E-2</v>
      </c>
      <c r="R9" s="11">
        <f>original!AE17</f>
        <v>0.41143797572515944</v>
      </c>
      <c r="S9" s="11">
        <f>original!AF17</f>
        <v>3.9922151803982233</v>
      </c>
      <c r="T9" s="11">
        <f>original!AG17</f>
        <v>6.0978989966184371E-3</v>
      </c>
      <c r="U9" s="11">
        <f>original!AH17</f>
        <v>0.84619073139085543</v>
      </c>
      <c r="V9" s="11">
        <f>original!AI17</f>
        <v>3.130326471745116</v>
      </c>
      <c r="W9" s="11">
        <f>original!AJ17</f>
        <v>1.2075534550602733</v>
      </c>
      <c r="X9" s="11">
        <f>original!AK17</f>
        <v>0</v>
      </c>
      <c r="Y9" s="11">
        <f>original!AL17</f>
        <v>7.5205472093398035E-2</v>
      </c>
      <c r="Z9" s="11">
        <f>original!AM17</f>
        <v>4.7332107553112093E-3</v>
      </c>
      <c r="AA9" s="11">
        <v>0</v>
      </c>
      <c r="AB9" s="11">
        <v>0</v>
      </c>
      <c r="AC9" s="11">
        <v>0</v>
      </c>
    </row>
    <row r="10" spans="1:29" ht="15.6" x14ac:dyDescent="0.3">
      <c r="A10" s="30" t="s">
        <v>37</v>
      </c>
      <c r="B10" s="38" t="s">
        <v>79</v>
      </c>
      <c r="C10" s="38"/>
      <c r="D10" s="19"/>
      <c r="E10" s="19"/>
      <c r="F10" s="10"/>
      <c r="G10" s="10"/>
      <c r="H10" s="10"/>
      <c r="I10" s="19">
        <v>6</v>
      </c>
      <c r="J10" s="19">
        <v>1953</v>
      </c>
      <c r="K10" s="27">
        <v>3905</v>
      </c>
      <c r="L10" s="10"/>
      <c r="M10" s="10"/>
      <c r="N10" s="2">
        <v>9</v>
      </c>
      <c r="O10" s="2">
        <v>7.48</v>
      </c>
      <c r="P10" s="11">
        <f>original!AC18</f>
        <v>2.3489494975858016</v>
      </c>
      <c r="Q10" s="11">
        <f>original!AD18</f>
        <v>0.12788377922144356</v>
      </c>
      <c r="R10" s="11">
        <f>original!AE18</f>
        <v>0.71590207776177739</v>
      </c>
      <c r="S10" s="11">
        <f>original!AF18</f>
        <v>4.8904635959878231</v>
      </c>
      <c r="T10" s="11">
        <f>original!AG18</f>
        <v>2.2174178169521589E-3</v>
      </c>
      <c r="U10" s="11">
        <f>original!AH18</f>
        <v>2.256508617042281</v>
      </c>
      <c r="V10" s="11">
        <f>original!AI18</f>
        <v>4.0153402386259343</v>
      </c>
      <c r="W10" s="11">
        <f>original!AJ18</f>
        <v>1.9570693926838914</v>
      </c>
      <c r="X10" s="11">
        <f>original!AK18</f>
        <v>3.2255983484936459E-3</v>
      </c>
      <c r="Y10" s="11">
        <f>original!AL18</f>
        <v>2.5068490697799347E-3</v>
      </c>
      <c r="Z10" s="11">
        <f>original!AM18</f>
        <v>1.6020097941053323E-2</v>
      </c>
      <c r="AA10" s="11">
        <v>0</v>
      </c>
      <c r="AB10" s="11">
        <v>0</v>
      </c>
      <c r="AC10" s="11">
        <v>0</v>
      </c>
    </row>
    <row r="11" spans="1:29" ht="15.6" x14ac:dyDescent="0.3">
      <c r="A11" s="10"/>
      <c r="B11" s="10"/>
      <c r="C11" s="10"/>
      <c r="D11" s="10"/>
      <c r="E11" s="10"/>
      <c r="F11" s="10"/>
      <c r="G11" s="10"/>
      <c r="H11" s="10"/>
      <c r="I11" s="30">
        <v>7</v>
      </c>
      <c r="J11" s="38" t="s">
        <v>47</v>
      </c>
      <c r="K11" s="38"/>
      <c r="L11" s="10"/>
      <c r="M11" s="10"/>
      <c r="N11" s="2">
        <v>10</v>
      </c>
      <c r="O11" s="2">
        <v>8.16</v>
      </c>
      <c r="P11" s="11">
        <f>original!AC19</f>
        <v>1.3049719431032232</v>
      </c>
      <c r="Q11" s="11">
        <f>original!AD19</f>
        <v>4.6038160519719679E-2</v>
      </c>
      <c r="R11" s="11">
        <f>original!AE19</f>
        <v>0.91339230610985389</v>
      </c>
      <c r="S11" s="11">
        <f>original!AF19</f>
        <v>3.6428963521133788</v>
      </c>
      <c r="T11" s="11">
        <f>original!AG19</f>
        <v>5.5435445423803972E-4</v>
      </c>
      <c r="U11" s="11">
        <f>original!AH19</f>
        <v>1.3539051702253686</v>
      </c>
      <c r="V11" s="11">
        <f>original!AI19</f>
        <v>1.3275206503212273</v>
      </c>
      <c r="W11" s="11">
        <f>original!AJ19</f>
        <v>1.3324727779975432</v>
      </c>
      <c r="X11" s="11">
        <f>original!AK19</f>
        <v>1.7740790916715052</v>
      </c>
      <c r="Y11" s="11">
        <f>original!AL19</f>
        <v>1.0743638870485432E-3</v>
      </c>
      <c r="Z11" s="11">
        <f>original!AM19</f>
        <v>0</v>
      </c>
      <c r="AA11" s="11">
        <v>0</v>
      </c>
      <c r="AB11" s="11">
        <v>0</v>
      </c>
      <c r="AC11" s="11">
        <v>0</v>
      </c>
    </row>
    <row r="12" spans="1:29" x14ac:dyDescent="0.3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</row>
    <row r="13" spans="1:29" x14ac:dyDescent="0.3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</row>
    <row r="16" spans="1:29" x14ac:dyDescent="0.3">
      <c r="A16" s="40" t="s">
        <v>41</v>
      </c>
      <c r="B16" s="40" t="s">
        <v>42</v>
      </c>
      <c r="C16" s="40" t="s">
        <v>85</v>
      </c>
      <c r="D16" s="40" t="s">
        <v>54</v>
      </c>
      <c r="E16" s="40" t="s">
        <v>48</v>
      </c>
      <c r="F16" s="40" t="s">
        <v>86</v>
      </c>
      <c r="G16" s="40" t="s">
        <v>49</v>
      </c>
      <c r="H16" s="41" t="s">
        <v>50</v>
      </c>
      <c r="I16" s="41"/>
      <c r="J16" s="40" t="s">
        <v>88</v>
      </c>
      <c r="K16" s="40" t="s">
        <v>87</v>
      </c>
      <c r="L16" s="40" t="s">
        <v>38</v>
      </c>
    </row>
    <row r="17" spans="1:12" x14ac:dyDescent="0.3">
      <c r="A17" s="40"/>
      <c r="B17" s="40"/>
      <c r="C17" s="40"/>
      <c r="D17" s="40"/>
      <c r="E17" s="40"/>
      <c r="F17" s="40"/>
      <c r="G17" s="40"/>
      <c r="H17" s="11" t="s">
        <v>55</v>
      </c>
      <c r="I17" s="11" t="s">
        <v>56</v>
      </c>
      <c r="J17" s="40"/>
      <c r="K17" s="40"/>
      <c r="L17" s="40"/>
    </row>
    <row r="18" spans="1:12" x14ac:dyDescent="0.3">
      <c r="A18" s="12">
        <v>1</v>
      </c>
      <c r="B18" s="12">
        <f>original!J10</f>
        <v>30</v>
      </c>
      <c r="C18" s="11">
        <f>original!AH10</f>
        <v>0.84619073139085543</v>
      </c>
      <c r="D18" s="11" t="str">
        <f>IF(C18&gt;564.127,"H",IF(C18&gt;282.064,"s",IF(C18&gt;28.206,"b",IF(C18&gt;8.462,"B",IF(C18&gt;4.231,"f",IF(C18&gt;0.846,"F",IF(C18&gt;0.141,"g","G")))))))</f>
        <v>F</v>
      </c>
      <c r="E18" s="12">
        <f>original!K10</f>
        <v>290</v>
      </c>
      <c r="F18" s="11">
        <f>original!AI10</f>
        <v>4.752851711026616</v>
      </c>
      <c r="G18" s="11">
        <f>IF(F18&lt;=0.5,"*",IF(F18&lt;=1,"0",IF(F18&gt;512,"9",INT(LOG(F18)/LOG(2)+1))))</f>
        <v>3</v>
      </c>
      <c r="H18" s="12" t="str">
        <f>IF((P2+Q2)+ T2&gt;S2+ R2 +10^(-O2)*1000 + Y2 + Z2,IF(T2&gt;(P2+Q2),"NH4",IF(P2&gt;Q2,"Na","K")),IF((S2+R2)&gt;(10^(-O2)*1000 + Y2+Z2),IF(S2&gt;R2,"Ca","Mg"),IF(10^(-O2)*1000 &gt; (Y2+Z2),IF(AA2&gt;10^(-O2)*1000,"Al","H"),IF(Y2&gt;Z2,"Fe","Mn"))))</f>
        <v>Ca</v>
      </c>
      <c r="I18" s="11" t="str">
        <f>IF(U2&gt;(V2+AB2+W2+X2+AC2),"Cl",IF(V2+AB2&gt;(U2+W2+X2+AC2),IF(V2&gt;AB2,"HCO3","CO3"),IF(W2+X2+AC2&gt;(V2+AB2+U2),IF(W2&gt;X2+AC2,"SO4","NO3"),"MIX")))</f>
        <v>HCO3</v>
      </c>
      <c r="J18" s="11" t="str">
        <f>IF(P2+Q2+R2 - 1.0716*U2 &lt; (0.5 + 0.02*U2),"",IF(P2+Q2+R2 - 1.0716*U2 &lt; -(0.5 + 0.02*U2),"-","+"))</f>
        <v>+</v>
      </c>
      <c r="K18" s="11" t="str">
        <f>IF(P2+Q2+R2 - 1.0716*U2 &lt; -(0.5 + 0.02*U2),"-",IF(P2+Q2+R2 - 1.0716*U2 &gt; (0.5 + 0.02*U2),"+",""))</f>
        <v>+</v>
      </c>
      <c r="L18" s="11" t="str">
        <f>_xlfn.CONCAT(D18,G18,H18,I18,J18)</f>
        <v>F3CaHCO3+</v>
      </c>
    </row>
    <row r="19" spans="1:12" x14ac:dyDescent="0.3">
      <c r="A19" s="12">
        <v>2</v>
      </c>
      <c r="B19" s="12">
        <f>original!J11</f>
        <v>15</v>
      </c>
      <c r="C19" s="11">
        <f>original!AH11</f>
        <v>0.42309536569542772</v>
      </c>
      <c r="D19" s="11" t="str">
        <f t="shared" ref="D19:D27" si="0">IF(C19&gt;564.127,"H",IF(C19&gt;282.064,"s",IF(C19&gt;28.206,"b",IF(C19&gt;8.462,"B",IF(C19&gt;4.231,"f",IF(C19&gt;0.846,"F",IF(C19&gt;0.141,"g","G")))))))</f>
        <v>g</v>
      </c>
      <c r="E19" s="12">
        <f>original!K11</f>
        <v>5</v>
      </c>
      <c r="F19" s="11">
        <f>original!AI11</f>
        <v>8.1945719155631314E-2</v>
      </c>
      <c r="G19" s="11" t="str">
        <f t="shared" ref="G19:G27" si="1">IF(F19&lt;=0.5,"*",IF(F19&lt;=1,"0",IF(F19&gt;512,"9",INT(LOG(F19)/LOG(2)+1))))</f>
        <v>*</v>
      </c>
      <c r="H19" s="31" t="str">
        <f t="shared" ref="H19:H27" si="2">IF((P3+Q3)+ T3&gt;S3+ R3 +10^(-O3)*1000 + Y3 + Z3,IF(T3&gt;(P3+Q3),"NH4",IF(P3&gt;Q3,"Na","K")),IF((S3+R3)&gt;(10^(-O3)*1000 + Y3+Z3),IF(S3&gt;R3,"Ca","Mg"),IF(10^(-O3)*1000 &gt; (Y3+Z3),IF(AA3&gt;10^(-O3)*1000,"Al","H"),IF(Y3&gt;Z3,"Fe","Mn"))))</f>
        <v>Na</v>
      </c>
      <c r="I19" s="11" t="str">
        <f t="shared" ref="I19:I27" si="3">IF(U3&gt;(V3+AB3+W3+X3+AC3),"Cl",IF(V3+AB3&gt;(U3+W3+X3+AC3),IF(V3&gt;AB3,"HCO3","CO3"),IF(W3+X3+AC3&gt;(V3+AB3+U3),IF(W3&gt;X3+AC3,"SO4","NO3"),"MIX")))</f>
        <v>Cl</v>
      </c>
      <c r="J19" s="11" t="str">
        <f t="shared" ref="J19:J27" si="4">IF(P3+Q3+R3 - 1.0716*U3 &lt; (0.5 + 0.02*U3),"",IF(P3+Q3+R3 - 1.0716*U3 &lt; -(0.5 + 0.02*U3),"-","+"))</f>
        <v/>
      </c>
      <c r="K19" s="11" t="str">
        <f t="shared" ref="K19:K27" si="5">IF(P3+Q3+R3 - 1.0716*U3 &lt; -(0.5 + 0.02*U3),"-",IF(P3+Q3+R3 - 1.0716*U3 &gt; (0.5 + 0.02*U3),"+",""))</f>
        <v/>
      </c>
      <c r="L19" s="11" t="str">
        <f t="shared" ref="L19:L27" si="6">_xlfn.CONCAT(D19,G19,H19,I19,J19)</f>
        <v>g*NaCl</v>
      </c>
    </row>
    <row r="20" spans="1:12" x14ac:dyDescent="0.3">
      <c r="A20" s="12">
        <v>3</v>
      </c>
      <c r="B20" s="12">
        <f>original!J12</f>
        <v>7.9999999999999991</v>
      </c>
      <c r="C20" s="11">
        <f>original!AH12</f>
        <v>0.2256508617042281</v>
      </c>
      <c r="D20" s="11" t="str">
        <f t="shared" si="0"/>
        <v>g</v>
      </c>
      <c r="E20" s="12">
        <f>original!K12</f>
        <v>13</v>
      </c>
      <c r="F20" s="11">
        <f>original!AI12</f>
        <v>0.21305886980464142</v>
      </c>
      <c r="G20" s="11" t="str">
        <f t="shared" si="1"/>
        <v>*</v>
      </c>
      <c r="H20" s="31" t="str">
        <f t="shared" si="2"/>
        <v>Ca</v>
      </c>
      <c r="I20" s="11" t="str">
        <f t="shared" si="3"/>
        <v>MIX</v>
      </c>
      <c r="J20" s="11" t="str">
        <f t="shared" si="4"/>
        <v/>
      </c>
      <c r="K20" s="11" t="str">
        <f t="shared" si="5"/>
        <v/>
      </c>
      <c r="L20" s="11" t="str">
        <f t="shared" si="6"/>
        <v>g*CaMIX</v>
      </c>
    </row>
    <row r="21" spans="1:12" x14ac:dyDescent="0.3">
      <c r="A21" s="12">
        <v>4</v>
      </c>
      <c r="B21" s="12">
        <f>original!J13</f>
        <v>9</v>
      </c>
      <c r="C21" s="11">
        <f>original!AH13</f>
        <v>0.25385721941725664</v>
      </c>
      <c r="D21" s="11" t="str">
        <f t="shared" si="0"/>
        <v>g</v>
      </c>
      <c r="E21" s="12">
        <f>original!K13</f>
        <v>24</v>
      </c>
      <c r="F21" s="11">
        <f>original!AI13</f>
        <v>0.39333945194703029</v>
      </c>
      <c r="G21" s="11" t="str">
        <f t="shared" si="1"/>
        <v>*</v>
      </c>
      <c r="H21" s="31" t="str">
        <f t="shared" si="2"/>
        <v>Ca</v>
      </c>
      <c r="I21" s="11" t="str">
        <f t="shared" si="3"/>
        <v>HCO3</v>
      </c>
      <c r="J21" s="11" t="str">
        <f t="shared" si="4"/>
        <v/>
      </c>
      <c r="K21" s="11" t="str">
        <f t="shared" si="5"/>
        <v/>
      </c>
      <c r="L21" s="11" t="str">
        <f t="shared" si="6"/>
        <v>g*CaHCO3</v>
      </c>
    </row>
    <row r="22" spans="1:12" x14ac:dyDescent="0.3">
      <c r="A22" s="12">
        <v>5</v>
      </c>
      <c r="B22" s="12">
        <f>original!J14</f>
        <v>19</v>
      </c>
      <c r="C22" s="11">
        <f>original!AH14</f>
        <v>0.53592079654754177</v>
      </c>
      <c r="D22" s="11" t="str">
        <f t="shared" si="0"/>
        <v>g</v>
      </c>
      <c r="E22" s="12">
        <f>original!K14</f>
        <v>480</v>
      </c>
      <c r="F22" s="11">
        <f>original!AI14</f>
        <v>7.8667890389406061</v>
      </c>
      <c r="G22" s="11">
        <f t="shared" si="1"/>
        <v>3</v>
      </c>
      <c r="H22" s="31" t="str">
        <f t="shared" si="2"/>
        <v>Ca</v>
      </c>
      <c r="I22" s="11" t="str">
        <f t="shared" si="3"/>
        <v>HCO3</v>
      </c>
      <c r="J22" s="11" t="str">
        <f t="shared" si="4"/>
        <v>+</v>
      </c>
      <c r="K22" s="11" t="str">
        <f t="shared" si="5"/>
        <v>+</v>
      </c>
      <c r="L22" s="11" t="str">
        <f t="shared" si="6"/>
        <v>g3CaHCO3+</v>
      </c>
    </row>
    <row r="23" spans="1:12" x14ac:dyDescent="0.3">
      <c r="A23" s="12">
        <v>6</v>
      </c>
      <c r="B23" s="12">
        <f>original!J15</f>
        <v>34</v>
      </c>
      <c r="C23" s="11">
        <f>original!AH15</f>
        <v>0.95901616224296948</v>
      </c>
      <c r="D23" s="11" t="str">
        <f t="shared" si="0"/>
        <v>F</v>
      </c>
      <c r="E23" s="12">
        <f>original!K15</f>
        <v>229</v>
      </c>
      <c r="F23" s="11">
        <f>original!AI15</f>
        <v>3.7531139373279143</v>
      </c>
      <c r="G23" s="11">
        <f t="shared" si="1"/>
        <v>2</v>
      </c>
      <c r="H23" s="31" t="str">
        <f t="shared" si="2"/>
        <v>Ca</v>
      </c>
      <c r="I23" s="11" t="str">
        <f t="shared" si="3"/>
        <v>MIX</v>
      </c>
      <c r="J23" s="11" t="str">
        <f t="shared" si="4"/>
        <v>+</v>
      </c>
      <c r="K23" s="11" t="str">
        <f t="shared" si="5"/>
        <v>+</v>
      </c>
      <c r="L23" s="11" t="str">
        <f t="shared" si="6"/>
        <v>F2CaMIX+</v>
      </c>
    </row>
    <row r="24" spans="1:12" x14ac:dyDescent="0.3">
      <c r="A24" s="12">
        <v>7</v>
      </c>
      <c r="B24" s="12">
        <f>original!J16</f>
        <v>33</v>
      </c>
      <c r="C24" s="11">
        <f>original!AH16</f>
        <v>0.930809804529941</v>
      </c>
      <c r="D24" s="11" t="str">
        <f t="shared" si="0"/>
        <v>F</v>
      </c>
      <c r="E24" s="12">
        <f>original!K16</f>
        <v>146</v>
      </c>
      <c r="F24" s="11">
        <f>original!AI16</f>
        <v>2.3928149993444343</v>
      </c>
      <c r="G24" s="11">
        <f t="shared" si="1"/>
        <v>2</v>
      </c>
      <c r="H24" s="31" t="str">
        <f t="shared" si="2"/>
        <v>Ca</v>
      </c>
      <c r="I24" s="11" t="str">
        <f t="shared" si="3"/>
        <v>NO3</v>
      </c>
      <c r="J24" s="11" t="str">
        <f t="shared" si="4"/>
        <v>+</v>
      </c>
      <c r="K24" s="11" t="str">
        <f t="shared" si="5"/>
        <v>+</v>
      </c>
      <c r="L24" s="11" t="str">
        <f t="shared" si="6"/>
        <v>F2CaNO3+</v>
      </c>
    </row>
    <row r="25" spans="1:12" x14ac:dyDescent="0.3">
      <c r="A25" s="12">
        <v>8</v>
      </c>
      <c r="B25" s="12">
        <f>original!J17</f>
        <v>30</v>
      </c>
      <c r="C25" s="11">
        <f>original!AH17</f>
        <v>0.84619073139085543</v>
      </c>
      <c r="D25" s="11" t="str">
        <f t="shared" si="0"/>
        <v>F</v>
      </c>
      <c r="E25" s="12">
        <f>original!K17</f>
        <v>191</v>
      </c>
      <c r="F25" s="11">
        <f>original!AI17</f>
        <v>3.130326471745116</v>
      </c>
      <c r="G25" s="11">
        <f t="shared" si="1"/>
        <v>2</v>
      </c>
      <c r="H25" s="31" t="str">
        <f t="shared" si="2"/>
        <v>Ca</v>
      </c>
      <c r="I25" s="11" t="str">
        <f t="shared" si="3"/>
        <v>HCO3</v>
      </c>
      <c r="J25" s="11" t="str">
        <f t="shared" si="4"/>
        <v/>
      </c>
      <c r="K25" s="11" t="str">
        <f t="shared" si="5"/>
        <v/>
      </c>
      <c r="L25" s="11" t="str">
        <f t="shared" si="6"/>
        <v>F2CaHCO3</v>
      </c>
    </row>
    <row r="26" spans="1:12" x14ac:dyDescent="0.3">
      <c r="A26" s="12">
        <v>9</v>
      </c>
      <c r="B26" s="12">
        <f>original!J18</f>
        <v>80</v>
      </c>
      <c r="C26" s="11">
        <f>original!AH18</f>
        <v>2.256508617042281</v>
      </c>
      <c r="D26" s="11" t="str">
        <f t="shared" si="0"/>
        <v>F</v>
      </c>
      <c r="E26" s="12">
        <f>original!K18</f>
        <v>245</v>
      </c>
      <c r="F26" s="11">
        <f>original!AI18</f>
        <v>4.0153402386259343</v>
      </c>
      <c r="G26" s="11">
        <f t="shared" si="1"/>
        <v>3</v>
      </c>
      <c r="H26" s="31" t="str">
        <f t="shared" si="2"/>
        <v>Ca</v>
      </c>
      <c r="I26" s="11" t="str">
        <f t="shared" si="3"/>
        <v>MIX</v>
      </c>
      <c r="J26" s="11" t="str">
        <f t="shared" si="4"/>
        <v>+</v>
      </c>
      <c r="K26" s="11" t="str">
        <f t="shared" si="5"/>
        <v>+</v>
      </c>
      <c r="L26" s="11" t="str">
        <f t="shared" si="6"/>
        <v>F3CaMIX+</v>
      </c>
    </row>
    <row r="27" spans="1:12" x14ac:dyDescent="0.3">
      <c r="A27" s="12">
        <v>10</v>
      </c>
      <c r="B27" s="12">
        <f>original!J19</f>
        <v>48</v>
      </c>
      <c r="C27" s="11">
        <f>original!AH19</f>
        <v>1.3539051702253686</v>
      </c>
      <c r="D27" s="11" t="str">
        <f t="shared" si="0"/>
        <v>F</v>
      </c>
      <c r="E27" s="12">
        <f>original!K19</f>
        <v>81</v>
      </c>
      <c r="F27" s="11">
        <f>original!AI19</f>
        <v>1.3275206503212273</v>
      </c>
      <c r="G27" s="11">
        <f t="shared" si="1"/>
        <v>1</v>
      </c>
      <c r="H27" s="31" t="str">
        <f t="shared" si="2"/>
        <v>Ca</v>
      </c>
      <c r="I27" s="11" t="str">
        <f t="shared" si="3"/>
        <v>NO3</v>
      </c>
      <c r="J27" s="11" t="str">
        <f t="shared" si="4"/>
        <v>+</v>
      </c>
      <c r="K27" s="11" t="str">
        <f t="shared" si="5"/>
        <v>+</v>
      </c>
      <c r="L27" s="11" t="str">
        <f t="shared" si="6"/>
        <v>F1CaNO3+</v>
      </c>
    </row>
  </sheetData>
  <mergeCells count="17">
    <mergeCell ref="G16:G17"/>
    <mergeCell ref="K16:K17"/>
    <mergeCell ref="J16:J17"/>
    <mergeCell ref="A16:A17"/>
    <mergeCell ref="L16:L17"/>
    <mergeCell ref="H16:I16"/>
    <mergeCell ref="E16:E17"/>
    <mergeCell ref="B16:B17"/>
    <mergeCell ref="C16:C17"/>
    <mergeCell ref="D16:D17"/>
    <mergeCell ref="F16:F17"/>
    <mergeCell ref="B2:C2"/>
    <mergeCell ref="B10:C10"/>
    <mergeCell ref="B3:C3"/>
    <mergeCell ref="J2:K2"/>
    <mergeCell ref="J11:K11"/>
    <mergeCell ref="J3:K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7DE62-ADB6-4D82-8857-D1B4736B7EC6}">
  <dimension ref="A1:F20"/>
  <sheetViews>
    <sheetView workbookViewId="0">
      <selection activeCell="D13" sqref="D13"/>
    </sheetView>
  </sheetViews>
  <sheetFormatPr defaultRowHeight="14.4" x14ac:dyDescent="0.3"/>
  <cols>
    <col min="1" max="1" width="7.88671875" bestFit="1" customWidth="1"/>
    <col min="2" max="2" width="13.6640625" bestFit="1" customWidth="1"/>
    <col min="3" max="3" width="6" bestFit="1" customWidth="1"/>
    <col min="4" max="4" width="5.5546875" bestFit="1" customWidth="1"/>
    <col min="5" max="5" width="6.5546875" bestFit="1" customWidth="1"/>
    <col min="6" max="6" width="12.77734375" bestFit="1" customWidth="1"/>
  </cols>
  <sheetData>
    <row r="1" spans="1:6" x14ac:dyDescent="0.3">
      <c r="A1" s="33" t="s">
        <v>63</v>
      </c>
      <c r="B1" s="33" t="s">
        <v>64</v>
      </c>
      <c r="C1" s="35" t="s">
        <v>65</v>
      </c>
      <c r="D1" s="35"/>
      <c r="E1" s="35"/>
      <c r="F1" s="35"/>
    </row>
    <row r="2" spans="1:6" x14ac:dyDescent="0.3">
      <c r="A2" s="34"/>
      <c r="B2" s="34"/>
      <c r="C2" s="23" t="s">
        <v>10</v>
      </c>
      <c r="D2" s="23" t="s">
        <v>53</v>
      </c>
      <c r="E2" s="23" t="s">
        <v>52</v>
      </c>
      <c r="F2" s="23" t="s">
        <v>9</v>
      </c>
    </row>
    <row r="3" spans="1:6" x14ac:dyDescent="0.3">
      <c r="A3" s="24" t="s">
        <v>62</v>
      </c>
      <c r="B3" s="25" t="s">
        <v>66</v>
      </c>
      <c r="C3" s="25" t="s">
        <v>70</v>
      </c>
      <c r="D3" s="25" t="s">
        <v>72</v>
      </c>
      <c r="E3" s="25" t="s">
        <v>74</v>
      </c>
      <c r="F3" s="25" t="s">
        <v>76</v>
      </c>
    </row>
    <row r="4" spans="1:6" x14ac:dyDescent="0.3">
      <c r="A4" s="24">
        <v>3</v>
      </c>
      <c r="B4" s="25" t="s">
        <v>67</v>
      </c>
      <c r="C4" s="25" t="s">
        <v>71</v>
      </c>
      <c r="D4" s="25" t="s">
        <v>73</v>
      </c>
      <c r="E4" s="25" t="s">
        <v>74</v>
      </c>
      <c r="F4" s="25" t="s">
        <v>76</v>
      </c>
    </row>
    <row r="5" spans="1:6" x14ac:dyDescent="0.3">
      <c r="A5" s="24">
        <v>4</v>
      </c>
      <c r="B5" s="25" t="s">
        <v>68</v>
      </c>
      <c r="C5" s="25" t="s">
        <v>71</v>
      </c>
      <c r="D5" s="25" t="s">
        <v>73</v>
      </c>
      <c r="E5" s="25" t="s">
        <v>75</v>
      </c>
      <c r="F5" s="25" t="s">
        <v>76</v>
      </c>
    </row>
    <row r="6" spans="1:6" x14ac:dyDescent="0.3">
      <c r="A6" s="26" t="str">
        <f>"5-6"</f>
        <v>5-6</v>
      </c>
      <c r="B6" s="23" t="s">
        <v>69</v>
      </c>
      <c r="C6" s="23" t="s">
        <v>71</v>
      </c>
      <c r="D6" s="23" t="s">
        <v>73</v>
      </c>
      <c r="E6" s="23" t="s">
        <v>75</v>
      </c>
      <c r="F6" s="23" t="s">
        <v>77</v>
      </c>
    </row>
    <row r="10" spans="1:6" x14ac:dyDescent="0.3">
      <c r="A10" s="21" t="s">
        <v>41</v>
      </c>
      <c r="B10" s="21" t="str">
        <f>C2</f>
        <v>NO3</v>
      </c>
      <c r="C10" s="21" t="str">
        <f t="shared" ref="C10:E10" si="0">D2</f>
        <v>Mn</v>
      </c>
      <c r="D10" s="21" t="str">
        <f t="shared" si="0"/>
        <v>Fe</v>
      </c>
      <c r="E10" s="21" t="str">
        <f t="shared" si="0"/>
        <v>SO4</v>
      </c>
      <c r="F10" s="21" t="s">
        <v>63</v>
      </c>
    </row>
    <row r="11" spans="1:6" x14ac:dyDescent="0.3">
      <c r="A11" s="21">
        <v>1</v>
      </c>
      <c r="B11" s="21">
        <f>original!M10</f>
        <v>50</v>
      </c>
      <c r="C11" s="21">
        <f>original!O10</f>
        <v>0</v>
      </c>
      <c r="D11" s="21">
        <f>original!N10</f>
        <v>0.05</v>
      </c>
      <c r="E11" s="21">
        <f>original!L10</f>
        <v>50</v>
      </c>
      <c r="F11" s="21" t="str">
        <f>A3</f>
        <v>0-2</v>
      </c>
    </row>
    <row r="12" spans="1:6" x14ac:dyDescent="0.3">
      <c r="A12" s="21">
        <v>2</v>
      </c>
      <c r="B12" s="21">
        <f>original!M11</f>
        <v>1.2</v>
      </c>
      <c r="C12" s="21">
        <f>original!O11</f>
        <v>1E-3</v>
      </c>
      <c r="D12" s="21">
        <f>original!N11</f>
        <v>0.04</v>
      </c>
      <c r="E12" s="21">
        <f>original!L11</f>
        <v>3</v>
      </c>
      <c r="F12" s="21" t="str">
        <f>A3</f>
        <v>0-2</v>
      </c>
    </row>
    <row r="13" spans="1:6" x14ac:dyDescent="0.3">
      <c r="A13" s="21">
        <v>3</v>
      </c>
      <c r="B13" s="21">
        <f>original!M12</f>
        <v>0</v>
      </c>
      <c r="C13" s="21">
        <f>original!O12</f>
        <v>3.0000000000000002E-2</v>
      </c>
      <c r="D13" s="21">
        <f>original!N12</f>
        <v>2.6</v>
      </c>
      <c r="E13" s="21">
        <f>original!L12</f>
        <v>6</v>
      </c>
      <c r="F13" s="22" t="str">
        <f>"4-6"</f>
        <v>4-6</v>
      </c>
    </row>
    <row r="14" spans="1:6" x14ac:dyDescent="0.3">
      <c r="A14" s="21">
        <v>4</v>
      </c>
      <c r="B14" s="21">
        <f>original!M13</f>
        <v>0</v>
      </c>
      <c r="C14" s="21">
        <f>original!O13</f>
        <v>0.04</v>
      </c>
      <c r="D14" s="21">
        <f>original!N13</f>
        <v>0.67</v>
      </c>
      <c r="E14" s="21">
        <f>original!L13</f>
        <v>6</v>
      </c>
      <c r="F14" s="22" t="str">
        <f>"4-6"</f>
        <v>4-6</v>
      </c>
    </row>
    <row r="15" spans="1:6" x14ac:dyDescent="0.3">
      <c r="A15" s="21">
        <v>5</v>
      </c>
      <c r="B15" s="21">
        <f>original!M14</f>
        <v>0</v>
      </c>
      <c r="C15" s="21">
        <f>original!O14</f>
        <v>0.62</v>
      </c>
      <c r="D15" s="21">
        <f>original!N14</f>
        <v>14.8</v>
      </c>
      <c r="E15" s="21">
        <f>original!L14</f>
        <v>80</v>
      </c>
      <c r="F15" s="22" t="str">
        <f>"4-6"</f>
        <v>4-6</v>
      </c>
    </row>
    <row r="16" spans="1:6" x14ac:dyDescent="0.3">
      <c r="A16" s="21">
        <v>6</v>
      </c>
      <c r="B16" s="21">
        <f>original!M15</f>
        <v>35</v>
      </c>
      <c r="C16" s="21">
        <f>original!O15</f>
        <v>0.52</v>
      </c>
      <c r="D16" s="21">
        <f>original!N15</f>
        <v>0.02</v>
      </c>
      <c r="E16" s="21">
        <f>original!L15</f>
        <v>160</v>
      </c>
      <c r="F16" s="21" t="str">
        <f>A3</f>
        <v>0-2</v>
      </c>
    </row>
    <row r="17" spans="1:6" x14ac:dyDescent="0.3">
      <c r="A17" s="21">
        <v>7</v>
      </c>
      <c r="B17" s="21">
        <f>original!M16</f>
        <v>110</v>
      </c>
      <c r="C17" s="21">
        <f>original!O16</f>
        <v>0.2</v>
      </c>
      <c r="D17" s="21">
        <f>original!N16</f>
        <v>0.02</v>
      </c>
      <c r="E17" s="21">
        <f>original!L16</f>
        <v>81</v>
      </c>
      <c r="F17" s="21" t="str">
        <f>A3</f>
        <v>0-2</v>
      </c>
    </row>
    <row r="18" spans="1:6" x14ac:dyDescent="0.3">
      <c r="A18" s="21">
        <v>8</v>
      </c>
      <c r="B18" s="21">
        <f>original!M17</f>
        <v>0</v>
      </c>
      <c r="C18" s="21">
        <f>original!O17</f>
        <v>0.13</v>
      </c>
      <c r="D18" s="21">
        <f>original!N17</f>
        <v>2.1</v>
      </c>
      <c r="E18" s="21">
        <f>original!L17</f>
        <v>57.999999999999993</v>
      </c>
      <c r="F18" s="22" t="str">
        <f>"4-6"</f>
        <v>4-6</v>
      </c>
    </row>
    <row r="19" spans="1:6" x14ac:dyDescent="0.3">
      <c r="A19" s="21">
        <v>9</v>
      </c>
      <c r="B19" s="21">
        <f>original!M18</f>
        <v>0.2</v>
      </c>
      <c r="C19" s="21">
        <f>original!O18</f>
        <v>0.44</v>
      </c>
      <c r="D19" s="21">
        <f>original!N18</f>
        <v>7.0000000000000007E-2</v>
      </c>
      <c r="E19" s="21">
        <f>original!L18</f>
        <v>94</v>
      </c>
      <c r="F19" s="21">
        <v>3</v>
      </c>
    </row>
    <row r="20" spans="1:6" x14ac:dyDescent="0.3">
      <c r="A20" s="21">
        <v>10</v>
      </c>
      <c r="B20" s="21">
        <f>original!M19</f>
        <v>110</v>
      </c>
      <c r="C20" s="21">
        <f>original!O19</f>
        <v>0</v>
      </c>
      <c r="D20" s="21">
        <f>original!N19</f>
        <v>2.9999999999999995E-2</v>
      </c>
      <c r="E20" s="21">
        <f>original!L19</f>
        <v>64</v>
      </c>
      <c r="F20" s="21" t="str">
        <f>A3</f>
        <v>0-2</v>
      </c>
    </row>
  </sheetData>
  <mergeCells count="3">
    <mergeCell ref="C1:F1"/>
    <mergeCell ref="B1:B2"/>
    <mergeCell ref="A1:A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A3FDD-90A0-4006-A1B1-F4A1970B247A}">
  <dimension ref="A1:K11"/>
  <sheetViews>
    <sheetView topLeftCell="C1" workbookViewId="0">
      <selection activeCell="J13" sqref="J13"/>
    </sheetView>
  </sheetViews>
  <sheetFormatPr defaultRowHeight="14.4" x14ac:dyDescent="0.3"/>
  <cols>
    <col min="7" max="7" width="12" bestFit="1" customWidth="1"/>
    <col min="10" max="10" width="12.6640625" bestFit="1" customWidth="1"/>
  </cols>
  <sheetData>
    <row r="1" spans="1:11" x14ac:dyDescent="0.3">
      <c r="A1" t="s">
        <v>41</v>
      </c>
      <c r="B1" t="s">
        <v>13</v>
      </c>
      <c r="C1" t="s">
        <v>10</v>
      </c>
      <c r="D1" t="s">
        <v>9</v>
      </c>
      <c r="E1" t="s">
        <v>7</v>
      </c>
      <c r="G1" t="s">
        <v>59</v>
      </c>
      <c r="I1" t="s">
        <v>60</v>
      </c>
      <c r="J1" t="s">
        <v>34</v>
      </c>
      <c r="K1" t="s">
        <v>61</v>
      </c>
    </row>
    <row r="2" spans="1:11" x14ac:dyDescent="0.3">
      <c r="A2">
        <v>1</v>
      </c>
      <c r="B2">
        <f>original!D10</f>
        <v>5.52</v>
      </c>
      <c r="C2">
        <f>original!M10</f>
        <v>50</v>
      </c>
      <c r="D2">
        <f>original!L10</f>
        <v>50</v>
      </c>
      <c r="E2">
        <f>original!J10</f>
        <v>30</v>
      </c>
      <c r="G2">
        <f>0.67*((D2/96) - ((0.0232*E2)/(35.453)))</f>
        <v>0.33580514460459393</v>
      </c>
      <c r="I2">
        <f>1.33*(ABS(B2-7))</f>
        <v>1.9684000000000006</v>
      </c>
      <c r="J2">
        <f>IF((10 * ((C2/62) + G2))&lt;1,0,LN(10 * ((C2/62) + G2))/LN(2))</f>
        <v>3.5138150723378021</v>
      </c>
      <c r="K2" s="20">
        <f>(I2+J2)/(2-2/6)</f>
        <v>3.2893290434026814</v>
      </c>
    </row>
    <row r="3" spans="1:11" x14ac:dyDescent="0.3">
      <c r="A3">
        <v>2</v>
      </c>
      <c r="B3">
        <f>original!D11</f>
        <v>6.03</v>
      </c>
      <c r="C3">
        <f>original!M11</f>
        <v>1.2</v>
      </c>
      <c r="D3">
        <f>original!L11</f>
        <v>3</v>
      </c>
      <c r="E3">
        <f>original!J11</f>
        <v>15</v>
      </c>
      <c r="G3">
        <f t="shared" ref="G3:G11" si="0">0.67*((D3/96) - ((0.0232*E3)/(35.453)))</f>
        <v>1.4360905635630274E-2</v>
      </c>
      <c r="I3">
        <f t="shared" ref="I3:I11" si="1">1.33*(ABS(B3-7))</f>
        <v>1.2900999999999998</v>
      </c>
      <c r="J3">
        <f t="shared" ref="J3:J11" si="2">IF((10 * ((C3/62) + G3))&lt;1,0,LN(10 * ((C3/62) + G3))/LN(2))</f>
        <v>0</v>
      </c>
      <c r="K3" s="20">
        <f t="shared" ref="K3:K11" si="3">(I3+J3)/(2-2/6)</f>
        <v>0.77405999999999986</v>
      </c>
    </row>
    <row r="4" spans="1:11" x14ac:dyDescent="0.3">
      <c r="A4">
        <v>3</v>
      </c>
      <c r="B4">
        <f>original!D12</f>
        <v>6.58</v>
      </c>
      <c r="C4">
        <f>original!M12</f>
        <v>0</v>
      </c>
      <c r="D4">
        <f>original!L12</f>
        <v>6</v>
      </c>
      <c r="E4">
        <f>original!J12</f>
        <v>7.9999999999999991</v>
      </c>
      <c r="G4">
        <f t="shared" si="0"/>
        <v>3.836748300566948E-2</v>
      </c>
      <c r="I4">
        <f t="shared" si="1"/>
        <v>0.55859999999999999</v>
      </c>
      <c r="J4">
        <f t="shared" si="2"/>
        <v>0</v>
      </c>
      <c r="K4" s="20">
        <f t="shared" si="3"/>
        <v>0.33515999999999996</v>
      </c>
    </row>
    <row r="5" spans="1:11" x14ac:dyDescent="0.3">
      <c r="A5">
        <v>4</v>
      </c>
      <c r="B5">
        <f>original!D13</f>
        <v>6.38</v>
      </c>
      <c r="C5">
        <f>original!M13</f>
        <v>0</v>
      </c>
      <c r="D5">
        <f>original!L13</f>
        <v>6</v>
      </c>
      <c r="E5">
        <f>original!J13</f>
        <v>9</v>
      </c>
      <c r="G5">
        <f t="shared" si="0"/>
        <v>3.7929043381378168E-2</v>
      </c>
      <c r="I5">
        <f t="shared" si="1"/>
        <v>0.82460000000000022</v>
      </c>
      <c r="J5">
        <f t="shared" si="2"/>
        <v>0</v>
      </c>
      <c r="K5" s="20">
        <f t="shared" si="3"/>
        <v>0.49476000000000009</v>
      </c>
    </row>
    <row r="6" spans="1:11" x14ac:dyDescent="0.3">
      <c r="A6">
        <v>5</v>
      </c>
      <c r="B6">
        <f>original!D14</f>
        <v>7.13</v>
      </c>
      <c r="C6">
        <f>original!M14</f>
        <v>0</v>
      </c>
      <c r="D6">
        <f>original!L14</f>
        <v>80</v>
      </c>
      <c r="E6">
        <f>original!J14</f>
        <v>19</v>
      </c>
      <c r="G6">
        <f t="shared" si="0"/>
        <v>0.55000298047179841</v>
      </c>
      <c r="I6">
        <f t="shared" si="1"/>
        <v>0.17289999999999986</v>
      </c>
      <c r="J6">
        <f t="shared" si="2"/>
        <v>2.4594394366377199</v>
      </c>
      <c r="K6" s="20">
        <f t="shared" si="3"/>
        <v>1.5794036619826317</v>
      </c>
    </row>
    <row r="7" spans="1:11" x14ac:dyDescent="0.3">
      <c r="A7">
        <v>6</v>
      </c>
      <c r="B7">
        <f>original!D15</f>
        <v>7.53</v>
      </c>
      <c r="C7">
        <f>original!M15</f>
        <v>35</v>
      </c>
      <c r="D7">
        <f>original!L15</f>
        <v>160</v>
      </c>
      <c r="E7">
        <f>original!J15</f>
        <v>34</v>
      </c>
      <c r="G7">
        <f t="shared" si="0"/>
        <v>1.101759719440762</v>
      </c>
      <c r="I7">
        <f t="shared" si="1"/>
        <v>0.70490000000000042</v>
      </c>
      <c r="J7">
        <f t="shared" si="2"/>
        <v>4.0585553505014422</v>
      </c>
      <c r="K7" s="20">
        <f t="shared" si="3"/>
        <v>2.8580732103008653</v>
      </c>
    </row>
    <row r="8" spans="1:11" x14ac:dyDescent="0.3">
      <c r="A8">
        <v>7</v>
      </c>
      <c r="B8">
        <f>original!D16</f>
        <v>7.74</v>
      </c>
      <c r="C8">
        <f>original!M16</f>
        <v>110</v>
      </c>
      <c r="D8">
        <f>original!L16</f>
        <v>81</v>
      </c>
      <c r="E8">
        <f>original!J16</f>
        <v>33</v>
      </c>
      <c r="G8">
        <f t="shared" si="0"/>
        <v>0.55084399239838666</v>
      </c>
      <c r="I8">
        <f t="shared" si="1"/>
        <v>0.9842000000000003</v>
      </c>
      <c r="J8">
        <f t="shared" si="2"/>
        <v>4.5391821055027863</v>
      </c>
      <c r="K8" s="20">
        <f t="shared" si="3"/>
        <v>3.3140292633016717</v>
      </c>
    </row>
    <row r="9" spans="1:11" x14ac:dyDescent="0.3">
      <c r="A9">
        <v>8</v>
      </c>
      <c r="B9">
        <f>original!D17</f>
        <v>7.68</v>
      </c>
      <c r="C9">
        <f>original!M17</f>
        <v>0</v>
      </c>
      <c r="D9">
        <f>original!L17</f>
        <v>57.999999999999993</v>
      </c>
      <c r="E9">
        <f>original!J17</f>
        <v>30</v>
      </c>
      <c r="G9">
        <f t="shared" si="0"/>
        <v>0.39163847793792722</v>
      </c>
      <c r="I9">
        <f t="shared" si="1"/>
        <v>0.90439999999999965</v>
      </c>
      <c r="J9">
        <f t="shared" si="2"/>
        <v>1.9695225146943067</v>
      </c>
      <c r="K9" s="20">
        <f t="shared" si="3"/>
        <v>1.7243535088165836</v>
      </c>
    </row>
    <row r="10" spans="1:11" x14ac:dyDescent="0.3">
      <c r="A10">
        <v>9</v>
      </c>
      <c r="B10">
        <f>original!D18</f>
        <v>7.48</v>
      </c>
      <c r="C10">
        <f>original!M18</f>
        <v>0.2</v>
      </c>
      <c r="D10">
        <f>original!L18</f>
        <v>94</v>
      </c>
      <c r="E10">
        <f>original!J18</f>
        <v>80</v>
      </c>
      <c r="G10">
        <f t="shared" si="0"/>
        <v>0.62096649672336146</v>
      </c>
      <c r="I10">
        <f t="shared" si="1"/>
        <v>0.63840000000000063</v>
      </c>
      <c r="J10">
        <f t="shared" si="2"/>
        <v>2.6419905677028828</v>
      </c>
      <c r="K10" s="20">
        <f t="shared" si="3"/>
        <v>1.96823434062173</v>
      </c>
    </row>
    <row r="11" spans="1:11" x14ac:dyDescent="0.3">
      <c r="A11">
        <v>10</v>
      </c>
      <c r="B11">
        <f>original!D19</f>
        <v>8.16</v>
      </c>
      <c r="C11">
        <f>original!M19</f>
        <v>110</v>
      </c>
      <c r="D11">
        <f>original!L19</f>
        <v>64</v>
      </c>
      <c r="E11">
        <f>original!J19</f>
        <v>48</v>
      </c>
      <c r="G11">
        <f t="shared" si="0"/>
        <v>0.42562156470068352</v>
      </c>
      <c r="I11">
        <f t="shared" si="1"/>
        <v>1.5428000000000002</v>
      </c>
      <c r="J11">
        <f t="shared" si="2"/>
        <v>4.4593103701644932</v>
      </c>
      <c r="K11" s="20">
        <f t="shared" si="3"/>
        <v>3.6012662220986957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original</vt:lpstr>
      <vt:lpstr>Watertype</vt:lpstr>
      <vt:lpstr>redoxtype</vt:lpstr>
      <vt:lpstr>POLIN</vt:lpstr>
      <vt:lpstr>original!Print_Area</vt:lpstr>
    </vt:vector>
  </TitlesOfParts>
  <Company>UNESCO-IHE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Willem Foppen</dc:creator>
  <cp:lastModifiedBy>Thiago Victor Medeiros do Nascimento</cp:lastModifiedBy>
  <cp:lastPrinted>2017-02-16T15:50:23Z</cp:lastPrinted>
  <dcterms:created xsi:type="dcterms:W3CDTF">2017-02-08T21:07:02Z</dcterms:created>
  <dcterms:modified xsi:type="dcterms:W3CDTF">2022-03-17T21:28:52Z</dcterms:modified>
</cp:coreProperties>
</file>