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fbotafogo-my.sharepoint.com/personal/thiago_almeida_safbfr_com_br/Documents/Área de Trabalho/Projeto Dashboard/"/>
    </mc:Choice>
  </mc:AlternateContent>
  <xr:revisionPtr revIDLastSave="32" documentId="8_{4EC78F22-5F50-43D8-97E0-133FB65C1CAB}" xr6:coauthVersionLast="47" xr6:coauthVersionMax="47" xr10:uidLastSave="{785DF4FD-A760-4B89-9583-43C25A0A4538}"/>
  <bookViews>
    <workbookView xWindow="-28920" yWindow="-120" windowWidth="29040" windowHeight="15720" xr2:uid="{B2232CD4-3A43-4622-BDA3-D59E0E28CDCD}"/>
  </bookViews>
  <sheets>
    <sheet name="Database" sheetId="1" r:id="rId1"/>
  </sheets>
  <definedNames>
    <definedName name="_xlnm._FilterDatabase" localSheetId="0" hidden="1">Database!$A$1:$V$46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1" l="1"/>
  <c r="U31" i="1" s="1"/>
  <c r="M31" i="1"/>
  <c r="L31" i="1"/>
  <c r="G31" i="1"/>
  <c r="F31" i="1"/>
  <c r="S31" i="1" l="1"/>
  <c r="F43" i="1"/>
  <c r="H46" i="1"/>
  <c r="H45" i="1"/>
  <c r="H44" i="1"/>
  <c r="H43" i="1"/>
  <c r="F46" i="1"/>
  <c r="F45" i="1"/>
  <c r="F44" i="1"/>
  <c r="R46" i="1"/>
  <c r="U46" i="1" s="1"/>
  <c r="R45" i="1"/>
  <c r="U45" i="1" s="1"/>
  <c r="R44" i="1"/>
  <c r="S44" i="1" s="1"/>
  <c r="R43" i="1"/>
  <c r="U43" i="1" s="1"/>
  <c r="M46" i="1"/>
  <c r="M45" i="1"/>
  <c r="M44" i="1"/>
  <c r="M43" i="1"/>
  <c r="L45" i="1"/>
  <c r="L46" i="1"/>
  <c r="L44" i="1"/>
  <c r="L43" i="1"/>
  <c r="F42" i="1"/>
  <c r="F41" i="1"/>
  <c r="F40" i="1"/>
  <c r="F39" i="1"/>
  <c r="F38" i="1"/>
  <c r="F37" i="1"/>
  <c r="F36" i="1"/>
  <c r="F35" i="1"/>
  <c r="F34" i="1"/>
  <c r="F33" i="1"/>
  <c r="F3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L2" i="1"/>
  <c r="L42" i="1"/>
  <c r="L41" i="1"/>
  <c r="L40" i="1"/>
  <c r="L39" i="1"/>
  <c r="L38" i="1"/>
  <c r="L37" i="1"/>
  <c r="L36" i="1"/>
  <c r="L35" i="1"/>
  <c r="L34" i="1"/>
  <c r="L33" i="1"/>
  <c r="L32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R42" i="1"/>
  <c r="U42" i="1" s="1"/>
  <c r="M42" i="1"/>
  <c r="G42" i="1"/>
  <c r="R41" i="1"/>
  <c r="U41" i="1" s="1"/>
  <c r="M41" i="1"/>
  <c r="G41" i="1"/>
  <c r="R40" i="1"/>
  <c r="U40" i="1" s="1"/>
  <c r="M40" i="1"/>
  <c r="G40" i="1"/>
  <c r="R39" i="1"/>
  <c r="U39" i="1" s="1"/>
  <c r="M39" i="1"/>
  <c r="G39" i="1"/>
  <c r="R38" i="1"/>
  <c r="U38" i="1" s="1"/>
  <c r="M38" i="1"/>
  <c r="G38" i="1"/>
  <c r="R37" i="1"/>
  <c r="U37" i="1" s="1"/>
  <c r="M37" i="1"/>
  <c r="G37" i="1"/>
  <c r="R36" i="1"/>
  <c r="U36" i="1" s="1"/>
  <c r="M36" i="1"/>
  <c r="G36" i="1"/>
  <c r="R35" i="1"/>
  <c r="S35" i="1" s="1"/>
  <c r="M35" i="1"/>
  <c r="G35" i="1"/>
  <c r="R34" i="1"/>
  <c r="U34" i="1" s="1"/>
  <c r="M34" i="1"/>
  <c r="G34" i="1"/>
  <c r="R33" i="1"/>
  <c r="S33" i="1" s="1"/>
  <c r="M33" i="1"/>
  <c r="G33" i="1"/>
  <c r="R32" i="1"/>
  <c r="S32" i="1" s="1"/>
  <c r="M32" i="1"/>
  <c r="G32" i="1"/>
  <c r="R30" i="1"/>
  <c r="U30" i="1" s="1"/>
  <c r="M30" i="1"/>
  <c r="G30" i="1"/>
  <c r="R29" i="1"/>
  <c r="U29" i="1" s="1"/>
  <c r="M29" i="1"/>
  <c r="G29" i="1"/>
  <c r="R28" i="1"/>
  <c r="U28" i="1" s="1"/>
  <c r="M28" i="1"/>
  <c r="G28" i="1"/>
  <c r="R27" i="1"/>
  <c r="S27" i="1" s="1"/>
  <c r="M27" i="1"/>
  <c r="H27" i="1"/>
  <c r="R26" i="1"/>
  <c r="U26" i="1" s="1"/>
  <c r="M26" i="1"/>
  <c r="H26" i="1"/>
  <c r="R25" i="1"/>
  <c r="S25" i="1" s="1"/>
  <c r="M25" i="1"/>
  <c r="H25" i="1"/>
  <c r="R24" i="1"/>
  <c r="U24" i="1" s="1"/>
  <c r="M24" i="1"/>
  <c r="H24" i="1"/>
  <c r="R23" i="1"/>
  <c r="S23" i="1" s="1"/>
  <c r="M23" i="1"/>
  <c r="H23" i="1"/>
  <c r="R22" i="1"/>
  <c r="S22" i="1" s="1"/>
  <c r="M22" i="1"/>
  <c r="H22" i="1"/>
  <c r="R21" i="1"/>
  <c r="S21" i="1" s="1"/>
  <c r="M21" i="1"/>
  <c r="H21" i="1"/>
  <c r="R20" i="1"/>
  <c r="U20" i="1" s="1"/>
  <c r="M20" i="1"/>
  <c r="H20" i="1"/>
  <c r="R19" i="1"/>
  <c r="S19" i="1" s="1"/>
  <c r="M19" i="1"/>
  <c r="H19" i="1"/>
  <c r="R18" i="1"/>
  <c r="U18" i="1" s="1"/>
  <c r="M18" i="1"/>
  <c r="H18" i="1"/>
  <c r="R17" i="1"/>
  <c r="S17" i="1" s="1"/>
  <c r="M17" i="1"/>
  <c r="H17" i="1"/>
  <c r="R16" i="1"/>
  <c r="U16" i="1" s="1"/>
  <c r="M16" i="1"/>
  <c r="H16" i="1"/>
  <c r="R15" i="1"/>
  <c r="S15" i="1" s="1"/>
  <c r="M15" i="1"/>
  <c r="H15" i="1"/>
  <c r="R14" i="1"/>
  <c r="S14" i="1" s="1"/>
  <c r="M14" i="1"/>
  <c r="H14" i="1"/>
  <c r="R13" i="1"/>
  <c r="S13" i="1" s="1"/>
  <c r="M13" i="1"/>
  <c r="H13" i="1"/>
  <c r="R12" i="1"/>
  <c r="M12" i="1"/>
  <c r="H12" i="1"/>
  <c r="R11" i="1"/>
  <c r="U11" i="1" s="1"/>
  <c r="M11" i="1"/>
  <c r="H11" i="1"/>
  <c r="R10" i="1"/>
  <c r="S10" i="1" s="1"/>
  <c r="M10" i="1"/>
  <c r="H10" i="1"/>
  <c r="R9" i="1"/>
  <c r="U9" i="1" s="1"/>
  <c r="M9" i="1"/>
  <c r="H9" i="1"/>
  <c r="R8" i="1"/>
  <c r="U8" i="1" s="1"/>
  <c r="M8" i="1"/>
  <c r="H8" i="1"/>
  <c r="R7" i="1"/>
  <c r="S7" i="1" s="1"/>
  <c r="M7" i="1"/>
  <c r="H7" i="1"/>
  <c r="R6" i="1"/>
  <c r="U6" i="1" s="1"/>
  <c r="M6" i="1"/>
  <c r="H6" i="1"/>
  <c r="R5" i="1"/>
  <c r="U5" i="1" s="1"/>
  <c r="M5" i="1"/>
  <c r="H5" i="1"/>
  <c r="R4" i="1"/>
  <c r="U4" i="1" s="1"/>
  <c r="M4" i="1"/>
  <c r="H4" i="1"/>
  <c r="R3" i="1"/>
  <c r="U3" i="1" s="1"/>
  <c r="M3" i="1"/>
  <c r="H3" i="1"/>
  <c r="R2" i="1"/>
  <c r="S2" i="1" s="1"/>
  <c r="M2" i="1"/>
  <c r="H2" i="1"/>
  <c r="S45" i="1" l="1"/>
  <c r="S46" i="1"/>
  <c r="I31" i="1"/>
  <c r="I37" i="1"/>
  <c r="I6" i="1"/>
  <c r="I13" i="1"/>
  <c r="I17" i="1"/>
  <c r="I21" i="1"/>
  <c r="I25" i="1"/>
  <c r="U44" i="1"/>
  <c r="V44" i="1" s="1"/>
  <c r="I10" i="1"/>
  <c r="S43" i="1"/>
  <c r="I11" i="1"/>
  <c r="I4" i="1"/>
  <c r="I8" i="1"/>
  <c r="I15" i="1"/>
  <c r="I23" i="1"/>
  <c r="I27" i="1"/>
  <c r="I5" i="1"/>
  <c r="I12" i="1"/>
  <c r="I24" i="1"/>
  <c r="I3" i="1"/>
  <c r="I39" i="1"/>
  <c r="I16" i="1"/>
  <c r="I28" i="1"/>
  <c r="I40" i="1"/>
  <c r="I29" i="1"/>
  <c r="I41" i="1"/>
  <c r="I2" i="1"/>
  <c r="I14" i="1"/>
  <c r="I26" i="1"/>
  <c r="I38" i="1"/>
  <c r="I18" i="1"/>
  <c r="I30" i="1"/>
  <c r="I43" i="1"/>
  <c r="I7" i="1"/>
  <c r="I19" i="1"/>
  <c r="I44" i="1"/>
  <c r="I20" i="1"/>
  <c r="I32" i="1"/>
  <c r="I45" i="1"/>
  <c r="I9" i="1"/>
  <c r="I33" i="1"/>
  <c r="I46" i="1"/>
  <c r="I22" i="1"/>
  <c r="I34" i="1"/>
  <c r="I35" i="1"/>
  <c r="I36" i="1"/>
  <c r="I42" i="1"/>
  <c r="U32" i="1"/>
  <c r="U13" i="1"/>
  <c r="U10" i="1"/>
  <c r="U27" i="1"/>
  <c r="S4" i="1"/>
  <c r="U17" i="1"/>
  <c r="U21" i="1"/>
  <c r="S28" i="1"/>
  <c r="U25" i="1"/>
  <c r="U35" i="1"/>
  <c r="U2" i="1"/>
  <c r="V3" i="1" s="1"/>
  <c r="U15" i="1"/>
  <c r="U19" i="1"/>
  <c r="S40" i="1"/>
  <c r="U23" i="1"/>
  <c r="U12" i="1"/>
  <c r="U14" i="1"/>
  <c r="U22" i="1"/>
  <c r="U33" i="1"/>
  <c r="S38" i="1"/>
  <c r="S16" i="1"/>
  <c r="S18" i="1"/>
  <c r="S24" i="1"/>
  <c r="S26" i="1"/>
  <c r="S3" i="1"/>
  <c r="S5" i="1"/>
  <c r="S9" i="1"/>
  <c r="U7" i="1"/>
  <c r="V7" i="1" s="1"/>
  <c r="S36" i="1"/>
  <c r="S29" i="1"/>
  <c r="S41" i="1"/>
  <c r="S11" i="1"/>
  <c r="S34" i="1"/>
  <c r="S20" i="1"/>
  <c r="S39" i="1"/>
  <c r="S12" i="1"/>
  <c r="S6" i="1"/>
  <c r="S8" i="1"/>
  <c r="S37" i="1"/>
  <c r="S30" i="1"/>
  <c r="S42" i="1"/>
  <c r="V43" i="1" l="1"/>
  <c r="V31" i="1"/>
  <c r="V45" i="1"/>
  <c r="V46" i="1"/>
  <c r="V16" i="1"/>
  <c r="V29" i="1"/>
  <c r="V33" i="1"/>
  <c r="V22" i="1"/>
  <c r="V11" i="1"/>
  <c r="V8" i="1"/>
  <c r="V39" i="1"/>
  <c r="V6" i="1"/>
  <c r="V17" i="1"/>
  <c r="V41" i="1"/>
  <c r="V15" i="1"/>
  <c r="V19" i="1"/>
  <c r="V32" i="1"/>
  <c r="V5" i="1"/>
  <c r="V38" i="1"/>
  <c r="V18" i="1"/>
  <c r="V20" i="1"/>
  <c r="V10" i="1"/>
  <c r="V42" i="1"/>
  <c r="V35" i="1"/>
  <c r="V24" i="1"/>
  <c r="V14" i="1"/>
  <c r="V25" i="1"/>
  <c r="V12" i="1"/>
  <c r="V2" i="1"/>
  <c r="V28" i="1"/>
  <c r="V34" i="1"/>
  <c r="V26" i="1"/>
  <c r="V21" i="1"/>
  <c r="V30" i="1"/>
  <c r="V4" i="1"/>
  <c r="V40" i="1"/>
  <c r="V9" i="1"/>
  <c r="V13" i="1"/>
  <c r="V23" i="1"/>
  <c r="V27" i="1"/>
  <c r="V36" i="1"/>
  <c r="V37" i="1"/>
</calcChain>
</file>

<file path=xl/sharedStrings.xml><?xml version="1.0" encoding="utf-8"?>
<sst xmlns="http://schemas.openxmlformats.org/spreadsheetml/2006/main" count="150" uniqueCount="40">
  <si>
    <t>CCB</t>
  </si>
  <si>
    <t>% total</t>
  </si>
  <si>
    <t>CET</t>
  </si>
  <si>
    <t>GCS TA I</t>
  </si>
  <si>
    <t>Sale of Economic Rights</t>
  </si>
  <si>
    <t>GCS FUNDING LLC</t>
  </si>
  <si>
    <t>EMSO JC</t>
  </si>
  <si>
    <t>EMSO PRIVATE CREDIT FUND</t>
  </si>
  <si>
    <t>EMSO JS</t>
  </si>
  <si>
    <t>CCB032025</t>
  </si>
  <si>
    <t>Fan Program</t>
  </si>
  <si>
    <t>INGRESSE S.A.</t>
  </si>
  <si>
    <t>CCB042025</t>
  </si>
  <si>
    <t>Merchandising</t>
  </si>
  <si>
    <t>ADYEN</t>
  </si>
  <si>
    <t>Emissão</t>
  </si>
  <si>
    <t>Ticket Sales</t>
  </si>
  <si>
    <t>MACQUARIE BANK</t>
  </si>
  <si>
    <t>Player</t>
  </si>
  <si>
    <t>Luiz Henrique</t>
  </si>
  <si>
    <t>Jair Cunha</t>
  </si>
  <si>
    <t>Thiago Almada</t>
  </si>
  <si>
    <t>Jefferson Savarino</t>
  </si>
  <si>
    <t>Mês</t>
  </si>
  <si>
    <t>Due Date</t>
  </si>
  <si>
    <t>Days</t>
  </si>
  <si>
    <t>Days %</t>
  </si>
  <si>
    <t>Amount ME</t>
  </si>
  <si>
    <t>Amount BRL</t>
  </si>
  <si>
    <t>% by Bank</t>
  </si>
  <si>
    <t>Discount</t>
  </si>
  <si>
    <t>CET by Bank</t>
  </si>
  <si>
    <t>Interest Rate</t>
  </si>
  <si>
    <t>Net Amount</t>
  </si>
  <si>
    <t>Total Cost</t>
  </si>
  <si>
    <t>Other Expenses</t>
  </si>
  <si>
    <t>Other Taxes</t>
  </si>
  <si>
    <t>Interest</t>
  </si>
  <si>
    <t>Bank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</si>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</sst>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€-2]\ * #,##0.00_-;\-[$€-2]\ * #,##0.00_-;_-[$€-2]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Montserrat"/>
    </font>
    <font>
      <b/>
      <sz val="10"/>
      <color theme="1"/>
      <name val="Montserrat"/>
    </font>
    <font>
      <u/>
      <sz val="10"/>
      <color theme="1"/>
      <name val="Montserra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44" fontId="2" fillId="0" borderId="0" xfId="2" applyFont="1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3" fontId="3" fillId="0" borderId="1" xfId="1" applyFont="1" applyBorder="1" applyAlignment="1">
      <alignment horizontal="center"/>
    </xf>
    <xf numFmtId="44" fontId="3" fillId="0" borderId="1" xfId="2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/>
    </xf>
    <xf numFmtId="164" fontId="2" fillId="0" borderId="0" xfId="1" applyNumberFormat="1" applyFont="1"/>
    <xf numFmtId="10" fontId="2" fillId="0" borderId="0" xfId="3" applyNumberFormat="1" applyFont="1" applyAlignment="1">
      <alignment horizontal="center"/>
    </xf>
    <xf numFmtId="10" fontId="2" fillId="0" borderId="0" xfId="0" applyNumberFormat="1" applyFont="1"/>
    <xf numFmtId="9" fontId="2" fillId="0" borderId="0" xfId="3" applyFont="1"/>
    <xf numFmtId="10" fontId="2" fillId="0" borderId="0" xfId="3" applyNumberFormat="1" applyFont="1"/>
    <xf numFmtId="164" fontId="2" fillId="0" borderId="0" xfId="0" applyNumberFormat="1" applyFont="1"/>
    <xf numFmtId="43" fontId="2" fillId="0" borderId="0" xfId="1" applyFont="1"/>
    <xf numFmtId="44" fontId="2" fillId="0" borderId="0" xfId="2" applyFont="1" applyFill="1" applyBorder="1"/>
    <xf numFmtId="43" fontId="2" fillId="0" borderId="0" xfId="1" applyFont="1" applyAlignment="1">
      <alignment horizontal="center"/>
    </xf>
    <xf numFmtId="43" fontId="2" fillId="0" borderId="0" xfId="0" applyNumberFormat="1" applyFont="1" applyAlignment="1">
      <alignment horizontal="center"/>
    </xf>
    <xf numFmtId="43" fontId="2" fillId="0" borderId="0" xfId="0" applyNumberFormat="1" applyFont="1"/>
    <xf numFmtId="0" fontId="3" fillId="0" borderId="1" xfId="0" applyFont="1" applyBorder="1"/>
    <xf numFmtId="0" fontId="4" fillId="0" borderId="0" xfId="0" applyFont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F7A7-4983-45EB-B723-9754ACCF4D90}">
  <dimension ref="A1:V61"/>
  <sheetViews>
    <sheetView showGridLines="0" tabSelected="1" zoomScale="85" zoomScaleNormal="85" workbookViewId="0">
      <selection sqref="A1:XFD1"/>
    </sheetView>
  </sheetViews>
  <sheetFormatPr defaultRowHeight="15" x14ac:dyDescent="0.4"/>
  <cols>
    <col min="1" max="1" width="12.54296875" style="7" customWidth="1"/>
    <col min="2" max="2" width="24.1796875" style="8" customWidth="1"/>
    <col min="3" max="3" width="28.6328125" style="8" bestFit="1" customWidth="1"/>
    <col min="4" max="4" width="28.6328125" style="8" customWidth="1"/>
    <col min="5" max="5" width="14.08984375" style="9" bestFit="1" customWidth="1"/>
    <col min="6" max="6" width="14.08984375" style="8" customWidth="1"/>
    <col min="7" max="7" width="15.08984375" style="9" customWidth="1"/>
    <col min="8" max="8" width="16.90625" style="8" bestFit="1" customWidth="1"/>
    <col min="9" max="9" width="15.08984375" style="8" bestFit="1" customWidth="1"/>
    <col min="10" max="10" width="19.81640625" style="7" bestFit="1" customWidth="1"/>
    <col min="11" max="11" width="18.453125" style="7" bestFit="1" customWidth="1"/>
    <col min="12" max="12" width="18.453125" style="7" customWidth="1"/>
    <col min="13" max="13" width="16.36328125" style="8" bestFit="1" customWidth="1"/>
    <col min="14" max="14" width="19.08984375" style="1" bestFit="1" customWidth="1"/>
    <col min="15" max="15" width="15.08984375" style="7" bestFit="1" customWidth="1"/>
    <col min="16" max="16" width="16.7265625" style="7" bestFit="1" customWidth="1"/>
    <col min="17" max="17" width="17.36328125" style="1" bestFit="1" customWidth="1"/>
    <col min="18" max="18" width="18.81640625" style="1" bestFit="1" customWidth="1"/>
    <col min="19" max="19" width="20" style="1" bestFit="1" customWidth="1"/>
    <col min="20" max="20" width="12.36328125" style="7" bestFit="1" customWidth="1"/>
    <col min="21" max="21" width="11.26953125" style="7" bestFit="1" customWidth="1"/>
    <col min="22" max="22" width="13.36328125" style="7" bestFit="1" customWidth="1"/>
    <col min="23" max="16384" width="8.7265625" style="7"/>
  </cols>
  <sheetData>
    <row r="1" spans="1:22" x14ac:dyDescent="0.4">
      <c r="A1" s="2" t="s">
        <v>0</v>
      </c>
      <c r="B1" s="2" t="s">
        <v>39</v>
      </c>
      <c r="C1" s="2" t="s">
        <v>38</v>
      </c>
      <c r="D1" s="2" t="s">
        <v>18</v>
      </c>
      <c r="E1" s="3" t="s">
        <v>15</v>
      </c>
      <c r="F1" s="2" t="s">
        <v>23</v>
      </c>
      <c r="G1" s="3" t="s">
        <v>24</v>
      </c>
      <c r="H1" s="2" t="s">
        <v>25</v>
      </c>
      <c r="I1" s="2" t="s">
        <v>26</v>
      </c>
      <c r="J1" s="4" t="s">
        <v>27</v>
      </c>
      <c r="K1" s="4" t="s">
        <v>28</v>
      </c>
      <c r="L1" s="4" t="s">
        <v>29</v>
      </c>
      <c r="M1" s="4" t="s">
        <v>1</v>
      </c>
      <c r="N1" s="5" t="s">
        <v>30</v>
      </c>
      <c r="O1" s="2" t="s">
        <v>37</v>
      </c>
      <c r="P1" s="2" t="s">
        <v>36</v>
      </c>
      <c r="Q1" s="5" t="s">
        <v>35</v>
      </c>
      <c r="R1" s="5" t="s">
        <v>34</v>
      </c>
      <c r="S1" s="5" t="s">
        <v>33</v>
      </c>
      <c r="T1" s="6" t="s">
        <v>32</v>
      </c>
      <c r="U1" s="2" t="s">
        <v>2</v>
      </c>
      <c r="V1" s="22" t="s">
        <v>31</v>
      </c>
    </row>
    <row r="2" spans="1:22" x14ac:dyDescent="0.4">
      <c r="A2" s="8" t="s">
        <v>3</v>
      </c>
      <c r="B2" s="8" t="s">
        <v>4</v>
      </c>
      <c r="C2" s="8" t="s">
        <v>5</v>
      </c>
      <c r="D2" s="8" t="s">
        <v>21</v>
      </c>
      <c r="E2" s="9">
        <v>45698</v>
      </c>
      <c r="F2" s="8">
        <f>MONTH(E2)</f>
        <v>2</v>
      </c>
      <c r="G2" s="9">
        <v>46249</v>
      </c>
      <c r="H2" s="8">
        <f>G2-E2</f>
        <v>551</v>
      </c>
      <c r="I2" s="10">
        <f t="shared" ref="I2:I46" si="0">H2/SUM($H$2:$H$88)</f>
        <v>5.0388660265203472E-2</v>
      </c>
      <c r="J2" s="11">
        <v>7750000</v>
      </c>
      <c r="K2" s="1">
        <v>45878318.723037519</v>
      </c>
      <c r="L2" s="14">
        <f>K2/SUMIFS(K:K,$C:$C,$C$2)</f>
        <v>0.66954643628509714</v>
      </c>
      <c r="M2" s="12">
        <f t="shared" ref="M2:M46" si="1">K2/SUM($K$2:$K$988)</f>
        <v>0.10057479458604045</v>
      </c>
      <c r="N2" s="1">
        <v>8528710.5889781509</v>
      </c>
      <c r="O2" s="1">
        <v>0</v>
      </c>
      <c r="P2" s="1">
        <v>138392.7442764579</v>
      </c>
      <c r="Q2" s="1">
        <v>0</v>
      </c>
      <c r="R2" s="1">
        <f>SUM(N2:Q2)</f>
        <v>8667103.3332546093</v>
      </c>
      <c r="S2" s="1">
        <f>K2-R2</f>
        <v>37211215.389782906</v>
      </c>
      <c r="T2" s="13">
        <v>1.1196826495755721E-2</v>
      </c>
      <c r="U2" s="14">
        <f t="shared" ref="U2:U9" si="2">R2/K2</f>
        <v>0.18891501638447086</v>
      </c>
      <c r="V2" s="14">
        <f>U2/SUMIFS(U:U,C:C,C2)</f>
        <v>0.4301307980040267</v>
      </c>
    </row>
    <row r="3" spans="1:22" x14ac:dyDescent="0.4">
      <c r="A3" s="8" t="s">
        <v>3</v>
      </c>
      <c r="B3" s="8" t="s">
        <v>4</v>
      </c>
      <c r="C3" s="8" t="s">
        <v>5</v>
      </c>
      <c r="D3" s="8" t="s">
        <v>21</v>
      </c>
      <c r="E3" s="9">
        <v>45698</v>
      </c>
      <c r="F3" s="8">
        <f t="shared" ref="F3:F46" si="3">MONTH(E3)</f>
        <v>2</v>
      </c>
      <c r="G3" s="9">
        <v>46461</v>
      </c>
      <c r="H3" s="8">
        <f t="shared" ref="H3:H27" si="4">G3-E3</f>
        <v>763</v>
      </c>
      <c r="I3" s="10">
        <f t="shared" si="0"/>
        <v>6.9775948788294462E-2</v>
      </c>
      <c r="J3" s="16">
        <v>3825000</v>
      </c>
      <c r="K3" s="1">
        <v>22643170.208466906</v>
      </c>
      <c r="L3" s="14">
        <f t="shared" ref="L3:L46" si="5">K3/SUMIFS(K:K,C:C,C3)</f>
        <v>0.33045356371490281</v>
      </c>
      <c r="M3" s="12">
        <f t="shared" si="1"/>
        <v>4.9638527650529639E-2</v>
      </c>
      <c r="N3" s="1">
        <v>5599024.6124603255</v>
      </c>
      <c r="O3" s="1">
        <v>0</v>
      </c>
      <c r="P3" s="1">
        <v>68303.515723542121</v>
      </c>
      <c r="Q3" s="1">
        <v>0</v>
      </c>
      <c r="R3" s="1">
        <f>SUM(N3:Q3)</f>
        <v>5667328.1281838678</v>
      </c>
      <c r="S3" s="1">
        <f>K3-R3</f>
        <v>16975842.080283038</v>
      </c>
      <c r="T3" s="13">
        <v>1.1196826495755721E-2</v>
      </c>
      <c r="U3" s="14">
        <f t="shared" si="2"/>
        <v>0.25028863343811714</v>
      </c>
      <c r="V3" s="14">
        <f>U3/SUMIFS(U:U,C:C,C3)</f>
        <v>0.56986920199597335</v>
      </c>
    </row>
    <row r="4" spans="1:22" x14ac:dyDescent="0.4">
      <c r="A4" s="8" t="s">
        <v>6</v>
      </c>
      <c r="B4" s="8" t="s">
        <v>4</v>
      </c>
      <c r="C4" s="8" t="s">
        <v>7</v>
      </c>
      <c r="D4" s="8" t="s">
        <v>20</v>
      </c>
      <c r="E4" s="9">
        <v>45735</v>
      </c>
      <c r="F4" s="8">
        <f t="shared" si="3"/>
        <v>3</v>
      </c>
      <c r="G4" s="9">
        <v>46091</v>
      </c>
      <c r="H4" s="8">
        <f t="shared" si="4"/>
        <v>356</v>
      </c>
      <c r="I4" s="10">
        <f t="shared" si="0"/>
        <v>3.255601280292638E-2</v>
      </c>
      <c r="J4" s="16">
        <v>7600000</v>
      </c>
      <c r="K4" s="1">
        <v>46232928</v>
      </c>
      <c r="L4" s="14">
        <f t="shared" si="5"/>
        <v>0.26666666666666666</v>
      </c>
      <c r="M4" s="12">
        <f t="shared" si="1"/>
        <v>0.10135217170406673</v>
      </c>
      <c r="N4" s="1">
        <v>5196544.6075200001</v>
      </c>
      <c r="O4" s="1">
        <v>0</v>
      </c>
      <c r="P4" s="1">
        <v>134260.424</v>
      </c>
      <c r="Q4" s="1">
        <v>356885.02263272728</v>
      </c>
      <c r="R4" s="1">
        <f t="shared" ref="R4:R27" si="6">SUM(N4:Q4)</f>
        <v>5687690.0541527271</v>
      </c>
      <c r="S4" s="1">
        <f t="shared" ref="S4:S27" si="7">K4-R4</f>
        <v>40545237.945847273</v>
      </c>
      <c r="T4" s="13">
        <v>1.0999999999999999E-2</v>
      </c>
      <c r="U4" s="14">
        <f t="shared" si="2"/>
        <v>0.12302249284649952</v>
      </c>
      <c r="V4" s="14">
        <f>U4/SUMIFS(U:U,C:C,C4)</f>
        <v>8.5899895589420919E-2</v>
      </c>
    </row>
    <row r="5" spans="1:22" x14ac:dyDescent="0.4">
      <c r="A5" s="8" t="s">
        <v>6</v>
      </c>
      <c r="B5" s="8" t="s">
        <v>4</v>
      </c>
      <c r="C5" s="8" t="s">
        <v>7</v>
      </c>
      <c r="D5" s="8" t="s">
        <v>20</v>
      </c>
      <c r="E5" s="9">
        <v>45735</v>
      </c>
      <c r="F5" s="8">
        <f t="shared" si="3"/>
        <v>3</v>
      </c>
      <c r="G5" s="9">
        <v>46456</v>
      </c>
      <c r="H5" s="8">
        <f t="shared" si="4"/>
        <v>721</v>
      </c>
      <c r="I5" s="10">
        <f t="shared" si="0"/>
        <v>6.593507087334248E-2</v>
      </c>
      <c r="J5" s="16">
        <v>7600000</v>
      </c>
      <c r="K5" s="1">
        <v>46232928</v>
      </c>
      <c r="L5" s="14">
        <f t="shared" si="5"/>
        <v>0.26666666666666666</v>
      </c>
      <c r="M5" s="12">
        <f t="shared" si="1"/>
        <v>0.10135217170406673</v>
      </c>
      <c r="N5" s="1">
        <v>10539471.181680001</v>
      </c>
      <c r="O5" s="1">
        <v>0</v>
      </c>
      <c r="P5" s="1">
        <v>134260.424</v>
      </c>
      <c r="Q5" s="1">
        <v>356885.02263272728</v>
      </c>
      <c r="R5" s="1">
        <f t="shared" si="6"/>
        <v>11030616.628312729</v>
      </c>
      <c r="S5" s="1">
        <f t="shared" si="7"/>
        <v>35202311.371687271</v>
      </c>
      <c r="T5" s="13">
        <v>1.0999999999999999E-2</v>
      </c>
      <c r="U5" s="14">
        <f t="shared" si="2"/>
        <v>0.23858788758334168</v>
      </c>
      <c r="V5" s="14">
        <f>U5/SUMIFS(U:U,C:C,C5)</f>
        <v>0.16659290637104579</v>
      </c>
    </row>
    <row r="6" spans="1:22" x14ac:dyDescent="0.4">
      <c r="A6" s="8" t="s">
        <v>6</v>
      </c>
      <c r="B6" s="23" t="s">
        <v>4</v>
      </c>
      <c r="C6" s="8" t="s">
        <v>7</v>
      </c>
      <c r="D6" s="8" t="s">
        <v>20</v>
      </c>
      <c r="E6" s="9">
        <v>45735</v>
      </c>
      <c r="F6" s="8">
        <f t="shared" si="3"/>
        <v>3</v>
      </c>
      <c r="G6" s="9">
        <v>46822</v>
      </c>
      <c r="H6" s="8">
        <f t="shared" si="4"/>
        <v>1087</v>
      </c>
      <c r="I6" s="10">
        <f t="shared" si="0"/>
        <v>9.9405578417924093E-2</v>
      </c>
      <c r="J6" s="16">
        <v>5700000</v>
      </c>
      <c r="K6" s="1">
        <v>34674696</v>
      </c>
      <c r="L6" s="14">
        <f t="shared" si="5"/>
        <v>0.2</v>
      </c>
      <c r="M6" s="12">
        <f t="shared" si="1"/>
        <v>7.6014128778050041E-2</v>
      </c>
      <c r="N6" s="1">
        <v>11922778.63728</v>
      </c>
      <c r="O6" s="1">
        <v>0</v>
      </c>
      <c r="P6" s="1">
        <v>100695.318</v>
      </c>
      <c r="Q6" s="1">
        <v>267663.76697454543</v>
      </c>
      <c r="R6" s="1">
        <f t="shared" si="6"/>
        <v>12291137.722254546</v>
      </c>
      <c r="S6" s="1">
        <f t="shared" si="7"/>
        <v>22383558.277745456</v>
      </c>
      <c r="T6" s="13">
        <v>1.0999999999999999E-2</v>
      </c>
      <c r="U6" s="14">
        <f t="shared" si="2"/>
        <v>0.35446994898685041</v>
      </c>
      <c r="V6" s="14">
        <f>U6/SUMIFS(U:U,C:C,C6)</f>
        <v>0.24750702821109516</v>
      </c>
    </row>
    <row r="7" spans="1:22" x14ac:dyDescent="0.4">
      <c r="A7" s="8" t="s">
        <v>8</v>
      </c>
      <c r="B7" s="8" t="s">
        <v>4</v>
      </c>
      <c r="C7" s="8" t="s">
        <v>7</v>
      </c>
      <c r="D7" s="8" t="s">
        <v>22</v>
      </c>
      <c r="E7" s="9">
        <v>45735</v>
      </c>
      <c r="F7" s="8">
        <f t="shared" si="3"/>
        <v>3</v>
      </c>
      <c r="G7" s="9">
        <v>46091</v>
      </c>
      <c r="H7" s="8">
        <f t="shared" si="4"/>
        <v>356</v>
      </c>
      <c r="I7" s="10">
        <f t="shared" si="0"/>
        <v>3.255601280292638E-2</v>
      </c>
      <c r="J7" s="16">
        <v>1900000</v>
      </c>
      <c r="K7" s="1">
        <v>11558232</v>
      </c>
      <c r="L7" s="14">
        <f t="shared" si="5"/>
        <v>6.6666666666666666E-2</v>
      </c>
      <c r="M7" s="12">
        <f t="shared" si="1"/>
        <v>2.5338042926016682E-2</v>
      </c>
      <c r="N7" s="1">
        <v>1299139.19352</v>
      </c>
      <c r="O7" s="1">
        <v>0</v>
      </c>
      <c r="P7" s="1">
        <v>33565.106</v>
      </c>
      <c r="Q7" s="1">
        <v>89221.946940000009</v>
      </c>
      <c r="R7" s="1">
        <f t="shared" si="6"/>
        <v>1421926.2464599998</v>
      </c>
      <c r="S7" s="1">
        <f t="shared" si="7"/>
        <v>10136305.75354</v>
      </c>
      <c r="T7" s="13">
        <v>1.0999999999999999E-2</v>
      </c>
      <c r="U7" s="14">
        <f t="shared" si="2"/>
        <v>0.12302281581300668</v>
      </c>
      <c r="V7" s="14">
        <f>U7/SUMIFS(U:U,C:C,C7)</f>
        <v>8.5900121099314289E-2</v>
      </c>
    </row>
    <row r="8" spans="1:22" x14ac:dyDescent="0.4">
      <c r="A8" s="8" t="s">
        <v>8</v>
      </c>
      <c r="B8" s="8" t="s">
        <v>4</v>
      </c>
      <c r="C8" s="8" t="s">
        <v>7</v>
      </c>
      <c r="D8" s="8" t="s">
        <v>22</v>
      </c>
      <c r="E8" s="9">
        <v>45735</v>
      </c>
      <c r="F8" s="8">
        <f t="shared" si="3"/>
        <v>3</v>
      </c>
      <c r="G8" s="9">
        <v>46456</v>
      </c>
      <c r="H8" s="8">
        <f t="shared" si="4"/>
        <v>721</v>
      </c>
      <c r="I8" s="10">
        <f t="shared" si="0"/>
        <v>6.593507087334248E-2</v>
      </c>
      <c r="J8" s="16">
        <v>1900000</v>
      </c>
      <c r="K8" s="1">
        <v>11558232</v>
      </c>
      <c r="L8" s="14">
        <f t="shared" si="5"/>
        <v>6.6666666666666666E-2</v>
      </c>
      <c r="M8" s="12">
        <f t="shared" si="1"/>
        <v>2.5338042926016682E-2</v>
      </c>
      <c r="N8" s="1">
        <v>2634869.3162400001</v>
      </c>
      <c r="O8" s="1">
        <v>0</v>
      </c>
      <c r="P8" s="1">
        <v>33565.106</v>
      </c>
      <c r="Q8" s="1">
        <v>89221.946940000009</v>
      </c>
      <c r="R8" s="1">
        <f t="shared" si="6"/>
        <v>2757656.3691800004</v>
      </c>
      <c r="S8" s="1">
        <f t="shared" si="7"/>
        <v>8800575.6308199987</v>
      </c>
      <c r="T8" s="13">
        <v>1.0999999999999999E-2</v>
      </c>
      <c r="U8" s="14">
        <f t="shared" si="2"/>
        <v>0.23858807897090148</v>
      </c>
      <c r="V8" s="14">
        <f>U8/SUMIFS(U:U,C:C,C8)</f>
        <v>0.16659304000653816</v>
      </c>
    </row>
    <row r="9" spans="1:22" x14ac:dyDescent="0.4">
      <c r="A9" s="8" t="s">
        <v>8</v>
      </c>
      <c r="B9" s="8" t="s">
        <v>4</v>
      </c>
      <c r="C9" s="8" t="s">
        <v>7</v>
      </c>
      <c r="D9" s="8" t="s">
        <v>22</v>
      </c>
      <c r="E9" s="9">
        <v>45735</v>
      </c>
      <c r="F9" s="8">
        <f t="shared" si="3"/>
        <v>3</v>
      </c>
      <c r="G9" s="9">
        <v>46822</v>
      </c>
      <c r="H9" s="8">
        <f t="shared" si="4"/>
        <v>1087</v>
      </c>
      <c r="I9" s="10">
        <f t="shared" si="0"/>
        <v>9.9405578417924093E-2</v>
      </c>
      <c r="J9" s="16">
        <v>3800000</v>
      </c>
      <c r="K9" s="1">
        <v>23116464</v>
      </c>
      <c r="L9" s="14">
        <f t="shared" si="5"/>
        <v>0.13333333333333333</v>
      </c>
      <c r="M9" s="12">
        <f t="shared" si="1"/>
        <v>5.0676085852033363E-2</v>
      </c>
      <c r="N9" s="1">
        <v>7948517.0637600003</v>
      </c>
      <c r="O9" s="1">
        <v>0</v>
      </c>
      <c r="P9" s="1">
        <v>67130.212</v>
      </c>
      <c r="Q9" s="1">
        <v>178443.89388000002</v>
      </c>
      <c r="R9" s="1">
        <f t="shared" si="6"/>
        <v>8194091.1696400009</v>
      </c>
      <c r="S9" s="1">
        <f t="shared" si="7"/>
        <v>14922372.830359999</v>
      </c>
      <c r="T9" s="13">
        <v>1.0999999999999999E-2</v>
      </c>
      <c r="U9" s="14">
        <f t="shared" si="2"/>
        <v>0.35446992107616465</v>
      </c>
      <c r="V9" s="14">
        <f>U9/SUMIFS(U:U,C:C,C9)</f>
        <v>0.24750700872258588</v>
      </c>
    </row>
    <row r="10" spans="1:22" x14ac:dyDescent="0.4">
      <c r="A10" s="8" t="s">
        <v>9</v>
      </c>
      <c r="B10" s="8" t="s">
        <v>16</v>
      </c>
      <c r="C10" s="8" t="s">
        <v>11</v>
      </c>
      <c r="E10" s="9">
        <v>45728</v>
      </c>
      <c r="F10" s="8">
        <f t="shared" si="3"/>
        <v>3</v>
      </c>
      <c r="G10" s="9">
        <v>45930</v>
      </c>
      <c r="H10" s="8">
        <f t="shared" si="4"/>
        <v>202</v>
      </c>
      <c r="I10" s="10">
        <f t="shared" si="0"/>
        <v>1.8472793781435758E-2</v>
      </c>
      <c r="J10" s="16">
        <v>0</v>
      </c>
      <c r="K10" s="1">
        <v>3541499.85</v>
      </c>
      <c r="L10" s="14">
        <f t="shared" si="5"/>
        <v>0.16308251289371889</v>
      </c>
      <c r="M10" s="12">
        <f t="shared" si="1"/>
        <v>7.7637025473949331E-3</v>
      </c>
      <c r="N10" s="1">
        <v>625660.11104005994</v>
      </c>
      <c r="O10" s="1">
        <v>0</v>
      </c>
      <c r="P10" s="1">
        <v>0</v>
      </c>
      <c r="Q10" s="1">
        <v>70829.997043488664</v>
      </c>
      <c r="R10" s="1">
        <f t="shared" si="6"/>
        <v>696490.10808354861</v>
      </c>
      <c r="S10" s="1">
        <f t="shared" si="7"/>
        <v>2845009.7419164516</v>
      </c>
      <c r="T10" s="13">
        <v>2.5000000000000001E-2</v>
      </c>
      <c r="U10" s="14">
        <f t="shared" ref="U10:U27" si="8">R10/K10</f>
        <v>0.1966652936844113</v>
      </c>
      <c r="V10" s="14">
        <f>U10/SUMIFS(U:U,C:C,C10)</f>
        <v>6.4826717446508933E-2</v>
      </c>
    </row>
    <row r="11" spans="1:22" x14ac:dyDescent="0.4">
      <c r="A11" s="8" t="s">
        <v>9</v>
      </c>
      <c r="B11" s="8" t="s">
        <v>16</v>
      </c>
      <c r="C11" s="8" t="s">
        <v>11</v>
      </c>
      <c r="E11" s="9">
        <v>45728</v>
      </c>
      <c r="F11" s="8">
        <f t="shared" si="3"/>
        <v>3</v>
      </c>
      <c r="G11" s="9">
        <v>45900</v>
      </c>
      <c r="H11" s="8">
        <f t="shared" si="4"/>
        <v>172</v>
      </c>
      <c r="I11" s="10">
        <f t="shared" si="0"/>
        <v>1.5729309556470051E-2</v>
      </c>
      <c r="J11" s="16">
        <v>0</v>
      </c>
      <c r="K11" s="1">
        <v>3081749.87</v>
      </c>
      <c r="L11" s="14">
        <f t="shared" si="5"/>
        <v>0.14191148784306501</v>
      </c>
      <c r="M11" s="12">
        <f t="shared" si="1"/>
        <v>6.7558351911699236E-3</v>
      </c>
      <c r="N11" s="1">
        <v>470117.97332791425</v>
      </c>
      <c r="O11" s="1">
        <v>0</v>
      </c>
      <c r="P11" s="1">
        <v>0</v>
      </c>
      <c r="Q11" s="1">
        <v>61634.997437843063</v>
      </c>
      <c r="R11" s="1">
        <f t="shared" si="6"/>
        <v>531752.97076575737</v>
      </c>
      <c r="S11" s="1">
        <f t="shared" si="7"/>
        <v>2549996.8992342427</v>
      </c>
      <c r="T11" s="13">
        <v>2.5000000000000001E-2</v>
      </c>
      <c r="U11" s="14">
        <f t="shared" si="8"/>
        <v>0.17254903648807726</v>
      </c>
      <c r="V11" s="14">
        <f>U11/SUMIFS(U:U,C:C,C11)</f>
        <v>5.6877283350410431E-2</v>
      </c>
    </row>
    <row r="12" spans="1:22" x14ac:dyDescent="0.4">
      <c r="A12" s="8" t="s">
        <v>9</v>
      </c>
      <c r="B12" s="8" t="s">
        <v>16</v>
      </c>
      <c r="C12" s="8" t="s">
        <v>11</v>
      </c>
      <c r="E12" s="9">
        <v>45728</v>
      </c>
      <c r="F12" s="8">
        <f t="shared" si="3"/>
        <v>3</v>
      </c>
      <c r="G12" s="9">
        <v>45777</v>
      </c>
      <c r="H12" s="8">
        <f t="shared" si="4"/>
        <v>49</v>
      </c>
      <c r="I12" s="10">
        <f t="shared" si="0"/>
        <v>4.4810242341106537E-3</v>
      </c>
      <c r="J12" s="16">
        <v>0</v>
      </c>
      <c r="K12" s="1">
        <v>2775749.88</v>
      </c>
      <c r="L12" s="14">
        <f t="shared" si="5"/>
        <v>0.12782049548719834</v>
      </c>
      <c r="M12" s="12">
        <f t="shared" si="1"/>
        <v>6.085019716798006E-3</v>
      </c>
      <c r="N12" s="1">
        <v>127851.32165675703</v>
      </c>
      <c r="O12" s="1">
        <v>0</v>
      </c>
      <c r="P12" s="1">
        <v>0</v>
      </c>
      <c r="Q12" s="1">
        <v>55514.997634085456</v>
      </c>
      <c r="R12" s="1">
        <f t="shared" si="6"/>
        <v>183366.31929084248</v>
      </c>
      <c r="S12" s="1">
        <f t="shared" si="7"/>
        <v>2592383.5607091575</v>
      </c>
      <c r="T12" s="13">
        <v>2.5000000000000001E-2</v>
      </c>
      <c r="U12" s="14">
        <f t="shared" si="8"/>
        <v>6.6060101672720778E-2</v>
      </c>
      <c r="V12" s="14">
        <f>U12/SUMIFS(U:U,C:C,C12)</f>
        <v>2.1775370048246451E-2</v>
      </c>
    </row>
    <row r="13" spans="1:22" x14ac:dyDescent="0.4">
      <c r="A13" s="8" t="s">
        <v>9</v>
      </c>
      <c r="B13" s="8" t="s">
        <v>16</v>
      </c>
      <c r="C13" s="8" t="s">
        <v>11</v>
      </c>
      <c r="E13" s="9">
        <v>45728</v>
      </c>
      <c r="F13" s="8">
        <f t="shared" si="3"/>
        <v>3</v>
      </c>
      <c r="G13" s="9">
        <v>45808</v>
      </c>
      <c r="H13" s="8">
        <f t="shared" si="4"/>
        <v>80</v>
      </c>
      <c r="I13" s="10">
        <f t="shared" si="0"/>
        <v>7.3159579332418836E-3</v>
      </c>
      <c r="J13" s="16">
        <v>0</v>
      </c>
      <c r="K13" s="1">
        <v>2546999.89</v>
      </c>
      <c r="L13" s="14">
        <f t="shared" si="5"/>
        <v>0.11728678808251979</v>
      </c>
      <c r="M13" s="12">
        <f t="shared" si="1"/>
        <v>5.5835522721277581E-3</v>
      </c>
      <c r="N13" s="1">
        <v>188728.15329298005</v>
      </c>
      <c r="O13" s="1">
        <v>0</v>
      </c>
      <c r="P13" s="1">
        <v>0</v>
      </c>
      <c r="Q13" s="1">
        <v>50939.997831276472</v>
      </c>
      <c r="R13" s="1">
        <f t="shared" si="6"/>
        <v>239668.15112425652</v>
      </c>
      <c r="S13" s="1">
        <f t="shared" si="7"/>
        <v>2307331.7388757435</v>
      </c>
      <c r="T13" s="13">
        <v>2.5000000000000001E-2</v>
      </c>
      <c r="U13" s="14">
        <f t="shared" si="8"/>
        <v>9.4098218089933447E-2</v>
      </c>
      <c r="V13" s="14">
        <f>U13/SUMIFS(U:U,C:C,C13)</f>
        <v>3.1017565336794423E-2</v>
      </c>
    </row>
    <row r="14" spans="1:22" x14ac:dyDescent="0.4">
      <c r="A14" s="8" t="s">
        <v>12</v>
      </c>
      <c r="B14" s="8" t="s">
        <v>16</v>
      </c>
      <c r="C14" s="8" t="s">
        <v>11</v>
      </c>
      <c r="E14" s="9">
        <v>45728</v>
      </c>
      <c r="F14" s="8">
        <f t="shared" si="3"/>
        <v>3</v>
      </c>
      <c r="G14" s="9">
        <v>45930</v>
      </c>
      <c r="H14" s="8">
        <f t="shared" si="4"/>
        <v>202</v>
      </c>
      <c r="I14" s="10">
        <f t="shared" si="0"/>
        <v>1.8472793781435758E-2</v>
      </c>
      <c r="J14" s="16">
        <v>0</v>
      </c>
      <c r="K14" s="1">
        <v>1180500.1499999999</v>
      </c>
      <c r="L14" s="14">
        <f t="shared" si="5"/>
        <v>5.4360846841038854E-2</v>
      </c>
      <c r="M14" s="12">
        <f t="shared" si="1"/>
        <v>2.5879012875731451E-3</v>
      </c>
      <c r="N14" s="1">
        <v>201024.49</v>
      </c>
      <c r="O14" s="1">
        <v>0</v>
      </c>
      <c r="P14" s="1">
        <v>0</v>
      </c>
      <c r="Q14" s="1">
        <v>23610.002956511325</v>
      </c>
      <c r="R14" s="1">
        <f t="shared" si="6"/>
        <v>224634.49295651133</v>
      </c>
      <c r="S14" s="1">
        <f t="shared" si="7"/>
        <v>955865.65704348858</v>
      </c>
      <c r="T14" s="13">
        <v>2.5000000000000001E-2</v>
      </c>
      <c r="U14" s="14">
        <f t="shared" si="8"/>
        <v>0.19028755985885418</v>
      </c>
      <c r="V14" s="14">
        <f>U14/SUMIFS(U:U,C:C,C14)</f>
        <v>6.272442709871684E-2</v>
      </c>
    </row>
    <row r="15" spans="1:22" x14ac:dyDescent="0.4">
      <c r="A15" s="8" t="s">
        <v>9</v>
      </c>
      <c r="B15" s="8" t="s">
        <v>16</v>
      </c>
      <c r="C15" s="8" t="s">
        <v>11</v>
      </c>
      <c r="E15" s="9">
        <v>45728</v>
      </c>
      <c r="F15" s="8">
        <f t="shared" si="3"/>
        <v>3</v>
      </c>
      <c r="G15" s="9">
        <v>45991</v>
      </c>
      <c r="H15" s="8">
        <f t="shared" si="4"/>
        <v>263</v>
      </c>
      <c r="I15" s="10">
        <f t="shared" si="0"/>
        <v>2.4051211705532694E-2</v>
      </c>
      <c r="J15" s="16">
        <v>0</v>
      </c>
      <c r="K15" s="1">
        <v>1148999.95</v>
      </c>
      <c r="L15" s="14">
        <f t="shared" si="5"/>
        <v>5.2910294253085272E-2</v>
      </c>
      <c r="M15" s="12">
        <f t="shared" si="1"/>
        <v>2.5188463127484391E-3</v>
      </c>
      <c r="N15" s="1">
        <v>256923.27518796374</v>
      </c>
      <c r="O15" s="1">
        <v>0</v>
      </c>
      <c r="P15" s="1">
        <v>0</v>
      </c>
      <c r="Q15" s="1">
        <v>22979.999014109409</v>
      </c>
      <c r="R15" s="1">
        <f t="shared" si="6"/>
        <v>279903.27420207317</v>
      </c>
      <c r="S15" s="1">
        <f t="shared" si="7"/>
        <v>869096.67579792673</v>
      </c>
      <c r="T15" s="13">
        <v>2.5000000000000001E-2</v>
      </c>
      <c r="U15" s="14">
        <f t="shared" si="8"/>
        <v>0.24360599337021135</v>
      </c>
      <c r="V15" s="14">
        <f>U15/SUMIFS(U:U,C:C,C15)</f>
        <v>8.0299765172743287E-2</v>
      </c>
    </row>
    <row r="16" spans="1:22" x14ac:dyDescent="0.4">
      <c r="A16" s="8" t="s">
        <v>9</v>
      </c>
      <c r="B16" s="8" t="s">
        <v>16</v>
      </c>
      <c r="C16" s="8" t="s">
        <v>11</v>
      </c>
      <c r="E16" s="9">
        <v>45728</v>
      </c>
      <c r="F16" s="8">
        <f t="shared" si="3"/>
        <v>3</v>
      </c>
      <c r="G16" s="9">
        <v>45869</v>
      </c>
      <c r="H16" s="8">
        <f t="shared" si="4"/>
        <v>141</v>
      </c>
      <c r="I16" s="10">
        <f t="shared" si="0"/>
        <v>1.2894375857338821E-2</v>
      </c>
      <c r="J16" s="16">
        <v>0</v>
      </c>
      <c r="K16" s="1">
        <v>1091999.95</v>
      </c>
      <c r="L16" s="14">
        <f t="shared" si="5"/>
        <v>5.0285501473567869E-2</v>
      </c>
      <c r="M16" s="12">
        <f t="shared" si="1"/>
        <v>2.3938904850074015E-3</v>
      </c>
      <c r="N16" s="1">
        <v>138560.12180396728</v>
      </c>
      <c r="O16" s="1">
        <v>0</v>
      </c>
      <c r="P16" s="1">
        <v>0</v>
      </c>
      <c r="Q16" s="1">
        <v>21839.999013409462</v>
      </c>
      <c r="R16" s="1">
        <f t="shared" si="6"/>
        <v>160400.12081737674</v>
      </c>
      <c r="S16" s="1">
        <f t="shared" si="7"/>
        <v>931599.82918262319</v>
      </c>
      <c r="T16" s="13">
        <v>2.5000000000000001E-2</v>
      </c>
      <c r="U16" s="14">
        <f t="shared" si="8"/>
        <v>0.14688656425064556</v>
      </c>
      <c r="V16" s="14">
        <f>U16/SUMIFS(U:U,C:C,C16)</f>
        <v>4.8418170888073965E-2</v>
      </c>
    </row>
    <row r="17" spans="1:22" x14ac:dyDescent="0.4">
      <c r="A17" s="8" t="s">
        <v>12</v>
      </c>
      <c r="B17" s="8" t="s">
        <v>16</v>
      </c>
      <c r="C17" s="8" t="s">
        <v>11</v>
      </c>
      <c r="E17" s="9">
        <v>45728</v>
      </c>
      <c r="F17" s="8">
        <f t="shared" si="3"/>
        <v>3</v>
      </c>
      <c r="G17" s="9">
        <v>45900</v>
      </c>
      <c r="H17" s="8">
        <f t="shared" si="4"/>
        <v>172</v>
      </c>
      <c r="I17" s="10">
        <f t="shared" si="0"/>
        <v>1.5729309556470051E-2</v>
      </c>
      <c r="J17" s="16">
        <v>0</v>
      </c>
      <c r="K17" s="1">
        <v>1027250.13</v>
      </c>
      <c r="L17" s="14">
        <f t="shared" si="5"/>
        <v>4.7303837262847662E-2</v>
      </c>
      <c r="M17" s="12">
        <f t="shared" si="1"/>
        <v>2.2519454437059418E-3</v>
      </c>
      <c r="N17" s="1">
        <v>153543.5</v>
      </c>
      <c r="O17" s="1">
        <v>0</v>
      </c>
      <c r="P17" s="1">
        <v>0</v>
      </c>
      <c r="Q17" s="1">
        <v>20545.002562156933</v>
      </c>
      <c r="R17" s="1">
        <f t="shared" si="6"/>
        <v>174088.50256215694</v>
      </c>
      <c r="S17" s="1">
        <f t="shared" si="7"/>
        <v>853161.62743784301</v>
      </c>
      <c r="T17" s="13">
        <v>2.5000000000000001E-2</v>
      </c>
      <c r="U17" s="14">
        <f t="shared" si="8"/>
        <v>0.16947041180920264</v>
      </c>
      <c r="V17" s="14">
        <f>U17/SUMIFS(U:U,C:C,C17)</f>
        <v>5.5862477288586856E-2</v>
      </c>
    </row>
    <row r="18" spans="1:22" x14ac:dyDescent="0.4">
      <c r="A18" s="8" t="s">
        <v>9</v>
      </c>
      <c r="B18" s="8" t="s">
        <v>16</v>
      </c>
      <c r="C18" s="8" t="s">
        <v>11</v>
      </c>
      <c r="E18" s="9">
        <v>45728</v>
      </c>
      <c r="F18" s="8">
        <f t="shared" si="3"/>
        <v>3</v>
      </c>
      <c r="G18" s="9">
        <v>45838</v>
      </c>
      <c r="H18" s="8">
        <f t="shared" si="4"/>
        <v>110</v>
      </c>
      <c r="I18" s="10">
        <f t="shared" si="0"/>
        <v>1.0059442158207591E-2</v>
      </c>
      <c r="J18" s="16">
        <v>0</v>
      </c>
      <c r="K18" s="1">
        <v>983249.96</v>
      </c>
      <c r="L18" s="14">
        <f t="shared" si="5"/>
        <v>4.5277673604715407E-2</v>
      </c>
      <c r="M18" s="12">
        <f t="shared" si="1"/>
        <v>2.1554879408446016E-3</v>
      </c>
      <c r="N18" s="1">
        <v>98764.491193408612</v>
      </c>
      <c r="O18" s="1">
        <v>0</v>
      </c>
      <c r="P18" s="1">
        <v>0</v>
      </c>
      <c r="Q18" s="1">
        <v>19664.999212074043</v>
      </c>
      <c r="R18" s="1">
        <f t="shared" si="6"/>
        <v>118429.49040548265</v>
      </c>
      <c r="S18" s="1">
        <f t="shared" si="7"/>
        <v>864820.46959451726</v>
      </c>
      <c r="T18" s="13">
        <v>2.5000000000000001E-2</v>
      </c>
      <c r="U18" s="14">
        <f t="shared" si="8"/>
        <v>0.12044698217478966</v>
      </c>
      <c r="V18" s="14">
        <f>U18/SUMIFS(U:U,C:C,C18)</f>
        <v>3.9702899959865687E-2</v>
      </c>
    </row>
    <row r="19" spans="1:22" x14ac:dyDescent="0.4">
      <c r="A19" s="8" t="s">
        <v>12</v>
      </c>
      <c r="B19" s="8" t="s">
        <v>16</v>
      </c>
      <c r="C19" s="8" t="s">
        <v>11</v>
      </c>
      <c r="E19" s="9">
        <v>45728</v>
      </c>
      <c r="F19" s="8">
        <f t="shared" si="3"/>
        <v>3</v>
      </c>
      <c r="G19" s="9">
        <v>45777</v>
      </c>
      <c r="H19" s="8">
        <f t="shared" si="4"/>
        <v>49</v>
      </c>
      <c r="I19" s="10">
        <f t="shared" si="0"/>
        <v>4.4810242341106537E-3</v>
      </c>
      <c r="J19" s="16">
        <v>0</v>
      </c>
      <c r="K19" s="1">
        <v>925250.12</v>
      </c>
      <c r="L19" s="14">
        <f t="shared" si="5"/>
        <v>4.2606839196905499E-2</v>
      </c>
      <c r="M19" s="12">
        <f t="shared" si="1"/>
        <v>2.028340256352536E-3</v>
      </c>
      <c r="N19" s="1">
        <v>54142.03</v>
      </c>
      <c r="O19" s="1">
        <v>0</v>
      </c>
      <c r="P19" s="1">
        <v>0</v>
      </c>
      <c r="Q19" s="1">
        <v>18505.002365914534</v>
      </c>
      <c r="R19" s="1">
        <f t="shared" si="6"/>
        <v>72647.032365914536</v>
      </c>
      <c r="S19" s="1">
        <f t="shared" si="7"/>
        <v>852603.08763408544</v>
      </c>
      <c r="T19" s="13">
        <v>2.5000000000000001E-2</v>
      </c>
      <c r="U19" s="14">
        <f t="shared" si="8"/>
        <v>7.8516101533620486E-2</v>
      </c>
      <c r="V19" s="14">
        <f>U19/SUMIFS(U:U,C:C,C19)</f>
        <v>2.5881237272547174E-2</v>
      </c>
    </row>
    <row r="20" spans="1:22" x14ac:dyDescent="0.4">
      <c r="A20" s="8" t="s">
        <v>12</v>
      </c>
      <c r="B20" s="8" t="s">
        <v>16</v>
      </c>
      <c r="C20" s="8" t="s">
        <v>11</v>
      </c>
      <c r="E20" s="9">
        <v>45728</v>
      </c>
      <c r="F20" s="8">
        <f t="shared" si="3"/>
        <v>3</v>
      </c>
      <c r="G20" s="9">
        <v>45808</v>
      </c>
      <c r="H20" s="8">
        <f t="shared" si="4"/>
        <v>80</v>
      </c>
      <c r="I20" s="10">
        <f t="shared" si="0"/>
        <v>7.3159579332418836E-3</v>
      </c>
      <c r="J20" s="16">
        <v>0</v>
      </c>
      <c r="K20" s="1">
        <v>849000.11</v>
      </c>
      <c r="L20" s="14">
        <f t="shared" si="5"/>
        <v>3.9095602781359359E-2</v>
      </c>
      <c r="M20" s="12">
        <f t="shared" si="1"/>
        <v>1.86118441223302E-3</v>
      </c>
      <c r="N20" s="1">
        <v>69887.75</v>
      </c>
      <c r="O20" s="1">
        <v>0</v>
      </c>
      <c r="P20" s="1">
        <v>0</v>
      </c>
      <c r="Q20" s="1">
        <v>16980.00216872352</v>
      </c>
      <c r="R20" s="1">
        <f t="shared" si="6"/>
        <v>86867.752168723528</v>
      </c>
      <c r="S20" s="1">
        <f t="shared" si="7"/>
        <v>762132.35783127649</v>
      </c>
      <c r="T20" s="13">
        <v>2.5000000000000001E-2</v>
      </c>
      <c r="U20" s="14">
        <f t="shared" si="8"/>
        <v>0.10231771603507039</v>
      </c>
      <c r="V20" s="14">
        <f>U20/SUMIFS(U:U,C:C,C20)</f>
        <v>3.3726955798421103E-2</v>
      </c>
    </row>
    <row r="21" spans="1:22" x14ac:dyDescent="0.4">
      <c r="A21" s="8" t="s">
        <v>9</v>
      </c>
      <c r="B21" s="8" t="s">
        <v>16</v>
      </c>
      <c r="C21" s="8" t="s">
        <v>11</v>
      </c>
      <c r="E21" s="9">
        <v>45728</v>
      </c>
      <c r="F21" s="8">
        <f t="shared" si="3"/>
        <v>3</v>
      </c>
      <c r="G21" s="9">
        <v>45961</v>
      </c>
      <c r="H21" s="8">
        <f t="shared" si="4"/>
        <v>233</v>
      </c>
      <c r="I21" s="10">
        <f t="shared" si="0"/>
        <v>2.1307727480566988E-2</v>
      </c>
      <c r="J21" s="16">
        <v>0</v>
      </c>
      <c r="K21" s="1">
        <v>579749.98</v>
      </c>
      <c r="L21" s="14">
        <f t="shared" si="5"/>
        <v>2.6696904586480011E-2</v>
      </c>
      <c r="M21" s="12">
        <f t="shared" si="1"/>
        <v>1.270932256732458E-3</v>
      </c>
      <c r="N21" s="1">
        <v>116451.29069561808</v>
      </c>
      <c r="O21" s="1">
        <v>0</v>
      </c>
      <c r="P21" s="1">
        <v>0</v>
      </c>
      <c r="Q21" s="1">
        <v>11594.999607119171</v>
      </c>
      <c r="R21" s="1">
        <f t="shared" si="6"/>
        <v>128046.29030273725</v>
      </c>
      <c r="S21" s="1">
        <f t="shared" si="7"/>
        <v>451703.68969726271</v>
      </c>
      <c r="T21" s="13">
        <v>2.5000000000000001E-2</v>
      </c>
      <c r="U21" s="14">
        <f t="shared" si="8"/>
        <v>0.22086467394571924</v>
      </c>
      <c r="V21" s="14">
        <f>U21/SUMIFS(U:U,C:C,C21)</f>
        <v>7.2803551371755718E-2</v>
      </c>
    </row>
    <row r="22" spans="1:22" x14ac:dyDescent="0.4">
      <c r="A22" s="8" t="s">
        <v>9</v>
      </c>
      <c r="B22" s="8" t="s">
        <v>16</v>
      </c>
      <c r="C22" s="8" t="s">
        <v>11</v>
      </c>
      <c r="E22" s="9">
        <v>45728</v>
      </c>
      <c r="F22" s="8">
        <f t="shared" si="3"/>
        <v>3</v>
      </c>
      <c r="G22" s="9">
        <v>46022</v>
      </c>
      <c r="H22" s="8">
        <f t="shared" si="4"/>
        <v>294</v>
      </c>
      <c r="I22" s="10">
        <f t="shared" si="0"/>
        <v>2.6886145404663924E-2</v>
      </c>
      <c r="J22" s="16">
        <v>0</v>
      </c>
      <c r="K22" s="1">
        <v>537000.66</v>
      </c>
      <c r="L22" s="14">
        <f t="shared" si="5"/>
        <v>2.4728341315159327E-2</v>
      </c>
      <c r="M22" s="12">
        <f t="shared" si="1"/>
        <v>1.1772168766277825E-3</v>
      </c>
      <c r="N22" s="1">
        <v>132330.76180127606</v>
      </c>
      <c r="O22" s="1">
        <v>0</v>
      </c>
      <c r="P22" s="1">
        <v>0</v>
      </c>
      <c r="Q22" s="1">
        <v>10740.013206594225</v>
      </c>
      <c r="R22" s="1">
        <f t="shared" si="6"/>
        <v>143070.77500787028</v>
      </c>
      <c r="S22" s="1">
        <f t="shared" si="7"/>
        <v>393929.88499212975</v>
      </c>
      <c r="T22" s="13">
        <v>2.5000000000000001E-2</v>
      </c>
      <c r="U22" s="14">
        <f t="shared" si="8"/>
        <v>0.26642569677264505</v>
      </c>
      <c r="V22" s="14">
        <f>U22/SUMIFS(U:U,C:C,C22)</f>
        <v>8.7821816659146276E-2</v>
      </c>
    </row>
    <row r="23" spans="1:22" x14ac:dyDescent="0.4">
      <c r="A23" s="8" t="s">
        <v>12</v>
      </c>
      <c r="B23" s="8" t="s">
        <v>16</v>
      </c>
      <c r="C23" s="8" t="s">
        <v>11</v>
      </c>
      <c r="E23" s="9">
        <v>45728</v>
      </c>
      <c r="F23" s="8">
        <f t="shared" si="3"/>
        <v>3</v>
      </c>
      <c r="G23" s="9">
        <v>45930</v>
      </c>
      <c r="H23" s="8">
        <f t="shared" si="4"/>
        <v>202</v>
      </c>
      <c r="I23" s="10">
        <f t="shared" si="0"/>
        <v>1.8472793781435758E-2</v>
      </c>
      <c r="J23" s="16">
        <v>0</v>
      </c>
      <c r="K23" s="1">
        <v>383000.05</v>
      </c>
      <c r="L23" s="14">
        <f t="shared" si="5"/>
        <v>1.7636767820961498E-2</v>
      </c>
      <c r="M23" s="12">
        <f t="shared" si="1"/>
        <v>8.3961558372997998E-4</v>
      </c>
      <c r="N23" s="1">
        <v>80835.12</v>
      </c>
      <c r="O23" s="1">
        <v>0</v>
      </c>
      <c r="P23" s="1">
        <v>0</v>
      </c>
      <c r="Q23" s="1">
        <v>7660.0009858905878</v>
      </c>
      <c r="R23" s="1">
        <f t="shared" si="6"/>
        <v>88495.120985890579</v>
      </c>
      <c r="S23" s="1">
        <f t="shared" si="7"/>
        <v>294504.92901410942</v>
      </c>
      <c r="T23" s="13">
        <v>2.5000000000000001E-2</v>
      </c>
      <c r="U23" s="14">
        <f t="shared" si="8"/>
        <v>0.23105772697912333</v>
      </c>
      <c r="V23" s="14">
        <f>U23/SUMIFS(U:U,C:C,C23)</f>
        <v>7.6163484161799119E-2</v>
      </c>
    </row>
    <row r="24" spans="1:22" x14ac:dyDescent="0.4">
      <c r="A24" s="8" t="s">
        <v>12</v>
      </c>
      <c r="B24" s="8" t="s">
        <v>16</v>
      </c>
      <c r="C24" s="8" t="s">
        <v>11</v>
      </c>
      <c r="E24" s="9">
        <v>45728</v>
      </c>
      <c r="F24" s="8">
        <f t="shared" si="3"/>
        <v>3</v>
      </c>
      <c r="G24" s="9">
        <v>45869</v>
      </c>
      <c r="H24" s="8">
        <f t="shared" si="4"/>
        <v>141</v>
      </c>
      <c r="I24" s="10">
        <f t="shared" si="0"/>
        <v>1.2894375857338821E-2</v>
      </c>
      <c r="J24" s="16">
        <v>0</v>
      </c>
      <c r="K24" s="1">
        <v>364000.05</v>
      </c>
      <c r="L24" s="14">
        <f t="shared" si="5"/>
        <v>1.6761836894455699E-2</v>
      </c>
      <c r="M24" s="12">
        <f t="shared" si="1"/>
        <v>7.9796364114963409E-4</v>
      </c>
      <c r="N24" s="1">
        <v>46377.43</v>
      </c>
      <c r="O24" s="1">
        <v>0</v>
      </c>
      <c r="P24" s="1">
        <v>0</v>
      </c>
      <c r="Q24" s="1">
        <v>7280.0009865905322</v>
      </c>
      <c r="R24" s="1">
        <f t="shared" si="6"/>
        <v>53657.430986590531</v>
      </c>
      <c r="S24" s="1">
        <f t="shared" si="7"/>
        <v>310342.61901340948</v>
      </c>
      <c r="T24" s="13">
        <v>2.5000000000000001E-2</v>
      </c>
      <c r="U24" s="14">
        <f t="shared" si="8"/>
        <v>0.14741050443973985</v>
      </c>
      <c r="V24" s="14">
        <f>U24/SUMIFS(U:U,C:C,C24)</f>
        <v>4.8590877123937781E-2</v>
      </c>
    </row>
    <row r="25" spans="1:22" x14ac:dyDescent="0.4">
      <c r="A25" s="8" t="s">
        <v>12</v>
      </c>
      <c r="B25" s="8" t="s">
        <v>16</v>
      </c>
      <c r="C25" s="8" t="s">
        <v>11</v>
      </c>
      <c r="E25" s="9">
        <v>45728</v>
      </c>
      <c r="F25" s="8">
        <f t="shared" si="3"/>
        <v>3</v>
      </c>
      <c r="G25" s="9">
        <v>45838</v>
      </c>
      <c r="H25" s="8">
        <f t="shared" si="4"/>
        <v>110</v>
      </c>
      <c r="I25" s="10">
        <f t="shared" si="0"/>
        <v>1.0059442158207591E-2</v>
      </c>
      <c r="J25" s="16">
        <v>0</v>
      </c>
      <c r="K25" s="1">
        <v>327750.03999999998</v>
      </c>
      <c r="L25" s="14">
        <f t="shared" si="5"/>
        <v>1.5092560324184929E-2</v>
      </c>
      <c r="M25" s="12">
        <f t="shared" si="1"/>
        <v>7.1849609719926741E-4</v>
      </c>
      <c r="N25" s="1">
        <v>34341.14</v>
      </c>
      <c r="O25" s="1">
        <v>0</v>
      </c>
      <c r="P25" s="1">
        <v>0</v>
      </c>
      <c r="Q25" s="1">
        <v>6555.0007879259529</v>
      </c>
      <c r="R25" s="1">
        <f t="shared" si="6"/>
        <v>40896.14078792595</v>
      </c>
      <c r="S25" s="1">
        <f t="shared" si="7"/>
        <v>286853.899212074</v>
      </c>
      <c r="T25" s="13">
        <v>2.5000000000000001E-2</v>
      </c>
      <c r="U25" s="14">
        <f t="shared" si="8"/>
        <v>0.12477844636701174</v>
      </c>
      <c r="V25" s="14">
        <f>U25/SUMIFS(U:U,C:C,C25)</f>
        <v>4.1130679107158667E-2</v>
      </c>
    </row>
    <row r="26" spans="1:22" x14ac:dyDescent="0.4">
      <c r="A26" s="8" t="s">
        <v>12</v>
      </c>
      <c r="B26" s="8" t="s">
        <v>16</v>
      </c>
      <c r="C26" s="8" t="s">
        <v>11</v>
      </c>
      <c r="E26" s="9">
        <v>45728</v>
      </c>
      <c r="F26" s="8">
        <f t="shared" si="3"/>
        <v>3</v>
      </c>
      <c r="G26" s="9">
        <v>45961</v>
      </c>
      <c r="H26" s="8">
        <f t="shared" si="4"/>
        <v>233</v>
      </c>
      <c r="I26" s="10">
        <f t="shared" si="0"/>
        <v>2.1307727480566988E-2</v>
      </c>
      <c r="J26" s="16">
        <v>0</v>
      </c>
      <c r="K26" s="1">
        <v>193250.02</v>
      </c>
      <c r="L26" s="14">
        <f t="shared" si="5"/>
        <v>8.898969423466567E-3</v>
      </c>
      <c r="M26" s="12">
        <f t="shared" si="1"/>
        <v>4.2364414403635276E-4</v>
      </c>
      <c r="N26" s="1">
        <v>36961.67</v>
      </c>
      <c r="O26" s="1">
        <v>0</v>
      </c>
      <c r="P26" s="1">
        <v>0</v>
      </c>
      <c r="Q26" s="1">
        <v>3865.0003928808255</v>
      </c>
      <c r="R26" s="1">
        <f t="shared" si="6"/>
        <v>40826.670392880827</v>
      </c>
      <c r="S26" s="1">
        <f t="shared" si="7"/>
        <v>152423.34960711916</v>
      </c>
      <c r="T26" s="13">
        <v>2.5000000000000001E-2</v>
      </c>
      <c r="U26" s="14">
        <f t="shared" si="8"/>
        <v>0.2112634730536164</v>
      </c>
      <c r="V26" s="14">
        <f>U26/SUMIFS(U:U,C:C,C26)</f>
        <v>6.9638710612519833E-2</v>
      </c>
    </row>
    <row r="27" spans="1:22" x14ac:dyDescent="0.4">
      <c r="A27" s="8" t="s">
        <v>12</v>
      </c>
      <c r="B27" s="8" t="s">
        <v>16</v>
      </c>
      <c r="C27" s="8" t="s">
        <v>11</v>
      </c>
      <c r="E27" s="9">
        <v>45728</v>
      </c>
      <c r="F27" s="8">
        <f t="shared" si="3"/>
        <v>3</v>
      </c>
      <c r="G27" s="9">
        <v>46022</v>
      </c>
      <c r="H27" s="8">
        <f t="shared" si="4"/>
        <v>294</v>
      </c>
      <c r="I27" s="10">
        <f t="shared" si="0"/>
        <v>2.6886145404663924E-2</v>
      </c>
      <c r="J27" s="16">
        <v>0</v>
      </c>
      <c r="K27" s="1">
        <v>178999.34</v>
      </c>
      <c r="L27" s="14">
        <f t="shared" si="5"/>
        <v>8.242739915269845E-3</v>
      </c>
      <c r="M27" s="12">
        <f t="shared" si="1"/>
        <v>3.9240369639999045E-4</v>
      </c>
      <c r="N27" s="1">
        <v>41349.370000000003</v>
      </c>
      <c r="O27" s="1">
        <v>0</v>
      </c>
      <c r="P27" s="1">
        <v>0</v>
      </c>
      <c r="Q27" s="1">
        <v>3579.9867934058084</v>
      </c>
      <c r="R27" s="1">
        <f t="shared" si="6"/>
        <v>44929.356793405808</v>
      </c>
      <c r="S27" s="1">
        <f t="shared" si="7"/>
        <v>134069.98320659419</v>
      </c>
      <c r="T27" s="13">
        <v>2.5000000000000001E-2</v>
      </c>
      <c r="U27" s="14">
        <f t="shared" si="8"/>
        <v>0.25100291874487252</v>
      </c>
      <c r="V27" s="14">
        <f>U27/SUMIFS(U:U,C:C,C27)</f>
        <v>8.2738011302767395E-2</v>
      </c>
    </row>
    <row r="28" spans="1:22" x14ac:dyDescent="0.4">
      <c r="B28" s="8" t="s">
        <v>13</v>
      </c>
      <c r="C28" s="8" t="s">
        <v>14</v>
      </c>
      <c r="E28" s="9">
        <v>45667</v>
      </c>
      <c r="F28" s="8">
        <f t="shared" si="3"/>
        <v>1</v>
      </c>
      <c r="G28" s="9">
        <f t="shared" ref="G28:G42" si="9">E28+H28</f>
        <v>45720</v>
      </c>
      <c r="H28" s="8">
        <v>53</v>
      </c>
      <c r="I28" s="10">
        <f t="shared" si="0"/>
        <v>4.8468221307727483E-3</v>
      </c>
      <c r="J28" s="16">
        <v>0</v>
      </c>
      <c r="K28" s="1">
        <v>1384856.87</v>
      </c>
      <c r="L28" s="14">
        <f t="shared" si="5"/>
        <v>0.19095275531821398</v>
      </c>
      <c r="M28" s="12">
        <f t="shared" si="1"/>
        <v>3.0358936226967154E-3</v>
      </c>
      <c r="N28" s="1">
        <v>32011.71</v>
      </c>
      <c r="O28" s="1">
        <v>0</v>
      </c>
      <c r="P28" s="1">
        <v>0</v>
      </c>
      <c r="Q28" s="1">
        <v>0</v>
      </c>
      <c r="R28" s="1">
        <f t="shared" ref="R28:R46" si="10">SUM(N28:Q28)</f>
        <v>32011.71</v>
      </c>
      <c r="S28" s="1">
        <f t="shared" ref="S28:S46" si="11">K28-R28</f>
        <v>1352845.1600000001</v>
      </c>
      <c r="T28" s="13">
        <v>1.34E-2</v>
      </c>
      <c r="U28" s="15">
        <f t="shared" ref="U28:U46" si="12">R28/K28</f>
        <v>2.3115536842446393E-2</v>
      </c>
      <c r="V28" s="14">
        <f>U28/SUMIFS(U:U,C:C,C28)</f>
        <v>5.5314612542241619E-2</v>
      </c>
    </row>
    <row r="29" spans="1:22" x14ac:dyDescent="0.4">
      <c r="B29" s="8" t="s">
        <v>13</v>
      </c>
      <c r="C29" s="8" t="s">
        <v>14</v>
      </c>
      <c r="E29" s="9">
        <v>45667</v>
      </c>
      <c r="F29" s="8">
        <f t="shared" si="3"/>
        <v>1</v>
      </c>
      <c r="G29" s="9">
        <f t="shared" si="9"/>
        <v>45717</v>
      </c>
      <c r="H29" s="8">
        <v>50</v>
      </c>
      <c r="I29" s="10">
        <f t="shared" si="0"/>
        <v>4.5724737082761778E-3</v>
      </c>
      <c r="J29" s="16">
        <v>0</v>
      </c>
      <c r="K29" s="1">
        <v>877614.45</v>
      </c>
      <c r="L29" s="14">
        <f t="shared" si="5"/>
        <v>0.12101098746369285</v>
      </c>
      <c r="M29" s="12">
        <f t="shared" si="1"/>
        <v>1.9239129831095723E-3</v>
      </c>
      <c r="N29" s="1">
        <v>19104.900000000001</v>
      </c>
      <c r="O29" s="1">
        <v>0</v>
      </c>
      <c r="P29" s="1">
        <v>0</v>
      </c>
      <c r="Q29" s="1">
        <v>0</v>
      </c>
      <c r="R29" s="1">
        <f t="shared" si="10"/>
        <v>19104.900000000001</v>
      </c>
      <c r="S29" s="1">
        <f t="shared" si="11"/>
        <v>858509.54999999993</v>
      </c>
      <c r="T29" s="13">
        <v>1.34E-2</v>
      </c>
      <c r="U29" s="15">
        <f t="shared" si="12"/>
        <v>2.1769126522472371E-2</v>
      </c>
      <c r="V29" s="14">
        <f>U29/SUMIFS(U:U,C:C,C29)</f>
        <v>5.2092703153770042E-2</v>
      </c>
    </row>
    <row r="30" spans="1:22" x14ac:dyDescent="0.4">
      <c r="B30" s="8" t="s">
        <v>13</v>
      </c>
      <c r="C30" s="8" t="s">
        <v>14</v>
      </c>
      <c r="E30" s="9">
        <v>45667</v>
      </c>
      <c r="F30" s="8">
        <f t="shared" si="3"/>
        <v>1</v>
      </c>
      <c r="G30" s="9">
        <f t="shared" si="9"/>
        <v>45784</v>
      </c>
      <c r="H30" s="8">
        <v>117</v>
      </c>
      <c r="I30" s="10">
        <f t="shared" si="0"/>
        <v>1.0699588477366255E-2</v>
      </c>
      <c r="J30" s="16">
        <v>0</v>
      </c>
      <c r="K30" s="1">
        <v>780867.32</v>
      </c>
      <c r="L30" s="14">
        <f t="shared" si="5"/>
        <v>0.107670886083664</v>
      </c>
      <c r="M30" s="12">
        <f t="shared" si="1"/>
        <v>1.7118231987109794E-3</v>
      </c>
      <c r="N30" s="1">
        <v>38254.559999999939</v>
      </c>
      <c r="O30" s="1">
        <v>0</v>
      </c>
      <c r="P30" s="1">
        <v>0</v>
      </c>
      <c r="Q30" s="1">
        <v>0</v>
      </c>
      <c r="R30" s="1">
        <f t="shared" si="10"/>
        <v>38254.559999999939</v>
      </c>
      <c r="S30" s="1">
        <f t="shared" si="11"/>
        <v>742612.76</v>
      </c>
      <c r="T30" s="13">
        <v>1.34E-2</v>
      </c>
      <c r="U30" s="15">
        <f t="shared" si="12"/>
        <v>4.8989833509743938E-2</v>
      </c>
      <c r="V30" s="14">
        <f>U30/SUMIFS(U:U,C:C,C30)</f>
        <v>0.1172308338573554</v>
      </c>
    </row>
    <row r="31" spans="1:22" x14ac:dyDescent="0.4">
      <c r="B31" s="8" t="s">
        <v>10</v>
      </c>
      <c r="C31" s="8" t="s">
        <v>14</v>
      </c>
      <c r="E31" s="9">
        <v>45726</v>
      </c>
      <c r="F31" s="8">
        <f t="shared" ref="F31" si="13">MONTH(E31)</f>
        <v>3</v>
      </c>
      <c r="G31" s="9">
        <f t="shared" ref="G31" si="14">E31+H31</f>
        <v>45794</v>
      </c>
      <c r="H31" s="8">
        <v>68</v>
      </c>
      <c r="I31" s="10">
        <f t="shared" si="0"/>
        <v>6.2185642432556016E-3</v>
      </c>
      <c r="J31" s="16">
        <v>0</v>
      </c>
      <c r="K31" s="1">
        <v>739061.87</v>
      </c>
      <c r="L31" s="14">
        <f t="shared" si="5"/>
        <v>0.10190648830527278</v>
      </c>
      <c r="M31" s="12">
        <f t="shared" si="1"/>
        <v>1.6201769775033206E-3</v>
      </c>
      <c r="N31" s="1">
        <v>22598.130000000005</v>
      </c>
      <c r="O31" s="1">
        <v>0</v>
      </c>
      <c r="P31" s="1">
        <v>0</v>
      </c>
      <c r="Q31" s="1">
        <v>0</v>
      </c>
      <c r="R31" s="1">
        <f t="shared" ref="R31" si="15">SUM(N31:Q31)</f>
        <v>22598.130000000005</v>
      </c>
      <c r="S31" s="1">
        <f t="shared" ref="S31" si="16">K31-R31</f>
        <v>716463.74</v>
      </c>
      <c r="T31" s="13">
        <v>1.34E-2</v>
      </c>
      <c r="U31" s="15">
        <f t="shared" ref="U31" si="17">R31/K31</f>
        <v>3.0576777015975679E-2</v>
      </c>
      <c r="V31" s="14">
        <f>U31/SUMIFS(U:U,C:C,C31)</f>
        <v>7.3169080387674584E-2</v>
      </c>
    </row>
    <row r="32" spans="1:22" x14ac:dyDescent="0.4">
      <c r="B32" s="8" t="s">
        <v>13</v>
      </c>
      <c r="C32" s="8" t="s">
        <v>14</v>
      </c>
      <c r="E32" s="9">
        <v>45667</v>
      </c>
      <c r="F32" s="8">
        <f t="shared" si="3"/>
        <v>1</v>
      </c>
      <c r="G32" s="9">
        <f t="shared" si="9"/>
        <v>45732</v>
      </c>
      <c r="H32" s="8">
        <v>65</v>
      </c>
      <c r="I32" s="10">
        <f t="shared" si="0"/>
        <v>5.9442158207590303E-3</v>
      </c>
      <c r="J32" s="16">
        <v>0</v>
      </c>
      <c r="K32" s="1">
        <v>570267.34</v>
      </c>
      <c r="L32" s="14">
        <f t="shared" si="5"/>
        <v>7.8632039310307017E-2</v>
      </c>
      <c r="M32" s="12">
        <f t="shared" si="1"/>
        <v>1.2501443421645583E-3</v>
      </c>
      <c r="N32" s="1">
        <v>16056.07</v>
      </c>
      <c r="O32" s="1">
        <v>0</v>
      </c>
      <c r="P32" s="1">
        <v>0</v>
      </c>
      <c r="Q32" s="1">
        <v>0</v>
      </c>
      <c r="R32" s="1">
        <f t="shared" si="10"/>
        <v>16056.07</v>
      </c>
      <c r="S32" s="1">
        <f t="shared" si="11"/>
        <v>554211.27</v>
      </c>
      <c r="T32" s="13">
        <v>1.34E-2</v>
      </c>
      <c r="U32" s="15">
        <f t="shared" si="12"/>
        <v>2.815533851193372E-2</v>
      </c>
      <c r="V32" s="14">
        <f>U32/SUMIFS(U:U,C:C,C32)</f>
        <v>6.7374668881730479E-2</v>
      </c>
    </row>
    <row r="33" spans="2:22" x14ac:dyDescent="0.4">
      <c r="B33" s="8" t="s">
        <v>13</v>
      </c>
      <c r="C33" s="8" t="s">
        <v>14</v>
      </c>
      <c r="E33" s="9">
        <v>45715</v>
      </c>
      <c r="F33" s="8">
        <f t="shared" si="3"/>
        <v>2</v>
      </c>
      <c r="G33" s="9">
        <f t="shared" si="9"/>
        <v>45766</v>
      </c>
      <c r="H33" s="8">
        <v>51</v>
      </c>
      <c r="I33" s="10">
        <f t="shared" si="0"/>
        <v>4.663923182441701E-3</v>
      </c>
      <c r="J33" s="16">
        <v>0</v>
      </c>
      <c r="K33" s="1">
        <v>451431.61</v>
      </c>
      <c r="L33" s="14">
        <f t="shared" si="5"/>
        <v>6.2246223154626364E-2</v>
      </c>
      <c r="M33" s="12">
        <f t="shared" si="1"/>
        <v>9.8963176308805882E-4</v>
      </c>
      <c r="N33" s="1">
        <v>10293.67</v>
      </c>
      <c r="O33" s="1">
        <v>0</v>
      </c>
      <c r="P33" s="1">
        <v>0</v>
      </c>
      <c r="Q33" s="1">
        <v>0</v>
      </c>
      <c r="R33" s="1">
        <f t="shared" si="10"/>
        <v>10293.67</v>
      </c>
      <c r="S33" s="1">
        <f t="shared" si="11"/>
        <v>441137.94</v>
      </c>
      <c r="T33" s="13">
        <v>1.34E-2</v>
      </c>
      <c r="U33" s="15">
        <f t="shared" si="12"/>
        <v>2.2802280061868064E-2</v>
      </c>
      <c r="V33" s="14">
        <f>U33/SUMIFS(U:U,C:C,C33)</f>
        <v>5.4565000817364782E-2</v>
      </c>
    </row>
    <row r="34" spans="2:22" x14ac:dyDescent="0.4">
      <c r="B34" s="8" t="s">
        <v>13</v>
      </c>
      <c r="C34" s="8" t="s">
        <v>14</v>
      </c>
      <c r="E34" s="9">
        <v>45685</v>
      </c>
      <c r="F34" s="8">
        <f t="shared" si="3"/>
        <v>1</v>
      </c>
      <c r="G34" s="9">
        <f t="shared" si="9"/>
        <v>45740</v>
      </c>
      <c r="H34" s="8">
        <v>55</v>
      </c>
      <c r="I34" s="10">
        <f t="shared" si="0"/>
        <v>5.0297210791037956E-3</v>
      </c>
      <c r="J34" s="16">
        <v>0</v>
      </c>
      <c r="K34" s="1">
        <v>439850.88</v>
      </c>
      <c r="L34" s="14">
        <f t="shared" si="5"/>
        <v>6.0649399432261254E-2</v>
      </c>
      <c r="M34" s="12">
        <f t="shared" si="1"/>
        <v>9.6424439987761209E-4</v>
      </c>
      <c r="N34" s="1">
        <v>10574.16</v>
      </c>
      <c r="O34" s="1">
        <v>0</v>
      </c>
      <c r="P34" s="1">
        <v>0</v>
      </c>
      <c r="Q34" s="1">
        <v>0</v>
      </c>
      <c r="R34" s="1">
        <f t="shared" si="10"/>
        <v>10574.16</v>
      </c>
      <c r="S34" s="1">
        <f t="shared" si="11"/>
        <v>429276.72000000003</v>
      </c>
      <c r="T34" s="13">
        <v>1.34E-2</v>
      </c>
      <c r="U34" s="15">
        <f t="shared" si="12"/>
        <v>2.4040329304331504E-2</v>
      </c>
      <c r="V34" s="14">
        <f>U34/SUMIFS(U:U,C:C,C34)</f>
        <v>5.7527606212249185E-2</v>
      </c>
    </row>
    <row r="35" spans="2:22" x14ac:dyDescent="0.4">
      <c r="B35" s="8" t="s">
        <v>13</v>
      </c>
      <c r="C35" s="8" t="s">
        <v>14</v>
      </c>
      <c r="E35" s="9">
        <v>45685</v>
      </c>
      <c r="F35" s="8">
        <f t="shared" si="3"/>
        <v>1</v>
      </c>
      <c r="G35" s="9">
        <f t="shared" si="9"/>
        <v>45754</v>
      </c>
      <c r="H35" s="8">
        <v>69</v>
      </c>
      <c r="I35" s="10">
        <f t="shared" si="0"/>
        <v>6.3100137174211248E-3</v>
      </c>
      <c r="J35" s="16">
        <v>0</v>
      </c>
      <c r="K35" s="1">
        <v>409993.31</v>
      </c>
      <c r="L35" s="14">
        <f t="shared" si="5"/>
        <v>5.6532450322129425E-2</v>
      </c>
      <c r="M35" s="12">
        <f t="shared" si="1"/>
        <v>8.9879041086557735E-4</v>
      </c>
      <c r="N35" s="1">
        <v>12220.03</v>
      </c>
      <c r="O35" s="1">
        <v>0</v>
      </c>
      <c r="P35" s="1">
        <v>0</v>
      </c>
      <c r="Q35" s="1">
        <v>0</v>
      </c>
      <c r="R35" s="1">
        <f t="shared" si="10"/>
        <v>12220.03</v>
      </c>
      <c r="S35" s="1">
        <f t="shared" si="11"/>
        <v>397773.27999999997</v>
      </c>
      <c r="T35" s="13">
        <v>1.34E-2</v>
      </c>
      <c r="U35" s="15">
        <f t="shared" si="12"/>
        <v>2.98054375570177E-2</v>
      </c>
      <c r="V35" s="14">
        <f>U35/SUMIFS(U:U,C:C,C35)</f>
        <v>7.1323293997264822E-2</v>
      </c>
    </row>
    <row r="36" spans="2:22" x14ac:dyDescent="0.4">
      <c r="B36" s="8" t="s">
        <v>13</v>
      </c>
      <c r="C36" s="8" t="s">
        <v>14</v>
      </c>
      <c r="E36" s="9">
        <v>45716</v>
      </c>
      <c r="F36" s="8">
        <f t="shared" si="3"/>
        <v>2</v>
      </c>
      <c r="G36" s="9">
        <f t="shared" si="9"/>
        <v>45764</v>
      </c>
      <c r="H36" s="8">
        <v>48</v>
      </c>
      <c r="I36" s="10">
        <f t="shared" si="0"/>
        <v>4.3895747599451305E-3</v>
      </c>
      <c r="J36" s="16">
        <v>0</v>
      </c>
      <c r="K36" s="1">
        <v>354888.79</v>
      </c>
      <c r="L36" s="14">
        <f t="shared" si="5"/>
        <v>4.8934293319458366E-2</v>
      </c>
      <c r="M36" s="12">
        <f t="shared" si="1"/>
        <v>7.7798986860465498E-4</v>
      </c>
      <c r="N36" s="1">
        <v>7677.1499999999651</v>
      </c>
      <c r="O36" s="1">
        <v>0</v>
      </c>
      <c r="P36" s="1">
        <v>0</v>
      </c>
      <c r="Q36" s="1">
        <v>0</v>
      </c>
      <c r="R36" s="1">
        <f t="shared" si="10"/>
        <v>7677.1499999999651</v>
      </c>
      <c r="S36" s="1">
        <f t="shared" si="11"/>
        <v>347211.64</v>
      </c>
      <c r="T36" s="13">
        <v>1.34E-2</v>
      </c>
      <c r="U36" s="15">
        <f t="shared" si="12"/>
        <v>2.1632551425476036E-2</v>
      </c>
      <c r="V36" s="14">
        <f>U36/SUMIFS(U:U,C:C,C36)</f>
        <v>5.1765884069932065E-2</v>
      </c>
    </row>
    <row r="37" spans="2:22" x14ac:dyDescent="0.4">
      <c r="B37" s="8" t="s">
        <v>13</v>
      </c>
      <c r="C37" s="8" t="s">
        <v>14</v>
      </c>
      <c r="E37" s="9">
        <v>45685</v>
      </c>
      <c r="F37" s="8">
        <f t="shared" si="3"/>
        <v>1</v>
      </c>
      <c r="G37" s="9">
        <f t="shared" si="9"/>
        <v>45763</v>
      </c>
      <c r="H37" s="8">
        <v>78</v>
      </c>
      <c r="I37" s="10">
        <f t="shared" si="0"/>
        <v>7.1330589849108372E-3</v>
      </c>
      <c r="J37" s="16">
        <v>0</v>
      </c>
      <c r="K37" s="1">
        <v>301642.96999999997</v>
      </c>
      <c r="L37" s="14">
        <f t="shared" si="5"/>
        <v>4.1592425536271738E-2</v>
      </c>
      <c r="M37" s="12">
        <f t="shared" si="1"/>
        <v>6.6126398243184263E-4</v>
      </c>
      <c r="N37" s="1">
        <v>10042.17</v>
      </c>
      <c r="O37" s="1">
        <v>0</v>
      </c>
      <c r="P37" s="1">
        <v>0</v>
      </c>
      <c r="Q37" s="1">
        <v>0</v>
      </c>
      <c r="R37" s="1">
        <f t="shared" si="10"/>
        <v>10042.17</v>
      </c>
      <c r="S37" s="1">
        <f t="shared" si="11"/>
        <v>291600.8</v>
      </c>
      <c r="T37" s="13">
        <v>1.34E-2</v>
      </c>
      <c r="U37" s="15">
        <f t="shared" si="12"/>
        <v>3.3291576462067062E-2</v>
      </c>
      <c r="V37" s="14">
        <f>U37/SUMIFS(U:U,C:C,C37)</f>
        <v>7.9665493623238617E-2</v>
      </c>
    </row>
    <row r="38" spans="2:22" x14ac:dyDescent="0.4">
      <c r="B38" s="8" t="s">
        <v>13</v>
      </c>
      <c r="C38" s="8" t="s">
        <v>14</v>
      </c>
      <c r="E38" s="9">
        <v>45715</v>
      </c>
      <c r="F38" s="8">
        <f t="shared" si="3"/>
        <v>2</v>
      </c>
      <c r="G38" s="9">
        <f t="shared" si="9"/>
        <v>45789</v>
      </c>
      <c r="H38" s="8">
        <v>74</v>
      </c>
      <c r="I38" s="10">
        <f t="shared" si="0"/>
        <v>6.7672610882487426E-3</v>
      </c>
      <c r="J38" s="16">
        <v>0</v>
      </c>
      <c r="K38" s="18">
        <v>299967.94</v>
      </c>
      <c r="L38" s="14">
        <f t="shared" si="5"/>
        <v>4.1361461888930584E-2</v>
      </c>
      <c r="M38" s="12">
        <f t="shared" si="1"/>
        <v>6.5759196909603444E-4</v>
      </c>
      <c r="N38" s="18">
        <v>10005.495107066876</v>
      </c>
      <c r="O38" s="1">
        <v>0</v>
      </c>
      <c r="P38" s="1">
        <v>0</v>
      </c>
      <c r="Q38" s="1">
        <v>0</v>
      </c>
      <c r="R38" s="18">
        <f t="shared" si="10"/>
        <v>10005.495107066876</v>
      </c>
      <c r="S38" s="18">
        <f t="shared" si="11"/>
        <v>289962.44489293313</v>
      </c>
      <c r="T38" s="13">
        <v>1.34E-2</v>
      </c>
      <c r="U38" s="15">
        <f t="shared" si="12"/>
        <v>3.3355214917523773E-2</v>
      </c>
      <c r="V38" s="14">
        <f>U38/SUMIFS(U:U,C:C,C38)</f>
        <v>7.9817778059908542E-2</v>
      </c>
    </row>
    <row r="39" spans="2:22" x14ac:dyDescent="0.4">
      <c r="B39" s="8" t="s">
        <v>13</v>
      </c>
      <c r="C39" s="8" t="s">
        <v>14</v>
      </c>
      <c r="E39" s="9">
        <v>45685</v>
      </c>
      <c r="F39" s="8">
        <f t="shared" si="3"/>
        <v>1</v>
      </c>
      <c r="G39" s="9">
        <f t="shared" si="9"/>
        <v>45734</v>
      </c>
      <c r="H39" s="8">
        <v>49</v>
      </c>
      <c r="I39" s="10">
        <f t="shared" si="0"/>
        <v>4.4810242341106537E-3</v>
      </c>
      <c r="J39" s="16">
        <v>0</v>
      </c>
      <c r="K39" s="1">
        <v>226404.56</v>
      </c>
      <c r="L39" s="14">
        <f t="shared" si="5"/>
        <v>3.1218081438703405E-2</v>
      </c>
      <c r="M39" s="12">
        <f t="shared" si="1"/>
        <v>4.9632577542360449E-4</v>
      </c>
      <c r="N39" s="1">
        <v>4808.84</v>
      </c>
      <c r="O39" s="1">
        <v>0</v>
      </c>
      <c r="P39" s="1">
        <v>0</v>
      </c>
      <c r="Q39" s="1">
        <v>0</v>
      </c>
      <c r="R39" s="1">
        <f t="shared" si="10"/>
        <v>4808.84</v>
      </c>
      <c r="S39" s="1">
        <f t="shared" si="11"/>
        <v>221595.72</v>
      </c>
      <c r="T39" s="13">
        <v>1.34E-2</v>
      </c>
      <c r="U39" s="15">
        <f t="shared" si="12"/>
        <v>2.1240031561201772E-2</v>
      </c>
      <c r="V39" s="14">
        <f>U39/SUMIFS(U:U,C:C,C39)</f>
        <v>5.0826598759127824E-2</v>
      </c>
    </row>
    <row r="40" spans="2:22" x14ac:dyDescent="0.4">
      <c r="B40" s="8" t="s">
        <v>13</v>
      </c>
      <c r="C40" s="8" t="s">
        <v>14</v>
      </c>
      <c r="E40" s="9">
        <v>45726</v>
      </c>
      <c r="F40" s="8">
        <f t="shared" si="3"/>
        <v>3</v>
      </c>
      <c r="G40" s="9">
        <f t="shared" si="9"/>
        <v>45783</v>
      </c>
      <c r="H40" s="8">
        <v>57</v>
      </c>
      <c r="I40" s="10">
        <f t="shared" si="0"/>
        <v>5.212620027434842E-3</v>
      </c>
      <c r="J40" s="16">
        <v>0</v>
      </c>
      <c r="K40" s="1">
        <v>169959.41</v>
      </c>
      <c r="L40" s="14">
        <f t="shared" si="5"/>
        <v>2.3435069959076717E-2</v>
      </c>
      <c r="M40" s="12">
        <f t="shared" si="1"/>
        <v>3.7258629401628804E-4</v>
      </c>
      <c r="N40" s="1">
        <v>4376.7900000000081</v>
      </c>
      <c r="O40" s="1">
        <v>0</v>
      </c>
      <c r="P40" s="1">
        <v>0</v>
      </c>
      <c r="Q40" s="1">
        <v>0</v>
      </c>
      <c r="R40" s="1">
        <f t="shared" si="10"/>
        <v>4376.7900000000081</v>
      </c>
      <c r="S40" s="1">
        <f t="shared" si="11"/>
        <v>165582.62</v>
      </c>
      <c r="T40" s="13">
        <v>1.34E-2</v>
      </c>
      <c r="U40" s="15">
        <f t="shared" si="12"/>
        <v>2.5751972191478002E-2</v>
      </c>
      <c r="V40" s="14">
        <f>U40/SUMIFS(U:U,C:C,C40)</f>
        <v>6.1623503433175346E-2</v>
      </c>
    </row>
    <row r="41" spans="2:22" x14ac:dyDescent="0.4">
      <c r="B41" s="8" t="s">
        <v>13</v>
      </c>
      <c r="C41" s="8" t="s">
        <v>14</v>
      </c>
      <c r="E41" s="9">
        <v>45726</v>
      </c>
      <c r="F41" s="8">
        <f t="shared" si="3"/>
        <v>3</v>
      </c>
      <c r="G41" s="9">
        <f t="shared" si="9"/>
        <v>45788</v>
      </c>
      <c r="H41" s="8">
        <v>62</v>
      </c>
      <c r="I41" s="10">
        <f t="shared" si="0"/>
        <v>5.6698673982624598E-3</v>
      </c>
      <c r="J41" s="16">
        <v>0</v>
      </c>
      <c r="K41" s="1">
        <v>134020.41</v>
      </c>
      <c r="L41" s="14">
        <f t="shared" si="5"/>
        <v>1.8479575119107233E-2</v>
      </c>
      <c r="M41" s="12">
        <f t="shared" si="1"/>
        <v>2.9380054852181156E-4</v>
      </c>
      <c r="N41" s="1">
        <v>3751.4600000000064</v>
      </c>
      <c r="O41" s="1">
        <v>0</v>
      </c>
      <c r="P41" s="1">
        <v>0</v>
      </c>
      <c r="Q41" s="1">
        <v>0</v>
      </c>
      <c r="R41" s="1">
        <f t="shared" si="10"/>
        <v>3751.4600000000064</v>
      </c>
      <c r="S41" s="1">
        <f t="shared" si="11"/>
        <v>130268.95</v>
      </c>
      <c r="T41" s="13">
        <v>1.34E-2</v>
      </c>
      <c r="U41" s="15">
        <f t="shared" si="12"/>
        <v>2.7991706636325067E-2</v>
      </c>
      <c r="V41" s="14">
        <f>U41/SUMIFS(U:U,C:C,C41)</f>
        <v>6.6983103941640823E-2</v>
      </c>
    </row>
    <row r="42" spans="2:22" x14ac:dyDescent="0.4">
      <c r="B42" s="8" t="s">
        <v>13</v>
      </c>
      <c r="C42" s="8" t="s">
        <v>14</v>
      </c>
      <c r="E42" s="9">
        <v>45726</v>
      </c>
      <c r="F42" s="8">
        <f t="shared" si="3"/>
        <v>3</v>
      </c>
      <c r="G42" s="9">
        <f t="shared" si="9"/>
        <v>45782</v>
      </c>
      <c r="H42" s="8">
        <v>56</v>
      </c>
      <c r="I42" s="10">
        <f t="shared" si="0"/>
        <v>5.1211705532693188E-3</v>
      </c>
      <c r="J42" s="16">
        <v>0</v>
      </c>
      <c r="K42" s="1">
        <v>111525.69999999997</v>
      </c>
      <c r="L42" s="14">
        <f t="shared" si="5"/>
        <v>1.5377863348284166E-2</v>
      </c>
      <c r="M42" s="12">
        <f t="shared" si="1"/>
        <v>2.4448747645436239E-4</v>
      </c>
      <c r="N42" s="1">
        <v>2829.8907741333242</v>
      </c>
      <c r="O42" s="1">
        <v>0</v>
      </c>
      <c r="P42" s="1">
        <v>0</v>
      </c>
      <c r="Q42" s="1">
        <v>0</v>
      </c>
      <c r="R42" s="1">
        <f t="shared" si="10"/>
        <v>2829.8907741333242</v>
      </c>
      <c r="S42" s="1">
        <f t="shared" si="11"/>
        <v>108695.80922586664</v>
      </c>
      <c r="T42" s="13">
        <v>1.34E-2</v>
      </c>
      <c r="U42" s="15">
        <f t="shared" si="12"/>
        <v>2.537433770093642E-2</v>
      </c>
      <c r="V42" s="14">
        <f>U42/SUMIFS(U:U,C:C,C42)</f>
        <v>6.0719838263325727E-2</v>
      </c>
    </row>
    <row r="43" spans="2:22" x14ac:dyDescent="0.4">
      <c r="B43" s="8" t="s">
        <v>4</v>
      </c>
      <c r="C43" s="8" t="s">
        <v>17</v>
      </c>
      <c r="D43" s="8" t="s">
        <v>19</v>
      </c>
      <c r="E43" s="9">
        <v>45677</v>
      </c>
      <c r="F43" s="8">
        <f>MONTH(E43)</f>
        <v>1</v>
      </c>
      <c r="G43" s="9">
        <v>45731</v>
      </c>
      <c r="H43" s="8">
        <f>G43-E43</f>
        <v>54</v>
      </c>
      <c r="I43" s="10">
        <f t="shared" si="0"/>
        <v>4.9382716049382715E-3</v>
      </c>
      <c r="J43" s="16">
        <v>7125000</v>
      </c>
      <c r="K43" s="1">
        <v>44378062.500671409</v>
      </c>
      <c r="L43" s="14">
        <f t="shared" si="5"/>
        <v>0.23949579831932771</v>
      </c>
      <c r="M43" s="12">
        <f t="shared" si="1"/>
        <v>9.7285921637103603E-2</v>
      </c>
      <c r="N43" s="1">
        <v>657079.76266404416</v>
      </c>
      <c r="O43" s="1">
        <v>0</v>
      </c>
      <c r="P43" s="1">
        <v>163879.37686527046</v>
      </c>
      <c r="Q43" s="1">
        <v>594829.05701560189</v>
      </c>
      <c r="R43" s="1">
        <f t="shared" si="10"/>
        <v>1415788.1965449164</v>
      </c>
      <c r="S43" s="1">
        <f t="shared" si="11"/>
        <v>42962274.304126494</v>
      </c>
      <c r="T43" s="15">
        <v>8.3217226632226835E-3</v>
      </c>
      <c r="U43" s="15">
        <f t="shared" si="12"/>
        <v>3.1902884370481395E-2</v>
      </c>
      <c r="V43" s="14">
        <f>U43/SUMIFS(U:U,C:C,C43)</f>
        <v>7.8836930291926843E-2</v>
      </c>
    </row>
    <row r="44" spans="2:22" x14ac:dyDescent="0.4">
      <c r="B44" s="8" t="s">
        <v>4</v>
      </c>
      <c r="C44" s="8" t="s">
        <v>17</v>
      </c>
      <c r="D44" s="8" t="s">
        <v>21</v>
      </c>
      <c r="E44" s="9">
        <v>45677</v>
      </c>
      <c r="F44" s="8">
        <f t="shared" si="3"/>
        <v>1</v>
      </c>
      <c r="G44" s="9">
        <v>45915</v>
      </c>
      <c r="H44" s="8">
        <f>G44-E44</f>
        <v>238</v>
      </c>
      <c r="I44" s="10">
        <f t="shared" si="0"/>
        <v>2.1764974851394604E-2</v>
      </c>
      <c r="J44" s="16">
        <v>7750000</v>
      </c>
      <c r="K44" s="1">
        <v>48270875.000730306</v>
      </c>
      <c r="L44" s="14">
        <f t="shared" si="5"/>
        <v>0.26050420168067223</v>
      </c>
      <c r="M44" s="12">
        <f t="shared" si="1"/>
        <v>0.10581977441228814</v>
      </c>
      <c r="N44" s="1">
        <v>3071531.6850082753</v>
      </c>
      <c r="O44" s="1">
        <v>0</v>
      </c>
      <c r="P44" s="1">
        <v>169420.71640262377</v>
      </c>
      <c r="Q44" s="1">
        <v>614942.3246802513</v>
      </c>
      <c r="R44" s="1">
        <f t="shared" si="10"/>
        <v>3855894.7260911502</v>
      </c>
      <c r="S44" s="1">
        <f t="shared" si="11"/>
        <v>44414980.274639159</v>
      </c>
      <c r="T44" s="15">
        <v>8.3217226632226835E-3</v>
      </c>
      <c r="U44" s="15">
        <f t="shared" si="12"/>
        <v>7.9880356965412638E-2</v>
      </c>
      <c r="V44" s="14">
        <f>U44/SUMIFS(U:U,C:C,C44)</f>
        <v>0.19739663851847022</v>
      </c>
    </row>
    <row r="45" spans="2:22" x14ac:dyDescent="0.4">
      <c r="B45" s="8" t="s">
        <v>4</v>
      </c>
      <c r="C45" s="8" t="s">
        <v>17</v>
      </c>
      <c r="D45" s="8" t="s">
        <v>19</v>
      </c>
      <c r="E45" s="9">
        <v>45677</v>
      </c>
      <c r="F45" s="8">
        <f t="shared" si="3"/>
        <v>1</v>
      </c>
      <c r="G45" s="9">
        <v>46096</v>
      </c>
      <c r="H45" s="8">
        <f>G45-E45</f>
        <v>419</v>
      </c>
      <c r="I45" s="10">
        <f t="shared" si="0"/>
        <v>3.8317329675354367E-2</v>
      </c>
      <c r="J45" s="16">
        <v>7125000</v>
      </c>
      <c r="K45" s="1">
        <v>44378062.500671409</v>
      </c>
      <c r="L45" s="14">
        <f t="shared" si="5"/>
        <v>0.23949579831932771</v>
      </c>
      <c r="M45" s="12">
        <f t="shared" si="1"/>
        <v>9.7285921637103603E-2</v>
      </c>
      <c r="N45" s="1">
        <v>4850450.3306853399</v>
      </c>
      <c r="O45" s="1">
        <v>0</v>
      </c>
      <c r="P45" s="1">
        <v>148161.36430890826</v>
      </c>
      <c r="Q45" s="1">
        <v>537777.76254584803</v>
      </c>
      <c r="R45" s="1">
        <f t="shared" si="10"/>
        <v>5536389.4575400967</v>
      </c>
      <c r="S45" s="1">
        <f t="shared" si="11"/>
        <v>38841673.043131314</v>
      </c>
      <c r="T45" s="15">
        <v>8.3217226632226835E-3</v>
      </c>
      <c r="U45" s="15">
        <f t="shared" si="12"/>
        <v>0.1247550962247695</v>
      </c>
      <c r="V45" s="14">
        <f>U45/SUMIFS(U:U,C:C,C45)</f>
        <v>0.30828901582751689</v>
      </c>
    </row>
    <row r="46" spans="2:22" x14ac:dyDescent="0.4">
      <c r="B46" s="8" t="s">
        <v>4</v>
      </c>
      <c r="C46" s="8" t="s">
        <v>17</v>
      </c>
      <c r="D46" s="8" t="s">
        <v>21</v>
      </c>
      <c r="E46" s="9">
        <v>45677</v>
      </c>
      <c r="F46" s="8">
        <f t="shared" si="3"/>
        <v>1</v>
      </c>
      <c r="G46" s="9">
        <v>46280</v>
      </c>
      <c r="H46" s="8">
        <f>G46-E46</f>
        <v>603</v>
      </c>
      <c r="I46" s="10">
        <f t="shared" si="0"/>
        <v>5.51440329218107E-2</v>
      </c>
      <c r="J46" s="16">
        <v>7750000</v>
      </c>
      <c r="K46" s="1">
        <v>48270875.000730306</v>
      </c>
      <c r="L46" s="14">
        <f t="shared" si="5"/>
        <v>0.26050420168067223</v>
      </c>
      <c r="M46" s="12">
        <f t="shared" si="1"/>
        <v>0.10581977441228814</v>
      </c>
      <c r="N46" s="1">
        <v>7406694.8969108993</v>
      </c>
      <c r="O46" s="1">
        <v>0</v>
      </c>
      <c r="P46" s="1">
        <v>153171.22242319759</v>
      </c>
      <c r="Q46" s="1">
        <v>555961.92479314911</v>
      </c>
      <c r="R46" s="1">
        <f t="shared" si="10"/>
        <v>8115828.0441272464</v>
      </c>
      <c r="S46" s="1">
        <f t="shared" si="11"/>
        <v>40155046.956603058</v>
      </c>
      <c r="T46" s="15">
        <v>8.3217226632226835E-3</v>
      </c>
      <c r="U46" s="15">
        <f t="shared" si="12"/>
        <v>0.16813094943906567</v>
      </c>
      <c r="V46" s="14">
        <f>U46/SUMIFS(U:U,C:C,C46)</f>
        <v>0.41547741536208593</v>
      </c>
    </row>
    <row r="47" spans="2:22" x14ac:dyDescent="0.4">
      <c r="N47" s="19"/>
      <c r="O47" s="17"/>
    </row>
    <row r="48" spans="2:22" x14ac:dyDescent="0.4">
      <c r="N48" s="8"/>
    </row>
    <row r="50" spans="3:13" x14ac:dyDescent="0.4">
      <c r="J50" s="21"/>
    </row>
    <row r="51" spans="3:13" x14ac:dyDescent="0.4">
      <c r="C51" s="20"/>
      <c r="D51" s="20"/>
    </row>
    <row r="52" spans="3:13" x14ac:dyDescent="0.4">
      <c r="K52" s="17"/>
      <c r="L52" s="17"/>
    </row>
    <row r="53" spans="3:13" x14ac:dyDescent="0.4">
      <c r="C53" s="20"/>
      <c r="D53" s="20"/>
      <c r="F53" s="20"/>
      <c r="J53" s="17"/>
      <c r="K53" s="19"/>
      <c r="L53" s="19"/>
    </row>
    <row r="54" spans="3:13" x14ac:dyDescent="0.4">
      <c r="C54" s="20"/>
      <c r="D54" s="20"/>
      <c r="F54" s="20"/>
    </row>
    <row r="55" spans="3:13" x14ac:dyDescent="0.4">
      <c r="C55" s="20"/>
      <c r="D55" s="20"/>
      <c r="F55" s="20"/>
    </row>
    <row r="56" spans="3:13" x14ac:dyDescent="0.4">
      <c r="H56" s="20"/>
      <c r="J56" s="17"/>
      <c r="K56" s="17"/>
      <c r="L56" s="17"/>
      <c r="M56" s="20"/>
    </row>
    <row r="57" spans="3:13" x14ac:dyDescent="0.4">
      <c r="J57" s="17"/>
      <c r="K57" s="17"/>
      <c r="L57" s="17"/>
    </row>
    <row r="58" spans="3:13" x14ac:dyDescent="0.4">
      <c r="I58" s="20"/>
      <c r="J58" s="17"/>
      <c r="K58" s="17"/>
      <c r="L58" s="17"/>
    </row>
    <row r="59" spans="3:13" x14ac:dyDescent="0.4">
      <c r="J59" s="17"/>
      <c r="K59" s="17"/>
      <c r="L59" s="17"/>
    </row>
    <row r="60" spans="3:13" x14ac:dyDescent="0.4">
      <c r="J60" s="17"/>
      <c r="K60" s="17"/>
      <c r="L60" s="17"/>
    </row>
    <row r="61" spans="3:13" x14ac:dyDescent="0.4">
      <c r="J61" s="17"/>
      <c r="K61" s="17"/>
      <c r="L61" s="17"/>
    </row>
  </sheetData>
  <autoFilter ref="A1:V46" xr:uid="{D648F7A7-4983-45EB-B723-9754ACCF4D9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Database</vt:lpstr>
    </vt:vector>
  </TitlesOfParts>
  <Company>SAF Botafogo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Almeida</dc:creator>
  <cp:lastModifiedBy>Thiago Almeida</cp:lastModifiedBy>
  <dcterms:created xsi:type="dcterms:W3CDTF">2025-05-07T20:46:14Z</dcterms:created>
  <dcterms:modified xsi:type="dcterms:W3CDTF">2025-05-21T21:30:34Z</dcterms:modified>
</cp:coreProperties>
</file>