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0932ca96bfca9ab/Documents/Atletiek/"/>
    </mc:Choice>
  </mc:AlternateContent>
  <xr:revisionPtr revIDLastSave="192" documentId="8_{024FD3AF-1110-4417-80B4-595B558406DC}" xr6:coauthVersionLast="47" xr6:coauthVersionMax="47" xr10:uidLastSave="{BDB944EB-9FB3-4A0B-A293-C3C430C9190B}"/>
  <bookViews>
    <workbookView xWindow="-108" yWindow="-108" windowWidth="23256" windowHeight="13896" xr2:uid="{00000000-000D-0000-FFFF-FFFF00000000}"/>
  </bookViews>
  <sheets>
    <sheet name="Vic Buelens" sheetId="2" r:id="rId1"/>
    <sheet name="Bruno Putman" sheetId="3" r:id="rId2"/>
    <sheet name="Matheo Moens" sheetId="4" r:id="rId3"/>
    <sheet name="Ulrika" sheetId="5" r:id="rId4"/>
    <sheet name="Floor" sheetId="6" r:id="rId5"/>
    <sheet name="Elyn" sheetId="7" r:id="rId6"/>
    <sheet name="Maur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8" l="1"/>
  <c r="Q31" i="8" s="1"/>
  <c r="G31" i="8"/>
  <c r="G32" i="8" s="1"/>
  <c r="E31" i="8"/>
  <c r="E32" i="8" s="1"/>
  <c r="D8" i="8"/>
  <c r="E14" i="8" s="1"/>
  <c r="K31" i="7"/>
  <c r="Q31" i="7" s="1"/>
  <c r="D8" i="7"/>
  <c r="E14" i="7" s="1"/>
  <c r="K31" i="6"/>
  <c r="O31" i="6" s="1"/>
  <c r="G31" i="6"/>
  <c r="G32" i="6" s="1"/>
  <c r="E31" i="6"/>
  <c r="E32" i="6" s="1"/>
  <c r="D8" i="6"/>
  <c r="E14" i="6" s="1"/>
  <c r="K31" i="5"/>
  <c r="Q31" i="5" s="1"/>
  <c r="G31" i="5"/>
  <c r="G32" i="5" s="1"/>
  <c r="E31" i="5"/>
  <c r="E32" i="5" s="1"/>
  <c r="D8" i="5"/>
  <c r="E14" i="5" s="1"/>
  <c r="K31" i="4"/>
  <c r="Q31" i="4" s="1"/>
  <c r="E31" i="4"/>
  <c r="E32" i="4" s="1"/>
  <c r="D8" i="4"/>
  <c r="E14" i="4" s="1"/>
  <c r="K32" i="3"/>
  <c r="K31" i="3"/>
  <c r="Q31" i="3" s="1"/>
  <c r="G31" i="3"/>
  <c r="G32" i="3" s="1"/>
  <c r="E31" i="3"/>
  <c r="E32" i="3" s="1"/>
  <c r="D8" i="3"/>
  <c r="E14" i="3" s="1"/>
  <c r="G33" i="2"/>
  <c r="G32" i="2"/>
  <c r="E33" i="2"/>
  <c r="E32" i="2"/>
  <c r="K31" i="2"/>
  <c r="D8" i="2"/>
  <c r="I8" i="2" s="1"/>
  <c r="K32" i="8" l="1"/>
  <c r="E13" i="8"/>
  <c r="I14" i="8"/>
  <c r="E15" i="8"/>
  <c r="I15" i="8" s="1"/>
  <c r="Q33" i="8"/>
  <c r="Q32" i="8"/>
  <c r="E33" i="8"/>
  <c r="K33" i="8"/>
  <c r="I31" i="8"/>
  <c r="I8" i="8"/>
  <c r="G33" i="8"/>
  <c r="M31" i="8"/>
  <c r="O31" i="8"/>
  <c r="E31" i="7"/>
  <c r="E32" i="7" s="1"/>
  <c r="K32" i="7"/>
  <c r="I8" i="7"/>
  <c r="E13" i="7"/>
  <c r="E15" i="7"/>
  <c r="I15" i="7" s="1"/>
  <c r="I14" i="7"/>
  <c r="Q33" i="7"/>
  <c r="Q32" i="7"/>
  <c r="M31" i="7"/>
  <c r="G31" i="7"/>
  <c r="I31" i="7"/>
  <c r="O31" i="7"/>
  <c r="K33" i="7"/>
  <c r="K32" i="6"/>
  <c r="E13" i="6"/>
  <c r="I14" i="6"/>
  <c r="E15" i="6"/>
  <c r="I15" i="6" s="1"/>
  <c r="O33" i="6"/>
  <c r="O32" i="6"/>
  <c r="I31" i="6"/>
  <c r="G33" i="6"/>
  <c r="E33" i="6"/>
  <c r="I8" i="6"/>
  <c r="M31" i="6"/>
  <c r="K33" i="6"/>
  <c r="Q31" i="6"/>
  <c r="K32" i="5"/>
  <c r="E13" i="5"/>
  <c r="E15" i="5"/>
  <c r="I15" i="5" s="1"/>
  <c r="I14" i="5"/>
  <c r="Q33" i="5"/>
  <c r="Q32" i="5"/>
  <c r="I31" i="5"/>
  <c r="E33" i="5"/>
  <c r="I8" i="5"/>
  <c r="G33" i="5"/>
  <c r="M31" i="5"/>
  <c r="O31" i="5"/>
  <c r="K33" i="5"/>
  <c r="K32" i="4"/>
  <c r="E13" i="4"/>
  <c r="I14" i="4"/>
  <c r="E15" i="4"/>
  <c r="I15" i="4" s="1"/>
  <c r="Q33" i="4"/>
  <c r="Q32" i="4"/>
  <c r="I31" i="4"/>
  <c r="E33" i="4"/>
  <c r="I8" i="4"/>
  <c r="M31" i="4"/>
  <c r="O31" i="4"/>
  <c r="K33" i="4"/>
  <c r="G31" i="4"/>
  <c r="I8" i="3"/>
  <c r="E13" i="3"/>
  <c r="E15" i="3"/>
  <c r="I15" i="3" s="1"/>
  <c r="I14" i="3"/>
  <c r="Q33" i="3"/>
  <c r="Q32" i="3"/>
  <c r="I31" i="3"/>
  <c r="E33" i="3"/>
  <c r="G33" i="3"/>
  <c r="M31" i="3"/>
  <c r="O31" i="3"/>
  <c r="K33" i="3"/>
  <c r="G31" i="2"/>
  <c r="O31" i="2"/>
  <c r="O33" i="2" s="1"/>
  <c r="Q31" i="2"/>
  <c r="E31" i="2"/>
  <c r="I31" i="2"/>
  <c r="M31" i="2"/>
  <c r="K32" i="2"/>
  <c r="M33" i="2"/>
  <c r="K33" i="2"/>
  <c r="E14" i="2"/>
  <c r="I33" i="8" l="1"/>
  <c r="I32" i="8"/>
  <c r="M33" i="8"/>
  <c r="M32" i="8"/>
  <c r="O33" i="8"/>
  <c r="O32" i="8"/>
  <c r="I13" i="8"/>
  <c r="E12" i="8"/>
  <c r="I12" i="8" s="1"/>
  <c r="E33" i="7"/>
  <c r="O32" i="7"/>
  <c r="O33" i="7"/>
  <c r="G32" i="7"/>
  <c r="G33" i="7"/>
  <c r="I32" i="7"/>
  <c r="I33" i="7"/>
  <c r="M33" i="7"/>
  <c r="M32" i="7"/>
  <c r="I13" i="7"/>
  <c r="E12" i="7"/>
  <c r="I12" i="7" s="1"/>
  <c r="M33" i="6"/>
  <c r="M32" i="6"/>
  <c r="I32" i="6"/>
  <c r="I33" i="6"/>
  <c r="Q33" i="6"/>
  <c r="Q32" i="6"/>
  <c r="I13" i="6"/>
  <c r="E12" i="6"/>
  <c r="I12" i="6" s="1"/>
  <c r="O33" i="5"/>
  <c r="O32" i="5"/>
  <c r="M33" i="5"/>
  <c r="M32" i="5"/>
  <c r="I33" i="5"/>
  <c r="I32" i="5"/>
  <c r="I13" i="5"/>
  <c r="E12" i="5"/>
  <c r="I12" i="5" s="1"/>
  <c r="G32" i="4"/>
  <c r="G33" i="4"/>
  <c r="O33" i="4"/>
  <c r="O32" i="4"/>
  <c r="M33" i="4"/>
  <c r="M32" i="4"/>
  <c r="I32" i="4"/>
  <c r="I33" i="4"/>
  <c r="I13" i="4"/>
  <c r="E12" i="4"/>
  <c r="I12" i="4" s="1"/>
  <c r="O33" i="3"/>
  <c r="O32" i="3"/>
  <c r="I33" i="3"/>
  <c r="I32" i="3"/>
  <c r="M33" i="3"/>
  <c r="M32" i="3"/>
  <c r="I13" i="3"/>
  <c r="E12" i="3"/>
  <c r="I12" i="3" s="1"/>
  <c r="Q32" i="2"/>
  <c r="O32" i="2"/>
  <c r="I32" i="2"/>
  <c r="I33" i="2"/>
  <c r="M32" i="2"/>
  <c r="Q33" i="2"/>
  <c r="E13" i="2"/>
  <c r="E15" i="2"/>
  <c r="I15" i="2" s="1"/>
  <c r="I14" i="2"/>
  <c r="I13" i="2" l="1"/>
  <c r="E12" i="2"/>
  <c r="I12" i="2" s="1"/>
</calcChain>
</file>

<file path=xl/sharedStrings.xml><?xml version="1.0" encoding="utf-8"?>
<sst xmlns="http://schemas.openxmlformats.org/spreadsheetml/2006/main" count="294" uniqueCount="23">
  <si>
    <t>Duurlooptempo</t>
  </si>
  <si>
    <t>indicatie km/u  : basis coopertest</t>
  </si>
  <si>
    <t>uitslag coopertest =</t>
  </si>
  <si>
    <t>= km/u :</t>
  </si>
  <si>
    <t>( gele cel invullen )</t>
  </si>
  <si>
    <t>km/u</t>
  </si>
  <si>
    <t>Intervaltempo</t>
  </si>
  <si>
    <t>min / sec per km =</t>
  </si>
  <si>
    <t>min</t>
  </si>
  <si>
    <t>sec</t>
  </si>
  <si>
    <t>berekening in seconden :</t>
  </si>
  <si>
    <t>( gele cellen invullen )</t>
  </si>
  <si>
    <t xml:space="preserve">gemiddelde snelste tijd weergeven </t>
  </si>
  <si>
    <t>Extensieve interval : 85 à 90 %</t>
  </si>
  <si>
    <t>Intensieve interval :  90 à 95 %</t>
  </si>
  <si>
    <t>meter</t>
  </si>
  <si>
    <t>kan ook beschouwd worden als drempel</t>
  </si>
  <si>
    <t xml:space="preserve">herstelloopjes of loslopen </t>
  </si>
  <si>
    <t xml:space="preserve">rustig duurloop </t>
  </si>
  <si>
    <t>extensieve duurloop</t>
  </si>
  <si>
    <t>intensieve duurloop</t>
  </si>
  <si>
    <t>extensieve interval : +/- te lopen tijden</t>
  </si>
  <si>
    <t>intensieve interval :  +/- te lopen 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</si>
</sst>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0" xfId="0" quotePrefix="1"/>
    <xf numFmtId="2" fontId="0" fillId="0" borderId="0" xfId="0" applyNumberFormat="1"/>
    <xf numFmtId="0" fontId="2" fillId="2" borderId="0" xfId="0" applyFont="1" applyFill="1"/>
    <xf numFmtId="0" fontId="0" fillId="2" borderId="0" xfId="0" applyFill="1"/>
    <xf numFmtId="2" fontId="1" fillId="3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164" fontId="0" fillId="3" borderId="1" xfId="0" applyNumberFormat="1" applyFill="1" applyBorder="1"/>
    <xf numFmtId="1" fontId="1" fillId="0" borderId="0" xfId="0" applyNumberFormat="1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0489-293E-4278-81DC-9BFF0B13841B}">
  <dimension ref="A1:R33"/>
  <sheetViews>
    <sheetView tabSelected="1" topLeftCell="A11" workbookViewId="0">
      <selection activeCell="N6" sqref="N6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3120</v>
      </c>
      <c r="D7" t="s">
        <v>15</v>
      </c>
    </row>
    <row r="8" spans="1:13" x14ac:dyDescent="0.3">
      <c r="C8" s="4" t="s">
        <v>3</v>
      </c>
      <c r="D8" s="8">
        <f>+C7*5/1000</f>
        <v>15.6</v>
      </c>
      <c r="F8" s="5"/>
      <c r="G8" t="s">
        <v>7</v>
      </c>
      <c r="I8" s="10">
        <f>(3600/D8)/86400</f>
        <v>2.670940170940171E-3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8.98</v>
      </c>
      <c r="F12" t="s">
        <v>5</v>
      </c>
      <c r="G12" t="s">
        <v>7</v>
      </c>
      <c r="I12" s="10">
        <f>(3600/E12)/86400</f>
        <v>4.6399406087602076E-3</v>
      </c>
    </row>
    <row r="13" spans="1:13" x14ac:dyDescent="0.3">
      <c r="A13" s="16" t="s">
        <v>18</v>
      </c>
      <c r="B13" s="16"/>
      <c r="C13" s="16"/>
      <c r="D13" s="16"/>
      <c r="E13" s="9">
        <f>+E14-2</f>
        <v>10.48</v>
      </c>
      <c r="F13" t="s">
        <v>5</v>
      </c>
      <c r="G13" t="s">
        <v>7</v>
      </c>
      <c r="I13" s="10">
        <f>(3600/E13)/86400</f>
        <v>3.9758269720101781E-3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12.48</v>
      </c>
      <c r="F14" t="s">
        <v>5</v>
      </c>
      <c r="G14" t="s">
        <v>7</v>
      </c>
      <c r="I14" s="10">
        <f t="shared" ref="I14:I15" si="0">(3600/E14)/86400</f>
        <v>3.3386752136752135E-3</v>
      </c>
    </row>
    <row r="15" spans="1:13" x14ac:dyDescent="0.3">
      <c r="A15" s="16" t="s">
        <v>20</v>
      </c>
      <c r="B15" s="16"/>
      <c r="C15" s="16"/>
      <c r="D15" s="16"/>
      <c r="E15" s="9">
        <f>+E14+2</f>
        <v>14.48</v>
      </c>
      <c r="F15" t="s">
        <v>5</v>
      </c>
      <c r="G15" t="s">
        <v>7</v>
      </c>
      <c r="I15" s="10">
        <f t="shared" si="0"/>
        <v>2.8775322283609577E-3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23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81.2</v>
      </c>
      <c r="F31" s="19"/>
      <c r="G31" s="18">
        <f>+$K$31/10*6</f>
        <v>121.80000000000001</v>
      </c>
      <c r="H31" s="19"/>
      <c r="I31" s="18">
        <f>+$K$31/10*8</f>
        <v>162.4</v>
      </c>
      <c r="J31" s="19"/>
      <c r="K31" s="18">
        <f>+K30*60+L30</f>
        <v>203</v>
      </c>
      <c r="L31" s="19"/>
      <c r="M31" s="18">
        <f>+$K$31/10*12</f>
        <v>243.60000000000002</v>
      </c>
      <c r="N31" s="19"/>
      <c r="O31" s="18">
        <f>+$K$31/10*15</f>
        <v>304.5</v>
      </c>
      <c r="P31" s="19"/>
      <c r="Q31" s="18">
        <f>+$K$31/10*20</f>
        <v>406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1.0337962962962961E-3</v>
      </c>
      <c r="F32" s="12"/>
      <c r="G32" s="12">
        <f>+G31*$C$23/100/86400</f>
        <v>1.5506944444444446E-3</v>
      </c>
      <c r="H32" s="12"/>
      <c r="I32" s="12">
        <f>+I31*$B$23/100/86400</f>
        <v>2.161574074074074E-3</v>
      </c>
      <c r="J32" s="12"/>
      <c r="K32" s="12">
        <f>+K31*$B$23/100/86400</f>
        <v>2.7019675925925926E-3</v>
      </c>
      <c r="L32" s="12"/>
      <c r="M32" s="12">
        <f>+M31*$B$23/100/86400</f>
        <v>3.2423611111111117E-3</v>
      </c>
      <c r="N32" s="12"/>
      <c r="O32" s="12">
        <f>+O31*$B$23/100/86400</f>
        <v>4.0529513888888889E-3</v>
      </c>
      <c r="P32" s="12"/>
      <c r="Q32" s="12">
        <f>+Q31*$B$23/100/86400</f>
        <v>5.4039351851851852E-3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9.8680555555555566E-4</v>
      </c>
      <c r="F33" s="12"/>
      <c r="G33" s="12">
        <f>(+G31*$C$26/100)/86400</f>
        <v>1.4802083333333336E-3</v>
      </c>
      <c r="H33" s="12"/>
      <c r="I33" s="12">
        <f>(+I31*$B$26/100)/86400</f>
        <v>2.0675925925925922E-3</v>
      </c>
      <c r="J33" s="12"/>
      <c r="K33" s="12">
        <f>(+K31*$B$26/100)/86400</f>
        <v>2.5844907407407409E-3</v>
      </c>
      <c r="L33" s="12"/>
      <c r="M33" s="12">
        <f>(+M31*$B$26/100)/86400</f>
        <v>3.1013888888888892E-3</v>
      </c>
      <c r="N33" s="12"/>
      <c r="O33" s="12">
        <f>(+O31*$B$26/100)/86400</f>
        <v>3.8767361111111112E-3</v>
      </c>
      <c r="P33" s="12"/>
      <c r="Q33" s="12">
        <f>(+Q31*$B$26/100)/86400</f>
        <v>5.1689814814814819E-3</v>
      </c>
      <c r="R33" s="12"/>
    </row>
  </sheetData>
  <mergeCells count="21">
    <mergeCell ref="K28:L28"/>
    <mergeCell ref="M28:N28"/>
    <mergeCell ref="A13:D13"/>
    <mergeCell ref="A14:D14"/>
    <mergeCell ref="A15:D15"/>
    <mergeCell ref="A12:D12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A28:D28"/>
    <mergeCell ref="E28:F28"/>
    <mergeCell ref="G28:H28"/>
    <mergeCell ref="I28:J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DC31-D91B-4C42-820D-3E0B06090AB7}">
  <dimension ref="A1:R33"/>
  <sheetViews>
    <sheetView workbookViewId="0">
      <selection activeCell="E27" sqref="E27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3080</v>
      </c>
      <c r="D7" t="s">
        <v>15</v>
      </c>
    </row>
    <row r="8" spans="1:13" x14ac:dyDescent="0.3">
      <c r="C8" s="4" t="s">
        <v>3</v>
      </c>
      <c r="D8" s="8">
        <f>+C7*5/1000</f>
        <v>15.4</v>
      </c>
      <c r="F8" s="5"/>
      <c r="G8" t="s">
        <v>7</v>
      </c>
      <c r="I8" s="10">
        <f>(3600/D8)/86400</f>
        <v>2.7056277056277055E-3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8.82</v>
      </c>
      <c r="F12" t="s">
        <v>5</v>
      </c>
      <c r="G12" t="s">
        <v>7</v>
      </c>
      <c r="I12" s="10">
        <f>(3600/E12)/86400</f>
        <v>4.7241118669690092E-3</v>
      </c>
    </row>
    <row r="13" spans="1:13" x14ac:dyDescent="0.3">
      <c r="A13" s="16" t="s">
        <v>18</v>
      </c>
      <c r="B13" s="16"/>
      <c r="C13" s="16"/>
      <c r="D13" s="16"/>
      <c r="E13" s="9">
        <f>+E14-2</f>
        <v>10.32</v>
      </c>
      <c r="F13" t="s">
        <v>5</v>
      </c>
      <c r="G13" t="s">
        <v>7</v>
      </c>
      <c r="I13" s="10">
        <f>(3600/E13)/86400</f>
        <v>4.0374677002583976E-3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12.32</v>
      </c>
      <c r="F14" t="s">
        <v>5</v>
      </c>
      <c r="G14" t="s">
        <v>7</v>
      </c>
      <c r="I14" s="10">
        <f t="shared" ref="I14:I15" si="0">(3600/E14)/86400</f>
        <v>3.3820346320346316E-3</v>
      </c>
    </row>
    <row r="15" spans="1:13" x14ac:dyDescent="0.3">
      <c r="A15" s="16" t="s">
        <v>20</v>
      </c>
      <c r="B15" s="16"/>
      <c r="C15" s="16"/>
      <c r="D15" s="16"/>
      <c r="E15" s="9">
        <f>+E14+2</f>
        <v>14.32</v>
      </c>
      <c r="F15" t="s">
        <v>5</v>
      </c>
      <c r="G15" t="s">
        <v>7</v>
      </c>
      <c r="I15" s="10">
        <f t="shared" si="0"/>
        <v>2.9096834264432029E-3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29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83.6</v>
      </c>
      <c r="F31" s="19"/>
      <c r="G31" s="18">
        <f>+$K$31/10*6</f>
        <v>125.39999999999999</v>
      </c>
      <c r="H31" s="19"/>
      <c r="I31" s="18">
        <f>+$K$31/10*8</f>
        <v>167.2</v>
      </c>
      <c r="J31" s="19"/>
      <c r="K31" s="18">
        <f>+K30*60+L30</f>
        <v>209</v>
      </c>
      <c r="L31" s="19"/>
      <c r="M31" s="18">
        <f>+$K$31/10*12</f>
        <v>250.79999999999998</v>
      </c>
      <c r="N31" s="19"/>
      <c r="O31" s="18">
        <f>+$K$31/10*15</f>
        <v>313.5</v>
      </c>
      <c r="P31" s="19"/>
      <c r="Q31" s="18">
        <f>+$K$31/10*20</f>
        <v>418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1.0643518518518517E-3</v>
      </c>
      <c r="F32" s="12"/>
      <c r="G32" s="12">
        <f>+G31*$C$23/100/86400</f>
        <v>1.5965277777777774E-3</v>
      </c>
      <c r="H32" s="12"/>
      <c r="I32" s="12">
        <f>+I31*$B$23/100/86400</f>
        <v>2.2254629629629629E-3</v>
      </c>
      <c r="J32" s="12"/>
      <c r="K32" s="12">
        <f>+K31*$B$23/100/86400</f>
        <v>2.7818287037037035E-3</v>
      </c>
      <c r="L32" s="12"/>
      <c r="M32" s="12">
        <f>+M31*$B$23/100/86400</f>
        <v>3.338194444444444E-3</v>
      </c>
      <c r="N32" s="12"/>
      <c r="O32" s="12">
        <f>+O31*$B$23/100/86400</f>
        <v>4.1727430555555554E-3</v>
      </c>
      <c r="P32" s="12"/>
      <c r="Q32" s="12">
        <f>+Q31*$B$23/100/86400</f>
        <v>5.5636574074074069E-3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1.0159722222222221E-3</v>
      </c>
      <c r="F33" s="12"/>
      <c r="G33" s="12">
        <f>(+G31*$C$26/100)/86400</f>
        <v>1.5239583333333331E-3</v>
      </c>
      <c r="H33" s="12"/>
      <c r="I33" s="12">
        <f>(+I31*$B$26/100)/86400</f>
        <v>2.1287037037037034E-3</v>
      </c>
      <c r="J33" s="12"/>
      <c r="K33" s="12">
        <f>(+K31*$B$26/100)/86400</f>
        <v>2.6608796296296298E-3</v>
      </c>
      <c r="L33" s="12"/>
      <c r="M33" s="12">
        <f>(+M31*$B$26/100)/86400</f>
        <v>3.1930555555555549E-3</v>
      </c>
      <c r="N33" s="12"/>
      <c r="O33" s="12">
        <f>(+O31*$B$26/100)/86400</f>
        <v>3.9913194444444449E-3</v>
      </c>
      <c r="P33" s="12"/>
      <c r="Q33" s="12">
        <f>(+Q31*$B$26/100)/86400</f>
        <v>5.3217592592592596E-3</v>
      </c>
      <c r="R33" s="12"/>
    </row>
  </sheetData>
  <mergeCells count="21">
    <mergeCell ref="A12:D12"/>
    <mergeCell ref="A13:D13"/>
    <mergeCell ref="A14:D14"/>
    <mergeCell ref="A15:D15"/>
    <mergeCell ref="A28:D28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9AB7-D8A1-46B4-97D0-FCDCFFF31A73}">
  <dimension ref="A1:R33"/>
  <sheetViews>
    <sheetView workbookViewId="0">
      <selection sqref="A1:XFD1048576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2920</v>
      </c>
      <c r="D7" t="s">
        <v>15</v>
      </c>
    </row>
    <row r="8" spans="1:13" x14ac:dyDescent="0.3">
      <c r="C8" s="4" t="s">
        <v>3</v>
      </c>
      <c r="D8" s="8">
        <f>+C7*5/1000</f>
        <v>14.6</v>
      </c>
      <c r="F8" s="5"/>
      <c r="G8" t="s">
        <v>7</v>
      </c>
      <c r="I8" s="10">
        <f>(3600/D8)/86400</f>
        <v>2.8538812785388131E-3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8.18</v>
      </c>
      <c r="F12" t="s">
        <v>5</v>
      </c>
      <c r="G12" t="s">
        <v>7</v>
      </c>
      <c r="I12" s="10">
        <f>(3600/E12)/86400</f>
        <v>5.0937245313773432E-3</v>
      </c>
    </row>
    <row r="13" spans="1:13" x14ac:dyDescent="0.3">
      <c r="A13" s="16" t="s">
        <v>18</v>
      </c>
      <c r="B13" s="16"/>
      <c r="C13" s="16"/>
      <c r="D13" s="16"/>
      <c r="E13" s="9">
        <f>+E14-2</f>
        <v>9.68</v>
      </c>
      <c r="F13" t="s">
        <v>5</v>
      </c>
      <c r="G13" t="s">
        <v>7</v>
      </c>
      <c r="I13" s="10">
        <f>(3600/E13)/86400</f>
        <v>4.3044077134986227E-3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11.68</v>
      </c>
      <c r="F14" t="s">
        <v>5</v>
      </c>
      <c r="G14" t="s">
        <v>7</v>
      </c>
      <c r="I14" s="10">
        <f t="shared" ref="I14:I15" si="0">(3600/E14)/86400</f>
        <v>3.5673515981735158E-3</v>
      </c>
    </row>
    <row r="15" spans="1:13" x14ac:dyDescent="0.3">
      <c r="A15" s="16" t="s">
        <v>20</v>
      </c>
      <c r="B15" s="16"/>
      <c r="C15" s="16"/>
      <c r="D15" s="16"/>
      <c r="E15" s="9">
        <f>+E14+2</f>
        <v>13.68</v>
      </c>
      <c r="F15" t="s">
        <v>5</v>
      </c>
      <c r="G15" t="s">
        <v>7</v>
      </c>
      <c r="I15" s="10">
        <f t="shared" si="0"/>
        <v>3.0458089668615987E-3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37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86.8</v>
      </c>
      <c r="F31" s="19"/>
      <c r="G31" s="18">
        <f>+$K$31/10*6</f>
        <v>130.19999999999999</v>
      </c>
      <c r="H31" s="19"/>
      <c r="I31" s="18">
        <f>+$K$31/10*8</f>
        <v>173.6</v>
      </c>
      <c r="J31" s="19"/>
      <c r="K31" s="18">
        <f>+K30*60+L30</f>
        <v>217</v>
      </c>
      <c r="L31" s="19"/>
      <c r="M31" s="18">
        <f>+$K$31/10*12</f>
        <v>260.39999999999998</v>
      </c>
      <c r="N31" s="19"/>
      <c r="O31" s="18">
        <f>+$K$31/10*15</f>
        <v>325.5</v>
      </c>
      <c r="P31" s="19"/>
      <c r="Q31" s="18">
        <f>+$K$31/10*20</f>
        <v>434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1.1050925925925926E-3</v>
      </c>
      <c r="F32" s="12"/>
      <c r="G32" s="12">
        <f>+G31*$C$23/100/86400</f>
        <v>1.6576388888888886E-3</v>
      </c>
      <c r="H32" s="12"/>
      <c r="I32" s="12">
        <f>+I31*$B$23/100/86400</f>
        <v>2.310648148148148E-3</v>
      </c>
      <c r="J32" s="12"/>
      <c r="K32" s="12">
        <f>+K31*$B$23/100/86400</f>
        <v>2.8883101851851852E-3</v>
      </c>
      <c r="L32" s="12"/>
      <c r="M32" s="12">
        <f>+M31*$B$23/100/86400</f>
        <v>3.4659722222222219E-3</v>
      </c>
      <c r="N32" s="12"/>
      <c r="O32" s="12">
        <f>+O31*$B$23/100/86400</f>
        <v>4.332465277777778E-3</v>
      </c>
      <c r="P32" s="12"/>
      <c r="Q32" s="12">
        <f>+Q31*$B$23/100/86400</f>
        <v>5.7766203703703703E-3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1.054861111111111E-3</v>
      </c>
      <c r="F33" s="12"/>
      <c r="G33" s="12">
        <f>(+G31*$C$26/100)/86400</f>
        <v>1.5822916666666665E-3</v>
      </c>
      <c r="H33" s="12"/>
      <c r="I33" s="12">
        <f>(+I31*$B$26/100)/86400</f>
        <v>2.2101851851851853E-3</v>
      </c>
      <c r="J33" s="12"/>
      <c r="K33" s="12">
        <f>(+K31*$B$26/100)/86400</f>
        <v>2.7627314814814815E-3</v>
      </c>
      <c r="L33" s="12"/>
      <c r="M33" s="12">
        <f>(+M31*$B$26/100)/86400</f>
        <v>3.3152777777777772E-3</v>
      </c>
      <c r="N33" s="12"/>
      <c r="O33" s="12">
        <f>(+O31*$B$26/100)/86400</f>
        <v>4.1440972222222226E-3</v>
      </c>
      <c r="P33" s="12"/>
      <c r="Q33" s="12">
        <f>(+Q31*$B$26/100)/86400</f>
        <v>5.5254629629629629E-3</v>
      </c>
      <c r="R33" s="12"/>
    </row>
  </sheetData>
  <mergeCells count="21">
    <mergeCell ref="A12:D12"/>
    <mergeCell ref="A13:D13"/>
    <mergeCell ref="A14:D14"/>
    <mergeCell ref="A15:D15"/>
    <mergeCell ref="A28:D28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B2F-06E1-47B1-BE0D-962D6866A14F}">
  <dimension ref="A1:R33"/>
  <sheetViews>
    <sheetView topLeftCell="A8" workbookViewId="0">
      <selection activeCell="G23" sqref="G23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2830</v>
      </c>
      <c r="D7" t="s">
        <v>15</v>
      </c>
    </row>
    <row r="8" spans="1:13" x14ac:dyDescent="0.3">
      <c r="C8" s="4" t="s">
        <v>3</v>
      </c>
      <c r="D8" s="8">
        <f>+C7*5/1000</f>
        <v>14.15</v>
      </c>
      <c r="F8" s="5"/>
      <c r="G8" t="s">
        <v>7</v>
      </c>
      <c r="I8" s="10">
        <f>(3600/D8)/86400</f>
        <v>2.9446407538280327E-3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7.82</v>
      </c>
      <c r="F12" t="s">
        <v>5</v>
      </c>
      <c r="G12" t="s">
        <v>7</v>
      </c>
      <c r="I12" s="10">
        <f>(3600/E12)/86400</f>
        <v>5.3282182438192669E-3</v>
      </c>
    </row>
    <row r="13" spans="1:13" x14ac:dyDescent="0.3">
      <c r="A13" s="16" t="s">
        <v>18</v>
      </c>
      <c r="B13" s="16"/>
      <c r="C13" s="16"/>
      <c r="D13" s="16"/>
      <c r="E13" s="9">
        <f>+E14-2</f>
        <v>9.32</v>
      </c>
      <c r="F13" t="s">
        <v>5</v>
      </c>
      <c r="G13" t="s">
        <v>7</v>
      </c>
      <c r="I13" s="10">
        <f>(3600/E13)/86400</f>
        <v>4.4706723891273243E-3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11.32</v>
      </c>
      <c r="F14" t="s">
        <v>5</v>
      </c>
      <c r="G14" t="s">
        <v>7</v>
      </c>
      <c r="I14" s="10">
        <f t="shared" ref="I14:I15" si="0">(3600/E14)/86400</f>
        <v>3.6808009422850409E-3</v>
      </c>
    </row>
    <row r="15" spans="1:13" x14ac:dyDescent="0.3">
      <c r="A15" s="16" t="s">
        <v>20</v>
      </c>
      <c r="B15" s="16"/>
      <c r="C15" s="16"/>
      <c r="D15" s="16"/>
      <c r="E15" s="9">
        <f>+E14+2</f>
        <v>13.32</v>
      </c>
      <c r="F15" t="s">
        <v>5</v>
      </c>
      <c r="G15" t="s">
        <v>7</v>
      </c>
      <c r="I15" s="10">
        <f t="shared" si="0"/>
        <v>3.1281281281281279E-3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44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89.6</v>
      </c>
      <c r="F31" s="19"/>
      <c r="G31" s="18">
        <f>+$K$31/10*6</f>
        <v>134.39999999999998</v>
      </c>
      <c r="H31" s="19"/>
      <c r="I31" s="18">
        <f>+$K$31/10*8</f>
        <v>179.2</v>
      </c>
      <c r="J31" s="19"/>
      <c r="K31" s="18">
        <f>+K30*60+L30</f>
        <v>224</v>
      </c>
      <c r="L31" s="19"/>
      <c r="M31" s="18">
        <f>+$K$31/10*12</f>
        <v>268.79999999999995</v>
      </c>
      <c r="N31" s="19"/>
      <c r="O31" s="18">
        <f>+$K$31/10*15</f>
        <v>336</v>
      </c>
      <c r="P31" s="19"/>
      <c r="Q31" s="18">
        <f>+$K$31/10*20</f>
        <v>448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1.1407407407407408E-3</v>
      </c>
      <c r="F32" s="12"/>
      <c r="G32" s="12">
        <f>+G31*$C$23/100/86400</f>
        <v>1.7111111111111107E-3</v>
      </c>
      <c r="H32" s="12"/>
      <c r="I32" s="12">
        <f>+I31*$B$23/100/86400</f>
        <v>2.3851851851851855E-3</v>
      </c>
      <c r="J32" s="12"/>
      <c r="K32" s="12">
        <f>+K31*$B$23/100/86400</f>
        <v>2.9814814814814817E-3</v>
      </c>
      <c r="L32" s="12"/>
      <c r="M32" s="12">
        <f>+M31*$B$23/100/86400</f>
        <v>3.5777777777777774E-3</v>
      </c>
      <c r="N32" s="12"/>
      <c r="O32" s="12">
        <f>+O31*$B$23/100/86400</f>
        <v>4.4722222222222221E-3</v>
      </c>
      <c r="P32" s="12"/>
      <c r="Q32" s="12">
        <f>+Q31*$B$23/100/86400</f>
        <v>5.9629629629629633E-3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1.0888888888888888E-3</v>
      </c>
      <c r="F33" s="12"/>
      <c r="G33" s="12">
        <f>(+G31*$C$26/100)/86400</f>
        <v>1.633333333333333E-3</v>
      </c>
      <c r="H33" s="12"/>
      <c r="I33" s="12">
        <f>(+I31*$B$26/100)/86400</f>
        <v>2.2814814814814816E-3</v>
      </c>
      <c r="J33" s="12"/>
      <c r="K33" s="12">
        <f>(+K31*$B$26/100)/86400</f>
        <v>2.8518518518518519E-3</v>
      </c>
      <c r="L33" s="12"/>
      <c r="M33" s="12">
        <f>(+M31*$B$26/100)/86400</f>
        <v>3.4222222222222215E-3</v>
      </c>
      <c r="N33" s="12"/>
      <c r="O33" s="12">
        <f>(+O31*$B$26/100)/86400</f>
        <v>4.2777777777777779E-3</v>
      </c>
      <c r="P33" s="12"/>
      <c r="Q33" s="12">
        <f>(+Q31*$B$26/100)/86400</f>
        <v>5.7037037037037039E-3</v>
      </c>
      <c r="R33" s="12"/>
    </row>
  </sheetData>
  <mergeCells count="21">
    <mergeCell ref="A12:D12"/>
    <mergeCell ref="A13:D13"/>
    <mergeCell ref="A14:D14"/>
    <mergeCell ref="A15:D15"/>
    <mergeCell ref="A28:D28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C030-B0DE-45D6-8854-6DA4B7DF3DC2}">
  <dimension ref="A1:R33"/>
  <sheetViews>
    <sheetView topLeftCell="A8" workbookViewId="0">
      <selection activeCell="O32" sqref="O32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2800</v>
      </c>
      <c r="D7" t="s">
        <v>15</v>
      </c>
    </row>
    <row r="8" spans="1:13" x14ac:dyDescent="0.3">
      <c r="C8" s="4" t="s">
        <v>3</v>
      </c>
      <c r="D8" s="8">
        <f>+C7*5/1000</f>
        <v>14</v>
      </c>
      <c r="F8" s="5"/>
      <c r="G8" t="s">
        <v>7</v>
      </c>
      <c r="I8" s="10">
        <f>(3600/D8)/86400</f>
        <v>2.9761904761904765E-3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7.6999999999999993</v>
      </c>
      <c r="F12" t="s">
        <v>5</v>
      </c>
      <c r="G12" t="s">
        <v>7</v>
      </c>
      <c r="I12" s="10">
        <f>(3600/E12)/86400</f>
        <v>5.4112554112554119E-3</v>
      </c>
    </row>
    <row r="13" spans="1:13" x14ac:dyDescent="0.3">
      <c r="A13" s="16" t="s">
        <v>18</v>
      </c>
      <c r="B13" s="16"/>
      <c r="C13" s="16"/>
      <c r="D13" s="16"/>
      <c r="E13" s="9">
        <f>+E14-2</f>
        <v>9.1999999999999993</v>
      </c>
      <c r="F13" t="s">
        <v>5</v>
      </c>
      <c r="G13" t="s">
        <v>7</v>
      </c>
      <c r="I13" s="10">
        <f>(3600/E13)/86400</f>
        <v>4.528985507246377E-3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11.2</v>
      </c>
      <c r="F14" t="s">
        <v>5</v>
      </c>
      <c r="G14" t="s">
        <v>7</v>
      </c>
      <c r="I14" s="10">
        <f t="shared" ref="I14:I15" si="0">(3600/E14)/86400</f>
        <v>3.7202380952380955E-3</v>
      </c>
    </row>
    <row r="15" spans="1:13" x14ac:dyDescent="0.3">
      <c r="A15" s="16" t="s">
        <v>20</v>
      </c>
      <c r="B15" s="16"/>
      <c r="C15" s="16"/>
      <c r="D15" s="16"/>
      <c r="E15" s="9">
        <f>+E14+2</f>
        <v>13.2</v>
      </c>
      <c r="F15" t="s">
        <v>5</v>
      </c>
      <c r="G15" t="s">
        <v>7</v>
      </c>
      <c r="I15" s="10">
        <f t="shared" si="0"/>
        <v>3.1565656565656569E-3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46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90.4</v>
      </c>
      <c r="F31" s="19"/>
      <c r="G31" s="18">
        <f>+$K$31/10*6</f>
        <v>135.60000000000002</v>
      </c>
      <c r="H31" s="19"/>
      <c r="I31" s="18">
        <f>+$K$31/10*8</f>
        <v>180.8</v>
      </c>
      <c r="J31" s="19"/>
      <c r="K31" s="18">
        <f>+K30*60+L30</f>
        <v>226</v>
      </c>
      <c r="L31" s="19"/>
      <c r="M31" s="18">
        <f>+$K$31/10*12</f>
        <v>271.20000000000005</v>
      </c>
      <c r="N31" s="19"/>
      <c r="O31" s="18">
        <f>+$K$31/10*15</f>
        <v>339</v>
      </c>
      <c r="P31" s="19"/>
      <c r="Q31" s="18">
        <f>+$K$31/10*20</f>
        <v>452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1.1509259259259259E-3</v>
      </c>
      <c r="F32" s="12"/>
      <c r="G32" s="12">
        <f>+G31*$C$23/100/86400</f>
        <v>1.7263888888888893E-3</v>
      </c>
      <c r="H32" s="12"/>
      <c r="I32" s="12">
        <f>+I31*$B$23/100/86400</f>
        <v>2.4064814814814812E-3</v>
      </c>
      <c r="J32" s="12"/>
      <c r="K32" s="12">
        <f>+K31*$B$23/100/86400</f>
        <v>3.0081018518518516E-3</v>
      </c>
      <c r="L32" s="12"/>
      <c r="M32" s="12">
        <f>+M31*$B$23/100/86400</f>
        <v>3.6097222222222229E-3</v>
      </c>
      <c r="N32" s="12"/>
      <c r="O32" s="12">
        <f>+O31*$B$23/100/86400</f>
        <v>4.5121527777777781E-3</v>
      </c>
      <c r="P32" s="12"/>
      <c r="Q32" s="12">
        <f>+Q31*$B$23/100/86400</f>
        <v>6.0162037037037033E-3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1.0986111111111112E-3</v>
      </c>
      <c r="F33" s="12"/>
      <c r="G33" s="12">
        <f>(+G31*$C$26/100)/86400</f>
        <v>1.6479166666666669E-3</v>
      </c>
      <c r="H33" s="12"/>
      <c r="I33" s="12">
        <f>(+I31*$B$26/100)/86400</f>
        <v>2.3018518518518518E-3</v>
      </c>
      <c r="J33" s="12"/>
      <c r="K33" s="12">
        <f>(+K31*$B$26/100)/86400</f>
        <v>2.8773148148148148E-3</v>
      </c>
      <c r="L33" s="12"/>
      <c r="M33" s="12">
        <f>(+M31*$B$26/100)/86400</f>
        <v>3.4527777777777786E-3</v>
      </c>
      <c r="N33" s="12"/>
      <c r="O33" s="12">
        <f>(+O31*$B$26/100)/86400</f>
        <v>4.3159722222222219E-3</v>
      </c>
      <c r="P33" s="12"/>
      <c r="Q33" s="12">
        <f>(+Q31*$B$26/100)/86400</f>
        <v>5.7546296296296295E-3</v>
      </c>
      <c r="R33" s="12"/>
    </row>
  </sheetData>
  <mergeCells count="21">
    <mergeCell ref="A12:D12"/>
    <mergeCell ref="A13:D13"/>
    <mergeCell ref="A14:D14"/>
    <mergeCell ref="A15:D15"/>
    <mergeCell ref="A28:D28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0A5D-58F0-44CC-9510-225FC45E98BE}">
  <dimension ref="A1:R33"/>
  <sheetViews>
    <sheetView workbookViewId="0">
      <selection sqref="A1:XFD1048576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2180</v>
      </c>
      <c r="D7" t="s">
        <v>15</v>
      </c>
    </row>
    <row r="8" spans="1:13" x14ac:dyDescent="0.3">
      <c r="C8" s="4" t="s">
        <v>3</v>
      </c>
      <c r="D8" s="8">
        <f>+C7*5/1000</f>
        <v>10.9</v>
      </c>
      <c r="F8" s="5"/>
      <c r="G8" t="s">
        <v>7</v>
      </c>
      <c r="I8" s="10">
        <f>(3600/D8)/86400</f>
        <v>3.8226299694189597E-3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5.2200000000000006</v>
      </c>
      <c r="F12" t="s">
        <v>5</v>
      </c>
      <c r="G12" t="s">
        <v>7</v>
      </c>
      <c r="I12" s="10">
        <f>(3600/E12)/86400</f>
        <v>7.9821200510855669E-3</v>
      </c>
    </row>
    <row r="13" spans="1:13" x14ac:dyDescent="0.3">
      <c r="A13" s="16" t="s">
        <v>18</v>
      </c>
      <c r="B13" s="16"/>
      <c r="C13" s="16"/>
      <c r="D13" s="16"/>
      <c r="E13" s="9">
        <f>+E14-2</f>
        <v>6.7200000000000006</v>
      </c>
      <c r="F13" t="s">
        <v>5</v>
      </c>
      <c r="G13" t="s">
        <v>7</v>
      </c>
      <c r="I13" s="10">
        <f>(3600/E13)/86400</f>
        <v>6.2003968253968251E-3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8.7200000000000006</v>
      </c>
      <c r="F14" t="s">
        <v>5</v>
      </c>
      <c r="G14" t="s">
        <v>7</v>
      </c>
      <c r="I14" s="10">
        <f t="shared" ref="I14:I15" si="0">(3600/E14)/86400</f>
        <v>4.7782874617737E-3</v>
      </c>
    </row>
    <row r="15" spans="1:13" x14ac:dyDescent="0.3">
      <c r="A15" s="16" t="s">
        <v>20</v>
      </c>
      <c r="B15" s="16"/>
      <c r="C15" s="16"/>
      <c r="D15" s="16"/>
      <c r="E15" s="9">
        <f>+E14+2</f>
        <v>10.72</v>
      </c>
      <c r="F15" t="s">
        <v>5</v>
      </c>
      <c r="G15" t="s">
        <v>7</v>
      </c>
      <c r="I15" s="10">
        <f t="shared" si="0"/>
        <v>3.8868159203980096E-3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4</v>
      </c>
      <c r="L30" s="3">
        <v>48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115.2</v>
      </c>
      <c r="F31" s="19"/>
      <c r="G31" s="18">
        <f>+$K$31/10*6</f>
        <v>172.8</v>
      </c>
      <c r="H31" s="19"/>
      <c r="I31" s="18">
        <f>+$K$31/10*8</f>
        <v>230.4</v>
      </c>
      <c r="J31" s="19"/>
      <c r="K31" s="18">
        <f>+K30*60+L30</f>
        <v>288</v>
      </c>
      <c r="L31" s="19"/>
      <c r="M31" s="18">
        <f>+$K$31/10*12</f>
        <v>345.6</v>
      </c>
      <c r="N31" s="19"/>
      <c r="O31" s="18">
        <f>+$K$31/10*15</f>
        <v>432</v>
      </c>
      <c r="P31" s="19"/>
      <c r="Q31" s="18">
        <f>+$K$31/10*20</f>
        <v>576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1.4666666666666667E-3</v>
      </c>
      <c r="F32" s="12"/>
      <c r="G32" s="12">
        <f>+G31*$C$23/100/86400</f>
        <v>2.2000000000000001E-3</v>
      </c>
      <c r="H32" s="12"/>
      <c r="I32" s="12">
        <f>+I31*$B$23/100/86400</f>
        <v>3.0666666666666663E-3</v>
      </c>
      <c r="J32" s="12"/>
      <c r="K32" s="12">
        <f>+K31*$B$23/100/86400</f>
        <v>3.8333333333333331E-3</v>
      </c>
      <c r="L32" s="12"/>
      <c r="M32" s="12">
        <f>+M31*$B$23/100/86400</f>
        <v>4.5999999999999999E-3</v>
      </c>
      <c r="N32" s="12"/>
      <c r="O32" s="12">
        <f>+O31*$B$23/100/86400</f>
        <v>5.7499999999999999E-3</v>
      </c>
      <c r="P32" s="12"/>
      <c r="Q32" s="12">
        <f>+Q31*$B$23/100/86400</f>
        <v>7.6666666666666662E-3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1.4E-3</v>
      </c>
      <c r="F33" s="12"/>
      <c r="G33" s="12">
        <f>(+G31*$C$26/100)/86400</f>
        <v>2.0999999999999999E-3</v>
      </c>
      <c r="H33" s="12"/>
      <c r="I33" s="12">
        <f>(+I31*$B$26/100)/86400</f>
        <v>2.9333333333333334E-3</v>
      </c>
      <c r="J33" s="12"/>
      <c r="K33" s="12">
        <f>(+K31*$B$26/100)/86400</f>
        <v>3.6666666666666666E-3</v>
      </c>
      <c r="L33" s="12"/>
      <c r="M33" s="12">
        <f>(+M31*$B$26/100)/86400</f>
        <v>4.4000000000000003E-3</v>
      </c>
      <c r="N33" s="12"/>
      <c r="O33" s="12">
        <f>(+O31*$B$26/100)/86400</f>
        <v>5.4999999999999997E-3</v>
      </c>
      <c r="P33" s="12"/>
      <c r="Q33" s="12">
        <f>(+Q31*$B$26/100)/86400</f>
        <v>7.3333333333333332E-3</v>
      </c>
      <c r="R33" s="12"/>
    </row>
  </sheetData>
  <mergeCells count="21">
    <mergeCell ref="A12:D12"/>
    <mergeCell ref="A13:D13"/>
    <mergeCell ref="A14:D14"/>
    <mergeCell ref="A15:D15"/>
    <mergeCell ref="A28:D28"/>
    <mergeCell ref="A32:D32"/>
    <mergeCell ref="A33:D33"/>
    <mergeCell ref="O28:P28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6974-59B1-48B4-8551-490A85817C5A}">
  <dimension ref="A1:R33"/>
  <sheetViews>
    <sheetView topLeftCell="A2" workbookViewId="0">
      <selection activeCell="K31" sqref="K31:L31"/>
    </sheetView>
  </sheetViews>
  <sheetFormatPr defaultRowHeight="14.4" x14ac:dyDescent="0.3"/>
  <cols>
    <col min="1" max="1" width="11.5546875" customWidth="1"/>
    <col min="4" max="4" width="6.6640625" customWidth="1"/>
  </cols>
  <sheetData>
    <row r="1" spans="1:13" ht="33.6" x14ac:dyDescent="0.65">
      <c r="A1" s="2" t="s">
        <v>0</v>
      </c>
    </row>
    <row r="3" spans="1:13" ht="18" x14ac:dyDescent="0.35">
      <c r="A3" s="1" t="s">
        <v>1</v>
      </c>
    </row>
    <row r="5" spans="1:13" x14ac:dyDescent="0.3">
      <c r="A5" s="6" t="s">
        <v>4</v>
      </c>
      <c r="B5" s="7"/>
    </row>
    <row r="7" spans="1:13" x14ac:dyDescent="0.3">
      <c r="A7" t="s">
        <v>2</v>
      </c>
      <c r="C7" s="3">
        <v>2800</v>
      </c>
      <c r="D7" t="s">
        <v>15</v>
      </c>
    </row>
    <row r="8" spans="1:13" x14ac:dyDescent="0.3">
      <c r="C8" s="4" t="s">
        <v>3</v>
      </c>
      <c r="D8" s="8">
        <f>+C7*5/1000</f>
        <v>14</v>
      </c>
      <c r="F8" s="5"/>
      <c r="G8" t="s">
        <v>7</v>
      </c>
      <c r="I8" s="10">
        <f>(3600/D8)/86400</f>
        <v>2.9761904761904765E-3</v>
      </c>
      <c r="M8" s="13"/>
    </row>
    <row r="9" spans="1:13" x14ac:dyDescent="0.3">
      <c r="I9" s="11"/>
    </row>
    <row r="10" spans="1:13" x14ac:dyDescent="0.3">
      <c r="I10" s="11"/>
    </row>
    <row r="11" spans="1:13" x14ac:dyDescent="0.3">
      <c r="I11" s="11"/>
    </row>
    <row r="12" spans="1:13" x14ac:dyDescent="0.3">
      <c r="A12" s="16" t="s">
        <v>17</v>
      </c>
      <c r="B12" s="16"/>
      <c r="C12" s="16"/>
      <c r="D12" s="16"/>
      <c r="E12" s="9">
        <f>+E13-1.5</f>
        <v>7.6999999999999993</v>
      </c>
      <c r="F12" t="s">
        <v>5</v>
      </c>
      <c r="G12" t="s">
        <v>7</v>
      </c>
      <c r="I12" s="10">
        <f>(3600/E12)/86400</f>
        <v>5.4112554112554119E-3</v>
      </c>
    </row>
    <row r="13" spans="1:13" x14ac:dyDescent="0.3">
      <c r="A13" s="16" t="s">
        <v>18</v>
      </c>
      <c r="B13" s="16"/>
      <c r="C13" s="16"/>
      <c r="D13" s="16"/>
      <c r="E13" s="9">
        <f>+E14-2</f>
        <v>9.1999999999999993</v>
      </c>
      <c r="F13" t="s">
        <v>5</v>
      </c>
      <c r="G13" t="s">
        <v>7</v>
      </c>
      <c r="I13" s="10">
        <f>(3600/E13)/86400</f>
        <v>4.528985507246377E-3</v>
      </c>
    </row>
    <row r="14" spans="1:13" x14ac:dyDescent="0.3">
      <c r="A14" s="16" t="s">
        <v>19</v>
      </c>
      <c r="B14" s="16"/>
      <c r="C14" s="16"/>
      <c r="D14" s="16"/>
      <c r="E14" s="9">
        <f>+D8*80/100</f>
        <v>11.2</v>
      </c>
      <c r="F14" t="s">
        <v>5</v>
      </c>
      <c r="G14" t="s">
        <v>7</v>
      </c>
      <c r="I14" s="10">
        <f t="shared" ref="I14:I15" si="0">(3600/E14)/86400</f>
        <v>3.7202380952380955E-3</v>
      </c>
    </row>
    <row r="15" spans="1:13" x14ac:dyDescent="0.3">
      <c r="A15" s="16" t="s">
        <v>20</v>
      </c>
      <c r="B15" s="16"/>
      <c r="C15" s="16"/>
      <c r="D15" s="16"/>
      <c r="E15" s="9">
        <f>+E14+2</f>
        <v>13.2</v>
      </c>
      <c r="F15" t="s">
        <v>5</v>
      </c>
      <c r="G15" t="s">
        <v>7</v>
      </c>
      <c r="I15" s="10">
        <f t="shared" si="0"/>
        <v>3.1565656565656569E-3</v>
      </c>
      <c r="K15" t="s">
        <v>16</v>
      </c>
    </row>
    <row r="18" spans="1:18" ht="33.6" x14ac:dyDescent="0.65">
      <c r="A18" s="2" t="s">
        <v>6</v>
      </c>
    </row>
    <row r="20" spans="1:18" x14ac:dyDescent="0.3">
      <c r="A20" s="6" t="s">
        <v>11</v>
      </c>
      <c r="B20" s="7"/>
    </row>
    <row r="22" spans="1:18" x14ac:dyDescent="0.3">
      <c r="A22" t="s">
        <v>13</v>
      </c>
    </row>
    <row r="23" spans="1:18" x14ac:dyDescent="0.3">
      <c r="B23">
        <v>115</v>
      </c>
      <c r="C23">
        <v>110</v>
      </c>
    </row>
    <row r="25" spans="1:18" x14ac:dyDescent="0.3">
      <c r="A25" t="s">
        <v>14</v>
      </c>
    </row>
    <row r="26" spans="1:18" x14ac:dyDescent="0.3">
      <c r="B26">
        <v>110</v>
      </c>
      <c r="C26">
        <v>105</v>
      </c>
    </row>
    <row r="28" spans="1:18" x14ac:dyDescent="0.3">
      <c r="A28" s="16" t="s">
        <v>12</v>
      </c>
      <c r="B28" s="16"/>
      <c r="C28" s="16"/>
      <c r="D28" s="16"/>
      <c r="E28" s="18">
        <v>400</v>
      </c>
      <c r="F28" s="19"/>
      <c r="G28" s="18">
        <v>600</v>
      </c>
      <c r="H28" s="19"/>
      <c r="I28" s="18">
        <v>800</v>
      </c>
      <c r="J28" s="19"/>
      <c r="K28" s="18">
        <v>1000</v>
      </c>
      <c r="L28" s="19"/>
      <c r="M28" s="18">
        <v>1200</v>
      </c>
      <c r="N28" s="19"/>
      <c r="O28" s="18">
        <v>1500</v>
      </c>
      <c r="P28" s="19"/>
      <c r="Q28" s="18">
        <v>2000</v>
      </c>
      <c r="R28" s="19"/>
    </row>
    <row r="29" spans="1:18" x14ac:dyDescent="0.3">
      <c r="B29" t="s">
        <v>10</v>
      </c>
      <c r="E29" s="14" t="s">
        <v>8</v>
      </c>
      <c r="F29" s="15" t="s">
        <v>9</v>
      </c>
      <c r="G29" s="14" t="s">
        <v>8</v>
      </c>
      <c r="H29" s="15" t="s">
        <v>9</v>
      </c>
      <c r="I29" s="14" t="s">
        <v>8</v>
      </c>
      <c r="J29" s="15" t="s">
        <v>9</v>
      </c>
      <c r="K29" s="14" t="s">
        <v>8</v>
      </c>
      <c r="L29" s="15" t="s">
        <v>9</v>
      </c>
      <c r="M29" s="14" t="s">
        <v>8</v>
      </c>
      <c r="N29" s="15" t="s">
        <v>9</v>
      </c>
      <c r="O29" s="14" t="s">
        <v>8</v>
      </c>
      <c r="P29" s="15" t="s">
        <v>9</v>
      </c>
      <c r="Q29" s="14" t="s">
        <v>8</v>
      </c>
      <c r="R29" s="15" t="s">
        <v>9</v>
      </c>
    </row>
    <row r="30" spans="1:18" x14ac:dyDescent="0.3">
      <c r="E30" s="3"/>
      <c r="F30" s="3"/>
      <c r="G30" s="3"/>
      <c r="H30" s="3"/>
      <c r="I30" s="3"/>
      <c r="J30" s="3"/>
      <c r="K30" s="3">
        <v>3</v>
      </c>
      <c r="L30" s="3">
        <v>46</v>
      </c>
      <c r="M30" s="3"/>
      <c r="N30" s="3"/>
      <c r="O30" s="3"/>
      <c r="P30" s="3"/>
      <c r="Q30" s="3"/>
      <c r="R30" s="3"/>
    </row>
    <row r="31" spans="1:18" x14ac:dyDescent="0.3">
      <c r="E31" s="18">
        <f>+$K$31/10*4</f>
        <v>90.4</v>
      </c>
      <c r="F31" s="19"/>
      <c r="G31" s="18">
        <f>+$K$31/10*6</f>
        <v>135.60000000000002</v>
      </c>
      <c r="H31" s="19"/>
      <c r="I31" s="18">
        <f>+$K$31/10*8</f>
        <v>180.8</v>
      </c>
      <c r="J31" s="19"/>
      <c r="K31" s="18">
        <f>+K30*60+L30</f>
        <v>226</v>
      </c>
      <c r="L31" s="19"/>
      <c r="M31" s="18">
        <f>+$K$31/10*12</f>
        <v>271.20000000000005</v>
      </c>
      <c r="N31" s="19"/>
      <c r="O31" s="18">
        <f>+$K$31/10*15</f>
        <v>339</v>
      </c>
      <c r="P31" s="19"/>
      <c r="Q31" s="18">
        <f>+$K$31/10*20</f>
        <v>452</v>
      </c>
      <c r="R31" s="19"/>
    </row>
    <row r="32" spans="1:18" x14ac:dyDescent="0.3">
      <c r="A32" s="16" t="s">
        <v>21</v>
      </c>
      <c r="B32" s="16"/>
      <c r="C32" s="16"/>
      <c r="D32" s="17"/>
      <c r="E32" s="12">
        <f>+E31*$C$23/100/86400</f>
        <v>1.1509259259259259E-3</v>
      </c>
      <c r="F32" s="12"/>
      <c r="G32" s="12">
        <f>+G31*$C$23/100/86400</f>
        <v>1.7263888888888893E-3</v>
      </c>
      <c r="H32" s="12"/>
      <c r="I32" s="12">
        <f>+I31*$B$23/100/86400</f>
        <v>2.4064814814814812E-3</v>
      </c>
      <c r="J32" s="12"/>
      <c r="K32" s="12">
        <f>+K31*$B$23/100/86400</f>
        <v>3.0081018518518516E-3</v>
      </c>
      <c r="L32" s="12"/>
      <c r="M32" s="12">
        <f>+M31*$B$23/100/86400</f>
        <v>3.6097222222222229E-3</v>
      </c>
      <c r="N32" s="12"/>
      <c r="O32" s="12">
        <f>+O31*$B$23/100/86400</f>
        <v>4.5121527777777781E-3</v>
      </c>
      <c r="P32" s="12"/>
      <c r="Q32" s="12">
        <f>+Q31*$B$23/100/86400</f>
        <v>6.0162037037037033E-3</v>
      </c>
      <c r="R32" s="12"/>
    </row>
    <row r="33" spans="1:18" x14ac:dyDescent="0.3">
      <c r="A33" s="16" t="s">
        <v>22</v>
      </c>
      <c r="B33" s="16"/>
      <c r="C33" s="16"/>
      <c r="D33" s="17"/>
      <c r="E33" s="12">
        <f>(+E31*$C$26/100)/86400</f>
        <v>1.0986111111111112E-3</v>
      </c>
      <c r="F33" s="12"/>
      <c r="G33" s="12">
        <f>(+G31*$C$26/100)/86400</f>
        <v>1.6479166666666669E-3</v>
      </c>
      <c r="H33" s="12"/>
      <c r="I33" s="12">
        <f>(+I31*$B$26/100)/86400</f>
        <v>2.3018518518518518E-3</v>
      </c>
      <c r="J33" s="12"/>
      <c r="K33" s="12">
        <f>(+K31*$B$26/100)/86400</f>
        <v>2.8773148148148148E-3</v>
      </c>
      <c r="L33" s="12"/>
      <c r="M33" s="12">
        <f>(+M31*$B$26/100)/86400</f>
        <v>3.4527777777777786E-3</v>
      </c>
      <c r="N33" s="12"/>
      <c r="O33" s="12">
        <f>(+O31*$B$26/100)/86400</f>
        <v>4.3159722222222219E-3</v>
      </c>
      <c r="P33" s="12"/>
      <c r="Q33" s="12">
        <f>(+Q31*$B$26/100)/86400</f>
        <v>5.7546296296296295E-3</v>
      </c>
      <c r="R33" s="12"/>
    </row>
  </sheetData>
  <mergeCells count="21">
    <mergeCell ref="A33:D33"/>
    <mergeCell ref="A12:D12"/>
    <mergeCell ref="A13:D13"/>
    <mergeCell ref="A14:D14"/>
    <mergeCell ref="A15:D15"/>
    <mergeCell ref="A28:D28"/>
    <mergeCell ref="A32:D32"/>
    <mergeCell ref="Q28:R28"/>
    <mergeCell ref="E31:F31"/>
    <mergeCell ref="G31:H31"/>
    <mergeCell ref="I31:J31"/>
    <mergeCell ref="K31:L31"/>
    <mergeCell ref="M31:N31"/>
    <mergeCell ref="O31:P31"/>
    <mergeCell ref="Q31:R31"/>
    <mergeCell ref="E28:F28"/>
    <mergeCell ref="G28:H28"/>
    <mergeCell ref="I28:J28"/>
    <mergeCell ref="K28:L28"/>
    <mergeCell ref="M28:N28"/>
    <mergeCell ref="O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Vic Buelens</vt:lpstr>
      <vt:lpstr>Bruno Putman</vt:lpstr>
      <vt:lpstr>Matheo Moens</vt:lpstr>
      <vt:lpstr>Ulrika</vt:lpstr>
      <vt:lpstr>Floor</vt:lpstr>
      <vt:lpstr>Elyn</vt:lpstr>
      <vt:lpstr>Mauro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Koen Spiessens</cp:lastModifiedBy>
  <dcterms:created xsi:type="dcterms:W3CDTF">2016-04-28T12:52:32Z</dcterms:created>
  <dcterms:modified xsi:type="dcterms:W3CDTF">2025-10-11T16:22:27Z</dcterms:modified>
</cp:coreProperties>
</file>