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jpe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rdue0-my.sharepoint.com/personal/hong411_purdue_edu/Documents/AAE 451/Assignment 8/"/>
    </mc:Choice>
  </mc:AlternateContent>
  <xr:revisionPtr revIDLastSave="0" documentId="8_{C3FE65AB-3CD8-47D6-B000-1FBFA4BE9569}" xr6:coauthVersionLast="47" xr6:coauthVersionMax="47" xr10:uidLastSave="{00000000-0000-0000-0000-000000000000}"/>
  <bookViews>
    <workbookView xWindow="0" yWindow="500" windowWidth="28800" windowHeight="15820" firstSheet="9" activeTab="8" xr2:uid="{00000000-000D-0000-FFFF-FFFF00000000}"/>
  </bookViews>
  <sheets>
    <sheet name="Deliverables and tasks" sheetId="2" r:id="rId1"/>
    <sheet name="Sizing - Baseline" sheetId="6" r:id="rId2"/>
    <sheet name="Sizing - Blend" sheetId="4" r:id="rId3"/>
    <sheet name="Blend" sheetId="5" r:id="rId4"/>
    <sheet name="Sizing -Grinch" sheetId="3" r:id="rId5"/>
    <sheet name="Grinch" sheetId="7" r:id="rId6"/>
    <sheet name="Sizing - Sunfish" sheetId="1" r:id="rId7"/>
    <sheet name="Sizing - Sunfish_final" sheetId="8" r:id="rId8"/>
    <sheet name="Sunfish" sheetId="9" r:id="rId9"/>
    <sheet name="Airfoil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8" l="1"/>
  <c r="D8" i="8"/>
  <c r="D7" i="8"/>
  <c r="D6" i="8"/>
  <c r="D5" i="8"/>
  <c r="I11" i="8"/>
  <c r="I5" i="8"/>
  <c r="I9" i="8"/>
  <c r="I8" i="8"/>
  <c r="T12" i="8"/>
  <c r="I7" i="8"/>
  <c r="I6" i="8"/>
  <c r="T10" i="8"/>
  <c r="T5" i="8"/>
  <c r="T7" i="8"/>
  <c r="T6" i="8"/>
  <c r="I8" i="1"/>
  <c r="I7" i="1"/>
  <c r="I6" i="1"/>
  <c r="I5" i="1"/>
  <c r="D10" i="1"/>
  <c r="D7" i="1"/>
  <c r="D8" i="1"/>
  <c r="D5" i="1"/>
  <c r="D6" i="1"/>
  <c r="I17" i="6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K2" i="9"/>
  <c r="J2" i="9"/>
  <c r="I2" i="9"/>
  <c r="H2" i="9"/>
  <c r="G2" i="9"/>
  <c r="F2" i="9"/>
  <c r="E2" i="9"/>
  <c r="C2" i="9"/>
  <c r="B2" i="9"/>
  <c r="A2" i="9"/>
  <c r="D23" i="8"/>
  <c r="D2" i="9" s="1"/>
  <c r="L2" i="9"/>
  <c r="D20" i="1"/>
  <c r="I5" i="3"/>
  <c r="L2" i="7" s="1"/>
  <c r="D5" i="3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K2" i="7"/>
  <c r="J2" i="7"/>
  <c r="I2" i="7"/>
  <c r="H2" i="7"/>
  <c r="A2" i="7"/>
  <c r="B2" i="7"/>
  <c r="C2" i="7"/>
  <c r="D2" i="7"/>
  <c r="E2" i="7"/>
  <c r="F2" i="7"/>
  <c r="G2" i="7"/>
  <c r="AC2" i="5"/>
  <c r="AB2" i="5"/>
  <c r="AA2" i="5"/>
  <c r="Z2" i="5"/>
  <c r="Y2" i="5"/>
  <c r="X2" i="5"/>
  <c r="W2" i="5"/>
  <c r="V2" i="5"/>
  <c r="U2" i="5"/>
  <c r="T2" i="5"/>
  <c r="D13" i="6"/>
  <c r="S2" i="5"/>
  <c r="R2" i="5"/>
  <c r="Q2" i="5"/>
  <c r="P2" i="5"/>
  <c r="O2" i="5"/>
  <c r="N2" i="5"/>
  <c r="M2" i="5"/>
  <c r="D14" i="1"/>
  <c r="K2" i="5"/>
  <c r="J2" i="5"/>
  <c r="I2" i="5"/>
  <c r="G2" i="5"/>
  <c r="F2" i="5"/>
  <c r="E2" i="5"/>
  <c r="D2" i="5"/>
  <c r="C2" i="5"/>
  <c r="B2" i="5"/>
  <c r="A2" i="5"/>
  <c r="I5" i="4"/>
  <c r="L2" i="5" s="1"/>
  <c r="D5" i="4"/>
  <c r="H2" i="5" s="1"/>
  <c r="D11" i="8" l="1"/>
  <c r="I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G6" authorId="0" shapeId="0" xr:uid="{7124508A-C3A9-4DED-B3C0-279601E8A50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longitudinal distance from the wing quarter chord to the vertical tail aerodynamic center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G6" authorId="0" shapeId="0" xr:uid="{88447945-A79F-B646-8B78-1E0E22E9544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longitudinal distance from the wing quarter chord to the vertical tail aerodynamic center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G6" authorId="0" shapeId="0" xr:uid="{570C0F04-0C21-0647-B51A-21E6C6D3519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longitudinal distance from the wing quarter chord to the vertical tail aerodynamic center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6" authorId="0" shapeId="0" xr:uid="{F9637F4F-489D-4807-B7FC-A8AE7EC229C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longitudinal distance from the wing quarter chord to the vertical tail aerodynamic center
</t>
        </r>
      </text>
    </comment>
    <comment ref="G6" authorId="0" shapeId="0" xr:uid="{FACBB58A-89F0-154F-BCC7-D8093624B99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longitudinal distance from the wing quarter chord to the vertical tail aerodynamic center
</t>
        </r>
      </text>
    </comment>
  </commentList>
</comments>
</file>

<file path=xl/sharedStrings.xml><?xml version="1.0" encoding="utf-8"?>
<sst xmlns="http://schemas.openxmlformats.org/spreadsheetml/2006/main" count="428" uniqueCount="97">
  <si>
    <t>Deliverables</t>
  </si>
  <si>
    <t>Tail Design Table</t>
  </si>
  <si>
    <t xml:space="preserve"> Summary of all geometric parameters (....) and volume coefficients ().</t>
  </si>
  <si>
    <t>The Scissor Plot</t>
  </si>
  <si>
    <t>A plot clearly labeled with stability and control limits.</t>
  </si>
  <si>
    <t>Trim Plots</t>
  </si>
  <si>
    <t>Graphs showing a_trim, delta_e_trim and CL_trim</t>
  </si>
  <si>
    <t>The Trimmed Polar</t>
  </si>
  <si>
    <t>A comparison of  CD vs. CL for trimmed and clean configurations.</t>
  </si>
  <si>
    <t>Discussion</t>
  </si>
  <si>
    <t>Using XFLR5, OpenVSP or AVL analyze if your current tail sizing (horizontal and vertical) provides a sufficient CG range and directional stability for your aircraft's mission profile.</t>
  </si>
  <si>
    <t>Tasks</t>
  </si>
  <si>
    <t>Horizontal tail</t>
  </si>
  <si>
    <t>Vertical tail</t>
  </si>
  <si>
    <t>Sizing reference</t>
  </si>
  <si>
    <t>Variable needed</t>
  </si>
  <si>
    <t>shorthand</t>
  </si>
  <si>
    <t>value</t>
  </si>
  <si>
    <t>Eq source</t>
  </si>
  <si>
    <t>Tail planform area</t>
  </si>
  <si>
    <t>Raymer 6.29</t>
  </si>
  <si>
    <t>Raymer 6.28</t>
  </si>
  <si>
    <t>Tail arm</t>
  </si>
  <si>
    <t>Span</t>
  </si>
  <si>
    <t>Span/height</t>
  </si>
  <si>
    <t>Mean aerodynamic chord</t>
  </si>
  <si>
    <t>Root chord length</t>
  </si>
  <si>
    <t>Airfoil choice</t>
  </si>
  <si>
    <t>Tip chord length</t>
  </si>
  <si>
    <t>Aspect ratio</t>
  </si>
  <si>
    <t>ARt</t>
  </si>
  <si>
    <t>Sweep angle (deg)</t>
  </si>
  <si>
    <t>ARv</t>
  </si>
  <si>
    <t>Horizontal tail volumn coef</t>
  </si>
  <si>
    <t>Efficiency factor</t>
  </si>
  <si>
    <t>Tail volume coefficient from Raymer, p. 160(pdf 190)</t>
  </si>
  <si>
    <t>Vertical tail volumne coef</t>
  </si>
  <si>
    <t>Main wing</t>
  </si>
  <si>
    <t>Mean chord</t>
  </si>
  <si>
    <t>Wing planform area</t>
  </si>
  <si>
    <t>Wing span</t>
  </si>
  <si>
    <t>Formatted Tables</t>
  </si>
  <si>
    <t xml:space="preserve">Horizontail Tail For </t>
  </si>
  <si>
    <t>Notes regarding specific stabilizers from Raymer, p. 160(pdf 190)</t>
  </si>
  <si>
    <t>Horizontal tail volumne coef</t>
  </si>
  <si>
    <t>Pitch moment</t>
  </si>
  <si>
    <t>C_M_a_t</t>
  </si>
  <si>
    <t>C_M_Rro</t>
  </si>
  <si>
    <t>x_ac</t>
  </si>
  <si>
    <t>Weight</t>
  </si>
  <si>
    <t>W</t>
  </si>
  <si>
    <t>n_h</t>
  </si>
  <si>
    <t>zero aoa Coefficient of lift</t>
  </si>
  <si>
    <t>de_da</t>
  </si>
  <si>
    <t>C_L_a_t</t>
  </si>
  <si>
    <t>C_L_max</t>
  </si>
  <si>
    <t>C_L_rot</t>
  </si>
  <si>
    <t>c_d_0</t>
  </si>
  <si>
    <t>C_L_t_NU</t>
  </si>
  <si>
    <t>alpha stall</t>
  </si>
  <si>
    <t>AR</t>
  </si>
  <si>
    <t>Swp</t>
  </si>
  <si>
    <t>c_bar</t>
  </si>
  <si>
    <t>b_w</t>
  </si>
  <si>
    <t>S_w</t>
  </si>
  <si>
    <t>l_t</t>
  </si>
  <si>
    <t>S_t</t>
  </si>
  <si>
    <t>AR_t</t>
  </si>
  <si>
    <t>e_t</t>
  </si>
  <si>
    <t>l_v</t>
  </si>
  <si>
    <t>S_v</t>
  </si>
  <si>
    <t>C_L_0</t>
  </si>
  <si>
    <t>C_L_a</t>
  </si>
  <si>
    <t>C_L_d</t>
  </si>
  <si>
    <t>C_M_0</t>
  </si>
  <si>
    <t>C_M_a</t>
  </si>
  <si>
    <t>C_M_d</t>
  </si>
  <si>
    <t>a_s</t>
  </si>
  <si>
    <t>C_d_0</t>
  </si>
  <si>
    <t xml:space="preserve">please let me know if you have successfully migrated all the values into </t>
  </si>
  <si>
    <t xml:space="preserve">sizing-sunfish_final so I can delete this spreadsheet :) </t>
  </si>
  <si>
    <t xml:space="preserve">aspect ratio </t>
  </si>
  <si>
    <t>V tail</t>
  </si>
  <si>
    <t>Sweep angle (deg) Leading Edge</t>
  </si>
  <si>
    <t>Sweep Angle (deg) dihedral</t>
  </si>
  <si>
    <t>V tail (raw)</t>
  </si>
  <si>
    <t>please use metric units thanks</t>
  </si>
  <si>
    <t>Sweep Angle Dihedral (rad)</t>
  </si>
  <si>
    <t>Cm0</t>
  </si>
  <si>
    <t>Cma</t>
  </si>
  <si>
    <t>Cmd</t>
  </si>
  <si>
    <t>Cla</t>
  </si>
  <si>
    <t>Cld</t>
  </si>
  <si>
    <t>SM</t>
  </si>
  <si>
    <t>S</t>
  </si>
  <si>
    <t>c_e</t>
  </si>
  <si>
    <t>c_t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</si>
</sst>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System-Ui"/>
      <charset val="1"/>
    </font>
    <font>
      <b/>
      <sz val="11"/>
      <color rgb="FF000000"/>
      <name val="system-ui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0" fillId="3" borderId="0" xfId="0" applyFill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tmp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EE1D0F9-C8FE-4CF4-B8EB-CA9232C9E34B}"/>
                </a:ext>
              </a:extLst>
            </xdr:cNvPr>
            <xdr:cNvSpPr txBox="1"/>
          </xdr:nvSpPr>
          <xdr:spPr>
            <a:xfrm>
              <a:off x="219075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CFF60CC-EFF0-194A-969B-A93C7472A134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192A6CF-B92D-4A2D-BE81-D711107A8CAA}"/>
                </a:ext>
                <a:ext uri="{147F2762-F138-4A5C-976F-8EAC2B608ADB}">
                  <a16:predDERef xmlns:a16="http://schemas.microsoft.com/office/drawing/2014/main" pred="{0EE1D0F9-C8FE-4CF4-B8EB-CA9232C9E34B}"/>
                </a:ext>
              </a:extLst>
            </xdr:cNvPr>
            <xdr:cNvSpPr txBox="1"/>
          </xdr:nvSpPr>
          <xdr:spPr>
            <a:xfrm>
              <a:off x="219075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36413F6-8271-DA44-BF7F-2B197988077F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513161F-6B51-4ED5-93A5-2BC697E0ED57}"/>
                </a:ext>
                <a:ext uri="{147F2762-F138-4A5C-976F-8EAC2B608ADB}">
                  <a16:predDERef xmlns:a16="http://schemas.microsoft.com/office/drawing/2014/main" pred="{B192A6CF-B92D-4A2D-BE81-D711107A8CAA}"/>
                </a:ext>
              </a:extLst>
            </xdr:cNvPr>
            <xdr:cNvSpPr txBox="1"/>
          </xdr:nvSpPr>
          <xdr:spPr>
            <a:xfrm>
              <a:off x="219075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1E9D9A2-8335-D549-97B6-FFA162F39869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B65EAFE-F1B6-4033-A6E3-1B24E98BBEE6}"/>
                </a:ext>
                <a:ext uri="{147F2762-F138-4A5C-976F-8EAC2B608ADB}">
                  <a16:predDERef xmlns:a16="http://schemas.microsoft.com/office/drawing/2014/main" pred="{A513161F-6B51-4ED5-93A5-2BC697E0ED57}"/>
                </a:ext>
              </a:extLst>
            </xdr:cNvPr>
            <xdr:cNvSpPr txBox="1"/>
          </xdr:nvSpPr>
          <xdr:spPr>
            <a:xfrm>
              <a:off x="219075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928317B-6B81-0F42-9F75-83DF6C7F2BD2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479156</xdr:colOff>
      <xdr:row>15</xdr:row>
      <xdr:rowOff>150893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99EFF87-DDA3-4C95-8E6D-53DCF10AC7F4}"/>
            </a:ext>
            <a:ext uri="{147F2762-F138-4A5C-976F-8EAC2B608ADB}">
              <a16:predDERef xmlns:a16="http://schemas.microsoft.com/office/drawing/2014/main" pred="{6B65EAFE-F1B6-4033-A6E3-1B24E98BBEE6}"/>
            </a:ext>
          </a:extLst>
        </xdr:cNvPr>
        <xdr:cNvSpPr txBox="1"/>
      </xdr:nvSpPr>
      <xdr:spPr>
        <a:xfrm>
          <a:off x="7784831" y="300839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354A605-C41D-462D-97B7-EC00C966ECD2}"/>
                </a:ext>
                <a:ext uri="{147F2762-F138-4A5C-976F-8EAC2B608ADB}">
                  <a16:predDERef xmlns:a16="http://schemas.microsoft.com/office/drawing/2014/main" pred="{099EFF87-DDA3-4C95-8E6D-53DCF10AC7F4}"/>
                </a:ext>
              </a:extLst>
            </xdr:cNvPr>
            <xdr:cNvSpPr txBox="1"/>
          </xdr:nvSpPr>
          <xdr:spPr>
            <a:xfrm>
              <a:off x="219075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D983196-B912-5A40-8DDB-EEA5FCC2BE20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7</xdr:row>
      <xdr:rowOff>0</xdr:rowOff>
    </xdr:from>
    <xdr:ext cx="333425" cy="173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8EB1B8D-560F-42C8-8451-E774B46AA349}"/>
                </a:ext>
                <a:ext uri="{147F2762-F138-4A5C-976F-8EAC2B608ADB}">
                  <a16:predDERef xmlns:a16="http://schemas.microsoft.com/office/drawing/2014/main" pred="{B354A605-C41D-462D-97B7-EC00C966ECD2}"/>
                </a:ext>
              </a:extLst>
            </xdr:cNvPr>
            <xdr:cNvSpPr txBox="1"/>
          </xdr:nvSpPr>
          <xdr:spPr>
            <a:xfrm>
              <a:off x="6124575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𝑟𝑜𝑜𝑡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882A2D3-A856-DA4B-8589-D15E4C59B47E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𝑐_𝑣^𝑟𝑜𝑜𝑡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4</xdr:row>
      <xdr:rowOff>0</xdr:rowOff>
    </xdr:from>
    <xdr:ext cx="1669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DF327B0-C360-4707-AB83-69595E4FDDD4}"/>
                </a:ext>
                <a:ext uri="{147F2762-F138-4A5C-976F-8EAC2B608ADB}">
                  <a16:predDERef xmlns:a16="http://schemas.microsoft.com/office/drawing/2014/main" pred="{E8EB1B8D-560F-42C8-8451-E774B46AA349}"/>
                </a:ext>
              </a:extLst>
            </xdr:cNvPr>
            <xdr:cNvSpPr txBox="1"/>
          </xdr:nvSpPr>
          <xdr:spPr>
            <a:xfrm>
              <a:off x="6124575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5054A9A-B6D2-3648-9C2B-5DE984D63736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BD76D0C-90CA-41B1-8076-3F6034057BEC}"/>
                </a:ext>
                <a:ext uri="{147F2762-F138-4A5C-976F-8EAC2B608ADB}">
                  <a16:predDERef xmlns:a16="http://schemas.microsoft.com/office/drawing/2014/main" pred="{4DF327B0-C360-4707-AB83-69595E4FDDD4}"/>
                </a:ext>
              </a:extLst>
            </xdr:cNvPr>
            <xdr:cNvSpPr txBox="1"/>
          </xdr:nvSpPr>
          <xdr:spPr>
            <a:xfrm>
              <a:off x="6124575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DAA1798-D621-0A4C-9F65-E692A44F6AB0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11</xdr:row>
      <xdr:rowOff>0</xdr:rowOff>
    </xdr:from>
    <xdr:ext cx="1715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B3DE3D2-5868-44C2-8AC4-951A3C4CAD14}"/>
                </a:ext>
                <a:ext uri="{147F2762-F138-4A5C-976F-8EAC2B608ADB}">
                  <a16:predDERef xmlns:a16="http://schemas.microsoft.com/office/drawing/2014/main" pred="{CBD76D0C-90CA-41B1-8076-3F6034057BEC}"/>
                </a:ext>
              </a:extLst>
            </xdr:cNvPr>
            <xdr:cNvSpPr txBox="1"/>
          </xdr:nvSpPr>
          <xdr:spPr>
            <a:xfrm>
              <a:off x="6124575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9B2B5EC-45F1-7746-865D-C22F04DA2F22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_𝑣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5</xdr:row>
      <xdr:rowOff>0</xdr:rowOff>
    </xdr:from>
    <xdr:ext cx="1431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90214A6C-DC09-40E2-A5ED-0F0102ACCF50}"/>
                </a:ext>
                <a:ext uri="{147F2762-F138-4A5C-976F-8EAC2B608ADB}">
                  <a16:predDERef xmlns:a16="http://schemas.microsoft.com/office/drawing/2014/main" pred="{5B3DE3D2-5868-44C2-8AC4-951A3C4CAD14}"/>
                </a:ext>
              </a:extLst>
            </xdr:cNvPr>
            <xdr:cNvSpPr txBox="1"/>
          </xdr:nvSpPr>
          <xdr:spPr>
            <a:xfrm>
              <a:off x="6124575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C933476-E1D8-5747-A377-3801119AEFB1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8</xdr:row>
      <xdr:rowOff>0</xdr:rowOff>
    </xdr:from>
    <xdr:ext cx="257058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8B34CE7-0464-42D4-9187-C35C7C5B03DF}"/>
                </a:ext>
                <a:ext uri="{147F2762-F138-4A5C-976F-8EAC2B608ADB}">
                  <a16:predDERef xmlns:a16="http://schemas.microsoft.com/office/drawing/2014/main" pred="{90214A6C-DC09-40E2-A5ED-0F0102ACCF50}"/>
                </a:ext>
              </a:extLst>
            </xdr:cNvPr>
            <xdr:cNvSpPr txBox="1"/>
          </xdr:nvSpPr>
          <xdr:spPr>
            <a:xfrm>
              <a:off x="6124575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𝑡𝑖𝑝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326829F-1AA2-E545-9965-15491F0062C9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𝑐_𝑣^𝑡𝑖𝑝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29</xdr:row>
      <xdr:rowOff>193728</xdr:rowOff>
    </xdr:from>
    <xdr:ext cx="18601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BD723C5-80FA-4B84-8954-1EA2A0E98DBD}"/>
                </a:ext>
                <a:ext uri="{147F2762-F138-4A5C-976F-8EAC2B608ADB}">
                  <a16:predDERef xmlns:a16="http://schemas.microsoft.com/office/drawing/2014/main" pred="{F8B34CE7-0464-42D4-9187-C35C7C5B03DF}"/>
                </a:ext>
              </a:extLst>
            </xdr:cNvPr>
            <xdr:cNvSpPr txBox="1"/>
          </xdr:nvSpPr>
          <xdr:spPr>
            <a:xfrm>
              <a:off x="2190750" y="41942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145655D-8862-B34B-8F2C-B3CED9AC794B}"/>
                </a:ext>
              </a:extLst>
            </xdr:cNvPr>
            <xdr:cNvSpPr txBox="1"/>
          </xdr:nvSpPr>
          <xdr:spPr>
            <a:xfrm>
              <a:off x="2501900" y="36227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31</xdr:row>
      <xdr:rowOff>0</xdr:rowOff>
    </xdr:from>
    <xdr:ext cx="1930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7165200-4FB0-4C10-983D-46CD113E8617}"/>
                </a:ext>
                <a:ext uri="{147F2762-F138-4A5C-976F-8EAC2B608ADB}">
                  <a16:predDERef xmlns:a16="http://schemas.microsoft.com/office/drawing/2014/main" pred="{7BD723C5-80FA-4B84-8954-1EA2A0E98DBD}"/>
                </a:ext>
              </a:extLst>
            </xdr:cNvPr>
            <xdr:cNvSpPr txBox="1"/>
          </xdr:nvSpPr>
          <xdr:spPr>
            <a:xfrm>
              <a:off x="2190750" y="43815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3436B23-5DE5-134A-953F-1A88CBE41E35}"/>
                </a:ext>
              </a:extLst>
            </xdr:cNvPr>
            <xdr:cNvSpPr txBox="1"/>
          </xdr:nvSpPr>
          <xdr:spPr>
            <a:xfrm>
              <a:off x="2501900" y="38100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32</xdr:row>
      <xdr:rowOff>0</xdr:rowOff>
    </xdr:from>
    <xdr:ext cx="1961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1411FE4-121A-4741-8B80-0BBB916FF115}"/>
                </a:ext>
                <a:ext uri="{147F2762-F138-4A5C-976F-8EAC2B608ADB}">
                  <a16:predDERef xmlns:a16="http://schemas.microsoft.com/office/drawing/2014/main" pred="{47165200-4FB0-4C10-983D-46CD113E8617}"/>
                </a:ext>
              </a:extLst>
            </xdr:cNvPr>
            <xdr:cNvSpPr txBox="1"/>
          </xdr:nvSpPr>
          <xdr:spPr>
            <a:xfrm>
              <a:off x="2190750" y="45720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7E32783-A670-2846-A7BE-2A5EDE2D6060}"/>
                </a:ext>
              </a:extLst>
            </xdr:cNvPr>
            <xdr:cNvSpPr txBox="1"/>
          </xdr:nvSpPr>
          <xdr:spPr>
            <a:xfrm>
              <a:off x="2501900" y="40005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𝑏_𝑤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11</xdr:col>
      <xdr:colOff>32288</xdr:colOff>
      <xdr:row>2</xdr:row>
      <xdr:rowOff>152034</xdr:rowOff>
    </xdr:from>
    <xdr:to>
      <xdr:col>14</xdr:col>
      <xdr:colOff>290538</xdr:colOff>
      <xdr:row>14</xdr:row>
      <xdr:rowOff>172205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E3724BE-0F58-4A1E-BC31-9AD0F0B5D9AD}"/>
            </a:ext>
            <a:ext uri="{147F2762-F138-4A5C-976F-8EAC2B608ADB}">
              <a16:predDERef xmlns:a16="http://schemas.microsoft.com/office/drawing/2014/main" pred="{81411FE4-121A-4741-8B80-0BBB916FF115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2888" y="533034"/>
          <a:ext cx="2633150" cy="2306171"/>
        </a:xfrm>
        <a:prstGeom prst="rect">
          <a:avLst/>
        </a:prstGeom>
      </xdr:spPr>
    </xdr:pic>
    <xdr:clientData/>
  </xdr:twoCellAnchor>
  <xdr:oneCellAnchor>
    <xdr:from>
      <xdr:col>10</xdr:col>
      <xdr:colOff>645763</xdr:colOff>
      <xdr:row>16</xdr:row>
      <xdr:rowOff>161440</xdr:rowOff>
    </xdr:from>
    <xdr:ext cx="3067373" cy="370909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4FCE7DD-86CA-486D-96D6-F70B09CE91E7}"/>
            </a:ext>
            <a:ext uri="{147F2762-F138-4A5C-976F-8EAC2B608ADB}">
              <a16:predDERef xmlns:a16="http://schemas.microsoft.com/office/drawing/2014/main" pred="{5E3724BE-0F58-4A1E-BC31-9AD0F0B5D9AD}"/>
            </a:ext>
          </a:extLst>
        </xdr:cNvPr>
        <xdr:cNvSpPr txBox="1"/>
      </xdr:nvSpPr>
      <xdr:spPr>
        <a:xfrm>
          <a:off x="8608663" y="3209440"/>
          <a:ext cx="3067373" cy="370909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an aircraft that uses a "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V-tail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," the required horizontal and vertical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sizes should be estimated as before. Then the V surfaces should be sized to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provide the same total surface areaflO] as required for conventional tails.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tail dihedral angle should be set to the arctangent of the square root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 the ratio between the required vertical and horizontal tail areas. This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should be near 45 deg.</a:t>
          </a: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horizontal tail volume coefficient for an aircraft with a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control-type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canard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approximately 0.1, based upon the relatively few aircraft of this type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that have flown. For canard aircraft there is a much wider variation in the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moment arm. Typically, the canard aircraft will have a moment arm of about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30-50% of the fuselage length.</a:t>
          </a:r>
        </a:p>
      </xdr:txBody>
    </xdr:sp>
    <xdr:clientData/>
  </xdr:oneCellAnchor>
  <xdr:twoCellAnchor editAs="oneCell">
    <xdr:from>
      <xdr:col>1</xdr:col>
      <xdr:colOff>0</xdr:colOff>
      <xdr:row>13</xdr:row>
      <xdr:rowOff>9525</xdr:rowOff>
    </xdr:from>
    <xdr:to>
      <xdr:col>1</xdr:col>
      <xdr:colOff>1533525</xdr:colOff>
      <xdr:row>25</xdr:row>
      <xdr:rowOff>161925</xdr:rowOff>
    </xdr:to>
    <xdr:pic>
      <xdr:nvPicPr>
        <xdr:cNvPr id="20" name="Picture 18">
          <a:extLst>
            <a:ext uri="{FF2B5EF4-FFF2-40B4-BE49-F238E27FC236}">
              <a16:creationId xmlns:a16="http://schemas.microsoft.com/office/drawing/2014/main" id="{D00E9750-2E91-25C3-08D2-B72E3A11ABED}"/>
            </a:ext>
            <a:ext uri="{147F2762-F138-4A5C-976F-8EAC2B608ADB}">
              <a16:predDERef xmlns:a16="http://schemas.microsoft.com/office/drawing/2014/main" pred="{24FCE7DD-86CA-486D-96D6-F70B09CE9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" y="2486025"/>
          <a:ext cx="1533525" cy="24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28575</xdr:rowOff>
    </xdr:from>
    <xdr:to>
      <xdr:col>5</xdr:col>
      <xdr:colOff>600075</xdr:colOff>
      <xdr:row>23</xdr:row>
      <xdr:rowOff>123825</xdr:rowOff>
    </xdr:to>
    <xdr:pic>
      <xdr:nvPicPr>
        <xdr:cNvPr id="23" name="Picture 18">
          <a:extLst>
            <a:ext uri="{FF2B5EF4-FFF2-40B4-BE49-F238E27FC236}">
              <a16:creationId xmlns:a16="http://schemas.microsoft.com/office/drawing/2014/main" id="{671AE1C9-1D34-548A-352D-9EE2BB7EB943}"/>
            </a:ext>
            <a:ext uri="{147F2762-F138-4A5C-976F-8EAC2B608ADB}">
              <a16:predDERef xmlns:a16="http://schemas.microsoft.com/office/drawing/2014/main" pred="{D00E9750-2E91-25C3-08D2-B72E3A11A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50" y="2695575"/>
          <a:ext cx="2600325" cy="180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3</xdr:col>
      <xdr:colOff>95250</xdr:colOff>
      <xdr:row>67</xdr:row>
      <xdr:rowOff>0</xdr:rowOff>
    </xdr:to>
    <xdr:pic>
      <xdr:nvPicPr>
        <xdr:cNvPr id="19" name="">
          <a:extLst>
            <a:ext uri="{FF2B5EF4-FFF2-40B4-BE49-F238E27FC236}">
              <a16:creationId xmlns:a16="http://schemas.microsoft.com/office/drawing/2014/main" id="{35860A9A-5808-A246-5B98-B6256FE82E18}"/>
            </a:ext>
            <a:ext uri="{147F2762-F138-4A5C-976F-8EAC2B608ADB}">
              <a16:predDERef xmlns:a16="http://schemas.microsoft.com/office/drawing/2014/main" pred="{671AE1C9-1D34-548A-352D-9EE2BB7EB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550" y="8191500"/>
          <a:ext cx="2371725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CFF60CC-EFF0-194A-969B-A93C7472A134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CFF60CC-EFF0-194A-969B-A93C7472A134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36413F6-8271-DA44-BF7F-2B197988077F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36413F6-8271-DA44-BF7F-2B197988077F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1E9D9A2-8335-D549-97B6-FFA162F39869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1E9D9A2-8335-D549-97B6-FFA162F39869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928317B-6B81-0F42-9F75-83DF6C7F2BD2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928317B-6B81-0F42-9F75-83DF6C7F2BD2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479156</xdr:colOff>
      <xdr:row>15</xdr:row>
      <xdr:rowOff>150893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C2A4BCD-8241-6C47-A167-77682024803F}"/>
            </a:ext>
          </a:extLst>
        </xdr:cNvPr>
        <xdr:cNvSpPr txBox="1"/>
      </xdr:nvSpPr>
      <xdr:spPr>
        <a:xfrm>
          <a:off x="8823056" y="300839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D983196-B912-5A40-8DDB-EEA5FCC2BE20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D983196-B912-5A40-8DDB-EEA5FCC2BE20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7</xdr:row>
      <xdr:rowOff>0</xdr:rowOff>
    </xdr:from>
    <xdr:ext cx="333425" cy="173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882A2D3-A856-DA4B-8589-D15E4C59B47E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𝑟𝑜𝑜𝑡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882A2D3-A856-DA4B-8589-D15E4C59B47E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𝑐_𝑣^𝑟𝑜𝑜𝑡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4</xdr:row>
      <xdr:rowOff>0</xdr:rowOff>
    </xdr:from>
    <xdr:ext cx="1669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5054A9A-B6D2-3648-9C2B-5DE984D63736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5054A9A-B6D2-3648-9C2B-5DE984D63736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DAA1798-D621-0A4C-9F65-E692A44F6AB0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DAA1798-D621-0A4C-9F65-E692A44F6AB0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11</xdr:row>
      <xdr:rowOff>0</xdr:rowOff>
    </xdr:from>
    <xdr:ext cx="1715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9B2B5EC-45F1-7746-865D-C22F04DA2F22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9B2B5EC-45F1-7746-865D-C22F04DA2F22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_𝑣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5</xdr:row>
      <xdr:rowOff>0</xdr:rowOff>
    </xdr:from>
    <xdr:ext cx="1431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C933476-E1D8-5747-A377-3801119AEFB1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C933476-E1D8-5747-A377-3801119AEFB1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8</xdr:row>
      <xdr:rowOff>0</xdr:rowOff>
    </xdr:from>
    <xdr:ext cx="257058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326829F-1AA2-E545-9965-15491F0062C9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𝑡𝑖𝑝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326829F-1AA2-E545-9965-15491F0062C9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𝑐_𝑣^𝑡𝑖𝑝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21</xdr:row>
      <xdr:rowOff>193728</xdr:rowOff>
    </xdr:from>
    <xdr:ext cx="18601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145655D-8862-B34B-8F2C-B3CED9AC794B}"/>
                </a:ext>
              </a:extLst>
            </xdr:cNvPr>
            <xdr:cNvSpPr txBox="1"/>
          </xdr:nvSpPr>
          <xdr:spPr>
            <a:xfrm>
              <a:off x="2501900" y="36227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145655D-8862-B34B-8F2C-B3CED9AC794B}"/>
                </a:ext>
              </a:extLst>
            </xdr:cNvPr>
            <xdr:cNvSpPr txBox="1"/>
          </xdr:nvSpPr>
          <xdr:spPr>
            <a:xfrm>
              <a:off x="2501900" y="36227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23</xdr:row>
      <xdr:rowOff>0</xdr:rowOff>
    </xdr:from>
    <xdr:ext cx="1930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3436B23-5DE5-134A-953F-1A88CBE41E35}"/>
                </a:ext>
              </a:extLst>
            </xdr:cNvPr>
            <xdr:cNvSpPr txBox="1"/>
          </xdr:nvSpPr>
          <xdr:spPr>
            <a:xfrm>
              <a:off x="2501900" y="38100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3436B23-5DE5-134A-953F-1A88CBE41E35}"/>
                </a:ext>
              </a:extLst>
            </xdr:cNvPr>
            <xdr:cNvSpPr txBox="1"/>
          </xdr:nvSpPr>
          <xdr:spPr>
            <a:xfrm>
              <a:off x="2501900" y="38100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24</xdr:row>
      <xdr:rowOff>0</xdr:rowOff>
    </xdr:from>
    <xdr:ext cx="1961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7E32783-A670-2846-A7BE-2A5EDE2D6060}"/>
                </a:ext>
              </a:extLst>
            </xdr:cNvPr>
            <xdr:cNvSpPr txBox="1"/>
          </xdr:nvSpPr>
          <xdr:spPr>
            <a:xfrm>
              <a:off x="2501900" y="40005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7E32783-A670-2846-A7BE-2A5EDE2D6060}"/>
                </a:ext>
              </a:extLst>
            </xdr:cNvPr>
            <xdr:cNvSpPr txBox="1"/>
          </xdr:nvSpPr>
          <xdr:spPr>
            <a:xfrm>
              <a:off x="2501900" y="40005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𝑏_𝑤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11</xdr:col>
      <xdr:colOff>32288</xdr:colOff>
      <xdr:row>2</xdr:row>
      <xdr:rowOff>152034</xdr:rowOff>
    </xdr:from>
    <xdr:to>
      <xdr:col>14</xdr:col>
      <xdr:colOff>588988</xdr:colOff>
      <xdr:row>14</xdr:row>
      <xdr:rowOff>172205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D58631B-3074-E545-8B7A-C0B4F63C8320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2088" y="533034"/>
          <a:ext cx="3007800" cy="2306171"/>
        </a:xfrm>
        <a:prstGeom prst="rect">
          <a:avLst/>
        </a:prstGeom>
      </xdr:spPr>
    </xdr:pic>
    <xdr:clientData/>
  </xdr:twoCellAnchor>
  <xdr:oneCellAnchor>
    <xdr:from>
      <xdr:col>10</xdr:col>
      <xdr:colOff>645763</xdr:colOff>
      <xdr:row>16</xdr:row>
      <xdr:rowOff>161440</xdr:rowOff>
    </xdr:from>
    <xdr:ext cx="3067373" cy="370909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30F25AD-244A-7F45-AA8D-1BB22C452748}"/>
            </a:ext>
          </a:extLst>
        </xdr:cNvPr>
        <xdr:cNvSpPr txBox="1"/>
      </xdr:nvSpPr>
      <xdr:spPr>
        <a:xfrm>
          <a:off x="9802463" y="3209440"/>
          <a:ext cx="3067373" cy="370909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an aircraft that uses a "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V-tail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," the required horizontal and vertical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sizes should be estimated as before. Then the V surfaces should be sized to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provide the same total surface areaflO] as required for conventional tails.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tail dihedral angle should be set to the arctangent of the square root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 the ratio between the required vertical and horizontal tail areas. This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should be near 45 deg.</a:t>
          </a: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horizontal tail volume coefficient for an aircraft with a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control-type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canard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approximately 0.1, based upon the relatively few aircraft of this type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that have flown. For canard aircraft there is a much wider variation in the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moment arm. Typically, the canard aircraft will have a moment arm of about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30-50% of the fuselage length.</a:t>
          </a:r>
        </a:p>
      </xdr:txBody>
    </xdr:sp>
    <xdr:clientData/>
  </xdr:oneCellAnchor>
  <xdr:oneCellAnchor>
    <xdr:from>
      <xdr:col>2</xdr:col>
      <xdr:colOff>0</xdr:colOff>
      <xdr:row>28</xdr:row>
      <xdr:rowOff>191061</xdr:rowOff>
    </xdr:from>
    <xdr:ext cx="224484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853973C-2BEB-924F-BCF2-E37B6B920F40}"/>
                </a:ext>
              </a:extLst>
            </xdr:cNvPr>
            <xdr:cNvSpPr txBox="1"/>
          </xdr:nvSpPr>
          <xdr:spPr>
            <a:xfrm>
              <a:off x="2501900" y="5525061"/>
              <a:ext cx="22448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853973C-2BEB-924F-BCF2-E37B6B920F40}"/>
                </a:ext>
              </a:extLst>
            </xdr:cNvPr>
            <xdr:cNvSpPr txBox="1"/>
          </xdr:nvSpPr>
          <xdr:spPr>
            <a:xfrm>
              <a:off x="2501900" y="5525061"/>
              <a:ext cx="22448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𝐶_(𝐿_0 )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30</xdr:row>
      <xdr:rowOff>0</xdr:rowOff>
    </xdr:from>
    <xdr:ext cx="231282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A4E5AC2-41C4-474C-873D-E978C2A3643A}"/>
                </a:ext>
              </a:extLst>
            </xdr:cNvPr>
            <xdr:cNvSpPr txBox="1"/>
          </xdr:nvSpPr>
          <xdr:spPr>
            <a:xfrm>
              <a:off x="2501900" y="5715000"/>
              <a:ext cx="23128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A4E5AC2-41C4-474C-873D-E978C2A3643A}"/>
                </a:ext>
              </a:extLst>
            </xdr:cNvPr>
            <xdr:cNvSpPr txBox="1"/>
          </xdr:nvSpPr>
          <xdr:spPr>
            <a:xfrm>
              <a:off x="2501900" y="5715000"/>
              <a:ext cx="23128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𝐶_(𝐿_𝑎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31</xdr:row>
      <xdr:rowOff>0</xdr:rowOff>
    </xdr:from>
    <xdr:ext cx="231795" cy="185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1ABB33B-1893-DC4A-8168-64264F89D573}"/>
                </a:ext>
              </a:extLst>
            </xdr:cNvPr>
            <xdr:cNvSpPr txBox="1"/>
          </xdr:nvSpPr>
          <xdr:spPr>
            <a:xfrm>
              <a:off x="2501900" y="5905500"/>
              <a:ext cx="231795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1ABB33B-1893-DC4A-8168-64264F89D573}"/>
                </a:ext>
              </a:extLst>
            </xdr:cNvPr>
            <xdr:cNvSpPr txBox="1"/>
          </xdr:nvSpPr>
          <xdr:spPr>
            <a:xfrm>
              <a:off x="2501900" y="5905500"/>
              <a:ext cx="231795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𝐶_(𝐿_𝑑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22</xdr:row>
      <xdr:rowOff>0</xdr:rowOff>
    </xdr:from>
    <xdr:ext cx="253274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154B50A7-68F1-5641-B093-B47315D75E6D}"/>
                </a:ext>
              </a:extLst>
            </xdr:cNvPr>
            <xdr:cNvSpPr txBox="1"/>
          </xdr:nvSpPr>
          <xdr:spPr>
            <a:xfrm>
              <a:off x="7001858" y="4203363"/>
              <a:ext cx="25327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154B50A7-68F1-5641-B093-B47315D75E6D}"/>
                </a:ext>
              </a:extLst>
            </xdr:cNvPr>
            <xdr:cNvSpPr txBox="1"/>
          </xdr:nvSpPr>
          <xdr:spPr>
            <a:xfrm>
              <a:off x="7001858" y="4203363"/>
              <a:ext cx="25327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𝐶_(𝑀_0 )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23</xdr:row>
      <xdr:rowOff>0</xdr:rowOff>
    </xdr:from>
    <xdr:ext cx="260071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8E266D9-F794-1B44-9890-76B4D9FBAB04}"/>
                </a:ext>
              </a:extLst>
            </xdr:cNvPr>
            <xdr:cNvSpPr txBox="1"/>
          </xdr:nvSpPr>
          <xdr:spPr>
            <a:xfrm>
              <a:off x="7001858" y="4394425"/>
              <a:ext cx="260071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8E266D9-F794-1B44-9890-76B4D9FBAB04}"/>
                </a:ext>
              </a:extLst>
            </xdr:cNvPr>
            <xdr:cNvSpPr txBox="1"/>
          </xdr:nvSpPr>
          <xdr:spPr>
            <a:xfrm>
              <a:off x="7001858" y="4394425"/>
              <a:ext cx="260071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𝐶_(𝑀_𝑎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24</xdr:row>
      <xdr:rowOff>0</xdr:rowOff>
    </xdr:from>
    <xdr:ext cx="266098" cy="185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46E511FA-7879-3640-BB26-098609483CAA}"/>
                </a:ext>
              </a:extLst>
            </xdr:cNvPr>
            <xdr:cNvSpPr txBox="1"/>
          </xdr:nvSpPr>
          <xdr:spPr>
            <a:xfrm>
              <a:off x="7001858" y="4585487"/>
              <a:ext cx="266098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46E511FA-7879-3640-BB26-098609483CAA}"/>
                </a:ext>
              </a:extLst>
            </xdr:cNvPr>
            <xdr:cNvSpPr txBox="1"/>
          </xdr:nvSpPr>
          <xdr:spPr>
            <a:xfrm>
              <a:off x="7001858" y="4585487"/>
              <a:ext cx="266098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𝐶_(𝑀_𝑑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38</xdr:row>
      <xdr:rowOff>0</xdr:rowOff>
    </xdr:from>
    <xdr:ext cx="1682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79802BAC-46BA-2C42-9AF1-1C51CA69F581}"/>
                </a:ext>
              </a:extLst>
            </xdr:cNvPr>
            <xdr:cNvSpPr txBox="1"/>
          </xdr:nvSpPr>
          <xdr:spPr>
            <a:xfrm>
              <a:off x="2506283" y="6113982"/>
              <a:ext cx="1682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79802BAC-46BA-2C42-9AF1-1C51CA69F581}"/>
                </a:ext>
              </a:extLst>
            </xdr:cNvPr>
            <xdr:cNvSpPr txBox="1"/>
          </xdr:nvSpPr>
          <xdr:spPr>
            <a:xfrm>
              <a:off x="2506283" y="6113982"/>
              <a:ext cx="1682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𝑎_𝑠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32</xdr:row>
      <xdr:rowOff>0</xdr:rowOff>
    </xdr:from>
    <xdr:ext cx="274819" cy="2069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B6B813C-6714-5947-A438-C269B32B23C1}"/>
                </a:ext>
              </a:extLst>
            </xdr:cNvPr>
            <xdr:cNvSpPr txBox="1"/>
          </xdr:nvSpPr>
          <xdr:spPr>
            <a:xfrm>
              <a:off x="2506283" y="6113982"/>
              <a:ext cx="274819" cy="2069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B6B813C-6714-5947-A438-C269B32B23C1}"/>
                </a:ext>
              </a:extLst>
            </xdr:cNvPr>
            <xdr:cNvSpPr txBox="1"/>
          </xdr:nvSpPr>
          <xdr:spPr>
            <a:xfrm>
              <a:off x="2506283" y="6113982"/>
              <a:ext cx="274819" cy="2069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𝐶_(𝐿_(𝑎_𝑡 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33</xdr:row>
      <xdr:rowOff>0</xdr:rowOff>
    </xdr:from>
    <xdr:ext cx="370166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437E8ECB-DDA6-E64C-962D-225842167747}"/>
                </a:ext>
              </a:extLst>
            </xdr:cNvPr>
            <xdr:cNvSpPr txBox="1"/>
          </xdr:nvSpPr>
          <xdr:spPr>
            <a:xfrm>
              <a:off x="2506283" y="6305044"/>
              <a:ext cx="37016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437E8ECB-DDA6-E64C-962D-225842167747}"/>
                </a:ext>
              </a:extLst>
            </xdr:cNvPr>
            <xdr:cNvSpPr txBox="1"/>
          </xdr:nvSpPr>
          <xdr:spPr>
            <a:xfrm>
              <a:off x="2506283" y="6305044"/>
              <a:ext cx="37016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𝐶_(𝐿_𝑚𝑎𝑥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34</xdr:row>
      <xdr:rowOff>0</xdr:rowOff>
    </xdr:from>
    <xdr:ext cx="315536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8FB9FF34-1C2E-8A4E-A520-96F201A89148}"/>
                </a:ext>
              </a:extLst>
            </xdr:cNvPr>
            <xdr:cNvSpPr txBox="1"/>
          </xdr:nvSpPr>
          <xdr:spPr>
            <a:xfrm>
              <a:off x="2506283" y="6496106"/>
              <a:ext cx="31553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𝑟𝑜𝑡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8FB9FF34-1C2E-8A4E-A520-96F201A89148}"/>
                </a:ext>
              </a:extLst>
            </xdr:cNvPr>
            <xdr:cNvSpPr txBox="1"/>
          </xdr:nvSpPr>
          <xdr:spPr>
            <a:xfrm>
              <a:off x="2506283" y="6496106"/>
              <a:ext cx="31553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𝐶_(𝐿_𝑟𝑜𝑡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35</xdr:row>
      <xdr:rowOff>0</xdr:rowOff>
    </xdr:from>
    <xdr:ext cx="233975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BFD7D02A-735E-6C43-844C-AC3814F38BD9}"/>
                </a:ext>
              </a:extLst>
            </xdr:cNvPr>
            <xdr:cNvSpPr txBox="1"/>
          </xdr:nvSpPr>
          <xdr:spPr>
            <a:xfrm>
              <a:off x="2506283" y="6687168"/>
              <a:ext cx="233975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BFD7D02A-735E-6C43-844C-AC3814F38BD9}"/>
                </a:ext>
              </a:extLst>
            </xdr:cNvPr>
            <xdr:cNvSpPr txBox="1"/>
          </xdr:nvSpPr>
          <xdr:spPr>
            <a:xfrm>
              <a:off x="2506283" y="6687168"/>
              <a:ext cx="233975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𝐶_(𝑑_0 )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36</xdr:row>
      <xdr:rowOff>0</xdr:rowOff>
    </xdr:from>
    <xdr:ext cx="357727" cy="2101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AC31FD5-C80E-3A43-9365-BB9C3D257266}"/>
                </a:ext>
              </a:extLst>
            </xdr:cNvPr>
            <xdr:cNvSpPr txBox="1"/>
          </xdr:nvSpPr>
          <xdr:spPr>
            <a:xfrm>
              <a:off x="2506283" y="6878230"/>
              <a:ext cx="357727" cy="210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𝑁𝑈</m:t>
                                </m:r>
                              </m:sub>
                            </m:sSub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AC31FD5-C80E-3A43-9365-BB9C3D257266}"/>
                </a:ext>
              </a:extLst>
            </xdr:cNvPr>
            <xdr:cNvSpPr txBox="1"/>
          </xdr:nvSpPr>
          <xdr:spPr>
            <a:xfrm>
              <a:off x="2506283" y="6878230"/>
              <a:ext cx="357727" cy="210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𝐶_(𝐿_(𝑡_𝑁𝑈 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25</xdr:row>
      <xdr:rowOff>0</xdr:rowOff>
    </xdr:from>
    <xdr:ext cx="304314" cy="2019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F78629C8-7D0D-3B4D-989F-4740FF1FCEF9}"/>
                </a:ext>
              </a:extLst>
            </xdr:cNvPr>
            <xdr:cNvSpPr txBox="1"/>
          </xdr:nvSpPr>
          <xdr:spPr>
            <a:xfrm>
              <a:off x="7001858" y="4776549"/>
              <a:ext cx="304314" cy="2019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sub>
                            </m:sSub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F78629C8-7D0D-3B4D-989F-4740FF1FCEF9}"/>
                </a:ext>
              </a:extLst>
            </xdr:cNvPr>
            <xdr:cNvSpPr txBox="1"/>
          </xdr:nvSpPr>
          <xdr:spPr>
            <a:xfrm>
              <a:off x="7001858" y="4776549"/>
              <a:ext cx="304314" cy="2019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𝐶_(〖𝑀_𝑎〗_𝑡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26</xdr:row>
      <xdr:rowOff>0</xdr:rowOff>
    </xdr:from>
    <xdr:ext cx="385362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EB169CFD-2189-7743-AFFF-6B28ADA90C98}"/>
                </a:ext>
              </a:extLst>
            </xdr:cNvPr>
            <xdr:cNvSpPr txBox="1"/>
          </xdr:nvSpPr>
          <xdr:spPr>
            <a:xfrm>
              <a:off x="7001858" y="4967611"/>
              <a:ext cx="38536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𝑅𝑅𝑜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EB169CFD-2189-7743-AFFF-6B28ADA90C98}"/>
                </a:ext>
              </a:extLst>
            </xdr:cNvPr>
            <xdr:cNvSpPr txBox="1"/>
          </xdr:nvSpPr>
          <xdr:spPr>
            <a:xfrm>
              <a:off x="7001858" y="4967611"/>
              <a:ext cx="38536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𝐶_(𝑀_𝑅𝑅𝑜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27</xdr:row>
      <xdr:rowOff>0</xdr:rowOff>
    </xdr:from>
    <xdr:ext cx="23102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8C66A01-30FD-A240-B77F-176B81CCDBFF}"/>
                </a:ext>
              </a:extLst>
            </xdr:cNvPr>
            <xdr:cNvSpPr txBox="1"/>
          </xdr:nvSpPr>
          <xdr:spPr>
            <a:xfrm>
              <a:off x="7001858" y="5158673"/>
              <a:ext cx="2310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8C66A01-30FD-A240-B77F-176B81CCDBFF}"/>
                </a:ext>
              </a:extLst>
            </xdr:cNvPr>
            <xdr:cNvSpPr txBox="1"/>
          </xdr:nvSpPr>
          <xdr:spPr>
            <a:xfrm>
              <a:off x="7001858" y="5158673"/>
              <a:ext cx="2310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𝑥_𝑎𝑐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28</xdr:row>
      <xdr:rowOff>0</xdr:rowOff>
    </xdr:from>
    <xdr:ext cx="18524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4">
              <a:extLst>
                <a:ext uri="{FF2B5EF4-FFF2-40B4-BE49-F238E27FC236}">
                  <a16:creationId xmlns:a16="http://schemas.microsoft.com/office/drawing/2014/main" id="{E2A8D784-B4B9-474B-8A3D-5EECB458D523}"/>
                </a:ext>
              </a:extLst>
            </xdr:cNvPr>
            <xdr:cNvSpPr txBox="1"/>
          </xdr:nvSpPr>
          <xdr:spPr>
            <a:xfrm>
              <a:off x="7001858" y="5349735"/>
              <a:ext cx="1852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9" name="TextBox 34">
              <a:extLst>
                <a:ext uri="{FF2B5EF4-FFF2-40B4-BE49-F238E27FC236}">
                  <a16:creationId xmlns:a16="http://schemas.microsoft.com/office/drawing/2014/main" id="{E2A8D784-B4B9-474B-8A3D-5EECB458D523}"/>
                </a:ext>
              </a:extLst>
            </xdr:cNvPr>
            <xdr:cNvSpPr txBox="1"/>
          </xdr:nvSpPr>
          <xdr:spPr>
            <a:xfrm>
              <a:off x="7001858" y="5349735"/>
              <a:ext cx="1852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𝑛_ℎ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479156</xdr:colOff>
      <xdr:row>15</xdr:row>
      <xdr:rowOff>150893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E57AE9C-4949-CD41-9520-37FCA287C10F}"/>
            </a:ext>
          </a:extLst>
        </xdr:cNvPr>
        <xdr:cNvSpPr txBox="1"/>
      </xdr:nvSpPr>
      <xdr:spPr>
        <a:xfrm>
          <a:off x="8823056" y="300839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4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E619906-8A07-2848-8194-34CD8548D4B2}"/>
            </a:ext>
          </a:extLst>
        </xdr:cNvPr>
        <xdr:cNvSpPr txBox="1"/>
      </xdr:nvSpPr>
      <xdr:spPr>
        <a:xfrm>
          <a:off x="7001858" y="76424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11</xdr:col>
      <xdr:colOff>32288</xdr:colOff>
      <xdr:row>2</xdr:row>
      <xdr:rowOff>152034</xdr:rowOff>
    </xdr:from>
    <xdr:to>
      <xdr:col>14</xdr:col>
      <xdr:colOff>588988</xdr:colOff>
      <xdr:row>14</xdr:row>
      <xdr:rowOff>172205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844BBCA-3859-FD46-9FC1-F1A52F3E06C0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2088" y="533034"/>
          <a:ext cx="3007800" cy="2306171"/>
        </a:xfrm>
        <a:prstGeom prst="rect">
          <a:avLst/>
        </a:prstGeom>
      </xdr:spPr>
    </xdr:pic>
    <xdr:clientData/>
  </xdr:twoCellAnchor>
  <xdr:oneCellAnchor>
    <xdr:from>
      <xdr:col>10</xdr:col>
      <xdr:colOff>645763</xdr:colOff>
      <xdr:row>16</xdr:row>
      <xdr:rowOff>161440</xdr:rowOff>
    </xdr:from>
    <xdr:ext cx="3067373" cy="370909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A6962BD-2817-B74E-A111-91C709519013}"/>
            </a:ext>
          </a:extLst>
        </xdr:cNvPr>
        <xdr:cNvSpPr txBox="1"/>
      </xdr:nvSpPr>
      <xdr:spPr>
        <a:xfrm>
          <a:off x="9802463" y="3209440"/>
          <a:ext cx="3067373" cy="370909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an aircraft that uses a "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V-tail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," the required horizontal and vertical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sizes should be estimated as before. Then the V surfaces should be sized to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provide the same total surface areaflO] as required for conventional tails.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tail dihedral angle should be set to the arctangent of the square root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 the ratio between the required vertical and horizontal tail areas. This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should be near 45 deg.</a:t>
          </a: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horizontal tail volume coefficient for an aircraft with a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control-type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canard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approximately 0.1, based upon the relatively few aircraft of this type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that have flown. For canard aircraft there is a much wider variation in the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moment arm. Typically, the canard aircraft will have a moment arm of about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30-50% of the fuselage length.</a:t>
          </a:r>
        </a:p>
      </xdr:txBody>
    </xdr:sp>
    <xdr:clientData/>
  </xdr:oneCellAnchor>
  <xdr:oneCellAnchor>
    <xdr:from>
      <xdr:col>2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1F67A14-27BF-1B42-97F2-C304C47F4205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1F67A14-27BF-1B42-97F2-C304C47F4205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89BEEA5-13BB-F54C-A357-C2FCB2BBF219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89BEEA5-13BB-F54C-A357-C2FCB2BBF219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709F0E3-E527-9544-ABF6-80A167EACC0B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709F0E3-E527-9544-ABF6-80A167EACC0B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4D2B44A-DF5C-274F-9386-601F5DFE001E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4D2B44A-DF5C-274F-9386-601F5DFE001E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479156</xdr:colOff>
      <xdr:row>15</xdr:row>
      <xdr:rowOff>150893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84D1993-4A0C-054B-9E2A-87B3C4FD174D}"/>
            </a:ext>
          </a:extLst>
        </xdr:cNvPr>
        <xdr:cNvSpPr txBox="1"/>
      </xdr:nvSpPr>
      <xdr:spPr>
        <a:xfrm>
          <a:off x="8823056" y="300839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55DF243-30AB-A84E-8390-BB5DE9690282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55DF243-30AB-A84E-8390-BB5DE9690282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7</xdr:row>
      <xdr:rowOff>0</xdr:rowOff>
    </xdr:from>
    <xdr:ext cx="333425" cy="173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DFE500C-2D04-6F49-8A5A-E84539AAB943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𝑟𝑜𝑜𝑡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DFE500C-2D04-6F49-8A5A-E84539AAB943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𝑐_𝑣^𝑟𝑜𝑜𝑡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4</xdr:row>
      <xdr:rowOff>0</xdr:rowOff>
    </xdr:from>
    <xdr:ext cx="1669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C13812C-F415-8D4D-AFF1-D9C6275EB61A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C13812C-F415-8D4D-AFF1-D9C6275EB61A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F232FA7-D790-824E-835F-F1A9A56ECC1C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F232FA7-D790-824E-835F-F1A9A56ECC1C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11</xdr:row>
      <xdr:rowOff>0</xdr:rowOff>
    </xdr:from>
    <xdr:ext cx="1715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3C0BB05-0D8B-2F45-AC1E-0E2B684876D7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3C0BB05-0D8B-2F45-AC1E-0E2B684876D7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_𝑣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5</xdr:row>
      <xdr:rowOff>0</xdr:rowOff>
    </xdr:from>
    <xdr:ext cx="1431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81D0A5-FCBD-6343-81E1-EE34462F1CB6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81D0A5-FCBD-6343-81E1-EE34462F1CB6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8</xdr:row>
      <xdr:rowOff>0</xdr:rowOff>
    </xdr:from>
    <xdr:ext cx="257058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139083E-8384-954E-B852-2FE4156AAF64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𝑡𝑖𝑝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139083E-8384-954E-B852-2FE4156AAF64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𝑐_𝑣^𝑡𝑖𝑝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21</xdr:row>
      <xdr:rowOff>193728</xdr:rowOff>
    </xdr:from>
    <xdr:ext cx="18601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1C22901-D531-4D47-9F93-9BF20C2397FD}"/>
                </a:ext>
              </a:extLst>
            </xdr:cNvPr>
            <xdr:cNvSpPr txBox="1"/>
          </xdr:nvSpPr>
          <xdr:spPr>
            <a:xfrm>
              <a:off x="2501900" y="41942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1C22901-D531-4D47-9F93-9BF20C2397FD}"/>
                </a:ext>
              </a:extLst>
            </xdr:cNvPr>
            <xdr:cNvSpPr txBox="1"/>
          </xdr:nvSpPr>
          <xdr:spPr>
            <a:xfrm>
              <a:off x="2501900" y="41942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23</xdr:row>
      <xdr:rowOff>0</xdr:rowOff>
    </xdr:from>
    <xdr:ext cx="1930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35362755-74FF-5A43-B7C8-E480A1621359}"/>
                </a:ext>
              </a:extLst>
            </xdr:cNvPr>
            <xdr:cNvSpPr txBox="1"/>
          </xdr:nvSpPr>
          <xdr:spPr>
            <a:xfrm>
              <a:off x="2501900" y="43815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35362755-74FF-5A43-B7C8-E480A1621359}"/>
                </a:ext>
              </a:extLst>
            </xdr:cNvPr>
            <xdr:cNvSpPr txBox="1"/>
          </xdr:nvSpPr>
          <xdr:spPr>
            <a:xfrm>
              <a:off x="2501900" y="43815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24</xdr:row>
      <xdr:rowOff>0</xdr:rowOff>
    </xdr:from>
    <xdr:ext cx="1961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A4E3A6DA-3D5A-FD4C-8E57-AA48B5571496}"/>
                </a:ext>
              </a:extLst>
            </xdr:cNvPr>
            <xdr:cNvSpPr txBox="1"/>
          </xdr:nvSpPr>
          <xdr:spPr>
            <a:xfrm>
              <a:off x="2501900" y="45720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A4E3A6DA-3D5A-FD4C-8E57-AA48B5571496}"/>
                </a:ext>
              </a:extLst>
            </xdr:cNvPr>
            <xdr:cNvSpPr txBox="1"/>
          </xdr:nvSpPr>
          <xdr:spPr>
            <a:xfrm>
              <a:off x="2501900" y="45720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28</xdr:row>
      <xdr:rowOff>191061</xdr:rowOff>
    </xdr:from>
    <xdr:ext cx="224484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9837522C-D059-0F44-B976-0F8459082CA1}"/>
                </a:ext>
              </a:extLst>
            </xdr:cNvPr>
            <xdr:cNvSpPr txBox="1"/>
          </xdr:nvSpPr>
          <xdr:spPr>
            <a:xfrm>
              <a:off x="2501900" y="5525061"/>
              <a:ext cx="22448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9837522C-D059-0F44-B976-0F8459082CA1}"/>
                </a:ext>
              </a:extLst>
            </xdr:cNvPr>
            <xdr:cNvSpPr txBox="1"/>
          </xdr:nvSpPr>
          <xdr:spPr>
            <a:xfrm>
              <a:off x="2501900" y="5525061"/>
              <a:ext cx="22448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30</xdr:row>
      <xdr:rowOff>0</xdr:rowOff>
    </xdr:from>
    <xdr:ext cx="231282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07C873A-748B-7849-95C1-BF494C90E638}"/>
                </a:ext>
              </a:extLst>
            </xdr:cNvPr>
            <xdr:cNvSpPr txBox="1"/>
          </xdr:nvSpPr>
          <xdr:spPr>
            <a:xfrm>
              <a:off x="2501900" y="5715000"/>
              <a:ext cx="23128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07C873A-748B-7849-95C1-BF494C90E638}"/>
                </a:ext>
              </a:extLst>
            </xdr:cNvPr>
            <xdr:cNvSpPr txBox="1"/>
          </xdr:nvSpPr>
          <xdr:spPr>
            <a:xfrm>
              <a:off x="2501900" y="5715000"/>
              <a:ext cx="23128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𝐶_(𝐿_𝑎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31</xdr:row>
      <xdr:rowOff>0</xdr:rowOff>
    </xdr:from>
    <xdr:ext cx="231795" cy="185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1340A42D-C804-B547-AC49-FF8ABAAE4703}"/>
                </a:ext>
              </a:extLst>
            </xdr:cNvPr>
            <xdr:cNvSpPr txBox="1"/>
          </xdr:nvSpPr>
          <xdr:spPr>
            <a:xfrm>
              <a:off x="2501900" y="5905500"/>
              <a:ext cx="231795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1340A42D-C804-B547-AC49-FF8ABAAE4703}"/>
                </a:ext>
              </a:extLst>
            </xdr:cNvPr>
            <xdr:cNvSpPr txBox="1"/>
          </xdr:nvSpPr>
          <xdr:spPr>
            <a:xfrm>
              <a:off x="2501900" y="5905500"/>
              <a:ext cx="231795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𝐶_(𝐿_𝑑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22</xdr:row>
      <xdr:rowOff>0</xdr:rowOff>
    </xdr:from>
    <xdr:ext cx="253274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EF16887-A2A9-8240-8D39-97BBA894D125}"/>
                </a:ext>
              </a:extLst>
            </xdr:cNvPr>
            <xdr:cNvSpPr txBox="1"/>
          </xdr:nvSpPr>
          <xdr:spPr>
            <a:xfrm>
              <a:off x="6997700" y="4191000"/>
              <a:ext cx="25327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EF16887-A2A9-8240-8D39-97BBA894D125}"/>
                </a:ext>
              </a:extLst>
            </xdr:cNvPr>
            <xdr:cNvSpPr txBox="1"/>
          </xdr:nvSpPr>
          <xdr:spPr>
            <a:xfrm>
              <a:off x="6997700" y="4191000"/>
              <a:ext cx="25327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23</xdr:row>
      <xdr:rowOff>0</xdr:rowOff>
    </xdr:from>
    <xdr:ext cx="260071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9192D29-ADBF-3F4B-AD1A-80C9659FDE39}"/>
                </a:ext>
              </a:extLst>
            </xdr:cNvPr>
            <xdr:cNvSpPr txBox="1"/>
          </xdr:nvSpPr>
          <xdr:spPr>
            <a:xfrm>
              <a:off x="6997700" y="4381500"/>
              <a:ext cx="260071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9192D29-ADBF-3F4B-AD1A-80C9659FDE39}"/>
                </a:ext>
              </a:extLst>
            </xdr:cNvPr>
            <xdr:cNvSpPr txBox="1"/>
          </xdr:nvSpPr>
          <xdr:spPr>
            <a:xfrm>
              <a:off x="6997700" y="4381500"/>
              <a:ext cx="260071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𝐶_(𝑀_𝑎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24</xdr:row>
      <xdr:rowOff>0</xdr:rowOff>
    </xdr:from>
    <xdr:ext cx="266098" cy="185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E1B985B8-3CE2-BE4F-8610-26A61D2A033D}"/>
                </a:ext>
              </a:extLst>
            </xdr:cNvPr>
            <xdr:cNvSpPr txBox="1"/>
          </xdr:nvSpPr>
          <xdr:spPr>
            <a:xfrm>
              <a:off x="6997700" y="4572000"/>
              <a:ext cx="266098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E1B985B8-3CE2-BE4F-8610-26A61D2A033D}"/>
                </a:ext>
              </a:extLst>
            </xdr:cNvPr>
            <xdr:cNvSpPr txBox="1"/>
          </xdr:nvSpPr>
          <xdr:spPr>
            <a:xfrm>
              <a:off x="6997700" y="4572000"/>
              <a:ext cx="266098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𝐶_(𝑀_𝑑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38</xdr:row>
      <xdr:rowOff>0</xdr:rowOff>
    </xdr:from>
    <xdr:ext cx="1682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6BD700D8-5D1B-FE4B-9498-B009443CE3A3}"/>
                </a:ext>
              </a:extLst>
            </xdr:cNvPr>
            <xdr:cNvSpPr txBox="1"/>
          </xdr:nvSpPr>
          <xdr:spPr>
            <a:xfrm>
              <a:off x="2501900" y="7239000"/>
              <a:ext cx="1682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6BD700D8-5D1B-FE4B-9498-B009443CE3A3}"/>
                </a:ext>
              </a:extLst>
            </xdr:cNvPr>
            <xdr:cNvSpPr txBox="1"/>
          </xdr:nvSpPr>
          <xdr:spPr>
            <a:xfrm>
              <a:off x="2501900" y="7239000"/>
              <a:ext cx="1682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𝑎_𝑠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32</xdr:row>
      <xdr:rowOff>0</xdr:rowOff>
    </xdr:from>
    <xdr:ext cx="274819" cy="2069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9A15888A-B679-CB49-9D6D-7C3E5098194C}"/>
                </a:ext>
              </a:extLst>
            </xdr:cNvPr>
            <xdr:cNvSpPr txBox="1"/>
          </xdr:nvSpPr>
          <xdr:spPr>
            <a:xfrm>
              <a:off x="2501900" y="6096000"/>
              <a:ext cx="274819" cy="2069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9A15888A-B679-CB49-9D6D-7C3E5098194C}"/>
                </a:ext>
              </a:extLst>
            </xdr:cNvPr>
            <xdr:cNvSpPr txBox="1"/>
          </xdr:nvSpPr>
          <xdr:spPr>
            <a:xfrm>
              <a:off x="2501900" y="6096000"/>
              <a:ext cx="274819" cy="2069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𝐶_(𝐿_(𝑎_𝑡 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33</xdr:row>
      <xdr:rowOff>0</xdr:rowOff>
    </xdr:from>
    <xdr:ext cx="370166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DC4BDB3-E73D-9348-97EB-8C475ADDA6B9}"/>
                </a:ext>
              </a:extLst>
            </xdr:cNvPr>
            <xdr:cNvSpPr txBox="1"/>
          </xdr:nvSpPr>
          <xdr:spPr>
            <a:xfrm>
              <a:off x="2501900" y="6286500"/>
              <a:ext cx="37016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DC4BDB3-E73D-9348-97EB-8C475ADDA6B9}"/>
                </a:ext>
              </a:extLst>
            </xdr:cNvPr>
            <xdr:cNvSpPr txBox="1"/>
          </xdr:nvSpPr>
          <xdr:spPr>
            <a:xfrm>
              <a:off x="2501900" y="6286500"/>
              <a:ext cx="37016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𝐶_(𝐿_𝑚𝑎𝑥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34</xdr:row>
      <xdr:rowOff>0</xdr:rowOff>
    </xdr:from>
    <xdr:ext cx="315536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A39BC3A-2F32-2A42-9A87-BD265BEA1997}"/>
                </a:ext>
              </a:extLst>
            </xdr:cNvPr>
            <xdr:cNvSpPr txBox="1"/>
          </xdr:nvSpPr>
          <xdr:spPr>
            <a:xfrm>
              <a:off x="2501900" y="6477000"/>
              <a:ext cx="31553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𝑟𝑜𝑡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A39BC3A-2F32-2A42-9A87-BD265BEA1997}"/>
                </a:ext>
              </a:extLst>
            </xdr:cNvPr>
            <xdr:cNvSpPr txBox="1"/>
          </xdr:nvSpPr>
          <xdr:spPr>
            <a:xfrm>
              <a:off x="2501900" y="6477000"/>
              <a:ext cx="31553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𝐶_(𝐿_𝑟𝑜𝑡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35</xdr:row>
      <xdr:rowOff>0</xdr:rowOff>
    </xdr:from>
    <xdr:ext cx="233975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38F0646-F857-E34F-81A7-AE4FB28FAD08}"/>
                </a:ext>
              </a:extLst>
            </xdr:cNvPr>
            <xdr:cNvSpPr txBox="1"/>
          </xdr:nvSpPr>
          <xdr:spPr>
            <a:xfrm>
              <a:off x="2501900" y="6667500"/>
              <a:ext cx="233975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38F0646-F857-E34F-81A7-AE4FB28FAD08}"/>
                </a:ext>
              </a:extLst>
            </xdr:cNvPr>
            <xdr:cNvSpPr txBox="1"/>
          </xdr:nvSpPr>
          <xdr:spPr>
            <a:xfrm>
              <a:off x="2501900" y="6667500"/>
              <a:ext cx="233975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𝐶_(𝑑_0 )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36</xdr:row>
      <xdr:rowOff>0</xdr:rowOff>
    </xdr:from>
    <xdr:ext cx="357727" cy="2101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93F92292-2D22-0B46-9EB8-060F6584A729}"/>
                </a:ext>
              </a:extLst>
            </xdr:cNvPr>
            <xdr:cNvSpPr txBox="1"/>
          </xdr:nvSpPr>
          <xdr:spPr>
            <a:xfrm>
              <a:off x="2501900" y="6858000"/>
              <a:ext cx="357727" cy="210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𝑁𝑈</m:t>
                                </m:r>
                              </m:sub>
                            </m:sSub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93F92292-2D22-0B46-9EB8-060F6584A729}"/>
                </a:ext>
              </a:extLst>
            </xdr:cNvPr>
            <xdr:cNvSpPr txBox="1"/>
          </xdr:nvSpPr>
          <xdr:spPr>
            <a:xfrm>
              <a:off x="2501900" y="6858000"/>
              <a:ext cx="357727" cy="210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𝐶_(𝐿_(𝑡_𝑁𝑈 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25</xdr:row>
      <xdr:rowOff>0</xdr:rowOff>
    </xdr:from>
    <xdr:ext cx="304314" cy="2019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BE6B3452-B853-9F4F-8660-238E8F847C3D}"/>
                </a:ext>
              </a:extLst>
            </xdr:cNvPr>
            <xdr:cNvSpPr txBox="1"/>
          </xdr:nvSpPr>
          <xdr:spPr>
            <a:xfrm>
              <a:off x="6997700" y="4762500"/>
              <a:ext cx="304314" cy="2019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sub>
                            </m:sSub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BE6B3452-B853-9F4F-8660-238E8F847C3D}"/>
                </a:ext>
              </a:extLst>
            </xdr:cNvPr>
            <xdr:cNvSpPr txBox="1"/>
          </xdr:nvSpPr>
          <xdr:spPr>
            <a:xfrm>
              <a:off x="6997700" y="4762500"/>
              <a:ext cx="304314" cy="2019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𝐶_(〖𝑀_𝑎〗_𝑡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26</xdr:row>
      <xdr:rowOff>0</xdr:rowOff>
    </xdr:from>
    <xdr:ext cx="385362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C9C3C98-FF8D-CE42-99F6-CADF4A24D91A}"/>
                </a:ext>
              </a:extLst>
            </xdr:cNvPr>
            <xdr:cNvSpPr txBox="1"/>
          </xdr:nvSpPr>
          <xdr:spPr>
            <a:xfrm>
              <a:off x="6997700" y="4953000"/>
              <a:ext cx="38536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𝑅𝑅𝑜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C9C3C98-FF8D-CE42-99F6-CADF4A24D91A}"/>
                </a:ext>
              </a:extLst>
            </xdr:cNvPr>
            <xdr:cNvSpPr txBox="1"/>
          </xdr:nvSpPr>
          <xdr:spPr>
            <a:xfrm>
              <a:off x="6997700" y="4953000"/>
              <a:ext cx="38536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𝐶_(𝑀_𝑅𝑅𝑜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27</xdr:row>
      <xdr:rowOff>0</xdr:rowOff>
    </xdr:from>
    <xdr:ext cx="23102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BECBADB4-7FF6-544C-A1E3-4D281FD7B313}"/>
                </a:ext>
              </a:extLst>
            </xdr:cNvPr>
            <xdr:cNvSpPr txBox="1"/>
          </xdr:nvSpPr>
          <xdr:spPr>
            <a:xfrm>
              <a:off x="6997700" y="5143500"/>
              <a:ext cx="2310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BECBADB4-7FF6-544C-A1E3-4D281FD7B313}"/>
                </a:ext>
              </a:extLst>
            </xdr:cNvPr>
            <xdr:cNvSpPr txBox="1"/>
          </xdr:nvSpPr>
          <xdr:spPr>
            <a:xfrm>
              <a:off x="6997700" y="5143500"/>
              <a:ext cx="2310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𝑥_𝑎𝑐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28</xdr:row>
      <xdr:rowOff>0</xdr:rowOff>
    </xdr:from>
    <xdr:ext cx="18524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4">
              <a:extLst>
                <a:ext uri="{FF2B5EF4-FFF2-40B4-BE49-F238E27FC236}">
                  <a16:creationId xmlns:a16="http://schemas.microsoft.com/office/drawing/2014/main" id="{45C74767-FCBA-D944-9915-7825032194A6}"/>
                </a:ext>
              </a:extLst>
            </xdr:cNvPr>
            <xdr:cNvSpPr txBox="1"/>
          </xdr:nvSpPr>
          <xdr:spPr>
            <a:xfrm>
              <a:off x="6997700" y="5334000"/>
              <a:ext cx="1852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" name="TextBox 34">
              <a:extLst>
                <a:ext uri="{FF2B5EF4-FFF2-40B4-BE49-F238E27FC236}">
                  <a16:creationId xmlns:a16="http://schemas.microsoft.com/office/drawing/2014/main" id="{45C74767-FCBA-D944-9915-7825032194A6}"/>
                </a:ext>
              </a:extLst>
            </xdr:cNvPr>
            <xdr:cNvSpPr txBox="1"/>
          </xdr:nvSpPr>
          <xdr:spPr>
            <a:xfrm>
              <a:off x="6997700" y="5334000"/>
              <a:ext cx="1852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𝑛_ℎ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8A5076C-2016-5343-9FC3-9B97B12C9696}"/>
                </a:ext>
              </a:extLst>
            </xdr:cNvPr>
            <xdr:cNvSpPr txBox="1"/>
          </xdr:nvSpPr>
          <xdr:spPr>
            <a:xfrm>
              <a:off x="2507712" y="1162373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8A5076C-2016-5343-9FC3-9B97B12C9696}"/>
                </a:ext>
              </a:extLst>
            </xdr:cNvPr>
            <xdr:cNvSpPr txBox="1"/>
          </xdr:nvSpPr>
          <xdr:spPr>
            <a:xfrm>
              <a:off x="2507712" y="1162373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9308D74-4470-8B4D-B340-92DF52C8165D}"/>
                </a:ext>
              </a:extLst>
            </xdr:cNvPr>
            <xdr:cNvSpPr txBox="1"/>
          </xdr:nvSpPr>
          <xdr:spPr>
            <a:xfrm>
              <a:off x="2507712" y="774915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9308D74-4470-8B4D-B340-92DF52C8165D}"/>
                </a:ext>
              </a:extLst>
            </xdr:cNvPr>
            <xdr:cNvSpPr txBox="1"/>
          </xdr:nvSpPr>
          <xdr:spPr>
            <a:xfrm>
              <a:off x="2507712" y="774915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B2DE30A-6855-DC41-AF5F-928B725C4392}"/>
                </a:ext>
              </a:extLst>
            </xdr:cNvPr>
            <xdr:cNvSpPr txBox="1"/>
          </xdr:nvSpPr>
          <xdr:spPr>
            <a:xfrm>
              <a:off x="2507712" y="968644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B2DE30A-6855-DC41-AF5F-928B725C4392}"/>
                </a:ext>
              </a:extLst>
            </xdr:cNvPr>
            <xdr:cNvSpPr txBox="1"/>
          </xdr:nvSpPr>
          <xdr:spPr>
            <a:xfrm>
              <a:off x="2507712" y="968644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C8C9BDD-D1E8-D047-92CB-DC1CD1E10F20}"/>
                </a:ext>
              </a:extLst>
            </xdr:cNvPr>
            <xdr:cNvSpPr txBox="1"/>
          </xdr:nvSpPr>
          <xdr:spPr>
            <a:xfrm>
              <a:off x="2507712" y="1743559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C8C9BDD-D1E8-D047-92CB-DC1CD1E10F20}"/>
                </a:ext>
              </a:extLst>
            </xdr:cNvPr>
            <xdr:cNvSpPr txBox="1"/>
          </xdr:nvSpPr>
          <xdr:spPr>
            <a:xfrm>
              <a:off x="2507712" y="1743559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479156</xdr:colOff>
      <xdr:row>15</xdr:row>
      <xdr:rowOff>150893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CA0F158-2754-8CCC-F1DC-07D2A0CFF63D}"/>
            </a:ext>
          </a:extLst>
        </xdr:cNvPr>
        <xdr:cNvSpPr txBox="1"/>
      </xdr:nvSpPr>
      <xdr:spPr>
        <a:xfrm>
          <a:off x="7152037" y="3056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53E70FC-9EA1-1742-8BC6-263D48D88286}"/>
                </a:ext>
              </a:extLst>
            </xdr:cNvPr>
            <xdr:cNvSpPr txBox="1"/>
          </xdr:nvSpPr>
          <xdr:spPr>
            <a:xfrm>
              <a:off x="2507712" y="968644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53E70FC-9EA1-1742-8BC6-263D48D88286}"/>
                </a:ext>
              </a:extLst>
            </xdr:cNvPr>
            <xdr:cNvSpPr txBox="1"/>
          </xdr:nvSpPr>
          <xdr:spPr>
            <a:xfrm>
              <a:off x="2507712" y="968644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7</xdr:row>
      <xdr:rowOff>0</xdr:rowOff>
    </xdr:from>
    <xdr:ext cx="333425" cy="173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42D7B2E-7150-BD4F-B1F1-98CEB244AB7A}"/>
                </a:ext>
              </a:extLst>
            </xdr:cNvPr>
            <xdr:cNvSpPr txBox="1"/>
          </xdr:nvSpPr>
          <xdr:spPr>
            <a:xfrm>
              <a:off x="6199322" y="1356102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𝑟𝑜𝑜𝑡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42D7B2E-7150-BD4F-B1F1-98CEB244AB7A}"/>
                </a:ext>
              </a:extLst>
            </xdr:cNvPr>
            <xdr:cNvSpPr txBox="1"/>
          </xdr:nvSpPr>
          <xdr:spPr>
            <a:xfrm>
              <a:off x="6199322" y="1356102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𝑐_𝑣^𝑟𝑜𝑜𝑡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4</xdr:row>
      <xdr:rowOff>0</xdr:rowOff>
    </xdr:from>
    <xdr:ext cx="1669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AADDFA6-28B4-5040-B3D4-D5C022EB54EB}"/>
                </a:ext>
              </a:extLst>
            </xdr:cNvPr>
            <xdr:cNvSpPr txBox="1"/>
          </xdr:nvSpPr>
          <xdr:spPr>
            <a:xfrm>
              <a:off x="6199322" y="774915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AADDFA6-28B4-5040-B3D4-D5C022EB54EB}"/>
                </a:ext>
              </a:extLst>
            </xdr:cNvPr>
            <xdr:cNvSpPr txBox="1"/>
          </xdr:nvSpPr>
          <xdr:spPr>
            <a:xfrm>
              <a:off x="6199322" y="774915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B33091C-6F34-AB48-8D1A-020E43867C28}"/>
                </a:ext>
              </a:extLst>
            </xdr:cNvPr>
            <xdr:cNvSpPr txBox="1"/>
          </xdr:nvSpPr>
          <xdr:spPr>
            <a:xfrm>
              <a:off x="2507712" y="1162373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B33091C-6F34-AB48-8D1A-020E43867C28}"/>
                </a:ext>
              </a:extLst>
            </xdr:cNvPr>
            <xdr:cNvSpPr txBox="1"/>
          </xdr:nvSpPr>
          <xdr:spPr>
            <a:xfrm>
              <a:off x="2507712" y="1162373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11</xdr:row>
      <xdr:rowOff>0</xdr:rowOff>
    </xdr:from>
    <xdr:ext cx="1715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D78863-19AB-F945-8BF1-99D0C1A33430}"/>
                </a:ext>
              </a:extLst>
            </xdr:cNvPr>
            <xdr:cNvSpPr txBox="1"/>
          </xdr:nvSpPr>
          <xdr:spPr>
            <a:xfrm>
              <a:off x="6199322" y="2131017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D78863-19AB-F945-8BF1-99D0C1A33430}"/>
                </a:ext>
              </a:extLst>
            </xdr:cNvPr>
            <xdr:cNvSpPr txBox="1"/>
          </xdr:nvSpPr>
          <xdr:spPr>
            <a:xfrm>
              <a:off x="6199322" y="2131017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_𝑣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5</xdr:row>
      <xdr:rowOff>0</xdr:rowOff>
    </xdr:from>
    <xdr:ext cx="1431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164E11C-9DEB-D943-98F1-CDB6A1A059FE}"/>
                </a:ext>
              </a:extLst>
            </xdr:cNvPr>
            <xdr:cNvSpPr txBox="1"/>
          </xdr:nvSpPr>
          <xdr:spPr>
            <a:xfrm>
              <a:off x="6199322" y="968644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164E11C-9DEB-D943-98F1-CDB6A1A059FE}"/>
                </a:ext>
              </a:extLst>
            </xdr:cNvPr>
            <xdr:cNvSpPr txBox="1"/>
          </xdr:nvSpPr>
          <xdr:spPr>
            <a:xfrm>
              <a:off x="6199322" y="968644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8</xdr:row>
      <xdr:rowOff>0</xdr:rowOff>
    </xdr:from>
    <xdr:ext cx="257058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D9C7063-50F1-7744-B270-BCB6CB35FAEE}"/>
                </a:ext>
              </a:extLst>
            </xdr:cNvPr>
            <xdr:cNvSpPr txBox="1"/>
          </xdr:nvSpPr>
          <xdr:spPr>
            <a:xfrm>
              <a:off x="6199322" y="1549831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𝑡𝑖𝑝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D9C7063-50F1-7744-B270-BCB6CB35FAEE}"/>
                </a:ext>
              </a:extLst>
            </xdr:cNvPr>
            <xdr:cNvSpPr txBox="1"/>
          </xdr:nvSpPr>
          <xdr:spPr>
            <a:xfrm>
              <a:off x="6199322" y="1549831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𝑐_𝑣^𝑡𝑖𝑝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18</xdr:row>
      <xdr:rowOff>193728</xdr:rowOff>
    </xdr:from>
    <xdr:ext cx="18601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DEBC137-C523-1446-B6F6-28A05D6979DF}"/>
                </a:ext>
              </a:extLst>
            </xdr:cNvPr>
            <xdr:cNvSpPr txBox="1"/>
          </xdr:nvSpPr>
          <xdr:spPr>
            <a:xfrm>
              <a:off x="2507712" y="3680847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DEBC137-C523-1446-B6F6-28A05D6979DF}"/>
                </a:ext>
              </a:extLst>
            </xdr:cNvPr>
            <xdr:cNvSpPr txBox="1"/>
          </xdr:nvSpPr>
          <xdr:spPr>
            <a:xfrm>
              <a:off x="2507712" y="3680847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20</xdr:row>
      <xdr:rowOff>0</xdr:rowOff>
    </xdr:from>
    <xdr:ext cx="1930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0465A26-D299-9345-9DCE-D18F21216E53}"/>
                </a:ext>
              </a:extLst>
            </xdr:cNvPr>
            <xdr:cNvSpPr txBox="1"/>
          </xdr:nvSpPr>
          <xdr:spPr>
            <a:xfrm>
              <a:off x="2507712" y="3874576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0465A26-D299-9345-9DCE-D18F21216E53}"/>
                </a:ext>
              </a:extLst>
            </xdr:cNvPr>
            <xdr:cNvSpPr txBox="1"/>
          </xdr:nvSpPr>
          <xdr:spPr>
            <a:xfrm>
              <a:off x="2507712" y="3874576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21</xdr:row>
      <xdr:rowOff>0</xdr:rowOff>
    </xdr:from>
    <xdr:ext cx="1961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BDF9D3A3-DAC5-494B-84F9-77F0CB72E2D1}"/>
                </a:ext>
              </a:extLst>
            </xdr:cNvPr>
            <xdr:cNvSpPr txBox="1"/>
          </xdr:nvSpPr>
          <xdr:spPr>
            <a:xfrm>
              <a:off x="2507712" y="4068305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BDF9D3A3-DAC5-494B-84F9-77F0CB72E2D1}"/>
                </a:ext>
              </a:extLst>
            </xdr:cNvPr>
            <xdr:cNvSpPr txBox="1"/>
          </xdr:nvSpPr>
          <xdr:spPr>
            <a:xfrm>
              <a:off x="2507712" y="4068305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𝑏_𝑤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11</xdr:col>
      <xdr:colOff>32288</xdr:colOff>
      <xdr:row>2</xdr:row>
      <xdr:rowOff>152034</xdr:rowOff>
    </xdr:from>
    <xdr:to>
      <xdr:col>14</xdr:col>
      <xdr:colOff>588988</xdr:colOff>
      <xdr:row>14</xdr:row>
      <xdr:rowOff>172205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CE18E3B-F391-17A5-F399-A3751925ECB0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1695" y="539492"/>
          <a:ext cx="3022222" cy="2344916"/>
        </a:xfrm>
        <a:prstGeom prst="rect">
          <a:avLst/>
        </a:prstGeom>
      </xdr:spPr>
    </xdr:pic>
    <xdr:clientData/>
  </xdr:twoCellAnchor>
  <xdr:oneCellAnchor>
    <xdr:from>
      <xdr:col>10</xdr:col>
      <xdr:colOff>645763</xdr:colOff>
      <xdr:row>16</xdr:row>
      <xdr:rowOff>161440</xdr:rowOff>
    </xdr:from>
    <xdr:ext cx="3067373" cy="370909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DDFCDD6-9A8C-463B-D30A-9EC410FCB227}"/>
            </a:ext>
          </a:extLst>
        </xdr:cNvPr>
        <xdr:cNvSpPr txBox="1"/>
      </xdr:nvSpPr>
      <xdr:spPr>
        <a:xfrm>
          <a:off x="9837119" y="3261101"/>
          <a:ext cx="3067373" cy="370909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an aircraft that uses a "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V-tail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," the required horizontal and vertical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sizes should be estimated as before. Then the V surfaces should be sized to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provide the same total surface areaflO] as required for conventional tails.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tail dihedral angle should be set to the arctangent of the square root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 the ratio between the required vertical and horizontal tail areas. This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should be near 45 deg.</a:t>
          </a: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horizontal tail volume coefficient for an aircraft with a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control-type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canard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approximately 0.1, based upon the relatively few aircraft of this type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that have flown. For canard aircraft there is a much wider variation in the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moment arm. Typically, the canard aircraft will have a moment arm of about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30-50% of the fuselage length.</a:t>
          </a:r>
        </a:p>
      </xdr:txBody>
    </xdr:sp>
    <xdr:clientData/>
  </xdr:oneCellAnchor>
  <xdr:twoCellAnchor editAs="oneCell">
    <xdr:from>
      <xdr:col>11</xdr:col>
      <xdr:colOff>4383</xdr:colOff>
      <xdr:row>38</xdr:row>
      <xdr:rowOff>20005</xdr:rowOff>
    </xdr:from>
    <xdr:to>
      <xdr:col>20</xdr:col>
      <xdr:colOff>576867</xdr:colOff>
      <xdr:row>62</xdr:row>
      <xdr:rowOff>533</xdr:rowOff>
    </xdr:to>
    <xdr:pic>
      <xdr:nvPicPr>
        <xdr:cNvPr id="2" name="Picture 1" descr="A drawing of a triangle&#10;&#10;AI-generated content may be incorrect.">
          <a:extLst>
            <a:ext uri="{FF2B5EF4-FFF2-40B4-BE49-F238E27FC236}">
              <a16:creationId xmlns:a16="http://schemas.microsoft.com/office/drawing/2014/main" id="{A79958DF-1F70-A320-7790-FEB0933C86CC}"/>
            </a:ext>
            <a:ext uri="{147F2762-F138-4A5C-976F-8EAC2B608ADB}">
              <a16:predDERef xmlns:a16="http://schemas.microsoft.com/office/drawing/2014/main" pred="{3DDFCDD6-9A8C-463B-D30A-9EC410FCB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38454" y="7314076"/>
          <a:ext cx="6985984" cy="4552528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32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2">
              <a:extLst>
                <a:ext uri="{FF2B5EF4-FFF2-40B4-BE49-F238E27FC236}">
                  <a16:creationId xmlns:a16="http://schemas.microsoft.com/office/drawing/2014/main" id="{8C914A0A-573F-445B-9096-37627BB17F10}"/>
                </a:ext>
                <a:ext uri="{147F2762-F138-4A5C-976F-8EAC2B608ADB}">
                  <a16:predDERef xmlns:a16="http://schemas.microsoft.com/office/drawing/2014/main" pred="{A79958DF-1F70-A320-7790-FEB0933C86CC}"/>
                </a:ext>
              </a:extLst>
            </xdr:cNvPr>
            <xdr:cNvSpPr txBox="1"/>
          </xdr:nvSpPr>
          <xdr:spPr>
            <a:xfrm>
              <a:off x="219075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8A5076C-2016-5343-9FC3-9B97B12C9696}"/>
                </a:ext>
              </a:extLst>
            </xdr:cNvPr>
            <xdr:cNvSpPr txBox="1"/>
          </xdr:nvSpPr>
          <xdr:spPr>
            <a:xfrm>
              <a:off x="2507712" y="1162373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29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4">
              <a:extLst>
                <a:ext uri="{FF2B5EF4-FFF2-40B4-BE49-F238E27FC236}">
                  <a16:creationId xmlns:a16="http://schemas.microsoft.com/office/drawing/2014/main" id="{89F10E59-E40F-4B9F-81CF-100CB162C9AD}"/>
                </a:ext>
                <a:ext uri="{147F2762-F138-4A5C-976F-8EAC2B608ADB}">
                  <a16:predDERef xmlns:a16="http://schemas.microsoft.com/office/drawing/2014/main" pred="{8C914A0A-573F-445B-9096-37627BB17F10}"/>
                </a:ext>
              </a:extLst>
            </xdr:cNvPr>
            <xdr:cNvSpPr txBox="1"/>
          </xdr:nvSpPr>
          <xdr:spPr>
            <a:xfrm>
              <a:off x="219075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9308D74-4470-8B4D-B340-92DF52C8165D}"/>
                </a:ext>
              </a:extLst>
            </xdr:cNvPr>
            <xdr:cNvSpPr txBox="1"/>
          </xdr:nvSpPr>
          <xdr:spPr>
            <a:xfrm>
              <a:off x="2507712" y="774915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31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6">
              <a:extLst>
                <a:ext uri="{FF2B5EF4-FFF2-40B4-BE49-F238E27FC236}">
                  <a16:creationId xmlns:a16="http://schemas.microsoft.com/office/drawing/2014/main" id="{F54ECCFE-167A-45C9-A8F5-A065E18317BC}"/>
                </a:ext>
                <a:ext uri="{147F2762-F138-4A5C-976F-8EAC2B608ADB}">
                  <a16:predDERef xmlns:a16="http://schemas.microsoft.com/office/drawing/2014/main" pred="{89F10E59-E40F-4B9F-81CF-100CB162C9AD}"/>
                </a:ext>
              </a:extLst>
            </xdr:cNvPr>
            <xdr:cNvSpPr txBox="1"/>
          </xdr:nvSpPr>
          <xdr:spPr>
            <a:xfrm>
              <a:off x="219075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B2DE30A-6855-DC41-AF5F-928B725C4392}"/>
                </a:ext>
              </a:extLst>
            </xdr:cNvPr>
            <xdr:cNvSpPr txBox="1"/>
          </xdr:nvSpPr>
          <xdr:spPr>
            <a:xfrm>
              <a:off x="2507712" y="968644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35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8">
              <a:extLst>
                <a:ext uri="{FF2B5EF4-FFF2-40B4-BE49-F238E27FC236}">
                  <a16:creationId xmlns:a16="http://schemas.microsoft.com/office/drawing/2014/main" id="{957A54A4-89D2-4FC5-BE2C-057CB10A5538}"/>
                </a:ext>
                <a:ext uri="{147F2762-F138-4A5C-976F-8EAC2B608ADB}">
                  <a16:predDERef xmlns:a16="http://schemas.microsoft.com/office/drawing/2014/main" pred="{F54ECCFE-167A-45C9-A8F5-A065E18317BC}"/>
                </a:ext>
              </a:extLst>
            </xdr:cNvPr>
            <xdr:cNvSpPr txBox="1"/>
          </xdr:nvSpPr>
          <xdr:spPr>
            <a:xfrm>
              <a:off x="219075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C8C9BDD-D1E8-D047-92CB-DC1CD1E10F20}"/>
                </a:ext>
              </a:extLst>
            </xdr:cNvPr>
            <xdr:cNvSpPr txBox="1"/>
          </xdr:nvSpPr>
          <xdr:spPr>
            <a:xfrm>
              <a:off x="2507712" y="1743559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30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1">
              <a:extLst>
                <a:ext uri="{FF2B5EF4-FFF2-40B4-BE49-F238E27FC236}">
                  <a16:creationId xmlns:a16="http://schemas.microsoft.com/office/drawing/2014/main" id="{D4BF09C3-17BF-44CC-9C48-6567838FCC15}"/>
                </a:ext>
                <a:ext uri="{147F2762-F138-4A5C-976F-8EAC2B608ADB}">
                  <a16:predDERef xmlns:a16="http://schemas.microsoft.com/office/drawing/2014/main" pred="{957A54A4-89D2-4FC5-BE2C-057CB10A5538}"/>
                </a:ext>
              </a:extLst>
            </xdr:cNvPr>
            <xdr:cNvSpPr txBox="1"/>
          </xdr:nvSpPr>
          <xdr:spPr>
            <a:xfrm>
              <a:off x="219075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53E70FC-9EA1-1742-8BC6-263D48D88286}"/>
                </a:ext>
              </a:extLst>
            </xdr:cNvPr>
            <xdr:cNvSpPr txBox="1"/>
          </xdr:nvSpPr>
          <xdr:spPr>
            <a:xfrm>
              <a:off x="2507712" y="968644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2">
              <a:extLst>
                <a:ext uri="{FF2B5EF4-FFF2-40B4-BE49-F238E27FC236}">
                  <a16:creationId xmlns:a16="http://schemas.microsoft.com/office/drawing/2014/main" id="{1C2B3AC0-7356-446C-9E65-FEE324269520}"/>
                </a:ext>
                <a:ext uri="{147F2762-F138-4A5C-976F-8EAC2B608ADB}">
                  <a16:predDERef xmlns:a16="http://schemas.microsoft.com/office/drawing/2014/main" pred="{D4BF09C3-17BF-44CC-9C48-6567838FCC15}"/>
                </a:ext>
              </a:extLst>
            </xdr:cNvPr>
            <xdr:cNvSpPr txBox="1"/>
          </xdr:nvSpPr>
          <xdr:spPr>
            <a:xfrm>
              <a:off x="219075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8A5076C-2016-5343-9FC3-9B97B12C9696}"/>
                </a:ext>
              </a:extLst>
            </xdr:cNvPr>
            <xdr:cNvSpPr txBox="1"/>
          </xdr:nvSpPr>
          <xdr:spPr>
            <a:xfrm>
              <a:off x="2507712" y="1162373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4">
              <a:extLst>
                <a:ext uri="{FF2B5EF4-FFF2-40B4-BE49-F238E27FC236}">
                  <a16:creationId xmlns:a16="http://schemas.microsoft.com/office/drawing/2014/main" id="{202436A4-B1BB-49D5-B246-48B0108814A5}"/>
                </a:ext>
                <a:ext uri="{147F2762-F138-4A5C-976F-8EAC2B608ADB}">
                  <a16:predDERef xmlns:a16="http://schemas.microsoft.com/office/drawing/2014/main" pred="{1C2B3AC0-7356-446C-9E65-FEE324269520}"/>
                </a:ext>
              </a:extLst>
            </xdr:cNvPr>
            <xdr:cNvSpPr txBox="1"/>
          </xdr:nvSpPr>
          <xdr:spPr>
            <a:xfrm>
              <a:off x="219075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9308D74-4470-8B4D-B340-92DF52C8165D}"/>
                </a:ext>
              </a:extLst>
            </xdr:cNvPr>
            <xdr:cNvSpPr txBox="1"/>
          </xdr:nvSpPr>
          <xdr:spPr>
            <a:xfrm>
              <a:off x="2507712" y="774915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6">
              <a:extLst>
                <a:ext uri="{FF2B5EF4-FFF2-40B4-BE49-F238E27FC236}">
                  <a16:creationId xmlns:a16="http://schemas.microsoft.com/office/drawing/2014/main" id="{2EB79A06-EA88-421B-8B9B-4E5A058E3E36}"/>
                </a:ext>
                <a:ext uri="{147F2762-F138-4A5C-976F-8EAC2B608ADB}">
                  <a16:predDERef xmlns:a16="http://schemas.microsoft.com/office/drawing/2014/main" pred="{202436A4-B1BB-49D5-B246-48B0108814A5}"/>
                </a:ext>
              </a:extLst>
            </xdr:cNvPr>
            <xdr:cNvSpPr txBox="1"/>
          </xdr:nvSpPr>
          <xdr:spPr>
            <a:xfrm>
              <a:off x="219075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B2DE30A-6855-DC41-AF5F-928B725C4392}"/>
                </a:ext>
              </a:extLst>
            </xdr:cNvPr>
            <xdr:cNvSpPr txBox="1"/>
          </xdr:nvSpPr>
          <xdr:spPr>
            <a:xfrm>
              <a:off x="2507712" y="968644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8">
              <a:extLst>
                <a:ext uri="{FF2B5EF4-FFF2-40B4-BE49-F238E27FC236}">
                  <a16:creationId xmlns:a16="http://schemas.microsoft.com/office/drawing/2014/main" id="{5667F3CA-03CB-4DBD-89B0-B58D5B261E39}"/>
                </a:ext>
                <a:ext uri="{147F2762-F138-4A5C-976F-8EAC2B608ADB}">
                  <a16:predDERef xmlns:a16="http://schemas.microsoft.com/office/drawing/2014/main" pred="{2EB79A06-EA88-421B-8B9B-4E5A058E3E36}"/>
                </a:ext>
              </a:extLst>
            </xdr:cNvPr>
            <xdr:cNvSpPr txBox="1"/>
          </xdr:nvSpPr>
          <xdr:spPr>
            <a:xfrm>
              <a:off x="219075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C8C9BDD-D1E8-D047-92CB-DC1CD1E10F20}"/>
                </a:ext>
              </a:extLst>
            </xdr:cNvPr>
            <xdr:cNvSpPr txBox="1"/>
          </xdr:nvSpPr>
          <xdr:spPr>
            <a:xfrm>
              <a:off x="2507712" y="1743559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11">
              <a:extLst>
                <a:ext uri="{FF2B5EF4-FFF2-40B4-BE49-F238E27FC236}">
                  <a16:creationId xmlns:a16="http://schemas.microsoft.com/office/drawing/2014/main" id="{DA08F264-2C9A-45A8-AFDD-6F2C27230BE3}"/>
                </a:ext>
                <a:ext uri="{147F2762-F138-4A5C-976F-8EAC2B608ADB}">
                  <a16:predDERef xmlns:a16="http://schemas.microsoft.com/office/drawing/2014/main" pred="{5667F3CA-03CB-4DBD-89B0-B58D5B261E39}"/>
                </a:ext>
              </a:extLst>
            </xdr:cNvPr>
            <xdr:cNvSpPr txBox="1"/>
          </xdr:nvSpPr>
          <xdr:spPr>
            <a:xfrm>
              <a:off x="219075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53E70FC-9EA1-1742-8BC6-263D48D88286}"/>
                </a:ext>
              </a:extLst>
            </xdr:cNvPr>
            <xdr:cNvSpPr txBox="1"/>
          </xdr:nvSpPr>
          <xdr:spPr>
            <a:xfrm>
              <a:off x="2507712" y="968644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F45022C-FC8A-F24E-B783-0668FD83F053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F45022C-FC8A-F24E-B783-0668FD83F053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09E206F-EBF6-7245-81A8-098FB37210C9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09E206F-EBF6-7245-81A8-098FB37210C9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0D67ED8-2EBD-3041-B632-02F86D4A9BE8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0D67ED8-2EBD-3041-B632-02F86D4A9BE8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46CC3B7-8249-954A-89C1-562EDAD50489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46CC3B7-8249-954A-89C1-562EDAD50489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479156</xdr:colOff>
      <xdr:row>15</xdr:row>
      <xdr:rowOff>150893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9627F0D-A4D0-864B-9F12-D2B7CA7E0E3C}"/>
            </a:ext>
          </a:extLst>
        </xdr:cNvPr>
        <xdr:cNvSpPr txBox="1"/>
      </xdr:nvSpPr>
      <xdr:spPr>
        <a:xfrm>
          <a:off x="8823056" y="300839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AD6EB67-34FF-6148-B9FC-265CDCFABEF7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AD6EB67-34FF-6148-B9FC-265CDCFABEF7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7</xdr:row>
      <xdr:rowOff>0</xdr:rowOff>
    </xdr:from>
    <xdr:ext cx="333425" cy="173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D11E878-25B3-CC4E-94B2-5C7B57F769D9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𝑟𝑜𝑜𝑡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D11E878-25B3-CC4E-94B2-5C7B57F769D9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𝑐_𝑣^𝑟𝑜𝑜𝑡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4</xdr:row>
      <xdr:rowOff>0</xdr:rowOff>
    </xdr:from>
    <xdr:ext cx="1669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CCC506F-FD6E-544B-A33A-B190B1BA3242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CCC506F-FD6E-544B-A33A-B190B1BA3242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57B2C1F-FE91-9240-AE5F-F613BAA71E03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57B2C1F-FE91-9240-AE5F-F613BAA71E03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11</xdr:row>
      <xdr:rowOff>0</xdr:rowOff>
    </xdr:from>
    <xdr:ext cx="1715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11A8321-D7DB-444F-B323-530B86E658B2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11A8321-D7DB-444F-B323-530B86E658B2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_𝑣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5</xdr:row>
      <xdr:rowOff>0</xdr:rowOff>
    </xdr:from>
    <xdr:ext cx="1431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457624D-944D-4340-865F-805967917B2A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457624D-944D-4340-865F-805967917B2A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8</xdr:row>
      <xdr:rowOff>0</xdr:rowOff>
    </xdr:from>
    <xdr:ext cx="257058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CBBFA15-E6C7-D746-AEEC-CEF0CDD003D0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𝑡𝑖𝑝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CBBFA15-E6C7-D746-AEEC-CEF0CDD003D0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𝑐_𝑣^𝑡𝑖𝑝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21</xdr:row>
      <xdr:rowOff>193728</xdr:rowOff>
    </xdr:from>
    <xdr:ext cx="18601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A134A4B-0509-344B-8FB5-CA4BA5E320A2}"/>
                </a:ext>
              </a:extLst>
            </xdr:cNvPr>
            <xdr:cNvSpPr txBox="1"/>
          </xdr:nvSpPr>
          <xdr:spPr>
            <a:xfrm>
              <a:off x="2501900" y="41942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A134A4B-0509-344B-8FB5-CA4BA5E320A2}"/>
                </a:ext>
              </a:extLst>
            </xdr:cNvPr>
            <xdr:cNvSpPr txBox="1"/>
          </xdr:nvSpPr>
          <xdr:spPr>
            <a:xfrm>
              <a:off x="2501900" y="41942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23</xdr:row>
      <xdr:rowOff>0</xdr:rowOff>
    </xdr:from>
    <xdr:ext cx="1930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46B8878-5F6C-1B4C-AD52-96C01D204FAF}"/>
                </a:ext>
              </a:extLst>
            </xdr:cNvPr>
            <xdr:cNvSpPr txBox="1"/>
          </xdr:nvSpPr>
          <xdr:spPr>
            <a:xfrm>
              <a:off x="2501900" y="43815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46B8878-5F6C-1B4C-AD52-96C01D204FAF}"/>
                </a:ext>
              </a:extLst>
            </xdr:cNvPr>
            <xdr:cNvSpPr txBox="1"/>
          </xdr:nvSpPr>
          <xdr:spPr>
            <a:xfrm>
              <a:off x="2501900" y="43815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24</xdr:row>
      <xdr:rowOff>0</xdr:rowOff>
    </xdr:from>
    <xdr:ext cx="1961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8565E96-E8DA-3B4A-805C-9A2B2D20B8FA}"/>
                </a:ext>
              </a:extLst>
            </xdr:cNvPr>
            <xdr:cNvSpPr txBox="1"/>
          </xdr:nvSpPr>
          <xdr:spPr>
            <a:xfrm>
              <a:off x="2501900" y="45720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8565E96-E8DA-3B4A-805C-9A2B2D20B8FA}"/>
                </a:ext>
              </a:extLst>
            </xdr:cNvPr>
            <xdr:cNvSpPr txBox="1"/>
          </xdr:nvSpPr>
          <xdr:spPr>
            <a:xfrm>
              <a:off x="2501900" y="45720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𝑏_𝑤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11</xdr:col>
      <xdr:colOff>32288</xdr:colOff>
      <xdr:row>2</xdr:row>
      <xdr:rowOff>152034</xdr:rowOff>
    </xdr:from>
    <xdr:to>
      <xdr:col>14</xdr:col>
      <xdr:colOff>588988</xdr:colOff>
      <xdr:row>14</xdr:row>
      <xdr:rowOff>172205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BCC6988-86BA-F644-BE3F-5547681FA1EF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2088" y="533034"/>
          <a:ext cx="2931600" cy="2306171"/>
        </a:xfrm>
        <a:prstGeom prst="rect">
          <a:avLst/>
        </a:prstGeom>
      </xdr:spPr>
    </xdr:pic>
    <xdr:clientData/>
  </xdr:twoCellAnchor>
  <xdr:oneCellAnchor>
    <xdr:from>
      <xdr:col>10</xdr:col>
      <xdr:colOff>645763</xdr:colOff>
      <xdr:row>16</xdr:row>
      <xdr:rowOff>161440</xdr:rowOff>
    </xdr:from>
    <xdr:ext cx="3067373" cy="370909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1604880-378C-CE43-93CA-6AD8F636711E}"/>
            </a:ext>
          </a:extLst>
        </xdr:cNvPr>
        <xdr:cNvSpPr txBox="1"/>
      </xdr:nvSpPr>
      <xdr:spPr>
        <a:xfrm>
          <a:off x="9802463" y="3209440"/>
          <a:ext cx="3067373" cy="370909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an aircraft that uses a "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V-tail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," the required horizontal and vertical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sizes should be estimated as before. Then the V surfaces should be sized to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provide the same total surface areaflO] as required for conventional tails.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tail dihedral angle should be set to the arctangent of the square root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 the ratio between the required vertical and horizontal tail areas. This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should be near 45 deg.</a:t>
          </a: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horizontal tail volume coefficient for an aircraft with a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control-type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canard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approximately 0.1, based upon the relatively few aircraft of this type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that have flown. For canard aircraft there is a much wider variation in the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moment arm. Typically, the canard aircraft will have a moment arm of about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30-50% of the fuselage length.</a:t>
          </a:r>
        </a:p>
      </xdr:txBody>
    </xdr:sp>
    <xdr:clientData/>
  </xdr:oneCellAnchor>
  <xdr:oneCellAnchor>
    <xdr:from>
      <xdr:col>2</xdr:col>
      <xdr:colOff>0</xdr:colOff>
      <xdr:row>28</xdr:row>
      <xdr:rowOff>191061</xdr:rowOff>
    </xdr:from>
    <xdr:ext cx="224484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8984232-8474-424F-BF7A-4EE21B925AF1}"/>
                </a:ext>
              </a:extLst>
            </xdr:cNvPr>
            <xdr:cNvSpPr txBox="1"/>
          </xdr:nvSpPr>
          <xdr:spPr>
            <a:xfrm>
              <a:off x="2501900" y="5525061"/>
              <a:ext cx="22448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8984232-8474-424F-BF7A-4EE21B925AF1}"/>
                </a:ext>
              </a:extLst>
            </xdr:cNvPr>
            <xdr:cNvSpPr txBox="1"/>
          </xdr:nvSpPr>
          <xdr:spPr>
            <a:xfrm>
              <a:off x="2501900" y="5525061"/>
              <a:ext cx="22448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30</xdr:row>
      <xdr:rowOff>0</xdr:rowOff>
    </xdr:from>
    <xdr:ext cx="231282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DBBE529-1453-9B4B-ABB7-F6649B885F7D}"/>
                </a:ext>
              </a:extLst>
            </xdr:cNvPr>
            <xdr:cNvSpPr txBox="1"/>
          </xdr:nvSpPr>
          <xdr:spPr>
            <a:xfrm>
              <a:off x="2501900" y="5715000"/>
              <a:ext cx="23128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DBBE529-1453-9B4B-ABB7-F6649B885F7D}"/>
                </a:ext>
              </a:extLst>
            </xdr:cNvPr>
            <xdr:cNvSpPr txBox="1"/>
          </xdr:nvSpPr>
          <xdr:spPr>
            <a:xfrm>
              <a:off x="2501900" y="5715000"/>
              <a:ext cx="23128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𝐶_(𝐿_𝑎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31</xdr:row>
      <xdr:rowOff>0</xdr:rowOff>
    </xdr:from>
    <xdr:ext cx="231795" cy="185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53DF650-2AE7-3B46-ACA6-BE3C3E727646}"/>
                </a:ext>
              </a:extLst>
            </xdr:cNvPr>
            <xdr:cNvSpPr txBox="1"/>
          </xdr:nvSpPr>
          <xdr:spPr>
            <a:xfrm>
              <a:off x="2501900" y="5905500"/>
              <a:ext cx="231795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53DF650-2AE7-3B46-ACA6-BE3C3E727646}"/>
                </a:ext>
              </a:extLst>
            </xdr:cNvPr>
            <xdr:cNvSpPr txBox="1"/>
          </xdr:nvSpPr>
          <xdr:spPr>
            <a:xfrm>
              <a:off x="2501900" y="5905500"/>
              <a:ext cx="231795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𝐶_(𝐿_𝑑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22</xdr:row>
      <xdr:rowOff>0</xdr:rowOff>
    </xdr:from>
    <xdr:ext cx="253274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F04A1CF-CDA6-9941-8DD1-B56AAF21231D}"/>
                </a:ext>
              </a:extLst>
            </xdr:cNvPr>
            <xdr:cNvSpPr txBox="1"/>
          </xdr:nvSpPr>
          <xdr:spPr>
            <a:xfrm>
              <a:off x="6997700" y="4191000"/>
              <a:ext cx="25327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F04A1CF-CDA6-9941-8DD1-B56AAF21231D}"/>
                </a:ext>
              </a:extLst>
            </xdr:cNvPr>
            <xdr:cNvSpPr txBox="1"/>
          </xdr:nvSpPr>
          <xdr:spPr>
            <a:xfrm>
              <a:off x="6997700" y="4191000"/>
              <a:ext cx="25327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23</xdr:row>
      <xdr:rowOff>0</xdr:rowOff>
    </xdr:from>
    <xdr:ext cx="260071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36A98864-642A-7541-AE62-78CAD5877915}"/>
                </a:ext>
              </a:extLst>
            </xdr:cNvPr>
            <xdr:cNvSpPr txBox="1"/>
          </xdr:nvSpPr>
          <xdr:spPr>
            <a:xfrm>
              <a:off x="6997700" y="4381500"/>
              <a:ext cx="260071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36A98864-642A-7541-AE62-78CAD5877915}"/>
                </a:ext>
              </a:extLst>
            </xdr:cNvPr>
            <xdr:cNvSpPr txBox="1"/>
          </xdr:nvSpPr>
          <xdr:spPr>
            <a:xfrm>
              <a:off x="6997700" y="4381500"/>
              <a:ext cx="260071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𝐶_(𝑀_𝑎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24</xdr:row>
      <xdr:rowOff>0</xdr:rowOff>
    </xdr:from>
    <xdr:ext cx="266098" cy="185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D1C8176-AFBD-534B-AAD2-B5A97349F0DF}"/>
                </a:ext>
              </a:extLst>
            </xdr:cNvPr>
            <xdr:cNvSpPr txBox="1"/>
          </xdr:nvSpPr>
          <xdr:spPr>
            <a:xfrm>
              <a:off x="6997700" y="4572000"/>
              <a:ext cx="266098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D1C8176-AFBD-534B-AAD2-B5A97349F0DF}"/>
                </a:ext>
              </a:extLst>
            </xdr:cNvPr>
            <xdr:cNvSpPr txBox="1"/>
          </xdr:nvSpPr>
          <xdr:spPr>
            <a:xfrm>
              <a:off x="6997700" y="4572000"/>
              <a:ext cx="266098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𝐶_(𝑀_𝑑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38</xdr:row>
      <xdr:rowOff>0</xdr:rowOff>
    </xdr:from>
    <xdr:ext cx="1682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2031FF30-CB95-704B-BB5A-CA1D9ED3C094}"/>
                </a:ext>
              </a:extLst>
            </xdr:cNvPr>
            <xdr:cNvSpPr txBox="1"/>
          </xdr:nvSpPr>
          <xdr:spPr>
            <a:xfrm>
              <a:off x="2501900" y="7239000"/>
              <a:ext cx="1682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2031FF30-CB95-704B-BB5A-CA1D9ED3C094}"/>
                </a:ext>
              </a:extLst>
            </xdr:cNvPr>
            <xdr:cNvSpPr txBox="1"/>
          </xdr:nvSpPr>
          <xdr:spPr>
            <a:xfrm>
              <a:off x="2501900" y="7239000"/>
              <a:ext cx="1682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𝑎_𝑠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32</xdr:row>
      <xdr:rowOff>0</xdr:rowOff>
    </xdr:from>
    <xdr:ext cx="274819" cy="2069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E4EB88E-8A47-FF4D-A0CC-B295C036E2F9}"/>
                </a:ext>
              </a:extLst>
            </xdr:cNvPr>
            <xdr:cNvSpPr txBox="1"/>
          </xdr:nvSpPr>
          <xdr:spPr>
            <a:xfrm>
              <a:off x="2501900" y="6096000"/>
              <a:ext cx="274819" cy="2069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E4EB88E-8A47-FF4D-A0CC-B295C036E2F9}"/>
                </a:ext>
              </a:extLst>
            </xdr:cNvPr>
            <xdr:cNvSpPr txBox="1"/>
          </xdr:nvSpPr>
          <xdr:spPr>
            <a:xfrm>
              <a:off x="2501900" y="6096000"/>
              <a:ext cx="274819" cy="2069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𝐶_(𝐿_(𝑎_𝑡 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33</xdr:row>
      <xdr:rowOff>0</xdr:rowOff>
    </xdr:from>
    <xdr:ext cx="370166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20AC586B-F9EA-124C-B5C1-9BFD31698659}"/>
                </a:ext>
              </a:extLst>
            </xdr:cNvPr>
            <xdr:cNvSpPr txBox="1"/>
          </xdr:nvSpPr>
          <xdr:spPr>
            <a:xfrm>
              <a:off x="2501900" y="6286500"/>
              <a:ext cx="37016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20AC586B-F9EA-124C-B5C1-9BFD31698659}"/>
                </a:ext>
              </a:extLst>
            </xdr:cNvPr>
            <xdr:cNvSpPr txBox="1"/>
          </xdr:nvSpPr>
          <xdr:spPr>
            <a:xfrm>
              <a:off x="2501900" y="6286500"/>
              <a:ext cx="37016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𝐶_(𝐿_𝑚𝑎𝑥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34</xdr:row>
      <xdr:rowOff>0</xdr:rowOff>
    </xdr:from>
    <xdr:ext cx="315536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10D26FBF-8DBF-0F46-B1CD-3E9E0D104A15}"/>
                </a:ext>
              </a:extLst>
            </xdr:cNvPr>
            <xdr:cNvSpPr txBox="1"/>
          </xdr:nvSpPr>
          <xdr:spPr>
            <a:xfrm>
              <a:off x="2501900" y="6477000"/>
              <a:ext cx="31553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𝑟𝑜𝑡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10D26FBF-8DBF-0F46-B1CD-3E9E0D104A15}"/>
                </a:ext>
              </a:extLst>
            </xdr:cNvPr>
            <xdr:cNvSpPr txBox="1"/>
          </xdr:nvSpPr>
          <xdr:spPr>
            <a:xfrm>
              <a:off x="2501900" y="6477000"/>
              <a:ext cx="31553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𝐶_(𝐿_𝑟𝑜𝑡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35</xdr:row>
      <xdr:rowOff>0</xdr:rowOff>
    </xdr:from>
    <xdr:ext cx="233975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9D1135A-6DAA-464C-8F4A-11B11BB08FBF}"/>
                </a:ext>
              </a:extLst>
            </xdr:cNvPr>
            <xdr:cNvSpPr txBox="1"/>
          </xdr:nvSpPr>
          <xdr:spPr>
            <a:xfrm>
              <a:off x="2501900" y="6667500"/>
              <a:ext cx="233975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9D1135A-6DAA-464C-8F4A-11B11BB08FBF}"/>
                </a:ext>
              </a:extLst>
            </xdr:cNvPr>
            <xdr:cNvSpPr txBox="1"/>
          </xdr:nvSpPr>
          <xdr:spPr>
            <a:xfrm>
              <a:off x="2501900" y="6667500"/>
              <a:ext cx="233975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𝐶_(𝑑_0 )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36</xdr:row>
      <xdr:rowOff>0</xdr:rowOff>
    </xdr:from>
    <xdr:ext cx="357727" cy="2101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9278A9E-C31B-9F4C-A9CA-87215A591A0D}"/>
                </a:ext>
              </a:extLst>
            </xdr:cNvPr>
            <xdr:cNvSpPr txBox="1"/>
          </xdr:nvSpPr>
          <xdr:spPr>
            <a:xfrm>
              <a:off x="2501900" y="6858000"/>
              <a:ext cx="357727" cy="210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𝑁𝑈</m:t>
                                </m:r>
                              </m:sub>
                            </m:sSub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9278A9E-C31B-9F4C-A9CA-87215A591A0D}"/>
                </a:ext>
              </a:extLst>
            </xdr:cNvPr>
            <xdr:cNvSpPr txBox="1"/>
          </xdr:nvSpPr>
          <xdr:spPr>
            <a:xfrm>
              <a:off x="2501900" y="6858000"/>
              <a:ext cx="357727" cy="210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𝐶_(𝐿_(𝑡_𝑁𝑈 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25</xdr:row>
      <xdr:rowOff>0</xdr:rowOff>
    </xdr:from>
    <xdr:ext cx="304314" cy="2019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BFD8D6C-637B-3348-B097-2AB301B5471B}"/>
                </a:ext>
              </a:extLst>
            </xdr:cNvPr>
            <xdr:cNvSpPr txBox="1"/>
          </xdr:nvSpPr>
          <xdr:spPr>
            <a:xfrm>
              <a:off x="6997700" y="4762500"/>
              <a:ext cx="304314" cy="2019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sub>
                            </m:sSub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BFD8D6C-637B-3348-B097-2AB301B5471B}"/>
                </a:ext>
              </a:extLst>
            </xdr:cNvPr>
            <xdr:cNvSpPr txBox="1"/>
          </xdr:nvSpPr>
          <xdr:spPr>
            <a:xfrm>
              <a:off x="6997700" y="4762500"/>
              <a:ext cx="304314" cy="2019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𝐶_(〖𝑀_𝑎〗_𝑡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26</xdr:row>
      <xdr:rowOff>0</xdr:rowOff>
    </xdr:from>
    <xdr:ext cx="385362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AE70C29B-ED73-7D43-A548-9F1F83F44F39}"/>
                </a:ext>
              </a:extLst>
            </xdr:cNvPr>
            <xdr:cNvSpPr txBox="1"/>
          </xdr:nvSpPr>
          <xdr:spPr>
            <a:xfrm>
              <a:off x="6997700" y="4953000"/>
              <a:ext cx="38536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𝑅𝑅𝑜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AE70C29B-ED73-7D43-A548-9F1F83F44F39}"/>
                </a:ext>
              </a:extLst>
            </xdr:cNvPr>
            <xdr:cNvSpPr txBox="1"/>
          </xdr:nvSpPr>
          <xdr:spPr>
            <a:xfrm>
              <a:off x="6997700" y="4953000"/>
              <a:ext cx="38536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𝐶_(𝑀_𝑅𝑅𝑜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27</xdr:row>
      <xdr:rowOff>0</xdr:rowOff>
    </xdr:from>
    <xdr:ext cx="23102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D545338-2773-494E-9825-1D8BB3CCBA85}"/>
                </a:ext>
              </a:extLst>
            </xdr:cNvPr>
            <xdr:cNvSpPr txBox="1"/>
          </xdr:nvSpPr>
          <xdr:spPr>
            <a:xfrm>
              <a:off x="6997700" y="5143500"/>
              <a:ext cx="2310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D545338-2773-494E-9825-1D8BB3CCBA85}"/>
                </a:ext>
              </a:extLst>
            </xdr:cNvPr>
            <xdr:cNvSpPr txBox="1"/>
          </xdr:nvSpPr>
          <xdr:spPr>
            <a:xfrm>
              <a:off x="6997700" y="5143500"/>
              <a:ext cx="2310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𝑥_𝑎𝑐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28</xdr:row>
      <xdr:rowOff>0</xdr:rowOff>
    </xdr:from>
    <xdr:ext cx="18524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4">
              <a:extLst>
                <a:ext uri="{FF2B5EF4-FFF2-40B4-BE49-F238E27FC236}">
                  <a16:creationId xmlns:a16="http://schemas.microsoft.com/office/drawing/2014/main" id="{D07A489C-07C7-DE42-98EF-0AD51D83FCD8}"/>
                </a:ext>
              </a:extLst>
            </xdr:cNvPr>
            <xdr:cNvSpPr txBox="1"/>
          </xdr:nvSpPr>
          <xdr:spPr>
            <a:xfrm>
              <a:off x="6997700" y="5334000"/>
              <a:ext cx="1852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" name="TextBox 34">
              <a:extLst>
                <a:ext uri="{FF2B5EF4-FFF2-40B4-BE49-F238E27FC236}">
                  <a16:creationId xmlns:a16="http://schemas.microsoft.com/office/drawing/2014/main" id="{D07A489C-07C7-DE42-98EF-0AD51D83FCD8}"/>
                </a:ext>
              </a:extLst>
            </xdr:cNvPr>
            <xdr:cNvSpPr txBox="1"/>
          </xdr:nvSpPr>
          <xdr:spPr>
            <a:xfrm>
              <a:off x="6997700" y="5334000"/>
              <a:ext cx="1852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𝑛_ℎ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1">
              <a:extLst>
                <a:ext uri="{FF2B5EF4-FFF2-40B4-BE49-F238E27FC236}">
                  <a16:creationId xmlns:a16="http://schemas.microsoft.com/office/drawing/2014/main" id="{AB787B6C-A39E-457A-B21D-B728F33F3279}"/>
                </a:ext>
                <a:ext uri="{147F2762-F138-4A5C-976F-8EAC2B608ADB}">
                  <a16:predDERef xmlns:a16="http://schemas.microsoft.com/office/drawing/2014/main" pred="{D07A489C-07C7-DE42-98EF-0AD51D83FCD8}"/>
                </a:ext>
              </a:extLst>
            </xdr:cNvPr>
            <xdr:cNvSpPr txBox="1"/>
          </xdr:nvSpPr>
          <xdr:spPr>
            <a:xfrm>
              <a:off x="219075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F45022C-FC8A-F24E-B783-0668FD83F053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2">
              <a:extLst>
                <a:ext uri="{FF2B5EF4-FFF2-40B4-BE49-F238E27FC236}">
                  <a16:creationId xmlns:a16="http://schemas.microsoft.com/office/drawing/2014/main" id="{94F35CFF-2AD4-4CEC-9830-EBF19597DFD6}"/>
                </a:ext>
                <a:ext uri="{147F2762-F138-4A5C-976F-8EAC2B608ADB}">
                  <a16:predDERef xmlns:a16="http://schemas.microsoft.com/office/drawing/2014/main" pred="{AB787B6C-A39E-457A-B21D-B728F33F3279}"/>
                </a:ext>
              </a:extLst>
            </xdr:cNvPr>
            <xdr:cNvSpPr txBox="1"/>
          </xdr:nvSpPr>
          <xdr:spPr>
            <a:xfrm>
              <a:off x="219075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09E206F-EBF6-7245-81A8-098FB37210C9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">
              <a:extLst>
                <a:ext uri="{FF2B5EF4-FFF2-40B4-BE49-F238E27FC236}">
                  <a16:creationId xmlns:a16="http://schemas.microsoft.com/office/drawing/2014/main" id="{12940464-DD51-42F0-A600-B2C79A5D1D79}"/>
                </a:ext>
                <a:ext uri="{147F2762-F138-4A5C-976F-8EAC2B608ADB}">
                  <a16:predDERef xmlns:a16="http://schemas.microsoft.com/office/drawing/2014/main" pred="{94F35CFF-2AD4-4CEC-9830-EBF19597DFD6}"/>
                </a:ext>
              </a:extLst>
            </xdr:cNvPr>
            <xdr:cNvSpPr txBox="1"/>
          </xdr:nvSpPr>
          <xdr:spPr>
            <a:xfrm>
              <a:off x="219075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0D67ED8-2EBD-3041-B632-02F86D4A9BE8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4">
              <a:extLst>
                <a:ext uri="{FF2B5EF4-FFF2-40B4-BE49-F238E27FC236}">
                  <a16:creationId xmlns:a16="http://schemas.microsoft.com/office/drawing/2014/main" id="{4A4352EB-5ACD-4C8E-996C-72F7F1B45EB4}"/>
                </a:ext>
                <a:ext uri="{147F2762-F138-4A5C-976F-8EAC2B608ADB}">
                  <a16:predDERef xmlns:a16="http://schemas.microsoft.com/office/drawing/2014/main" pred="{12940464-DD51-42F0-A600-B2C79A5D1D79}"/>
                </a:ext>
              </a:extLst>
            </xdr:cNvPr>
            <xdr:cNvSpPr txBox="1"/>
          </xdr:nvSpPr>
          <xdr:spPr>
            <a:xfrm>
              <a:off x="219075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46CC3B7-8249-954A-89C1-562EDAD50489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18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6">
              <a:extLst>
                <a:ext uri="{FF2B5EF4-FFF2-40B4-BE49-F238E27FC236}">
                  <a16:creationId xmlns:a16="http://schemas.microsoft.com/office/drawing/2014/main" id="{B760143E-E3C0-44A0-867F-B0442D5B2967}"/>
                </a:ext>
                <a:ext uri="{147F2762-F138-4A5C-976F-8EAC2B608ADB}">
                  <a16:predDERef xmlns:a16="http://schemas.microsoft.com/office/drawing/2014/main" pred="{4A4352EB-5ACD-4C8E-996C-72F7F1B45EB4}"/>
                </a:ext>
              </a:extLst>
            </xdr:cNvPr>
            <xdr:cNvSpPr txBox="1"/>
          </xdr:nvSpPr>
          <xdr:spPr>
            <a:xfrm>
              <a:off x="219075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AD6EB67-34FF-6148-B9FC-265CDCFABEF7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7</xdr:row>
      <xdr:rowOff>0</xdr:rowOff>
    </xdr:from>
    <xdr:ext cx="333425" cy="173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7">
              <a:extLst>
                <a:ext uri="{FF2B5EF4-FFF2-40B4-BE49-F238E27FC236}">
                  <a16:creationId xmlns:a16="http://schemas.microsoft.com/office/drawing/2014/main" id="{F0CDA936-8523-4174-8CBE-F5989EFD2D94}"/>
                </a:ext>
                <a:ext uri="{147F2762-F138-4A5C-976F-8EAC2B608ADB}">
                  <a16:predDERef xmlns:a16="http://schemas.microsoft.com/office/drawing/2014/main" pred="{B760143E-E3C0-44A0-867F-B0442D5B2967}"/>
                </a:ext>
              </a:extLst>
            </xdr:cNvPr>
            <xdr:cNvSpPr txBox="1"/>
          </xdr:nvSpPr>
          <xdr:spPr>
            <a:xfrm>
              <a:off x="649605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𝑟𝑜𝑜𝑡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D11E878-25B3-CC4E-94B2-5C7B57F769D9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𝑐_𝑣^𝑟𝑜𝑜𝑡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4</xdr:row>
      <xdr:rowOff>0</xdr:rowOff>
    </xdr:from>
    <xdr:ext cx="1669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8">
              <a:extLst>
                <a:ext uri="{FF2B5EF4-FFF2-40B4-BE49-F238E27FC236}">
                  <a16:creationId xmlns:a16="http://schemas.microsoft.com/office/drawing/2014/main" id="{F79F3CC3-90B6-479E-900F-0DBE5FB920B3}"/>
                </a:ext>
                <a:ext uri="{147F2762-F138-4A5C-976F-8EAC2B608ADB}">
                  <a16:predDERef xmlns:a16="http://schemas.microsoft.com/office/drawing/2014/main" pred="{F0CDA936-8523-4174-8CBE-F5989EFD2D94}"/>
                </a:ext>
              </a:extLst>
            </xdr:cNvPr>
            <xdr:cNvSpPr txBox="1"/>
          </xdr:nvSpPr>
          <xdr:spPr>
            <a:xfrm>
              <a:off x="649605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CCC506F-FD6E-544B-A33A-B190B1BA3242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9">
              <a:extLst>
                <a:ext uri="{FF2B5EF4-FFF2-40B4-BE49-F238E27FC236}">
                  <a16:creationId xmlns:a16="http://schemas.microsoft.com/office/drawing/2014/main" id="{2029E27A-64FE-42B7-AC26-FDFE722BB075}"/>
                </a:ext>
                <a:ext uri="{147F2762-F138-4A5C-976F-8EAC2B608ADB}">
                  <a16:predDERef xmlns:a16="http://schemas.microsoft.com/office/drawing/2014/main" pred="{F79F3CC3-90B6-479E-900F-0DBE5FB920B3}"/>
                </a:ext>
              </a:extLst>
            </xdr:cNvPr>
            <xdr:cNvSpPr txBox="1"/>
          </xdr:nvSpPr>
          <xdr:spPr>
            <a:xfrm>
              <a:off x="649605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57B2C1F-FE91-9240-AE5F-F613BAA71E03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11</xdr:row>
      <xdr:rowOff>0</xdr:rowOff>
    </xdr:from>
    <xdr:ext cx="1715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10">
              <a:extLst>
                <a:ext uri="{FF2B5EF4-FFF2-40B4-BE49-F238E27FC236}">
                  <a16:creationId xmlns:a16="http://schemas.microsoft.com/office/drawing/2014/main" id="{3DE44EB9-DFE8-4C03-A00A-E5D56AE024CC}"/>
                </a:ext>
                <a:ext uri="{147F2762-F138-4A5C-976F-8EAC2B608ADB}">
                  <a16:predDERef xmlns:a16="http://schemas.microsoft.com/office/drawing/2014/main" pred="{2029E27A-64FE-42B7-AC26-FDFE722BB075}"/>
                </a:ext>
              </a:extLst>
            </xdr:cNvPr>
            <xdr:cNvSpPr txBox="1"/>
          </xdr:nvSpPr>
          <xdr:spPr>
            <a:xfrm>
              <a:off x="649605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11A8321-D7DB-444F-B323-530B86E658B2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_𝑣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5</xdr:row>
      <xdr:rowOff>0</xdr:rowOff>
    </xdr:from>
    <xdr:ext cx="1431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11">
              <a:extLst>
                <a:ext uri="{FF2B5EF4-FFF2-40B4-BE49-F238E27FC236}">
                  <a16:creationId xmlns:a16="http://schemas.microsoft.com/office/drawing/2014/main" id="{304CAC6F-A327-4075-AFBD-3B1E550629F6}"/>
                </a:ext>
                <a:ext uri="{147F2762-F138-4A5C-976F-8EAC2B608ADB}">
                  <a16:predDERef xmlns:a16="http://schemas.microsoft.com/office/drawing/2014/main" pred="{3DE44EB9-DFE8-4C03-A00A-E5D56AE024CC}"/>
                </a:ext>
              </a:extLst>
            </xdr:cNvPr>
            <xdr:cNvSpPr txBox="1"/>
          </xdr:nvSpPr>
          <xdr:spPr>
            <a:xfrm>
              <a:off x="649605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457624D-944D-4340-865F-805967917B2A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8</xdr:row>
      <xdr:rowOff>0</xdr:rowOff>
    </xdr:from>
    <xdr:ext cx="257058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12">
              <a:extLst>
                <a:ext uri="{FF2B5EF4-FFF2-40B4-BE49-F238E27FC236}">
                  <a16:creationId xmlns:a16="http://schemas.microsoft.com/office/drawing/2014/main" id="{2232D114-C0B8-4408-9FCB-5373BA054440}"/>
                </a:ext>
                <a:ext uri="{147F2762-F138-4A5C-976F-8EAC2B608ADB}">
                  <a16:predDERef xmlns:a16="http://schemas.microsoft.com/office/drawing/2014/main" pred="{304CAC6F-A327-4075-AFBD-3B1E550629F6}"/>
                </a:ext>
              </a:extLst>
            </xdr:cNvPr>
            <xdr:cNvSpPr txBox="1"/>
          </xdr:nvSpPr>
          <xdr:spPr>
            <a:xfrm>
              <a:off x="649605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𝑡𝑖𝑝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CBBFA15-E6C7-D746-AEEC-CEF0CDD003D0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𝑐_𝑣^𝑡𝑖𝑝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BDB4-B2A5-4854-8717-B2043A2FE783}">
  <dimension ref="B2:C11"/>
  <sheetViews>
    <sheetView workbookViewId="0">
      <selection activeCell="B17" sqref="B17"/>
    </sheetView>
  </sheetViews>
  <sheetFormatPr defaultColWidth="8.85546875" defaultRowHeight="15"/>
  <cols>
    <col min="2" max="2" width="20.7109375" customWidth="1"/>
  </cols>
  <sheetData>
    <row r="2" spans="2:3" ht="26.1">
      <c r="B2" s="3" t="s">
        <v>0</v>
      </c>
    </row>
    <row r="4" spans="2:3">
      <c r="B4" s="4" t="s">
        <v>1</v>
      </c>
      <c r="C4" t="s">
        <v>2</v>
      </c>
    </row>
    <row r="5" spans="2:3">
      <c r="B5" s="4" t="s">
        <v>3</v>
      </c>
      <c r="C5" t="s">
        <v>4</v>
      </c>
    </row>
    <row r="6" spans="2:3">
      <c r="B6" s="5" t="s">
        <v>5</v>
      </c>
      <c r="C6" t="s">
        <v>6</v>
      </c>
    </row>
    <row r="7" spans="2:3">
      <c r="B7" s="4" t="s">
        <v>7</v>
      </c>
      <c r="C7" t="s">
        <v>8</v>
      </c>
    </row>
    <row r="8" spans="2:3">
      <c r="B8" s="4" t="s">
        <v>9</v>
      </c>
      <c r="C8" t="s">
        <v>10</v>
      </c>
    </row>
    <row r="11" spans="2:3" ht="26.1">
      <c r="B11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1EA4-6118-493F-90F3-D34ADE0DF126}">
  <dimension ref="B2:L45"/>
  <sheetViews>
    <sheetView zoomScale="113" workbookViewId="0">
      <selection activeCell="B37" sqref="B37:C40"/>
    </sheetView>
  </sheetViews>
  <sheetFormatPr defaultColWidth="8.85546875" defaultRowHeight="15"/>
  <cols>
    <col min="2" max="2" width="24" bestFit="1" customWidth="1"/>
    <col min="3" max="3" width="10.140625" bestFit="1" customWidth="1"/>
    <col min="4" max="4" width="9.140625" bestFit="1" customWidth="1"/>
    <col min="5" max="5" width="10.7109375" bestFit="1" customWidth="1"/>
    <col min="6" max="6" width="9.140625" bestFit="1" customWidth="1"/>
    <col min="7" max="7" width="20.42578125" bestFit="1" customWidth="1"/>
    <col min="8" max="9" width="9.140625" bestFit="1" customWidth="1"/>
    <col min="10" max="10" width="10.7109375" bestFit="1" customWidth="1"/>
    <col min="11" max="11" width="9.140625" bestFit="1" customWidth="1"/>
    <col min="12" max="12" width="13.42578125" customWidth="1"/>
  </cols>
  <sheetData>
    <row r="2" spans="2:12">
      <c r="B2" s="1" t="s">
        <v>12</v>
      </c>
      <c r="G2" s="1" t="s">
        <v>13</v>
      </c>
      <c r="L2" s="2" t="s">
        <v>14</v>
      </c>
    </row>
    <row r="4" spans="2:12">
      <c r="B4" s="2" t="s">
        <v>15</v>
      </c>
      <c r="C4" s="2" t="s">
        <v>16</v>
      </c>
      <c r="D4" s="2" t="s">
        <v>17</v>
      </c>
      <c r="E4" s="2" t="s">
        <v>18</v>
      </c>
      <c r="G4" s="2" t="s">
        <v>15</v>
      </c>
      <c r="H4" s="2" t="s">
        <v>16</v>
      </c>
      <c r="I4" s="2" t="s">
        <v>17</v>
      </c>
      <c r="J4" s="2" t="s">
        <v>18</v>
      </c>
    </row>
    <row r="5" spans="2:12">
      <c r="B5" t="s">
        <v>19</v>
      </c>
      <c r="D5">
        <v>120</v>
      </c>
      <c r="E5" t="s">
        <v>20</v>
      </c>
      <c r="G5" t="s">
        <v>19</v>
      </c>
      <c r="I5">
        <v>155</v>
      </c>
      <c r="J5" t="s">
        <v>21</v>
      </c>
    </row>
    <row r="6" spans="2:12">
      <c r="B6" t="s">
        <v>22</v>
      </c>
      <c r="D6">
        <v>20</v>
      </c>
      <c r="G6" t="s">
        <v>22</v>
      </c>
      <c r="I6">
        <v>15</v>
      </c>
    </row>
    <row r="7" spans="2:12">
      <c r="B7" t="s">
        <v>23</v>
      </c>
      <c r="G7" t="s">
        <v>24</v>
      </c>
    </row>
    <row r="8" spans="2:12">
      <c r="B8" t="s">
        <v>25</v>
      </c>
      <c r="G8" t="s">
        <v>26</v>
      </c>
    </row>
    <row r="9" spans="2:12">
      <c r="B9" t="s">
        <v>27</v>
      </c>
      <c r="C9" s="6"/>
      <c r="G9" t="s">
        <v>28</v>
      </c>
    </row>
    <row r="10" spans="2:12">
      <c r="B10" t="s">
        <v>29</v>
      </c>
      <c r="C10" t="s">
        <v>30</v>
      </c>
      <c r="G10" t="s">
        <v>27</v>
      </c>
      <c r="H10" s="6"/>
    </row>
    <row r="11" spans="2:12">
      <c r="B11" t="s">
        <v>31</v>
      </c>
      <c r="G11" t="s">
        <v>29</v>
      </c>
      <c r="H11" t="s">
        <v>32</v>
      </c>
    </row>
    <row r="12" spans="2:12">
      <c r="G12" t="s">
        <v>31</v>
      </c>
    </row>
    <row r="13" spans="2:12">
      <c r="B13" t="s">
        <v>33</v>
      </c>
      <c r="D13">
        <f>(D5*D6)/(D31*D32)</f>
        <v>0.41739130434782606</v>
      </c>
      <c r="G13" t="s">
        <v>34</v>
      </c>
    </row>
    <row r="16" spans="2:12">
      <c r="L16" t="s">
        <v>35</v>
      </c>
    </row>
    <row r="17" spans="2:9">
      <c r="G17" t="s">
        <v>36</v>
      </c>
      <c r="I17">
        <f>(I5*I6)/(D32*D33)</f>
        <v>0.1040268456375839</v>
      </c>
    </row>
    <row r="28" spans="2:9">
      <c r="B28" s="2" t="s">
        <v>37</v>
      </c>
    </row>
    <row r="30" spans="2:9">
      <c r="B30" s="2" t="s">
        <v>15</v>
      </c>
      <c r="C30" s="2" t="s">
        <v>16</v>
      </c>
      <c r="D30" s="2" t="s">
        <v>17</v>
      </c>
      <c r="E30" s="2"/>
    </row>
    <row r="31" spans="2:9">
      <c r="B31" t="s">
        <v>38</v>
      </c>
      <c r="D31">
        <v>11.5</v>
      </c>
    </row>
    <row r="32" spans="2:9">
      <c r="B32" t="s">
        <v>39</v>
      </c>
      <c r="D32">
        <v>500</v>
      </c>
    </row>
    <row r="33" spans="2:12">
      <c r="B33" t="s">
        <v>40</v>
      </c>
      <c r="D33">
        <v>44.7</v>
      </c>
    </row>
    <row r="34" spans="2:12">
      <c r="B34" t="s">
        <v>29</v>
      </c>
    </row>
    <row r="35" spans="2:12">
      <c r="B35" t="s">
        <v>31</v>
      </c>
    </row>
    <row r="40" spans="2:12">
      <c r="B40" t="s">
        <v>41</v>
      </c>
    </row>
    <row r="42" spans="2:12">
      <c r="B42" t="s">
        <v>42</v>
      </c>
    </row>
    <row r="45" spans="2:12">
      <c r="L45" t="s">
        <v>43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C640-B0B2-2C45-B158-C8004F9CBE4B}">
  <dimension ref="B2:L39"/>
  <sheetViews>
    <sheetView zoomScale="113" workbookViewId="0">
      <selection activeCell="E16" sqref="E16"/>
    </sheetView>
  </sheetViews>
  <sheetFormatPr defaultColWidth="8.85546875" defaultRowHeight="15"/>
  <cols>
    <col min="2" max="2" width="24" bestFit="1" customWidth="1"/>
    <col min="3" max="3" width="10.140625" bestFit="1" customWidth="1"/>
    <col min="5" max="5" width="10.7109375" bestFit="1" customWidth="1"/>
    <col min="7" max="7" width="20.42578125" bestFit="1" customWidth="1"/>
    <col min="10" max="10" width="10.7109375" bestFit="1" customWidth="1"/>
    <col min="12" max="12" width="13.42578125" customWidth="1"/>
  </cols>
  <sheetData>
    <row r="2" spans="2:12">
      <c r="B2" s="1" t="s">
        <v>12</v>
      </c>
      <c r="G2" s="1" t="s">
        <v>13</v>
      </c>
      <c r="L2" s="2" t="s">
        <v>14</v>
      </c>
    </row>
    <row r="4" spans="2:12">
      <c r="B4" s="2" t="s">
        <v>15</v>
      </c>
      <c r="C4" s="2" t="s">
        <v>16</v>
      </c>
      <c r="D4" s="2" t="s">
        <v>17</v>
      </c>
      <c r="E4" s="2" t="s">
        <v>18</v>
      </c>
      <c r="G4" s="2" t="s">
        <v>15</v>
      </c>
      <c r="H4" s="2" t="s">
        <v>16</v>
      </c>
      <c r="I4" s="2" t="s">
        <v>17</v>
      </c>
      <c r="J4" s="2" t="s">
        <v>18</v>
      </c>
    </row>
    <row r="5" spans="2:12">
      <c r="B5" t="s">
        <v>19</v>
      </c>
      <c r="D5" t="e">
        <f>D8*D25*D24/D6</f>
        <v>#DIV/0!</v>
      </c>
      <c r="E5" t="s">
        <v>20</v>
      </c>
      <c r="G5" t="s">
        <v>19</v>
      </c>
      <c r="I5" t="e">
        <f>AVERAGE(I8:I9)*D23*D24/I6</f>
        <v>#DIV/0!</v>
      </c>
      <c r="J5" t="s">
        <v>21</v>
      </c>
    </row>
    <row r="6" spans="2:12">
      <c r="B6" t="s">
        <v>22</v>
      </c>
      <c r="G6" t="s">
        <v>22</v>
      </c>
    </row>
    <row r="7" spans="2:12">
      <c r="B7" t="s">
        <v>23</v>
      </c>
      <c r="G7" t="s">
        <v>24</v>
      </c>
    </row>
    <row r="8" spans="2:12">
      <c r="B8" t="s">
        <v>25</v>
      </c>
      <c r="G8" t="s">
        <v>26</v>
      </c>
    </row>
    <row r="9" spans="2:12">
      <c r="B9" t="s">
        <v>27</v>
      </c>
      <c r="C9" s="6"/>
      <c r="G9" t="s">
        <v>28</v>
      </c>
    </row>
    <row r="10" spans="2:12">
      <c r="B10" t="s">
        <v>29</v>
      </c>
      <c r="C10" t="s">
        <v>30</v>
      </c>
      <c r="G10" t="s">
        <v>27</v>
      </c>
      <c r="H10" s="6"/>
    </row>
    <row r="11" spans="2:12">
      <c r="B11" t="s">
        <v>31</v>
      </c>
      <c r="G11" t="s">
        <v>29</v>
      </c>
      <c r="H11" t="s">
        <v>32</v>
      </c>
    </row>
    <row r="12" spans="2:12">
      <c r="B12" t="s">
        <v>34</v>
      </c>
      <c r="G12" t="s">
        <v>31</v>
      </c>
    </row>
    <row r="13" spans="2:12">
      <c r="G13" t="s">
        <v>34</v>
      </c>
    </row>
    <row r="16" spans="2:12">
      <c r="L16" t="s">
        <v>35</v>
      </c>
    </row>
    <row r="17" spans="2:9">
      <c r="B17" t="s">
        <v>44</v>
      </c>
      <c r="G17" t="s">
        <v>36</v>
      </c>
    </row>
    <row r="20" spans="2:9">
      <c r="B20" s="2" t="s">
        <v>37</v>
      </c>
      <c r="G20" s="2" t="s">
        <v>45</v>
      </c>
    </row>
    <row r="22" spans="2:9">
      <c r="B22" s="2" t="s">
        <v>15</v>
      </c>
      <c r="C22" s="2" t="s">
        <v>16</v>
      </c>
      <c r="D22" s="2" t="s">
        <v>17</v>
      </c>
      <c r="E22" s="2"/>
      <c r="G22" s="2" t="s">
        <v>15</v>
      </c>
      <c r="H22" s="2" t="s">
        <v>16</v>
      </c>
      <c r="I22" s="2" t="s">
        <v>17</v>
      </c>
    </row>
    <row r="23" spans="2:9">
      <c r="B23" t="s">
        <v>38</v>
      </c>
    </row>
    <row r="24" spans="2:9">
      <c r="B24" t="s">
        <v>39</v>
      </c>
    </row>
    <row r="25" spans="2:9">
      <c r="B25" t="s">
        <v>40</v>
      </c>
    </row>
    <row r="26" spans="2:9">
      <c r="B26" t="s">
        <v>29</v>
      </c>
      <c r="G26" t="s">
        <v>46</v>
      </c>
    </row>
    <row r="27" spans="2:9">
      <c r="B27" t="s">
        <v>31</v>
      </c>
      <c r="G27" t="s">
        <v>47</v>
      </c>
    </row>
    <row r="28" spans="2:9">
      <c r="G28" t="s">
        <v>48</v>
      </c>
    </row>
    <row r="29" spans="2:9">
      <c r="B29" t="s">
        <v>49</v>
      </c>
      <c r="C29" t="s">
        <v>50</v>
      </c>
      <c r="G29" t="s">
        <v>51</v>
      </c>
    </row>
    <row r="30" spans="2:9">
      <c r="B30" t="s">
        <v>52</v>
      </c>
      <c r="G30" t="s">
        <v>53</v>
      </c>
    </row>
    <row r="33" spans="2:12">
      <c r="B33" t="s">
        <v>54</v>
      </c>
    </row>
    <row r="34" spans="2:12">
      <c r="B34" t="s">
        <v>55</v>
      </c>
    </row>
    <row r="35" spans="2:12">
      <c r="B35" t="s">
        <v>56</v>
      </c>
    </row>
    <row r="36" spans="2:12">
      <c r="B36" t="s">
        <v>57</v>
      </c>
    </row>
    <row r="37" spans="2:12">
      <c r="B37" t="s">
        <v>58</v>
      </c>
      <c r="L37" t="s">
        <v>43</v>
      </c>
    </row>
    <row r="39" spans="2:12">
      <c r="B39" t="s">
        <v>59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934F-44AB-4346-A940-767187D33107}">
  <dimension ref="A1:AC2"/>
  <sheetViews>
    <sheetView zoomScale="107" workbookViewId="0">
      <selection activeCell="A5" sqref="A5"/>
    </sheetView>
  </sheetViews>
  <sheetFormatPr defaultColWidth="11.42578125" defaultRowHeight="15"/>
  <sheetData>
    <row r="1" spans="1:29">
      <c r="A1" t="s">
        <v>50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54</v>
      </c>
      <c r="U1" t="s">
        <v>46</v>
      </c>
      <c r="V1" t="s">
        <v>78</v>
      </c>
      <c r="W1" t="s">
        <v>48</v>
      </c>
      <c r="X1" t="s">
        <v>51</v>
      </c>
      <c r="Y1" t="s">
        <v>53</v>
      </c>
      <c r="Z1" t="s">
        <v>55</v>
      </c>
      <c r="AA1" t="s">
        <v>56</v>
      </c>
      <c r="AB1" t="s">
        <v>58</v>
      </c>
      <c r="AC1" t="s">
        <v>47</v>
      </c>
    </row>
    <row r="2" spans="1:29">
      <c r="A2">
        <f>'Sizing - Blend'!D29</f>
        <v>0</v>
      </c>
      <c r="B2">
        <f>'Sizing - Blend'!D26</f>
        <v>0</v>
      </c>
      <c r="C2">
        <f>'Sizing - Blend'!D27</f>
        <v>0</v>
      </c>
      <c r="D2">
        <f>'Sizing - Blend'!D23</f>
        <v>0</v>
      </c>
      <c r="E2">
        <f>'Sizing - Blend'!D25</f>
        <v>0</v>
      </c>
      <c r="F2">
        <f>'Sizing - Blend'!D24</f>
        <v>0</v>
      </c>
      <c r="G2">
        <f>'Sizing - Blend'!D6</f>
        <v>0</v>
      </c>
      <c r="H2" t="e">
        <f>'Sizing - Blend'!D5</f>
        <v>#DIV/0!</v>
      </c>
      <c r="I2">
        <f>'Sizing - Blend'!D10</f>
        <v>0</v>
      </c>
      <c r="J2">
        <f>'Sizing - Blend'!D12</f>
        <v>0</v>
      </c>
      <c r="K2">
        <f>'Sizing - Blend'!I6</f>
        <v>0</v>
      </c>
      <c r="L2" t="e">
        <f>'Sizing - Blend'!I5</f>
        <v>#DIV/0!</v>
      </c>
      <c r="M2">
        <f>'Sizing - Blend'!D30</f>
        <v>0</v>
      </c>
      <c r="N2">
        <f>'Sizing - Blend'!D31</f>
        <v>0</v>
      </c>
      <c r="O2">
        <f>'Sizing - Blend'!D32</f>
        <v>0</v>
      </c>
      <c r="P2">
        <f>'Sizing - Blend'!I23</f>
        <v>0</v>
      </c>
      <c r="Q2">
        <f>'Sizing - Blend'!I24</f>
        <v>0</v>
      </c>
      <c r="R2">
        <f>'Sizing - Blend'!I25</f>
        <v>0</v>
      </c>
      <c r="S2">
        <f>'Sizing - Blend'!D39</f>
        <v>0</v>
      </c>
      <c r="T2">
        <f>'Sizing - Blend'!D33</f>
        <v>0</v>
      </c>
      <c r="U2">
        <f>'Sizing - Blend'!I26</f>
        <v>0</v>
      </c>
      <c r="V2">
        <f>'Sizing - Blend'!D36</f>
        <v>0</v>
      </c>
      <c r="W2">
        <f>'Sizing - Blend'!I28</f>
        <v>0</v>
      </c>
      <c r="X2">
        <f>'Sizing - Blend'!I29</f>
        <v>0</v>
      </c>
      <c r="Y2">
        <f>'Sizing - Blend'!I30</f>
        <v>0</v>
      </c>
      <c r="Z2">
        <f>'Sizing - Blend'!D34</f>
        <v>0</v>
      </c>
      <c r="AA2">
        <f>'Sizing - Blend'!D35</f>
        <v>0</v>
      </c>
      <c r="AB2">
        <f>'Sizing - Blend'!D37</f>
        <v>0</v>
      </c>
      <c r="AC2">
        <f>'Sizing - Blend'!I27</f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506B-F31E-9447-ACC5-ABE21B35E24D}">
  <dimension ref="B2:L39"/>
  <sheetViews>
    <sheetView topLeftCell="A10" zoomScale="113" workbookViewId="0">
      <selection activeCell="K14" sqref="K14"/>
    </sheetView>
  </sheetViews>
  <sheetFormatPr defaultColWidth="8.85546875" defaultRowHeight="15"/>
  <cols>
    <col min="2" max="2" width="24" bestFit="1" customWidth="1"/>
    <col min="3" max="3" width="10.140625" bestFit="1" customWidth="1"/>
    <col min="5" max="5" width="10.7109375" bestFit="1" customWidth="1"/>
    <col min="7" max="7" width="20.42578125" bestFit="1" customWidth="1"/>
    <col min="10" max="10" width="10.7109375" bestFit="1" customWidth="1"/>
    <col min="12" max="12" width="13.42578125" customWidth="1"/>
  </cols>
  <sheetData>
    <row r="2" spans="2:12">
      <c r="B2" s="1" t="s">
        <v>12</v>
      </c>
      <c r="G2" s="1" t="s">
        <v>13</v>
      </c>
      <c r="L2" s="2" t="s">
        <v>14</v>
      </c>
    </row>
    <row r="4" spans="2:12">
      <c r="B4" s="2" t="s">
        <v>15</v>
      </c>
      <c r="C4" s="2" t="s">
        <v>16</v>
      </c>
      <c r="D4" s="2" t="s">
        <v>17</v>
      </c>
      <c r="E4" s="2" t="s">
        <v>18</v>
      </c>
      <c r="G4" s="2" t="s">
        <v>15</v>
      </c>
      <c r="H4" s="2" t="s">
        <v>16</v>
      </c>
      <c r="I4" s="2" t="s">
        <v>17</v>
      </c>
      <c r="J4" s="2" t="s">
        <v>18</v>
      </c>
    </row>
    <row r="5" spans="2:12">
      <c r="B5" t="s">
        <v>19</v>
      </c>
      <c r="D5" t="e">
        <f>D8*D25*D24/D6</f>
        <v>#DIV/0!</v>
      </c>
      <c r="E5" t="s">
        <v>20</v>
      </c>
      <c r="G5" t="s">
        <v>19</v>
      </c>
      <c r="I5" t="e">
        <f>AVERAGE(I8:I9)*D23*D24/I6</f>
        <v>#DIV/0!</v>
      </c>
      <c r="J5" t="s">
        <v>21</v>
      </c>
    </row>
    <row r="6" spans="2:12">
      <c r="B6" t="s">
        <v>22</v>
      </c>
      <c r="G6" t="s">
        <v>22</v>
      </c>
    </row>
    <row r="7" spans="2:12">
      <c r="B7" t="s">
        <v>23</v>
      </c>
      <c r="G7" t="s">
        <v>24</v>
      </c>
    </row>
    <row r="8" spans="2:12">
      <c r="B8" t="s">
        <v>25</v>
      </c>
      <c r="G8" t="s">
        <v>26</v>
      </c>
    </row>
    <row r="9" spans="2:12">
      <c r="B9" t="s">
        <v>27</v>
      </c>
      <c r="C9" s="6"/>
      <c r="G9" t="s">
        <v>28</v>
      </c>
    </row>
    <row r="10" spans="2:12">
      <c r="B10" t="s">
        <v>29</v>
      </c>
      <c r="C10" t="s">
        <v>30</v>
      </c>
      <c r="G10" t="s">
        <v>27</v>
      </c>
      <c r="H10" s="6"/>
    </row>
    <row r="11" spans="2:12">
      <c r="B11" t="s">
        <v>31</v>
      </c>
      <c r="G11" t="s">
        <v>29</v>
      </c>
      <c r="H11" t="s">
        <v>32</v>
      </c>
    </row>
    <row r="12" spans="2:12">
      <c r="B12" t="s">
        <v>34</v>
      </c>
      <c r="G12" t="s">
        <v>31</v>
      </c>
    </row>
    <row r="13" spans="2:12">
      <c r="G13" t="s">
        <v>34</v>
      </c>
    </row>
    <row r="16" spans="2:12">
      <c r="L16" t="s">
        <v>35</v>
      </c>
    </row>
    <row r="17" spans="2:9">
      <c r="B17" t="s">
        <v>44</v>
      </c>
      <c r="G17" t="s">
        <v>36</v>
      </c>
    </row>
    <row r="20" spans="2:9">
      <c r="B20" s="2" t="s">
        <v>37</v>
      </c>
      <c r="G20" s="2" t="s">
        <v>45</v>
      </c>
    </row>
    <row r="22" spans="2:9">
      <c r="B22" s="2" t="s">
        <v>15</v>
      </c>
      <c r="C22" s="2" t="s">
        <v>16</v>
      </c>
      <c r="D22" s="2" t="s">
        <v>17</v>
      </c>
      <c r="E22" s="2"/>
      <c r="G22" s="2" t="s">
        <v>15</v>
      </c>
      <c r="H22" s="2" t="s">
        <v>16</v>
      </c>
      <c r="I22" s="2" t="s">
        <v>17</v>
      </c>
    </row>
    <row r="23" spans="2:9">
      <c r="B23" t="s">
        <v>38</v>
      </c>
    </row>
    <row r="24" spans="2:9">
      <c r="B24" t="s">
        <v>39</v>
      </c>
    </row>
    <row r="25" spans="2:9">
      <c r="B25" t="s">
        <v>40</v>
      </c>
    </row>
    <row r="26" spans="2:9">
      <c r="B26" t="s">
        <v>29</v>
      </c>
      <c r="G26" t="s">
        <v>46</v>
      </c>
    </row>
    <row r="27" spans="2:9">
      <c r="B27" t="s">
        <v>31</v>
      </c>
      <c r="G27" t="s">
        <v>47</v>
      </c>
    </row>
    <row r="28" spans="2:9">
      <c r="G28" t="s">
        <v>48</v>
      </c>
    </row>
    <row r="29" spans="2:9">
      <c r="B29" t="s">
        <v>49</v>
      </c>
      <c r="C29" t="s">
        <v>50</v>
      </c>
      <c r="G29" t="s">
        <v>51</v>
      </c>
    </row>
    <row r="30" spans="2:9">
      <c r="B30" t="s">
        <v>52</v>
      </c>
      <c r="G30" t="s">
        <v>53</v>
      </c>
    </row>
    <row r="33" spans="2:12">
      <c r="B33" t="s">
        <v>54</v>
      </c>
    </row>
    <row r="34" spans="2:12">
      <c r="B34" t="s">
        <v>55</v>
      </c>
    </row>
    <row r="35" spans="2:12">
      <c r="B35" t="s">
        <v>56</v>
      </c>
    </row>
    <row r="36" spans="2:12">
      <c r="B36" t="s">
        <v>57</v>
      </c>
    </row>
    <row r="37" spans="2:12">
      <c r="B37" t="s">
        <v>58</v>
      </c>
      <c r="L37" t="s">
        <v>43</v>
      </c>
    </row>
    <row r="39" spans="2:12">
      <c r="B39" t="s">
        <v>59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E0AB6-596F-3148-A442-DC0E65A9BD72}">
  <dimension ref="A1:AC2"/>
  <sheetViews>
    <sheetView topLeftCell="H1" zoomScale="107" workbookViewId="0">
      <selection activeCell="V2" sqref="V2"/>
    </sheetView>
  </sheetViews>
  <sheetFormatPr defaultColWidth="11.42578125" defaultRowHeight="15"/>
  <sheetData>
    <row r="1" spans="1:29">
      <c r="A1" t="s">
        <v>50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54</v>
      </c>
      <c r="U1" t="s">
        <v>46</v>
      </c>
      <c r="V1" t="s">
        <v>78</v>
      </c>
      <c r="W1" t="s">
        <v>48</v>
      </c>
      <c r="X1" t="s">
        <v>51</v>
      </c>
      <c r="Y1" t="s">
        <v>53</v>
      </c>
      <c r="Z1" t="s">
        <v>55</v>
      </c>
      <c r="AA1" t="s">
        <v>56</v>
      </c>
      <c r="AB1" t="s">
        <v>58</v>
      </c>
      <c r="AC1" t="s">
        <v>47</v>
      </c>
    </row>
    <row r="2" spans="1:29">
      <c r="A2">
        <f>'Sizing -Grinch'!D29</f>
        <v>0</v>
      </c>
      <c r="B2">
        <f>'Sizing -Grinch'!D26</f>
        <v>0</v>
      </c>
      <c r="C2">
        <f>'Sizing -Grinch'!D27</f>
        <v>0</v>
      </c>
      <c r="D2">
        <f>'Sizing -Grinch'!D23</f>
        <v>0</v>
      </c>
      <c r="E2">
        <f>'Sizing -Grinch'!D25</f>
        <v>0</v>
      </c>
      <c r="F2">
        <f>'Sizing -Grinch'!D24</f>
        <v>0</v>
      </c>
      <c r="G2">
        <f>'Sizing -Grinch'!D6</f>
        <v>0</v>
      </c>
      <c r="H2" t="e">
        <f>'Sizing -Grinch'!D5</f>
        <v>#DIV/0!</v>
      </c>
      <c r="I2">
        <f>'Sizing -Grinch'!D10</f>
        <v>0</v>
      </c>
      <c r="J2">
        <f>'Sizing -Grinch'!D12</f>
        <v>0</v>
      </c>
      <c r="K2">
        <f>'Sizing -Grinch'!I6</f>
        <v>0</v>
      </c>
      <c r="L2" t="e">
        <f>'Sizing -Grinch'!I5</f>
        <v>#DIV/0!</v>
      </c>
      <c r="M2">
        <f>'Sizing -Grinch'!D30</f>
        <v>0</v>
      </c>
      <c r="N2">
        <f>'Sizing -Grinch'!D31</f>
        <v>0</v>
      </c>
      <c r="O2">
        <f>'Sizing -Grinch'!D32</f>
        <v>0</v>
      </c>
      <c r="P2">
        <f>'Sizing -Grinch'!I23</f>
        <v>0</v>
      </c>
      <c r="Q2">
        <f>'Sizing -Grinch'!I24</f>
        <v>0</v>
      </c>
      <c r="R2">
        <f>'Sizing -Grinch'!I25</f>
        <v>0</v>
      </c>
      <c r="S2">
        <f>'Sizing -Grinch'!D39</f>
        <v>0</v>
      </c>
      <c r="T2">
        <f>'Sizing -Grinch'!D33</f>
        <v>0</v>
      </c>
      <c r="U2">
        <f>'Sizing -Grinch'!I26</f>
        <v>0</v>
      </c>
      <c r="V2">
        <f>'Sizing -Grinch'!D36</f>
        <v>0</v>
      </c>
      <c r="W2">
        <f>'Sizing -Grinch'!I28</f>
        <v>0</v>
      </c>
      <c r="X2">
        <f>'Sizing -Grinch'!I29</f>
        <v>0</v>
      </c>
      <c r="Y2">
        <f>'Sizing -Grinch'!I30</f>
        <v>0</v>
      </c>
      <c r="Z2">
        <f>'Sizing -Grinch'!D34</f>
        <v>0</v>
      </c>
      <c r="AA2">
        <f>'Sizing -Grinch'!D35</f>
        <v>0</v>
      </c>
      <c r="AB2">
        <f>'Sizing -Grinch'!D37</f>
        <v>0</v>
      </c>
      <c r="AC2">
        <f>'Sizing -Grinch'!I27</f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7"/>
  <sheetViews>
    <sheetView topLeftCell="A22" zoomScale="113" workbookViewId="0">
      <selection activeCell="B27" sqref="B27"/>
    </sheetView>
  </sheetViews>
  <sheetFormatPr defaultColWidth="8.85546875" defaultRowHeight="15"/>
  <cols>
    <col min="2" max="2" width="24" bestFit="1" customWidth="1"/>
    <col min="3" max="3" width="10.140625" bestFit="1" customWidth="1"/>
    <col min="5" max="5" width="10.7109375" bestFit="1" customWidth="1"/>
    <col min="7" max="7" width="20.42578125" bestFit="1" customWidth="1"/>
    <col min="10" max="10" width="10.7109375" bestFit="1" customWidth="1"/>
    <col min="12" max="12" width="13.42578125" customWidth="1"/>
  </cols>
  <sheetData>
    <row r="2" spans="2:12">
      <c r="B2" s="1" t="s">
        <v>12</v>
      </c>
      <c r="G2" s="1" t="s">
        <v>13</v>
      </c>
      <c r="L2" s="2" t="s">
        <v>14</v>
      </c>
    </row>
    <row r="4" spans="2:12">
      <c r="B4" s="2" t="s">
        <v>15</v>
      </c>
      <c r="C4" s="2" t="s">
        <v>16</v>
      </c>
      <c r="D4" s="2" t="s">
        <v>17</v>
      </c>
      <c r="E4" s="2" t="s">
        <v>18</v>
      </c>
      <c r="G4" s="2" t="s">
        <v>15</v>
      </c>
      <c r="H4" s="2" t="s">
        <v>16</v>
      </c>
      <c r="I4" s="2" t="s">
        <v>17</v>
      </c>
      <c r="J4" s="2" t="s">
        <v>18</v>
      </c>
    </row>
    <row r="5" spans="2:12">
      <c r="B5" t="s">
        <v>19</v>
      </c>
      <c r="D5">
        <f>D7*D8</f>
        <v>42.443296150031991</v>
      </c>
      <c r="G5" t="s">
        <v>19</v>
      </c>
      <c r="I5">
        <f>I7*I8</f>
        <v>42.443296150031991</v>
      </c>
    </row>
    <row r="6" spans="2:12">
      <c r="B6" t="s">
        <v>22</v>
      </c>
      <c r="D6">
        <f>$D$31</f>
        <v>15.3</v>
      </c>
      <c r="G6" t="s">
        <v>22</v>
      </c>
      <c r="I6">
        <f>$D$31</f>
        <v>15.3</v>
      </c>
    </row>
    <row r="7" spans="2:12">
      <c r="B7" t="s">
        <v>23</v>
      </c>
      <c r="D7">
        <f xml:space="preserve"> $D$32*COS($D$37 * 3.14/180)</f>
        <v>8.4886592300063981</v>
      </c>
      <c r="G7" t="s">
        <v>23</v>
      </c>
      <c r="I7">
        <f xml:space="preserve"> $D$32*COS($D$37 * 3.14/180)</f>
        <v>8.4886592300063981</v>
      </c>
    </row>
    <row r="8" spans="2:12">
      <c r="B8" t="s">
        <v>25</v>
      </c>
      <c r="D8">
        <f>$D$33</f>
        <v>5</v>
      </c>
      <c r="G8" t="s">
        <v>25</v>
      </c>
      <c r="I8">
        <f>$D$33</f>
        <v>5</v>
      </c>
    </row>
    <row r="9" spans="2:12">
      <c r="B9" t="s">
        <v>27</v>
      </c>
      <c r="C9" s="6"/>
      <c r="G9" t="s">
        <v>27</v>
      </c>
      <c r="H9" s="6"/>
    </row>
    <row r="10" spans="2:12">
      <c r="B10" t="s">
        <v>29</v>
      </c>
      <c r="C10" t="s">
        <v>30</v>
      </c>
      <c r="D10">
        <f>D7^2/D5</f>
        <v>1.6977318460012796</v>
      </c>
      <c r="G10" t="s">
        <v>29</v>
      </c>
      <c r="H10" t="s">
        <v>30</v>
      </c>
      <c r="I10">
        <f>I7^2/I5</f>
        <v>1.6977318460012796</v>
      </c>
    </row>
    <row r="11" spans="2:12">
      <c r="B11" t="s">
        <v>31</v>
      </c>
      <c r="D11">
        <v>0</v>
      </c>
      <c r="G11" t="s">
        <v>31</v>
      </c>
      <c r="I11">
        <v>0</v>
      </c>
    </row>
    <row r="14" spans="2:12">
      <c r="B14" t="s">
        <v>44</v>
      </c>
      <c r="D14">
        <f>(D5*D6)/(D21*D20)</f>
        <v>1.4748717363010521E-2</v>
      </c>
      <c r="G14" t="s">
        <v>36</v>
      </c>
    </row>
    <row r="16" spans="2:12">
      <c r="L16" t="s">
        <v>35</v>
      </c>
    </row>
    <row r="17" spans="2:7">
      <c r="B17" s="2" t="s">
        <v>37</v>
      </c>
    </row>
    <row r="19" spans="2:7">
      <c r="B19" s="2" t="s">
        <v>15</v>
      </c>
      <c r="C19" s="2" t="s">
        <v>16</v>
      </c>
      <c r="D19" s="2" t="s">
        <v>17</v>
      </c>
      <c r="E19" s="2"/>
      <c r="G19" s="7" t="s">
        <v>79</v>
      </c>
    </row>
    <row r="20" spans="2:7">
      <c r="B20" t="s">
        <v>38</v>
      </c>
      <c r="D20">
        <f>D21/D22</f>
        <v>27.089283333333334</v>
      </c>
      <c r="G20" s="7" t="s">
        <v>80</v>
      </c>
    </row>
    <row r="21" spans="2:7">
      <c r="B21" t="s">
        <v>39</v>
      </c>
      <c r="D21">
        <v>1625.357</v>
      </c>
    </row>
    <row r="22" spans="2:7">
      <c r="B22" t="s">
        <v>40</v>
      </c>
      <c r="D22">
        <v>60</v>
      </c>
    </row>
    <row r="23" spans="2:7">
      <c r="B23" t="s">
        <v>81</v>
      </c>
      <c r="D23">
        <v>2.2149999999999999</v>
      </c>
    </row>
    <row r="27" spans="2:7">
      <c r="B27" s="1" t="s">
        <v>82</v>
      </c>
    </row>
    <row r="29" spans="2:7">
      <c r="B29" s="2" t="s">
        <v>15</v>
      </c>
      <c r="C29" s="2" t="s">
        <v>16</v>
      </c>
      <c r="D29" s="2" t="s">
        <v>17</v>
      </c>
    </row>
    <row r="30" spans="2:7">
      <c r="B30" t="s">
        <v>19</v>
      </c>
      <c r="D30">
        <v>60</v>
      </c>
    </row>
    <row r="31" spans="2:7">
      <c r="B31" t="s">
        <v>22</v>
      </c>
      <c r="D31">
        <v>15.3</v>
      </c>
    </row>
    <row r="32" spans="2:7">
      <c r="B32" t="s">
        <v>23</v>
      </c>
      <c r="D32">
        <v>12</v>
      </c>
    </row>
    <row r="33" spans="2:12">
      <c r="B33" t="s">
        <v>25</v>
      </c>
      <c r="D33">
        <v>5</v>
      </c>
    </row>
    <row r="34" spans="2:12">
      <c r="B34" t="s">
        <v>27</v>
      </c>
      <c r="C34" s="6"/>
    </row>
    <row r="35" spans="2:12">
      <c r="B35" t="s">
        <v>29</v>
      </c>
      <c r="C35" t="s">
        <v>30</v>
      </c>
      <c r="D35">
        <v>2.4</v>
      </c>
    </row>
    <row r="36" spans="2:12">
      <c r="B36" t="s">
        <v>83</v>
      </c>
      <c r="D36">
        <v>0</v>
      </c>
    </row>
    <row r="37" spans="2:12">
      <c r="B37" t="s">
        <v>84</v>
      </c>
      <c r="D37">
        <v>45</v>
      </c>
      <c r="L37" t="s">
        <v>43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48B1-5520-0D4C-8884-B232019FA023}">
  <dimension ref="B2:U39"/>
  <sheetViews>
    <sheetView zoomScale="113" workbookViewId="0">
      <selection activeCell="D17" sqref="D17"/>
    </sheetView>
  </sheetViews>
  <sheetFormatPr defaultColWidth="8.85546875" defaultRowHeight="15"/>
  <cols>
    <col min="2" max="2" width="24" bestFit="1" customWidth="1"/>
    <col min="3" max="3" width="10.140625" bestFit="1" customWidth="1"/>
    <col min="4" max="4" width="9.28515625" bestFit="1" customWidth="1"/>
    <col min="5" max="5" width="15.85546875" customWidth="1"/>
    <col min="7" max="7" width="20.42578125" bestFit="1" customWidth="1"/>
    <col min="10" max="10" width="10.7109375" bestFit="1" customWidth="1"/>
    <col min="12" max="12" width="13.42578125" customWidth="1"/>
    <col min="18" max="18" width="24.28515625" customWidth="1"/>
    <col min="19" max="19" width="17.42578125" customWidth="1"/>
  </cols>
  <sheetData>
    <row r="2" spans="2:21">
      <c r="B2" s="1" t="s">
        <v>12</v>
      </c>
      <c r="G2" s="1" t="s">
        <v>13</v>
      </c>
      <c r="L2" s="2" t="s">
        <v>14</v>
      </c>
      <c r="R2" s="1" t="s">
        <v>85</v>
      </c>
    </row>
    <row r="3" spans="2:21">
      <c r="C3" t="s">
        <v>86</v>
      </c>
      <c r="S3" t="s">
        <v>86</v>
      </c>
    </row>
    <row r="4" spans="2:21">
      <c r="B4" s="2" t="s">
        <v>15</v>
      </c>
      <c r="C4" s="2" t="s">
        <v>16</v>
      </c>
      <c r="D4" s="2" t="s">
        <v>17</v>
      </c>
      <c r="E4" s="2" t="s">
        <v>18</v>
      </c>
      <c r="G4" s="2" t="s">
        <v>15</v>
      </c>
      <c r="H4" s="2" t="s">
        <v>16</v>
      </c>
      <c r="I4" s="2" t="s">
        <v>17</v>
      </c>
      <c r="J4" s="2" t="s">
        <v>18</v>
      </c>
      <c r="R4" s="2" t="s">
        <v>15</v>
      </c>
      <c r="S4" s="2" t="s">
        <v>16</v>
      </c>
      <c r="T4" s="2" t="s">
        <v>17</v>
      </c>
      <c r="U4" s="2" t="s">
        <v>18</v>
      </c>
    </row>
    <row r="5" spans="2:21">
      <c r="B5" t="s">
        <v>19</v>
      </c>
      <c r="D5">
        <f>D7*(D8+D9)/2</f>
        <v>42.426406871192853</v>
      </c>
      <c r="G5" t="s">
        <v>19</v>
      </c>
      <c r="I5">
        <f>I7*(I8+I9)/2</f>
        <v>42.426406871192853</v>
      </c>
      <c r="J5" t="s">
        <v>21</v>
      </c>
      <c r="R5" t="s">
        <v>19</v>
      </c>
      <c r="T5">
        <f>T7*T8</f>
        <v>60</v>
      </c>
    </row>
    <row r="6" spans="2:21">
      <c r="B6" t="s">
        <v>22</v>
      </c>
      <c r="D6">
        <f>$T$6</f>
        <v>15.3</v>
      </c>
      <c r="G6" t="s">
        <v>22</v>
      </c>
      <c r="I6">
        <f>$T$6</f>
        <v>15.3</v>
      </c>
      <c r="R6" t="s">
        <v>22</v>
      </c>
      <c r="T6">
        <f>15.3</f>
        <v>15.3</v>
      </c>
    </row>
    <row r="7" spans="2:21">
      <c r="B7" t="s">
        <v>24</v>
      </c>
      <c r="D7">
        <f>$T$7*COS($T$12)</f>
        <v>8.4852813742385713</v>
      </c>
      <c r="G7" t="s">
        <v>24</v>
      </c>
      <c r="I7">
        <f>$T$7*COS($T$12)</f>
        <v>8.4852813742385713</v>
      </c>
      <c r="R7" t="s">
        <v>23</v>
      </c>
      <c r="T7">
        <f>12</f>
        <v>12</v>
      </c>
    </row>
    <row r="8" spans="2:21">
      <c r="B8" t="s">
        <v>26</v>
      </c>
      <c r="D8">
        <f>$T$8</f>
        <v>5</v>
      </c>
      <c r="G8" t="s">
        <v>26</v>
      </c>
      <c r="I8">
        <f>$T$8</f>
        <v>5</v>
      </c>
      <c r="R8" t="s">
        <v>25</v>
      </c>
      <c r="T8">
        <v>5</v>
      </c>
    </row>
    <row r="9" spans="2:21">
      <c r="B9" t="s">
        <v>28</v>
      </c>
      <c r="D9">
        <f>$T$8</f>
        <v>5</v>
      </c>
      <c r="G9" t="s">
        <v>28</v>
      </c>
      <c r="I9">
        <f>$T$8</f>
        <v>5</v>
      </c>
      <c r="R9" t="s">
        <v>27</v>
      </c>
      <c r="S9" s="6"/>
    </row>
    <row r="10" spans="2:21">
      <c r="B10" t="s">
        <v>27</v>
      </c>
      <c r="C10" s="6"/>
      <c r="G10" t="s">
        <v>27</v>
      </c>
      <c r="H10" s="6"/>
      <c r="R10" t="s">
        <v>29</v>
      </c>
      <c r="S10" t="s">
        <v>30</v>
      </c>
      <c r="T10">
        <f>T7^2/T5</f>
        <v>2.4</v>
      </c>
    </row>
    <row r="11" spans="2:21">
      <c r="B11" t="s">
        <v>29</v>
      </c>
      <c r="C11" t="s">
        <v>32</v>
      </c>
      <c r="D11">
        <f>D7^2/D5</f>
        <v>1.6970562748477143</v>
      </c>
      <c r="G11" t="s">
        <v>29</v>
      </c>
      <c r="H11" t="s">
        <v>32</v>
      </c>
      <c r="I11">
        <f>I7^2/I5</f>
        <v>1.6970562748477143</v>
      </c>
      <c r="R11" t="s">
        <v>31</v>
      </c>
      <c r="T11">
        <v>0</v>
      </c>
    </row>
    <row r="12" spans="2:21">
      <c r="B12" t="s">
        <v>31</v>
      </c>
      <c r="G12" t="s">
        <v>31</v>
      </c>
      <c r="R12" t="s">
        <v>87</v>
      </c>
      <c r="T12">
        <f>PI()/4</f>
        <v>0.78539816339744828</v>
      </c>
    </row>
    <row r="13" spans="2:21">
      <c r="B13" t="s">
        <v>34</v>
      </c>
      <c r="G13" t="s">
        <v>34</v>
      </c>
    </row>
    <row r="16" spans="2:21">
      <c r="L16" t="s">
        <v>35</v>
      </c>
    </row>
    <row r="17" spans="2:9">
      <c r="B17" t="s">
        <v>44</v>
      </c>
      <c r="D17" s="8">
        <v>4.7468000000000003E-2</v>
      </c>
      <c r="G17" t="s">
        <v>36</v>
      </c>
    </row>
    <row r="20" spans="2:9">
      <c r="B20" s="2" t="s">
        <v>37</v>
      </c>
      <c r="G20" s="2" t="s">
        <v>45</v>
      </c>
    </row>
    <row r="22" spans="2:9">
      <c r="B22" s="2" t="s">
        <v>15</v>
      </c>
      <c r="C22" s="2" t="s">
        <v>16</v>
      </c>
      <c r="D22" s="2" t="s">
        <v>17</v>
      </c>
      <c r="E22" s="2"/>
      <c r="G22" s="2" t="s">
        <v>15</v>
      </c>
      <c r="H22" s="2" t="s">
        <v>16</v>
      </c>
      <c r="I22" s="2" t="s">
        <v>17</v>
      </c>
    </row>
    <row r="23" spans="2:9">
      <c r="B23" t="s">
        <v>38</v>
      </c>
      <c r="D23">
        <f>D24/D25</f>
        <v>27.089283333333334</v>
      </c>
      <c r="G23" t="s">
        <v>88</v>
      </c>
    </row>
    <row r="24" spans="2:9">
      <c r="B24" t="s">
        <v>39</v>
      </c>
      <c r="D24">
        <v>1625.357</v>
      </c>
      <c r="G24" t="s">
        <v>89</v>
      </c>
    </row>
    <row r="25" spans="2:9">
      <c r="B25" t="s">
        <v>40</v>
      </c>
      <c r="D25">
        <v>60</v>
      </c>
      <c r="G25" t="s">
        <v>90</v>
      </c>
    </row>
    <row r="26" spans="2:9">
      <c r="B26" t="s">
        <v>29</v>
      </c>
      <c r="D26">
        <v>2.2149999999999999</v>
      </c>
      <c r="G26" t="s">
        <v>46</v>
      </c>
    </row>
    <row r="27" spans="2:9">
      <c r="B27" t="s">
        <v>31</v>
      </c>
      <c r="D27">
        <v>33.799999999999997</v>
      </c>
      <c r="G27" t="s">
        <v>47</v>
      </c>
    </row>
    <row r="28" spans="2:9">
      <c r="G28" t="s">
        <v>48</v>
      </c>
    </row>
    <row r="29" spans="2:9">
      <c r="B29" t="s">
        <v>49</v>
      </c>
      <c r="C29" t="s">
        <v>50</v>
      </c>
      <c r="G29" t="s">
        <v>51</v>
      </c>
    </row>
    <row r="30" spans="2:9">
      <c r="B30" t="s">
        <v>52</v>
      </c>
      <c r="G30" t="s">
        <v>53</v>
      </c>
    </row>
    <row r="31" spans="2:9">
      <c r="B31" t="s">
        <v>91</v>
      </c>
    </row>
    <row r="32" spans="2:9">
      <c r="B32" t="s">
        <v>92</v>
      </c>
    </row>
    <row r="33" spans="2:12">
      <c r="B33" t="s">
        <v>54</v>
      </c>
    </row>
    <row r="34" spans="2:12">
      <c r="B34" t="s">
        <v>55</v>
      </c>
    </row>
    <row r="35" spans="2:12">
      <c r="B35" t="s">
        <v>56</v>
      </c>
    </row>
    <row r="36" spans="2:12">
      <c r="B36" t="s">
        <v>57</v>
      </c>
    </row>
    <row r="37" spans="2:12">
      <c r="B37" t="s">
        <v>58</v>
      </c>
    </row>
    <row r="38" spans="2:12">
      <c r="L38" t="s">
        <v>43</v>
      </c>
    </row>
    <row r="39" spans="2:12">
      <c r="B39" t="s">
        <v>59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9D57-E803-134B-AFB4-ECB98E680912}">
  <dimension ref="A1:AE2"/>
  <sheetViews>
    <sheetView tabSelected="1" topLeftCell="U1" zoomScale="107" workbookViewId="0">
      <selection activeCell="AE5" sqref="AE5"/>
    </sheetView>
  </sheetViews>
  <sheetFormatPr defaultColWidth="11.42578125" defaultRowHeight="15"/>
  <sheetData>
    <row r="1" spans="1:31">
      <c r="A1" t="s">
        <v>50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54</v>
      </c>
      <c r="U1" t="s">
        <v>46</v>
      </c>
      <c r="V1" t="s">
        <v>78</v>
      </c>
      <c r="W1" t="s">
        <v>48</v>
      </c>
      <c r="X1" t="s">
        <v>51</v>
      </c>
      <c r="Y1" t="s">
        <v>53</v>
      </c>
      <c r="Z1" t="s">
        <v>55</v>
      </c>
      <c r="AA1" t="s">
        <v>56</v>
      </c>
      <c r="AB1" t="s">
        <v>58</v>
      </c>
      <c r="AC1" t="s">
        <v>47</v>
      </c>
      <c r="AD1" t="s">
        <v>93</v>
      </c>
      <c r="AE1" t="s">
        <v>94</v>
      </c>
    </row>
    <row r="2" spans="1:31">
      <c r="A2">
        <f>'Sizing - Sunfish_final'!D29</f>
        <v>0</v>
      </c>
      <c r="B2">
        <f>'Sizing - Sunfish_final'!D26</f>
        <v>2.2149999999999999</v>
      </c>
      <c r="C2">
        <f>'Sizing - Sunfish_final'!D27</f>
        <v>33.799999999999997</v>
      </c>
      <c r="D2">
        <f>'Sizing - Sunfish_final'!D23</f>
        <v>27.089283333333334</v>
      </c>
      <c r="E2">
        <f>'Sizing - Sunfish_final'!D25</f>
        <v>60</v>
      </c>
      <c r="F2">
        <f>'Sizing - Sunfish_final'!D24</f>
        <v>1625.357</v>
      </c>
      <c r="G2">
        <f>'Sizing - Sunfish_final'!D6</f>
        <v>15.3</v>
      </c>
      <c r="H2">
        <f>'Sizing - Sunfish_final'!D5</f>
        <v>42.426406871192853</v>
      </c>
      <c r="I2">
        <f>'Sizing - Sunfish_final'!D10</f>
        <v>0</v>
      </c>
      <c r="J2">
        <f>'Sizing - Sunfish_final'!D12</f>
        <v>0</v>
      </c>
      <c r="K2">
        <f>'Sizing - Sunfish_final'!I6</f>
        <v>15.3</v>
      </c>
      <c r="L2">
        <f>'Sizing - Sunfish_final'!I5</f>
        <v>42.426406871192853</v>
      </c>
      <c r="M2">
        <f>'Sizing - Sunfish_final'!D30</f>
        <v>0</v>
      </c>
      <c r="N2">
        <f>'Sizing - Sunfish_final'!D31</f>
        <v>0</v>
      </c>
      <c r="O2">
        <f>'Sizing - Sunfish_final'!D32</f>
        <v>0</v>
      </c>
      <c r="P2">
        <f>'Sizing - Sunfish_final'!I23</f>
        <v>0</v>
      </c>
      <c r="Q2">
        <f>'Sizing - Sunfish_final'!I24</f>
        <v>0</v>
      </c>
      <c r="R2">
        <f>'Sizing - Sunfish_final'!I25</f>
        <v>0</v>
      </c>
      <c r="S2">
        <f>'Sizing - Sunfish_final'!D39</f>
        <v>0</v>
      </c>
      <c r="T2">
        <f>'Sizing - Sunfish_final'!D33</f>
        <v>0</v>
      </c>
      <c r="U2">
        <f>'Sizing - Sunfish_final'!I26</f>
        <v>0</v>
      </c>
      <c r="V2">
        <f>'Sizing - Sunfish_final'!D36</f>
        <v>0</v>
      </c>
      <c r="W2">
        <f>'Sizing - Sunfish_final'!I28</f>
        <v>0</v>
      </c>
      <c r="X2">
        <f>'Sizing - Sunfish_final'!I29</f>
        <v>0</v>
      </c>
      <c r="Y2">
        <f>'Sizing - Sunfish_final'!I30</f>
        <v>0</v>
      </c>
      <c r="Z2">
        <f>'Sizing - Sunfish_final'!D34</f>
        <v>0</v>
      </c>
      <c r="AA2">
        <f>'Sizing - Sunfish_final'!D35</f>
        <v>0</v>
      </c>
      <c r="AB2">
        <f>'Sizing - Sunfish_final'!D37</f>
        <v>0</v>
      </c>
      <c r="AC2">
        <f>'Sizing - Sunfish_final'!I27</f>
        <v>0</v>
      </c>
      <c r="AD2">
        <v>0</v>
      </c>
      <c r="AE2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581F-2974-4EDC-B112-90F765F2515F}">
  <dimension ref="A1:Q6"/>
  <sheetViews>
    <sheetView workbookViewId="0">
      <selection activeCell="O4" sqref="O4"/>
    </sheetView>
  </sheetViews>
  <sheetFormatPr defaultRowHeight="15"/>
  <sheetData>
    <row r="1" spans="1:17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54</v>
      </c>
      <c r="I1" t="s">
        <v>46</v>
      </c>
      <c r="J1" t="s">
        <v>51</v>
      </c>
      <c r="K1" t="s">
        <v>53</v>
      </c>
      <c r="L1" t="s">
        <v>55</v>
      </c>
      <c r="M1" t="s">
        <v>56</v>
      </c>
      <c r="N1" t="s">
        <v>58</v>
      </c>
      <c r="O1" t="s">
        <v>47</v>
      </c>
      <c r="P1" t="s">
        <v>95</v>
      </c>
      <c r="Q1" t="s">
        <v>96</v>
      </c>
    </row>
    <row r="4" spans="1:17">
      <c r="C4" s="9"/>
    </row>
    <row r="6" spans="1:17">
      <c r="C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2026-02-17T15:38:28Z</dcterms:created>
  <dcterms:modified xsi:type="dcterms:W3CDTF">2026-02-17T20:36:43Z</dcterms:modified>
  <cp:category/>
  <cp:contentStatus/>
</cp:coreProperties>
</file>