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ời nói đầu" sheetId="1" r:id="rId4"/>
    <sheet state="visible" name="Tổng thể " sheetId="2" r:id="rId5"/>
    <sheet state="visible" name="Mục tiêu Công ty " sheetId="3" r:id="rId6"/>
    <sheet state="visible" name="Bắc miền trung " sheetId="4" r:id="rId7"/>
    <sheet state="visible" name="Trung Trung Bộ" sheetId="5" r:id="rId8"/>
    <sheet state="visible" name="Tây nguyên" sheetId="6" r:id="rId9"/>
    <sheet state="visible" name="Nam miền trung" sheetId="7" r:id="rId10"/>
    <sheet state="visible" name="Hồ Chí Minh " sheetId="8" r:id="rId11"/>
    <sheet state="visible" name="Sàn TMĐT" sheetId="9" r:id="rId12"/>
    <sheet state="visible" name="Bán lẻ" sheetId="10" r:id="rId13"/>
    <sheet state="visible" name="Kế hoạch mùa vụ " sheetId="11" r:id="rId14"/>
    <sheet state="visible" name="Bộ nhân cách sống Daika" sheetId="12" r:id="rId15"/>
    <sheet state="visible" name="Trang tính14" sheetId="13" r:id="rId16"/>
  </sheets>
  <definedNames>
    <definedName hidden="1" localSheetId="2" name="_xlnm._FilterDatabase">'Mục tiêu Công ty '!$B$17:$G$23</definedName>
  </definedNames>
  <calcPr/>
</workbook>
</file>

<file path=xl/sharedStrings.xml><?xml version="1.0" encoding="utf-8"?>
<sst xmlns="http://schemas.openxmlformats.org/spreadsheetml/2006/main" count="901" uniqueCount="457">
  <si>
    <t>LỜI NÓI ĐẦU</t>
  </si>
  <si>
    <t xml:space="preserve">Với tình hình kinh tế khó khăn , và bước vào giai đoạn suy thoái kinh tế toàn cầu . Chúng ta đều nằm trong những doanh nghiệp đang rất vất vả để vượt qua thời kỳ khủng hoảng kinh tế này . </t>
  </si>
  <si>
    <t>Theo số liệu báo cáo Kết quả Kinh doanh 6 tháng đầu năm 2023 . Công ty ta đang lỗ lũy kế tới 3 tỷ . Do các nguyên nhân cụ thể như sau : Hiệu quả Kinh doanh khu vực Phía Nam bị Âm liên tiếp . Hiệu quả khu vực Tây nguyên và Nam Miền trung , Cửa hàng Lẻ chưa có và liên tục bị âm . Chưa quản lý triệt để về phần Chi phí và rủi ro như ( Rủi ro về hàng hóa hết hạn , Rủi ro về tồn kho cao , Rủi ro về nhân sự do thiếu người hoặc tuyển người chưa phù hợp  ) . Yếu tố bên ngoài do sự cạnh tranh từ thị trường , do sự tiết giảm chi tiêu người tiêu dùng , do sự cạnh tranh từ đối thủ ....</t>
  </si>
  <si>
    <t>Dựa trên tình hình chung như vậy . Cấp quản lý chúng ta đề cao tinh thần Hỗ trợ tương trợ lẫn nhau , tinh thần vượt khó , tinh thần tiết kiệm tối đa chi phí , tiết kiệm mọi nguồn lực , tinh thần làm việc hăng say và máu lửa . Luôn cải tiến công việc , cải tiến năng suất lao động để tối ưu hóa chi phí vận hành . Từ đó mang lại sự hiệu quả trong công việc ,  và mang lại lợi nhuận cho tập thể ta. Vì khi công ty có lợi nhuận chúng ta mới duy trì và phát triển từ đó đưa công ty đi lên và đạt được những gì mình đã cam kết.</t>
  </si>
  <si>
    <t>Từ việc tạo ra lợi nhuận thông qua công việc hàng ngày như : Chăm chỉ , tiết kiệm , hỗ trợ . Chúng ta sẽ tạo ra một tập thể đầy hoài bão và nhiều khát khao 
với mục tiêu xa là trở thành một công ty Cổ Phần Xuất Nhập Khẩu ở TOP hàng đầu tại Việt nam , một công ty không riêng ai cả . Mà công ty đó là công ty của tất cả mọi người  , Tôi rất hy vọng nếu có sự giúp sức của các quản lý chúng ta sẽ đạt được mục tiêu trên . 1 ngày 1 chút chúng ta sẽ làm được và hiện thực hóa giấc mơ đó</t>
  </si>
  <si>
    <t>Có một câu nói rất nổi tiểng được tỷ phú người Trung quốc :Ngày hôm nay khó khăn. Ngày mai còn khó khăn hơn nhiều. Nhưng ngày kia là ngày đẹp đẽ.</t>
  </si>
  <si>
    <t>Làm việc có mục đích và ý nghia : Mỗi việc làm của chúng ta là một hành động giúp cho Khách hàng được tiếp cận tới những điều tuyệt vời , giải pháp hay . Dù đó là trực tiếp hay gián tiếp , dù đó là Kinh doanh hay HCNS , Kế toán , Mua hàng . Chúng ta hành động vì mục tiêu Chung , mục tiêu này không phục vụ cho ai cả , phục vụ cho toàn thể những Cán bộ công nhân viên làm việc trong chúng ta . Mỗi ngày trôi qua chúng ta thật hạnh phúc đến nhường nào , được Thở , được đi lại , được vui vẻ cười đùa , được làm việc cùng những đồng đội dễ mến , được làm việc cùng với người Sếp khó tính nhưng đầy hoài bão và nhiều máu lửa  . Được hơn triệu triệu người trên thế giới đầy biến động này ( dịch bệnh , chiến tranh , thiên tai .. ) vậy đừng để 1 giây 1 phút nào phí hoài nhé !</t>
  </si>
  <si>
    <t>Mr Tráng gửi anh /chị/em thay lời nói</t>
  </si>
  <si>
    <t xml:space="preserve">Daika mart- Daika JSC . </t>
  </si>
  <si>
    <t xml:space="preserve">Trong quá trình làm việc và kinh doanh , học tập tại Nhật bản 2013 , trong bối cảnh thị trường Việt nam đầy rẫy hàng giả , nhái, kém chất lượng </t>
  </si>
  <si>
    <t xml:space="preserve">và nếu có hàng chuẩn chất lượng cao thì cũng phải mua với giá thành RẤT CAO , và trong tình thế không có hàng để mua </t>
  </si>
  <si>
    <t>Từ đó thôi thúc  hình thành cửa hàng nhỏ 15m2 ở TP Vinh - Nghệ an với mong ước được cung cấp những sản phẩm Nhật bản chất lượng cao tới người tiêu dùng Việt nam</t>
  </si>
  <si>
    <t xml:space="preserve">Tầm nhìn </t>
  </si>
  <si>
    <t xml:space="preserve">2030 Trở thành công ty mang tầm Quốc gia , với Doanh thu bán hàng &gt; 1000 tỷ . Hoạt động trên các lĩnh Vực : Phân phối , Bán Lẻ , Xuất Khẩu </t>
  </si>
  <si>
    <t xml:space="preserve">Sứ mệnh </t>
  </si>
  <si>
    <t xml:space="preserve">Chúng tôi sống và làm việc vì một Việt nam Khỏe mạnh . Chúng tôi cung cấp cho người Tiêu dùng Việt nam những sản phẩm mang chất lượng cao , Giá thành hợp lý và An tâm khi sử dụng </t>
  </si>
  <si>
    <t>Giá trị cốt lõi</t>
  </si>
  <si>
    <t>Chúng tôi hoạt động Kinh doanh dựa trên giá trị niềm tin : TRUNG THƯC trong Kinh doanh chỉ bán những sản phẩm Chất lượng THẬT , Trách nhiệm với xã hội và nội bộ hướng tới sự phát triển BỀN LÂU, UY TÍN với đối tác , Sẵn sàng HỢP TÁC để phát triển , Lấy sự hài lòng KHÁCH HÀNG làm trọng TÂM</t>
  </si>
  <si>
    <t xml:space="preserve">Sản phẩm dịch vụ </t>
  </si>
  <si>
    <t>Những sản phẩm Nhập Khẩu đạt các tiêu chuẩn về chứng nhận Quốc tế, Quốc gia ( Mẹ &amp; Bé , Thực phẩm , Hóa mỹ phẩm &amp; Mỹ phẩm , TPCN, Hạt dinh dưỡng )</t>
  </si>
  <si>
    <t>Phân khúc khách hàng</t>
  </si>
  <si>
    <t xml:space="preserve">Trung bình - Cao trở lên </t>
  </si>
  <si>
    <t xml:space="preserve">Phân phối </t>
  </si>
  <si>
    <t xml:space="preserve">Là đơn vị phân phối nghành hàng tiêu dùng , Mẹ&amp; Bé hàng đầu tại Việt nam trải dài từ Bắc - Nam </t>
  </si>
  <si>
    <t xml:space="preserve">Bán lẻ </t>
  </si>
  <si>
    <t xml:space="preserve">Thương hiệu bán sản phẩm TPCN , bảo vệ sức khỏe và sắc  người tiêu dùng Việt nam , </t>
  </si>
  <si>
    <t xml:space="preserve">Tập trung những sản phẩm Thực phẩm chức năng , Hóa mỹ phẩm từ Nhật bản </t>
  </si>
  <si>
    <t xml:space="preserve">Xuất khẩu </t>
  </si>
  <si>
    <t xml:space="preserve">Là đơn vị xuất khẩu những sản phẩm từ Nông , Lâm sản Việt nam ra thị trường Quốc tế </t>
  </si>
  <si>
    <t xml:space="preserve">Hiện tại </t>
  </si>
  <si>
    <t xml:space="preserve">Mục tiêu </t>
  </si>
  <si>
    <t xml:space="preserve">Những gì Công ty CP XNK DaiKa mong muốn hướng đến là cung cấp sản phẩm có tiêu chuẩn chất lượng cao </t>
  </si>
  <si>
    <t xml:space="preserve">Vì lợi ích người tiêu dùng - Lợi ích lâu dài công ty hướng tới một môi trường luôn học hỏi luôn đổi mới - Lợi ích về một xã hội phát triển  bền vững </t>
  </si>
  <si>
    <t xml:space="preserve">Tên thương hiệu </t>
  </si>
  <si>
    <t xml:space="preserve">Daika --&gt; là từ Viết tắt của Daikazoku ( cắt nghĩa Dai = To lớn , Kazoku = Gia đình ) Chúng ta sống chung 1 mái nhà và xây dựng một gia đình lớn mạnh </t>
  </si>
  <si>
    <t xml:space="preserve">để lớn mạnh chúng ta cần lớn mạnh trước , để giúp người chúng ta phải giúp mình trước </t>
  </si>
  <si>
    <t xml:space="preserve">CHÚNG TA LÀM VIỆC VÌ TẬP THỂ , XÃ HỘI VÀ VÌ BẢN THÂN MỖI CHÚNG TA </t>
  </si>
  <si>
    <t>Danh sách Kế hoạch &amp; Khu vực Kinh doanh 2023</t>
  </si>
  <si>
    <t>Stt</t>
  </si>
  <si>
    <t xml:space="preserve">Danh mục </t>
  </si>
  <si>
    <t xml:space="preserve">BSC </t>
  </si>
  <si>
    <t xml:space="preserve">Bắc miền trung </t>
  </si>
  <si>
    <t>Trung Trung Bộ</t>
  </si>
  <si>
    <t>Tây nguyên</t>
  </si>
  <si>
    <t>Nam miền trung</t>
  </si>
  <si>
    <t>Bán lẻ</t>
  </si>
  <si>
    <t>Sàn TMĐT</t>
  </si>
  <si>
    <t xml:space="preserve">Hồ Chí Minh </t>
  </si>
  <si>
    <t xml:space="preserve">Kế hoạch mùa vụ </t>
  </si>
  <si>
    <t xml:space="preserve">BỨC TRANH TỔNG THỂ 2023 CÔNG TY CP XNK DAIKA </t>
  </si>
  <si>
    <t>I.</t>
  </si>
  <si>
    <t>Mục tiêu &amp; Kế hoạch năm 2023</t>
  </si>
  <si>
    <t>Mục tiêu tập trung</t>
  </si>
  <si>
    <t>Phát triển thị trường khu vực Phía Nam chiếm 30% doanh thu tổng , lợi nhuận &gt; 0</t>
  </si>
  <si>
    <t xml:space="preserve">Số lượng khách hàng </t>
  </si>
  <si>
    <t xml:space="preserve">&gt; 2000 khách hàng đại lý </t>
  </si>
  <si>
    <t>Biên lợi nhuận ròng</t>
  </si>
  <si>
    <t>&gt; 1%</t>
  </si>
  <si>
    <t>Chưa phân bổ Quỹ ( Quỹ Tái đầu tư &amp; Phát triển , Quỹ rủi ro , Quỹ cổ tức ...)</t>
  </si>
  <si>
    <t>II.</t>
  </si>
  <si>
    <t xml:space="preserve">Định hướng </t>
  </si>
  <si>
    <t xml:space="preserve">Hệ thống kinh doanh </t>
  </si>
  <si>
    <t>Khu vực &amp; Địa điểm Kinh doanh</t>
  </si>
  <si>
    <t>Doanh thu</t>
  </si>
  <si>
    <t>Lợi nhuận gộp</t>
  </si>
  <si>
    <t>Chi phí</t>
  </si>
  <si>
    <t>Lợi nhuận Ròng</t>
  </si>
  <si>
    <t>Mục tiêu / Kế hoạch</t>
  </si>
  <si>
    <t>&gt;100%</t>
  </si>
  <si>
    <t xml:space="preserve">Trung miền trung </t>
  </si>
  <si>
    <t xml:space="preserve">Nam miền trung </t>
  </si>
  <si>
    <t xml:space="preserve">Tây nguyên </t>
  </si>
  <si>
    <t xml:space="preserve">KV Hồ chí minh </t>
  </si>
  <si>
    <t>Bán lẻ Nguyễn Văn Cừ</t>
  </si>
  <si>
    <t>Online lẻ - TMĐT</t>
  </si>
  <si>
    <t>MỤC TIÊU DOANH THU</t>
  </si>
  <si>
    <t>Mục tiêu lợi nhuận 2023</t>
  </si>
  <si>
    <t>Trích thưởng hiệu quả/ LN ròng</t>
  </si>
  <si>
    <t>Danh sách chi phí</t>
  </si>
  <si>
    <t>Tỷ lệ</t>
  </si>
  <si>
    <t xml:space="preserve">Cửa hàng lẻ </t>
  </si>
  <si>
    <t xml:space="preserve">Hồ chí minh </t>
  </si>
  <si>
    <t xml:space="preserve">Kho Vinh </t>
  </si>
  <si>
    <t>Kho Đà nẵng</t>
  </si>
  <si>
    <t>Tháng</t>
  </si>
  <si>
    <t>Năm</t>
  </si>
  <si>
    <t>Muc</t>
  </si>
  <si>
    <t>Lương BGĐ</t>
  </si>
  <si>
    <t>20/40/20/20</t>
  </si>
  <si>
    <t xml:space="preserve">Lương phòng Marketing </t>
  </si>
  <si>
    <t>50/20/10/10</t>
  </si>
  <si>
    <t xml:space="preserve">Lương bộ phận kho </t>
  </si>
  <si>
    <t>10/30/30/30</t>
  </si>
  <si>
    <t xml:space="preserve">Lương Kế toán &amp; Mua hàng &amp; HCNS </t>
  </si>
  <si>
    <t xml:space="preserve">Lương bộ phận Kinh doanh </t>
  </si>
  <si>
    <t>Thưởng hoa hồng</t>
  </si>
  <si>
    <t xml:space="preserve">Chi phí thuê mặt bằng </t>
  </si>
  <si>
    <t>Chi phí điện nước / Chi phí</t>
  </si>
  <si>
    <t xml:space="preserve">Chi phí bán hàng / Doanh thu </t>
  </si>
  <si>
    <t>Chi phí khác</t>
  </si>
  <si>
    <t>Bảo hiểm xã hội</t>
  </si>
  <si>
    <t>Phân bổ thưởng</t>
  </si>
  <si>
    <t xml:space="preserve">Bộ phận </t>
  </si>
  <si>
    <t>Quỹ</t>
  </si>
  <si>
    <t xml:space="preserve">Nhân viên </t>
  </si>
  <si>
    <t>Quản lý cơ sở</t>
  </si>
  <si>
    <t xml:space="preserve">Quản lý Trung </t>
  </si>
  <si>
    <t>Quản lý cấp cao</t>
  </si>
  <si>
    <t xml:space="preserve">Số lượng nhân sự </t>
  </si>
  <si>
    <t xml:space="preserve">Kinh doanh </t>
  </si>
  <si>
    <t>Marketing</t>
  </si>
  <si>
    <t xml:space="preserve">Kế toán </t>
  </si>
  <si>
    <t>HCNS</t>
  </si>
  <si>
    <t>Mua hàng</t>
  </si>
  <si>
    <t>Kho &amp; Vân</t>
  </si>
  <si>
    <t>BGĐ</t>
  </si>
  <si>
    <t>Quỹ thưởng</t>
  </si>
  <si>
    <t xml:space="preserve">Thưởng / NS </t>
  </si>
  <si>
    <t>Thưởng / Nhân sự hoàn thành &gt; 100%</t>
  </si>
  <si>
    <t>Thưởng / Nhân sự hoàn thành &lt;80%</t>
  </si>
  <si>
    <t>Quản lý kinh doanh hoàn thành công việc năm</t>
  </si>
  <si>
    <t xml:space="preserve">100-120% đạt mục tiêu lợi nhuận </t>
  </si>
  <si>
    <t>Thưởng 3 tháng lương CB</t>
  </si>
  <si>
    <t>&gt; 120% mục tiêu lợi nhuận</t>
  </si>
  <si>
    <t>Thưởng 5 tháng lương CB</t>
  </si>
  <si>
    <t xml:space="preserve">Chi phí Phòng Kinh doanh </t>
  </si>
  <si>
    <t>Công tác phí</t>
  </si>
  <si>
    <t xml:space="preserve">Chi phí tiếp thị </t>
  </si>
  <si>
    <t xml:space="preserve">Quỹ đổi trả </t>
  </si>
  <si>
    <t>Quỹ rủi ro</t>
  </si>
  <si>
    <t xml:space="preserve">Quỹ thưởng </t>
  </si>
  <si>
    <t>KẾ HOẠCH &amp; MỤC TIÊU KINH DOANH 2023</t>
  </si>
  <si>
    <t>Khu vực :</t>
  </si>
  <si>
    <t>Bắc Trung Bộ</t>
  </si>
  <si>
    <t>Quản lý Kinh doanh</t>
  </si>
  <si>
    <t>Nguyễn Văn Tĩnh</t>
  </si>
  <si>
    <t>Mục tiêu chiến lược</t>
  </si>
  <si>
    <t>Giữ vững khách hàng cũ &gt; 80%</t>
  </si>
  <si>
    <t>Phát triển khách hàng mới : Tạp hóa &amp; Siêu thị</t>
  </si>
  <si>
    <t xml:space="preserve">Doanh thu tăng trưởng 6 tháng cuối năm </t>
  </si>
  <si>
    <t>Tổng doanh thu năm</t>
  </si>
  <si>
    <t>Trung bình tháng</t>
  </si>
  <si>
    <t>Doanh thu / Khach hang</t>
  </si>
  <si>
    <t xml:space="preserve">Tiet kiem chi phi </t>
  </si>
  <si>
    <t>Danh mục</t>
  </si>
  <si>
    <t>Mô tả</t>
  </si>
  <si>
    <t>Mục tiêu / Mức</t>
  </si>
  <si>
    <t>Tháng 1</t>
  </si>
  <si>
    <t>Tháng 2</t>
  </si>
  <si>
    <t>Tháng 3</t>
  </si>
  <si>
    <t>Tháng 4</t>
  </si>
  <si>
    <t>Tháng 5</t>
  </si>
  <si>
    <t>Tháng 6</t>
  </si>
  <si>
    <t>Tháng 7</t>
  </si>
  <si>
    <t>Tháng 8</t>
  </si>
  <si>
    <t>Tháng 9</t>
  </si>
  <si>
    <t>Tháng 10</t>
  </si>
  <si>
    <t>Tháng 11</t>
  </si>
  <si>
    <t>Tháng 12</t>
  </si>
  <si>
    <t>Tăng trưởng</t>
  </si>
  <si>
    <t>Tốc độ</t>
  </si>
  <si>
    <t>I. Tài chính</t>
  </si>
  <si>
    <t>I.Tổng doanh thu</t>
  </si>
  <si>
    <t>Doanh thu sản phẩm SB</t>
  </si>
  <si>
    <t>Doanh thu sản phẩm TT</t>
  </si>
  <si>
    <t>Doanh thu Sản phẩm CL</t>
  </si>
  <si>
    <t>3. Chi phí được duyệt</t>
  </si>
  <si>
    <t>4. Lợi nhuận gộp</t>
  </si>
  <si>
    <t>Lợi nhuận ròng</t>
  </si>
  <si>
    <t>II. Khách hàng</t>
  </si>
  <si>
    <t>1.Số lượng Khách hàng</t>
  </si>
  <si>
    <t>Doanh thu TB / Khách</t>
  </si>
  <si>
    <t>20,000,000</t>
  </si>
  <si>
    <t>Khách hàng quay lại</t>
  </si>
  <si>
    <t>Khách hàng quay lại DT &gt; 10 triệu</t>
  </si>
  <si>
    <t>2. Thương hiệu</t>
  </si>
  <si>
    <t>100% Khách hàng nhận diện thương hiệu Daika cung cấp sản phẩm dịch vụ</t>
  </si>
  <si>
    <t>Khách hàng hài lòng</t>
  </si>
  <si>
    <t>&gt; 90%</t>
  </si>
  <si>
    <t>Xử lý đổi trả</t>
  </si>
  <si>
    <t>72 giờ</t>
  </si>
  <si>
    <t>III. Nội bộ</t>
  </si>
  <si>
    <t>Tỷ lệ đổi trả</t>
  </si>
  <si>
    <t>&lt; 3%</t>
  </si>
  <si>
    <t>Quy trình bán hàng &amp; đổi trả</t>
  </si>
  <si>
    <t>Hoàn thiện KPIs phòng / ban</t>
  </si>
  <si>
    <t>100% hoàn thành</t>
  </si>
  <si>
    <t>Xây dựng định mức quản lý</t>
  </si>
  <si>
    <t>10% Hoàn thành</t>
  </si>
  <si>
    <t>Hoàn thiện cơ chế &amp; Chính sách , Phúc lợi</t>
  </si>
  <si>
    <t>Tỷ lệ 100%</t>
  </si>
  <si>
    <t>Hoàn thiện hình ảnh &amp; Thương hiệu</t>
  </si>
  <si>
    <t>100% / Kế hoạch</t>
  </si>
  <si>
    <t xml:space="preserve">Quản lý chi phí rủi ro </t>
  </si>
  <si>
    <t xml:space="preserve">&lt; 0.5% / Doanh thu </t>
  </si>
  <si>
    <t>IV.Học tập &amp; Phát triển</t>
  </si>
  <si>
    <t>Đào tạo kỹ năng bán hàng</t>
  </si>
  <si>
    <t>100% tham gia</t>
  </si>
  <si>
    <t>Đào tạo kỹ năng quản lý</t>
  </si>
  <si>
    <t>Lập kế hoạch , QLNS , Chi phí</t>
  </si>
  <si>
    <t>Phát triển sản phẩm mới</t>
  </si>
  <si>
    <t>5 sản phẩm : DT &gt; 1 tỷ</t>
  </si>
  <si>
    <t>Văn hóa doanh nghiệp : Trách nhiệm &amp; Trung thực</t>
  </si>
  <si>
    <t>100% Hòan thành</t>
  </si>
  <si>
    <t>Hoạt động gắn kết</t>
  </si>
  <si>
    <t>100% Hoàn thành</t>
  </si>
  <si>
    <t>Định mức</t>
  </si>
  <si>
    <t>Số lượng</t>
  </si>
  <si>
    <t>Công tác phí / ngày</t>
  </si>
  <si>
    <t>4 ngày</t>
  </si>
  <si>
    <t>Chi phí tiếp thị / NS</t>
  </si>
  <si>
    <t>10 người</t>
  </si>
  <si>
    <t>Xử lý rủi ro</t>
  </si>
  <si>
    <t>1 người</t>
  </si>
  <si>
    <t xml:space="preserve">Rủi ro hàng về / giá trị mua hàng sữa </t>
  </si>
  <si>
    <t>Giá trị mua tháng hàng sữa</t>
  </si>
  <si>
    <t xml:space="preserve">Thi đua khen thưởng </t>
  </si>
  <si>
    <t>2 người</t>
  </si>
  <si>
    <t>Khác</t>
  </si>
  <si>
    <t>Tổng ngân sách tháng</t>
  </si>
  <si>
    <t>Số lượng nhân sự</t>
  </si>
  <si>
    <t>Ngân sách quản lý / NS</t>
  </si>
  <si>
    <t xml:space="preserve">Định mức / doanh thu </t>
  </si>
  <si>
    <t>III.</t>
  </si>
  <si>
    <t>Định biên nhân sự</t>
  </si>
  <si>
    <t>Khối trực tiếp Kinh doanh</t>
  </si>
  <si>
    <t>Lương cơ bản</t>
  </si>
  <si>
    <t>ASM</t>
  </si>
  <si>
    <t>SUP</t>
  </si>
  <si>
    <t>SALEs</t>
  </si>
  <si>
    <t>Admin</t>
  </si>
  <si>
    <t>Khối hỗ trợ</t>
  </si>
  <si>
    <t>Quản lý kho</t>
  </si>
  <si>
    <t>Nhân viên Kho</t>
  </si>
  <si>
    <t>NV Giao hàng</t>
  </si>
  <si>
    <t xml:space="preserve">Vũ Mạnh Quân </t>
  </si>
  <si>
    <t xml:space="preserve">Đơn hàng trung bình </t>
  </si>
  <si>
    <t xml:space="preserve">Doanh thu tổng </t>
  </si>
  <si>
    <t>Doanh thu trung bình tháng</t>
  </si>
  <si>
    <t>Giảm tồn kho dưới 50%</t>
  </si>
  <si>
    <t>5. Lợi nhuận ròng</t>
  </si>
  <si>
    <t>2. Thương hiệu : Khách hàng nhận diện thương hiệu Daika JSC bán hàng và phân phối sản phẩm Mẹ &amp; Bé</t>
  </si>
  <si>
    <t>&gt; 90% về chất lượng dịch vụ</t>
  </si>
  <si>
    <t>100% xử lý trong 72 giờ</t>
  </si>
  <si>
    <t>&lt; 3% / tổng đơn hàng</t>
  </si>
  <si>
    <t>100% Không vượt quá 72 giờ</t>
  </si>
  <si>
    <t xml:space="preserve">Xây dựng định mức quản lý : Kinh doanh , Kho &amp; Vận </t>
  </si>
  <si>
    <t>&lt; 0.5% giá trị kho / tháng</t>
  </si>
  <si>
    <t xml:space="preserve">_x0008_Bộ máy tổ chức : Quản lý Kho , Admin </t>
  </si>
  <si>
    <t xml:space="preserve">100% Hoàn thành </t>
  </si>
  <si>
    <t xml:space="preserve">Tồn kho / Doanh thu mục tiêu </t>
  </si>
  <si>
    <t>&lt; 50%</t>
  </si>
  <si>
    <t>Lập kế hoạch , QLNS , Chi phí 100%</t>
  </si>
  <si>
    <t>7 ngày</t>
  </si>
  <si>
    <t>9 Nhân sự</t>
  </si>
  <si>
    <t xml:space="preserve">2 Nhân sự </t>
  </si>
  <si>
    <t xml:space="preserve">Vũ </t>
  </si>
  <si>
    <t xml:space="preserve">1 Nhân sự </t>
  </si>
  <si>
    <t>1.</t>
  </si>
  <si>
    <t>Chức danh</t>
  </si>
  <si>
    <t>Doanh thu / NS</t>
  </si>
  <si>
    <t>Định biên</t>
  </si>
  <si>
    <t>Thưởng hoàn thành</t>
  </si>
  <si>
    <t>2.</t>
  </si>
  <si>
    <t xml:space="preserve">Phân bổ định phí </t>
  </si>
  <si>
    <t>Lương Marketing</t>
  </si>
  <si>
    <t>Thuê mặt bằng</t>
  </si>
  <si>
    <t>Lương kế toán</t>
  </si>
  <si>
    <t xml:space="preserve">Lương HCNS </t>
  </si>
  <si>
    <t>Lương Mua hàng</t>
  </si>
  <si>
    <t>Chi phí biến đổi</t>
  </si>
  <si>
    <t>Chi phí rủi ro</t>
  </si>
  <si>
    <t xml:space="preserve">Chi phí bán hàng </t>
  </si>
  <si>
    <t>Chi phí đóng gói</t>
  </si>
  <si>
    <t>Chi phí vận chuyển</t>
  </si>
  <si>
    <t>Nguyễn Hà Anh</t>
  </si>
  <si>
    <t>Lương+ PC</t>
  </si>
  <si>
    <t>Thưởng</t>
  </si>
  <si>
    <t xml:space="preserve">Thắng </t>
  </si>
  <si>
    <t>Giữ vững khách hàng cũ &gt; 50%</t>
  </si>
  <si>
    <t xml:space="preserve">Chức vụ : ASM </t>
  </si>
  <si>
    <t xml:space="preserve">Doanh thu Online </t>
  </si>
  <si>
    <t>Doanh thu thị trường</t>
  </si>
  <si>
    <t>4. Lợi nhuận thuần</t>
  </si>
  <si>
    <t xml:space="preserve">5. Lợi nhuận gộp </t>
  </si>
  <si>
    <t>2. Thương hiệu : Khách hàng nhận diện thương hiệu Daika JSC TOP 5 bán hàng và phân phối sản phẩm Mẹ &amp; Bé</t>
  </si>
  <si>
    <t>&gt; 80% về chất lượng dịch vụ</t>
  </si>
  <si>
    <t xml:space="preserve">Chỉ số tồn kho </t>
  </si>
  <si>
    <t>_x0008_Bộ máy tổ chức : TP Kinh doang , TP mua hàng , TP MKT</t>
  </si>
  <si>
    <t>&lt; 60%</t>
  </si>
  <si>
    <t xml:space="preserve">100% thông thạo kỹ năng bán hàng sau 3 tháng làm việc </t>
  </si>
  <si>
    <t>10 sản phẩm : DT &gt; 2 tỷ</t>
  </si>
  <si>
    <t>Khối</t>
  </si>
  <si>
    <t>Định biên / Mức</t>
  </si>
  <si>
    <t xml:space="preserve">Lương cơ bản </t>
  </si>
  <si>
    <t xml:space="preserve">Chi phí Lương </t>
  </si>
  <si>
    <t>Vận hành trực tiếp</t>
  </si>
  <si>
    <t>Teamlead</t>
  </si>
  <si>
    <t>Telesales</t>
  </si>
  <si>
    <t>Bộ phận Kế toán</t>
  </si>
  <si>
    <t xml:space="preserve">Bộ phận HCNS </t>
  </si>
  <si>
    <t>Bộ phận Marketing</t>
  </si>
  <si>
    <t>Bộ phận Mua hàng</t>
  </si>
  <si>
    <t>Ban Giám đốc</t>
  </si>
  <si>
    <t>KINH DOANH THƯƠNG MẠI ĐIỆN TỬ</t>
  </si>
  <si>
    <t xml:space="preserve">Kênh bán </t>
  </si>
  <si>
    <t xml:space="preserve">Social , TMĐT </t>
  </si>
  <si>
    <t>Phối hợp triển khai :</t>
  </si>
  <si>
    <t xml:space="preserve">Phòng Marketing - Mua hàng </t>
  </si>
  <si>
    <t xml:space="preserve">Người phụ trách </t>
  </si>
  <si>
    <t xml:space="preserve">Hỗ trợ : </t>
  </si>
  <si>
    <t>Các phòng/ban và BGĐ</t>
  </si>
  <si>
    <t xml:space="preserve">Địa điểm </t>
  </si>
  <si>
    <t xml:space="preserve">Khu vực Hồ Chí Minh </t>
  </si>
  <si>
    <t>Tổng thể</t>
  </si>
  <si>
    <t xml:space="preserve">Sản phẩm </t>
  </si>
  <si>
    <t>Mỹ phẩm, Hóa mỹ phẩm . Thực phẩm chức năng , Mẹ và Bé</t>
  </si>
  <si>
    <t>Nghành hàng</t>
  </si>
  <si>
    <t>Số lượng SKU</t>
  </si>
  <si>
    <t>Nghành Mỹ phẩm</t>
  </si>
  <si>
    <t>Nghành TPCN</t>
  </si>
  <si>
    <t>Nghành Mẹ &amp; Bé</t>
  </si>
  <si>
    <t xml:space="preserve">Khách hàng mục tiêu </t>
  </si>
  <si>
    <t>Khách hàng tiêu dùng trẻ từ 18-40 tuổi , Nam/ Nữ</t>
  </si>
  <si>
    <t xml:space="preserve">Thị trường </t>
  </si>
  <si>
    <t xml:space="preserve">Giá bán </t>
  </si>
  <si>
    <t>Doanh thu mục tiêu</t>
  </si>
  <si>
    <t xml:space="preserve">Cụ thể </t>
  </si>
  <si>
    <t xml:space="preserve">Biên Lợi nhuận </t>
  </si>
  <si>
    <t>Lợi nhuận thuần</t>
  </si>
  <si>
    <t>Số đơn hàng / ngày</t>
  </si>
  <si>
    <t xml:space="preserve">6 tháng </t>
  </si>
  <si>
    <t>12 tháng</t>
  </si>
  <si>
    <t>Giá trị đơn hàng</t>
  </si>
  <si>
    <t xml:space="preserve">Chi phí Marketing &amp; Nhân sự </t>
  </si>
  <si>
    <t xml:space="preserve">Chi phí đóng gói </t>
  </si>
  <si>
    <t>Chi phí Quản lý &amp; Khác</t>
  </si>
  <si>
    <t>Lộ trình phát triển doanh thu</t>
  </si>
  <si>
    <t>Tổng</t>
  </si>
  <si>
    <t>Giá vốn</t>
  </si>
  <si>
    <t xml:space="preserve">Định biên nhân sự </t>
  </si>
  <si>
    <t xml:space="preserve">Chức danh </t>
  </si>
  <si>
    <t xml:space="preserve">Trưởng nhóm </t>
  </si>
  <si>
    <t>IV.</t>
  </si>
  <si>
    <t xml:space="preserve">Rủi ro và kịch bản kinh doanh </t>
  </si>
  <si>
    <t xml:space="preserve">KẾ HOẠCH PHÁT TRIỂN KHU VỰC NGHỆ AN </t>
  </si>
  <si>
    <t>Nguyên lý bán hàng ở Daika Mart</t>
  </si>
  <si>
    <t>Chúng ta bán cái khách hàng cần - Không bán cái mình có</t>
  </si>
  <si>
    <t xml:space="preserve">Chúng ta không bán hàng - Chúng ta đưa giải pháp </t>
  </si>
  <si>
    <t>Khách hàng cũng giống như mình đi mua hàng , luôn cần hỗ trợ khi đi mua hàng . Người thấu hiểu khách hàng cần gì là người giỏi nhất</t>
  </si>
  <si>
    <t>Chúng ta đón tiếp khách bằng sự tử tế nhất , sạch sẽ nhất , chu đáo nhất . Khách hàng sẽ đối xử lại bằng sự cởi mở nhất , tin tưởng nhất, và yên tâm mua sắm</t>
  </si>
  <si>
    <t xml:space="preserve">Nghề bán hàng là nghề khó nhất , cần có kỹ năng : Lắng nghe , Giao tiếp , Thuyết phục , Chăm sóc , Học hỏi </t>
  </si>
  <si>
    <t xml:space="preserve">Hãy lấy sự Hài lòng , nụ cười , niềm hạnh phúc của khách hàng làm mục đích phấn đấu , từ đó khách sẽ đem lại cho bạn nhiều điều tuyệt vời lắm </t>
  </si>
  <si>
    <t>Lợi nhuận biên</t>
  </si>
  <si>
    <t>Định phí + Biến phí</t>
  </si>
  <si>
    <t>Thương hiệu</t>
  </si>
  <si>
    <t>Sản phẩm chăm sóc sức khoẻ &amp; làm đẹp hàng nhập khẩu chất lượng cao giá tốt tại Nghệ An</t>
  </si>
  <si>
    <t>Phát triển các dòng : Tảo biển , men vi sinh Bifina . Dầu gội , sữa tắm từ Nhật bản hàn quốc</t>
  </si>
  <si>
    <t>Thực phẩm ăn liền Nhật - Hàn chuẩn</t>
  </si>
  <si>
    <t>Mùa vụ đông</t>
  </si>
  <si>
    <t xml:space="preserve">Sản phẩm cấp ẩm hàng đầu nhật bản , son dưỡng các loại hot nhất thị trường </t>
  </si>
  <si>
    <t xml:space="preserve">Mùa vụ tết </t>
  </si>
  <si>
    <t xml:space="preserve">Tập trung Truyền thông hộp quà tết tặng doanh nghiệp và tặng người thân </t>
  </si>
  <si>
    <t xml:space="preserve">Doanh thu </t>
  </si>
  <si>
    <t>Thực đạt</t>
  </si>
  <si>
    <t>Định phí</t>
  </si>
  <si>
    <t>Biến phí</t>
  </si>
  <si>
    <t xml:space="preserve">BLN </t>
  </si>
  <si>
    <t>Tên chi phí</t>
  </si>
  <si>
    <t>Lương nhân viên bán hàng và quản lý</t>
  </si>
  <si>
    <t xml:space="preserve">Lương quản lý </t>
  </si>
  <si>
    <t>Điện nước &amp; Khác</t>
  </si>
  <si>
    <t xml:space="preserve">Chiết khấu bán hàng </t>
  </si>
  <si>
    <t>Chi phí Marketing</t>
  </si>
  <si>
    <t xml:space="preserve">Thưởng </t>
  </si>
  <si>
    <t xml:space="preserve">KẾ HOẠCH SẢN PHẨM MÙA VỤ VÀ CHIẾN LƯỢC </t>
  </si>
  <si>
    <t>Tên sản phẩm</t>
  </si>
  <si>
    <t>Kênh bán</t>
  </si>
  <si>
    <t>Thời gian bắt đầu</t>
  </si>
  <si>
    <t>Cao điểm</t>
  </si>
  <si>
    <t>Vòng đời</t>
  </si>
  <si>
    <t>Địa điểm</t>
  </si>
  <si>
    <t>Mục tiêu sản lượng</t>
  </si>
  <si>
    <t>Biên lợi nhuận</t>
  </si>
  <si>
    <t>Nhóm hàng</t>
  </si>
  <si>
    <t>Hạt điều</t>
  </si>
  <si>
    <t>Hạt Macca</t>
  </si>
  <si>
    <t>Hạt Đậu - Hà lan</t>
  </si>
  <si>
    <t>Hạt Chia đen 500g</t>
  </si>
  <si>
    <t>Hạt Yến mạch</t>
  </si>
  <si>
    <t>Hạt Yến mạch hũ</t>
  </si>
  <si>
    <t xml:space="preserve">Nho sấy </t>
  </si>
  <si>
    <t>Hạt óc chó</t>
  </si>
  <si>
    <t>Hạt bí</t>
  </si>
  <si>
    <t>Hàng tết</t>
  </si>
  <si>
    <t>Cocacola nắp vặn</t>
  </si>
  <si>
    <t>Rượu mơ vảy vàng</t>
  </si>
  <si>
    <t>Rượu mơ choya xanh</t>
  </si>
  <si>
    <t>Hướng dương Nga</t>
  </si>
  <si>
    <t>Bia Đỏ úc</t>
  </si>
  <si>
    <t>Quà tặng</t>
  </si>
  <si>
    <t>Hộp quà tặng</t>
  </si>
  <si>
    <t>Online , Offline</t>
  </si>
  <si>
    <t>5 Tháng</t>
  </si>
  <si>
    <t>Vinh - Đà nẵng - Sài gòn</t>
  </si>
  <si>
    <t>Hộp quà rượu + hạt</t>
  </si>
  <si>
    <t xml:space="preserve">Hộp quà bánh + hạt + trà + rượu </t>
  </si>
  <si>
    <t>Hộp các loại hạt</t>
  </si>
  <si>
    <t xml:space="preserve">Rượu vang </t>
  </si>
  <si>
    <t>Sản phẩm mùa lạnh</t>
  </si>
  <si>
    <t xml:space="preserve">Kem dưỡng ẩm </t>
  </si>
  <si>
    <t>Son dưỡng ẩm</t>
  </si>
  <si>
    <t>Miếng dán nhiệt</t>
  </si>
  <si>
    <t>Siro ho prospan</t>
  </si>
  <si>
    <t>Kẹo ngậm ho ricola</t>
  </si>
  <si>
    <t xml:space="preserve">Khẩu trang </t>
  </si>
  <si>
    <t>Kem hăm sudo</t>
  </si>
  <si>
    <t>Sữa tắm cảm</t>
  </si>
  <si>
    <t>Tinh dầu massa</t>
  </si>
  <si>
    <t>Dưỡng tay cấp ẩm</t>
  </si>
  <si>
    <t>Dưỡng da mặt cấp ẩm</t>
  </si>
  <si>
    <t>Dưỡng body cấp ẩm</t>
  </si>
  <si>
    <t>Bánh kem ốc quế</t>
  </si>
  <si>
    <t>Sản phẩm phân phối độc quyền</t>
  </si>
  <si>
    <t>Sữa đêm fruto Nga</t>
  </si>
  <si>
    <t>Phô mai QBB</t>
  </si>
  <si>
    <t>Bình sữa Moyuum Hàn quốc</t>
  </si>
  <si>
    <t xml:space="preserve">Phô mai tách muối - Hàn quốc </t>
  </si>
  <si>
    <t>Bộ sản phẩm GH tăng chiều cao - White conc</t>
  </si>
  <si>
    <t>Sản phẩm chiến lược</t>
  </si>
  <si>
    <t>Những sản phẩm có biên lợi nhuận &gt; 20% , độ phủ &gt; 50%</t>
  </si>
  <si>
    <t>Sản phẩm TPCN ( Tảo biển , tảo phòng chống ung thư)</t>
  </si>
  <si>
    <t>OEM sản phẩm giấy ướt , nước giặt Trung quốc</t>
  </si>
  <si>
    <t>Các loại hạt dinh dưỡng</t>
  </si>
  <si>
    <t>Gia vị nhật bản cho bé</t>
  </si>
  <si>
    <t>Đồ chăm sóc bé nhập khẩu chất lượng cao Trung quốc</t>
  </si>
  <si>
    <t>Bông tẩy trang mang thương hiệu Daika</t>
  </si>
  <si>
    <t>Khăn tắm cho bé thương hiệu Daika</t>
  </si>
  <si>
    <t xml:space="preserve">Thái độ sống của con người Daika </t>
  </si>
  <si>
    <t xml:space="preserve">Luôn vì mục tiêu chung </t>
  </si>
  <si>
    <t xml:space="preserve">Luôn lắng nghe m cởi mở và giúp đỡ , yêu thương </t>
  </si>
  <si>
    <t>Luôn cho người khác cơ hội , hỗ trợ hết mình</t>
  </si>
  <si>
    <t xml:space="preserve">Luôn học hỏi , trăn trở , vượt khó cùng nhau </t>
  </si>
  <si>
    <t xml:space="preserve">Luôn báo cáo Thật , thẳng thắn để cùng tìm giải pháp </t>
  </si>
  <si>
    <t xml:space="preserve">Luôn vì đối tác , khách hàng , xã hội . </t>
  </si>
  <si>
    <t>Hạ cái TÔI hãy nói CHÚNG TA</t>
  </si>
  <si>
    <t>ĐỨNG 1 MÌNH TA LÀ MỘT GIỌT NƯỚC - ĐỨNG CÙNG NHAU TA LÀ ĐẠI DƯƠNG RỘNG LỚN ( ĐOÀN KẾT LÀ SỨC MẠNH )</t>
  </si>
  <si>
    <t>1 Ngày có 8-10 tiếng ở công ty ( Công ty là Nhà , Đồng nghiệp là Bạn , Khách hàng là nguồn nuôi sống chúng ta --&gt; không có khách hàng công ty không tồn tại )</t>
  </si>
  <si>
    <t>Học là một năng lực không phải ai cũng sở hữu : Từ đồng nghiệp , cấp trên , sách , trường , xung quanh .... Người có năng lực học là người sẽ thay đổi được số phận chính mình và người xung quanh</t>
  </si>
  <si>
    <t xml:space="preserve">Những điều cần tránh </t>
  </si>
  <si>
    <t xml:space="preserve">Đối phó , hời hợt , </t>
  </si>
  <si>
    <t xml:space="preserve">Ngại thử thách </t>
  </si>
  <si>
    <t xml:space="preserve">Thiếu trung thực , thiếu minh bạch </t>
  </si>
  <si>
    <t xml:space="preserve">Chỉ biết lợi mỗi mình </t>
  </si>
  <si>
    <t xml:space="preserve">Đùn đẩy , né tránh , </t>
  </si>
  <si>
    <t xml:space="preserve">Tệ nạn xã hội </t>
  </si>
  <si>
    <t>Bớt xén , biếu quà cáp , lôi bè kéo phái</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</si>
</sst>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 [$đ-42A]"/>
    <numFmt numFmtId="165" formatCode="#,##0.00\ [$đ-42A]"/>
    <numFmt numFmtId="166" formatCode="&quot;Tháng &quot;m/yyyy"/>
  </numFmts>
  <fonts count="15">
    <font>
      <sz val="10.0"/>
      <color rgb="FF000000"/>
      <name val="Arial"/>
      <scheme val="minor"/>
    </font>
    <font>
      <color theme="1"/>
      <name val="Arial"/>
      <scheme val="minor"/>
    </font>
    <font>
      <sz val="16.0"/>
      <color theme="1"/>
      <name val="Arial"/>
      <scheme val="minor"/>
    </font>
    <font>
      <sz val="12.0"/>
      <color rgb="FF000000"/>
      <name val="Calibri"/>
    </font>
    <font>
      <sz val="12.0"/>
      <color rgb="FF000000"/>
      <name val="Docs-Calibri"/>
    </font>
    <font>
      <sz val="14.0"/>
      <color theme="1"/>
      <name val="Arial"/>
      <scheme val="minor"/>
    </font>
    <font>
      <u/>
      <color rgb="FF0000FF"/>
    </font>
    <font>
      <b/>
      <sz val="16.0"/>
      <color rgb="FF000000"/>
      <name val="Times New Roman"/>
    </font>
    <font>
      <b/>
      <sz val="12.0"/>
      <color rgb="FF000000"/>
      <name val="Calibri"/>
    </font>
    <font>
      <b/>
      <sz val="14.0"/>
      <color rgb="FF000000"/>
      <name val="Calibri"/>
    </font>
    <font>
      <b/>
      <sz val="14.0"/>
      <color theme="1"/>
      <name val="Arial"/>
      <scheme val="minor"/>
    </font>
    <font>
      <b/>
      <color theme="1"/>
      <name val="Arial"/>
      <scheme val="minor"/>
    </font>
    <font>
      <b/>
      <sz val="16.0"/>
      <color rgb="FF000000"/>
      <name val="Calibri"/>
    </font>
    <font>
      <b/>
      <sz val="16.0"/>
      <color theme="1"/>
      <name val="Arial"/>
      <scheme val="minor"/>
    </font>
    <font>
      <i/>
      <color theme="1"/>
      <name val="Arial"/>
      <scheme val="minor"/>
    </font>
  </fonts>
  <fills count="5">
    <fill>
      <patternFill patternType="none"/>
    </fill>
    <fill>
      <patternFill patternType="lightGray"/>
    </fill>
    <fill>
      <patternFill patternType="solid">
        <fgColor theme="0"/>
        <bgColor theme="0"/>
      </patternFill>
    </fill>
    <fill>
      <patternFill patternType="solid">
        <fgColor rgb="FFFFF2CC"/>
        <bgColor rgb="FFFFF2CC"/>
      </patternFill>
    </fill>
    <fill>
      <patternFill patternType="solid">
        <fgColor rgb="FFF3F3F3"/>
        <bgColor rgb="FFF3F3F3"/>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0" fillId="2" fontId="1" numFmtId="0" xfId="0" applyFill="1" applyFont="1"/>
    <xf borderId="0" fillId="3" fontId="2" numFmtId="0" xfId="0" applyAlignment="1" applyFill="1" applyFont="1">
      <alignment readingOrder="0"/>
    </xf>
    <xf borderId="0" fillId="2" fontId="3" numFmtId="3" xfId="0" applyAlignment="1" applyFont="1" applyNumberFormat="1">
      <alignment readingOrder="0" shrinkToFit="0" wrapText="1"/>
    </xf>
    <xf borderId="0" fillId="4" fontId="3" numFmtId="3" xfId="0" applyAlignment="1" applyFill="1" applyFont="1" applyNumberFormat="1">
      <alignment readingOrder="0" shrinkToFit="0" wrapText="1"/>
    </xf>
    <xf borderId="0" fillId="2" fontId="3" numFmtId="3" xfId="0" applyAlignment="1" applyFont="1" applyNumberFormat="1">
      <alignment readingOrder="0" shrinkToFit="0" wrapText="0"/>
    </xf>
    <xf borderId="0" fillId="2" fontId="4" numFmtId="0" xfId="0" applyAlignment="1" applyFont="1">
      <alignment horizontal="left" readingOrder="0"/>
    </xf>
    <xf borderId="0" fillId="0" fontId="1" numFmtId="0" xfId="0" applyAlignment="1" applyFont="1">
      <alignment readingOrder="0" vertical="center"/>
    </xf>
    <xf borderId="0" fillId="0" fontId="2" numFmtId="0" xfId="0" applyAlignment="1" applyFont="1">
      <alignment readingOrder="0" shrinkToFit="0" vertical="center" wrapText="1"/>
    </xf>
    <xf borderId="0" fillId="0" fontId="1" numFmtId="0" xfId="0" applyAlignment="1" applyFont="1">
      <alignment vertical="center"/>
    </xf>
    <xf borderId="0" fillId="0" fontId="1" numFmtId="0" xfId="0" applyAlignment="1" applyFont="1">
      <alignment readingOrder="0" shrinkToFit="0" vertical="center" wrapText="1"/>
    </xf>
    <xf borderId="0" fillId="0" fontId="1" numFmtId="0" xfId="0" applyAlignment="1" applyFont="1">
      <alignment readingOrder="0"/>
    </xf>
    <xf borderId="0" fillId="0" fontId="5" numFmtId="0" xfId="0" applyAlignment="1" applyFont="1">
      <alignment vertical="center"/>
    </xf>
    <xf borderId="0" fillId="0" fontId="5" numFmtId="0" xfId="0" applyAlignment="1" applyFont="1">
      <alignment readingOrder="0" vertical="center"/>
    </xf>
    <xf borderId="0" fillId="0" fontId="6" numFmtId="0" xfId="0" applyAlignment="1" applyFont="1">
      <alignment readingOrder="0"/>
    </xf>
    <xf borderId="0" fillId="4" fontId="3" numFmtId="0" xfId="0" applyAlignment="1" applyFont="1">
      <alignment readingOrder="0" shrinkToFit="0" wrapText="1"/>
    </xf>
    <xf borderId="0" fillId="4" fontId="3" numFmtId="0" xfId="0" applyFont="1"/>
    <xf borderId="0" fillId="4" fontId="3" numFmtId="0" xfId="0" applyAlignment="1" applyFont="1">
      <alignment readingOrder="0"/>
    </xf>
    <xf borderId="0" fillId="4" fontId="1" numFmtId="0" xfId="0" applyFont="1"/>
    <xf borderId="0" fillId="4" fontId="7" numFmtId="3" xfId="0" applyAlignment="1" applyFont="1" applyNumberFormat="1">
      <alignment horizontal="center" readingOrder="0" shrinkToFit="0" vertical="center" wrapText="0"/>
    </xf>
    <xf borderId="0" fillId="4" fontId="1" numFmtId="0" xfId="0" applyAlignment="1" applyFont="1">
      <alignment vertical="center"/>
    </xf>
    <xf borderId="0" fillId="4" fontId="3" numFmtId="3" xfId="0" applyAlignment="1" applyFont="1" applyNumberFormat="1">
      <alignment readingOrder="0" shrinkToFit="0" wrapText="0"/>
    </xf>
    <xf borderId="0" fillId="4" fontId="3" numFmtId="0" xfId="0" applyAlignment="1" applyFont="1">
      <alignment readingOrder="0" shrinkToFit="0" wrapText="0"/>
    </xf>
    <xf borderId="0" fillId="4" fontId="8" numFmtId="3" xfId="0" applyAlignment="1" applyFont="1" applyNumberFormat="1">
      <alignment readingOrder="0" shrinkToFit="0" wrapText="0"/>
    </xf>
    <xf borderId="0" fillId="4" fontId="9" numFmtId="3" xfId="0" applyAlignment="1" applyFont="1" applyNumberFormat="1">
      <alignment readingOrder="0" shrinkToFit="0" wrapText="1"/>
    </xf>
    <xf borderId="0" fillId="4" fontId="9" numFmtId="3" xfId="0" applyAlignment="1" applyFont="1" applyNumberFormat="1">
      <alignment readingOrder="0" shrinkToFit="0" vertical="center" wrapText="1"/>
    </xf>
    <xf borderId="0" fillId="4" fontId="9" numFmtId="3" xfId="0" applyAlignment="1" applyFont="1" applyNumberFormat="1">
      <alignment horizontal="center" readingOrder="0" shrinkToFit="0" vertical="center" wrapText="1"/>
    </xf>
    <xf borderId="0" fillId="4" fontId="9" numFmtId="3" xfId="0" applyAlignment="1" applyFont="1" applyNumberFormat="1">
      <alignment horizontal="center" readingOrder="0" shrinkToFit="0" vertical="center" wrapText="0"/>
    </xf>
    <xf borderId="0" fillId="4" fontId="9" numFmtId="0" xfId="0" applyAlignment="1" applyFont="1">
      <alignment readingOrder="0" shrinkToFit="0" vertical="center" wrapText="1"/>
    </xf>
    <xf borderId="0" fillId="4" fontId="9" numFmtId="0" xfId="0" applyAlignment="1" applyFont="1">
      <alignment vertical="center"/>
    </xf>
    <xf borderId="0" fillId="4" fontId="9" numFmtId="0" xfId="0" applyAlignment="1" applyFont="1">
      <alignment readingOrder="0" vertical="center"/>
    </xf>
    <xf borderId="0" fillId="4" fontId="10" numFmtId="0" xfId="0" applyAlignment="1" applyFont="1">
      <alignment vertical="center"/>
    </xf>
    <xf borderId="0" fillId="4" fontId="3" numFmtId="3" xfId="0" applyAlignment="1" applyFont="1" applyNumberFormat="1">
      <alignment readingOrder="0"/>
    </xf>
    <xf borderId="0" fillId="4" fontId="1" numFmtId="3" xfId="0" applyAlignment="1" applyFont="1" applyNumberFormat="1">
      <alignment shrinkToFit="0" wrapText="1"/>
    </xf>
    <xf borderId="0" fillId="4" fontId="1" numFmtId="3" xfId="0" applyAlignment="1" applyFont="1" applyNumberFormat="1">
      <alignment readingOrder="0"/>
    </xf>
    <xf borderId="0" fillId="4" fontId="1" numFmtId="3" xfId="0" applyFont="1" applyNumberFormat="1"/>
    <xf borderId="0" fillId="4" fontId="1" numFmtId="0" xfId="0" applyAlignment="1" applyFont="1">
      <alignment shrinkToFit="0" wrapText="1"/>
    </xf>
    <xf borderId="0" fillId="4" fontId="1" numFmtId="0" xfId="0" applyAlignment="1" applyFont="1">
      <alignment readingOrder="0"/>
    </xf>
    <xf borderId="0" fillId="4" fontId="1" numFmtId="164" xfId="0" applyFont="1" applyNumberFormat="1"/>
    <xf borderId="0" fillId="4" fontId="1" numFmtId="10" xfId="0" applyFont="1" applyNumberFormat="1"/>
    <xf borderId="0" fillId="4" fontId="1" numFmtId="0" xfId="0" applyAlignment="1" applyFont="1">
      <alignment readingOrder="0" shrinkToFit="0" wrapText="1"/>
    </xf>
    <xf borderId="0" fillId="4" fontId="1" numFmtId="9" xfId="0" applyAlignment="1" applyFont="1" applyNumberFormat="1">
      <alignment readingOrder="0"/>
    </xf>
    <xf borderId="0" fillId="4" fontId="11" numFmtId="164" xfId="0" applyAlignment="1" applyFont="1" applyNumberFormat="1">
      <alignment readingOrder="0"/>
    </xf>
    <xf borderId="0" fillId="3" fontId="10" numFmtId="0" xfId="0" applyAlignment="1" applyFont="1">
      <alignment horizontal="center" readingOrder="0" shrinkToFit="0" vertical="center" wrapText="1"/>
    </xf>
    <xf borderId="0" fillId="3" fontId="10" numFmtId="0" xfId="0" applyAlignment="1" applyFont="1">
      <alignment horizontal="center" readingOrder="0" vertical="center"/>
    </xf>
    <xf borderId="0" fillId="3" fontId="9" numFmtId="0" xfId="0" applyAlignment="1" applyFont="1">
      <alignment horizontal="center" readingOrder="0" shrinkToFit="0" vertical="center" wrapText="0"/>
    </xf>
    <xf borderId="0" fillId="3" fontId="3" numFmtId="0" xfId="0" applyAlignment="1" applyFont="1">
      <alignment horizontal="center" readingOrder="0" shrinkToFit="0" vertical="center" wrapText="0"/>
    </xf>
    <xf borderId="0" fillId="4" fontId="3" numFmtId="0" xfId="0" applyAlignment="1" applyFont="1">
      <alignment readingOrder="0" shrinkToFit="0" vertical="bottom" wrapText="1"/>
    </xf>
    <xf borderId="0" fillId="4" fontId="3" numFmtId="10" xfId="0" applyAlignment="1" applyFont="1" applyNumberFormat="1">
      <alignment readingOrder="0" shrinkToFit="0" vertical="bottom" wrapText="0"/>
    </xf>
    <xf borderId="0" fillId="4" fontId="3" numFmtId="164" xfId="0" applyAlignment="1" applyFont="1" applyNumberFormat="1">
      <alignment shrinkToFit="0" vertical="bottom" wrapText="0"/>
    </xf>
    <xf borderId="0" fillId="4" fontId="3" numFmtId="164" xfId="0" applyAlignment="1" applyFont="1" applyNumberFormat="1">
      <alignment readingOrder="0" shrinkToFit="0" vertical="bottom" wrapText="0"/>
    </xf>
    <xf borderId="0" fillId="4" fontId="3" numFmtId="0" xfId="0" applyAlignment="1" applyFont="1">
      <alignment vertical="bottom"/>
    </xf>
    <xf quotePrefix="1" borderId="0" fillId="4" fontId="3" numFmtId="0" xfId="0" applyAlignment="1" applyFont="1">
      <alignment readingOrder="0" shrinkToFit="0" vertical="bottom" wrapText="0"/>
    </xf>
    <xf borderId="0" fillId="4" fontId="3" numFmtId="0" xfId="0" applyAlignment="1" applyFont="1">
      <alignment readingOrder="0" shrinkToFit="0" vertical="bottom" wrapText="0"/>
    </xf>
    <xf borderId="0" fillId="4" fontId="3" numFmtId="3" xfId="0" applyAlignment="1" applyFont="1" applyNumberFormat="1">
      <alignment horizontal="right" readingOrder="0" shrinkToFit="0" vertical="bottom" wrapText="0"/>
    </xf>
    <xf borderId="0" fillId="4" fontId="3" numFmtId="0" xfId="0" applyAlignment="1" applyFont="1">
      <alignment shrinkToFit="0" vertical="bottom" wrapText="0"/>
    </xf>
    <xf borderId="0" fillId="4" fontId="3" numFmtId="164" xfId="0" applyAlignment="1" applyFont="1" applyNumberFormat="1">
      <alignment horizontal="right" readingOrder="0" shrinkToFit="0" vertical="bottom" wrapText="0"/>
    </xf>
    <xf borderId="0" fillId="4" fontId="3" numFmtId="3" xfId="0" applyAlignment="1" applyFont="1" applyNumberFormat="1">
      <alignment shrinkToFit="0" vertical="bottom" wrapText="0"/>
    </xf>
    <xf borderId="0" fillId="4" fontId="1" numFmtId="164" xfId="0" applyAlignment="1" applyFont="1" applyNumberFormat="1">
      <alignment readingOrder="0"/>
    </xf>
    <xf borderId="0" fillId="0" fontId="1" numFmtId="0" xfId="0" applyAlignment="1" applyFont="1">
      <alignment readingOrder="0" shrinkToFit="0" wrapText="1"/>
    </xf>
    <xf borderId="0" fillId="0" fontId="1" numFmtId="164" xfId="0" applyFont="1" applyNumberFormat="1"/>
    <xf borderId="0" fillId="0" fontId="1" numFmtId="0" xfId="0" applyAlignment="1" applyFont="1">
      <alignment shrinkToFit="0" wrapText="1"/>
    </xf>
    <xf borderId="0" fillId="3" fontId="10" numFmtId="0" xfId="0" applyAlignment="1" applyFont="1">
      <alignment readingOrder="0" shrinkToFit="0" vertical="center" wrapText="1"/>
    </xf>
    <xf borderId="0" fillId="3" fontId="10" numFmtId="0" xfId="0" applyAlignment="1" applyFont="1">
      <alignment readingOrder="0" vertical="center"/>
    </xf>
    <xf borderId="0" fillId="0" fontId="10" numFmtId="0" xfId="0" applyFont="1"/>
    <xf borderId="0" fillId="0" fontId="1" numFmtId="9" xfId="0" applyAlignment="1" applyFont="1" applyNumberFormat="1">
      <alignment readingOrder="0"/>
    </xf>
    <xf borderId="0" fillId="0" fontId="1" numFmtId="3" xfId="0" applyFont="1" applyNumberFormat="1"/>
    <xf borderId="0" fillId="0" fontId="1" numFmtId="9" xfId="0" applyFont="1" applyNumberFormat="1"/>
    <xf borderId="0" fillId="0" fontId="1" numFmtId="0" xfId="0" applyFont="1"/>
    <xf borderId="0" fillId="0" fontId="11" numFmtId="0" xfId="0" applyAlignment="1" applyFont="1">
      <alignment readingOrder="0"/>
    </xf>
    <xf borderId="0" fillId="0" fontId="1" numFmtId="3" xfId="0" applyAlignment="1" applyFont="1" applyNumberFormat="1">
      <alignment readingOrder="0"/>
    </xf>
    <xf borderId="0" fillId="0" fontId="3" numFmtId="0" xfId="0" applyAlignment="1" applyFont="1">
      <alignment horizontal="center" shrinkToFit="0" vertical="bottom" wrapText="0"/>
    </xf>
    <xf borderId="0" fillId="0" fontId="3" numFmtId="0" xfId="0" applyAlignment="1" applyFont="1">
      <alignment shrinkToFit="0" vertical="bottom" wrapText="0"/>
    </xf>
    <xf borderId="0" fillId="0" fontId="12" numFmtId="0" xfId="0" applyAlignment="1" applyFont="1">
      <alignment horizontal="center" readingOrder="0" shrinkToFit="0" wrapText="0"/>
    </xf>
    <xf borderId="0" fillId="0" fontId="8" numFmtId="0" xfId="0" applyAlignment="1" applyFont="1">
      <alignment readingOrder="0" shrinkToFit="0" vertical="bottom" wrapText="0"/>
    </xf>
    <xf borderId="0" fillId="0" fontId="3" numFmtId="0" xfId="0" applyAlignment="1" applyFont="1">
      <alignment readingOrder="0" shrinkToFit="0" vertical="bottom" wrapText="0"/>
    </xf>
    <xf borderId="0" fillId="0" fontId="3" numFmtId="10" xfId="0" applyAlignment="1" applyFont="1" applyNumberFormat="1">
      <alignment shrinkToFit="0" vertical="bottom" wrapText="0"/>
    </xf>
    <xf borderId="0" fillId="0" fontId="3" numFmtId="164" xfId="0" applyAlignment="1" applyFont="1" applyNumberFormat="1">
      <alignment shrinkToFit="0" vertical="bottom" wrapText="0"/>
    </xf>
    <xf borderId="0" fillId="0" fontId="8" numFmtId="0" xfId="0" applyAlignment="1" applyFont="1">
      <alignment horizontal="center" readingOrder="0" shrinkToFit="0" wrapText="0"/>
    </xf>
    <xf borderId="1" fillId="0" fontId="8" numFmtId="0" xfId="0" applyAlignment="1" applyBorder="1" applyFont="1">
      <alignment horizontal="center" readingOrder="0" shrinkToFit="0" wrapText="0"/>
    </xf>
    <xf borderId="2" fillId="0" fontId="8" numFmtId="0" xfId="0" applyAlignment="1" applyBorder="1" applyFont="1">
      <alignment horizontal="center" readingOrder="0" shrinkToFit="0" wrapText="0"/>
    </xf>
    <xf borderId="3" fillId="0" fontId="3" numFmtId="0" xfId="0" applyAlignment="1" applyBorder="1" applyFont="1">
      <alignment horizontal="center" readingOrder="0" shrinkToFit="0" wrapText="0"/>
    </xf>
    <xf borderId="4" fillId="0" fontId="3" numFmtId="0" xfId="0" applyAlignment="1" applyBorder="1" applyFont="1">
      <alignment shrinkToFit="0" wrapText="0"/>
    </xf>
    <xf borderId="4" fillId="0" fontId="3" numFmtId="0" xfId="0" applyAlignment="1" applyBorder="1" applyFont="1">
      <alignment readingOrder="0" shrinkToFit="0" wrapText="0"/>
    </xf>
    <xf borderId="4" fillId="0" fontId="3" numFmtId="9" xfId="0" applyAlignment="1" applyBorder="1" applyFont="1" applyNumberFormat="1">
      <alignment horizontal="right" readingOrder="0" shrinkToFit="0" wrapText="0"/>
    </xf>
    <xf borderId="4" fillId="0" fontId="8" numFmtId="0" xfId="0" applyAlignment="1" applyBorder="1" applyFont="1">
      <alignment readingOrder="0" shrinkToFit="0" vertical="bottom" wrapText="0"/>
    </xf>
    <xf borderId="4" fillId="0" fontId="12" numFmtId="0" xfId="0" applyAlignment="1" applyBorder="1" applyFont="1">
      <alignment readingOrder="0" shrinkToFit="0" wrapText="0"/>
    </xf>
    <xf borderId="4" fillId="0" fontId="12" numFmtId="3" xfId="0" applyAlignment="1" applyBorder="1" applyFont="1" applyNumberFormat="1">
      <alignment readingOrder="0" shrinkToFit="0" wrapText="0"/>
    </xf>
    <xf borderId="4" fillId="0" fontId="8" numFmtId="3" xfId="0" applyAlignment="1" applyBorder="1" applyFont="1" applyNumberFormat="1">
      <alignment readingOrder="0" shrinkToFit="0" wrapText="0"/>
    </xf>
    <xf borderId="3" fillId="0" fontId="3" numFmtId="0" xfId="0" applyAlignment="1" applyBorder="1" applyFont="1">
      <alignment horizontal="center" readingOrder="0" shrinkToFit="0" vertical="bottom" wrapText="0"/>
    </xf>
    <xf borderId="4" fillId="0" fontId="8" numFmtId="0" xfId="0" applyAlignment="1" applyBorder="1" applyFont="1">
      <alignment shrinkToFit="0" vertical="bottom" wrapText="0"/>
    </xf>
    <xf borderId="4" fillId="0" fontId="3" numFmtId="0" xfId="0" applyAlignment="1" applyBorder="1" applyFont="1">
      <alignment readingOrder="0" shrinkToFit="0" vertical="bottom" wrapText="0"/>
    </xf>
    <xf borderId="4" fillId="0" fontId="3" numFmtId="9" xfId="0" applyAlignment="1" applyBorder="1" applyFont="1" applyNumberFormat="1">
      <alignment horizontal="right" readingOrder="0" shrinkToFit="0" vertical="bottom" wrapText="0"/>
    </xf>
    <xf borderId="4" fillId="0" fontId="3" numFmtId="164" xfId="0" applyAlignment="1" applyBorder="1" applyFont="1" applyNumberFormat="1">
      <alignment readingOrder="0" shrinkToFit="0" vertical="bottom" wrapText="0"/>
    </xf>
    <xf borderId="4" fillId="0" fontId="3" numFmtId="0" xfId="0" applyAlignment="1" applyBorder="1" applyFont="1">
      <alignment shrinkToFit="0" vertical="bottom" wrapText="0"/>
    </xf>
    <xf borderId="4" fillId="0" fontId="3" numFmtId="3" xfId="0" applyAlignment="1" applyBorder="1" applyFont="1" applyNumberFormat="1">
      <alignment horizontal="right" readingOrder="0" shrinkToFit="0" vertical="bottom" wrapText="0"/>
    </xf>
    <xf borderId="4" fillId="0" fontId="3" numFmtId="164" xfId="0" applyAlignment="1" applyBorder="1" applyFont="1" applyNumberFormat="1">
      <alignment horizontal="right" readingOrder="0" shrinkToFit="0" vertical="bottom" wrapText="0"/>
    </xf>
    <xf borderId="4" fillId="0" fontId="3" numFmtId="164" xfId="0" applyAlignment="1" applyBorder="1" applyFont="1" applyNumberFormat="1">
      <alignment shrinkToFit="0" vertical="bottom" wrapText="0"/>
    </xf>
    <xf borderId="4" fillId="0" fontId="8" numFmtId="0" xfId="0" applyAlignment="1" applyBorder="1" applyFont="1">
      <alignment readingOrder="0" shrinkToFit="0" wrapText="0"/>
    </xf>
    <xf borderId="4" fillId="0" fontId="3" numFmtId="3" xfId="0" applyAlignment="1" applyBorder="1" applyFont="1" applyNumberFormat="1">
      <alignment shrinkToFit="0" wrapText="0"/>
    </xf>
    <xf borderId="4" fillId="0" fontId="9" numFmtId="0" xfId="0" applyAlignment="1" applyBorder="1" applyFont="1">
      <alignment readingOrder="0" shrinkToFit="0" vertical="bottom" wrapText="0"/>
    </xf>
    <xf borderId="4" fillId="0" fontId="9" numFmtId="9" xfId="0" applyAlignment="1" applyBorder="1" applyFont="1" applyNumberFormat="1">
      <alignment horizontal="right" readingOrder="0" shrinkToFit="0" vertical="bottom" wrapText="0"/>
    </xf>
    <xf borderId="4" fillId="0" fontId="3" numFmtId="1" xfId="0" applyAlignment="1" applyBorder="1" applyFont="1" applyNumberFormat="1">
      <alignment shrinkToFit="0" vertical="bottom" wrapText="0"/>
    </xf>
    <xf borderId="3" fillId="0" fontId="3" numFmtId="0" xfId="0" applyAlignment="1" applyBorder="1" applyFont="1">
      <alignment horizontal="center" readingOrder="0" shrinkToFit="0" vertical="center" wrapText="0"/>
    </xf>
    <xf borderId="4" fillId="0" fontId="3" numFmtId="0" xfId="0" applyAlignment="1" applyBorder="1" applyFont="1">
      <alignment shrinkToFit="0" vertical="center" wrapText="0"/>
    </xf>
    <xf borderId="4" fillId="0" fontId="3" numFmtId="0" xfId="0" applyAlignment="1" applyBorder="1" applyFont="1">
      <alignment readingOrder="0" shrinkToFit="0" vertical="center" wrapText="0"/>
    </xf>
    <xf borderId="4" fillId="0" fontId="3" numFmtId="0" xfId="0" applyAlignment="1" applyBorder="1" applyFont="1">
      <alignment readingOrder="0" shrinkToFit="0" vertical="center" wrapText="1"/>
    </xf>
    <xf borderId="4" fillId="0" fontId="8" numFmtId="0" xfId="0" applyAlignment="1" applyBorder="1" applyFont="1">
      <alignment readingOrder="0" shrinkToFit="0" wrapText="1"/>
    </xf>
    <xf borderId="4" fillId="0" fontId="3" numFmtId="0" xfId="0" applyAlignment="1" applyBorder="1" applyFont="1">
      <alignment readingOrder="0" vertical="bottom"/>
    </xf>
    <xf borderId="4" fillId="0" fontId="3" numFmtId="0" xfId="0" applyBorder="1" applyFont="1"/>
    <xf borderId="4" fillId="0" fontId="3" numFmtId="0" xfId="0" applyAlignment="1" applyBorder="1" applyFont="1">
      <alignment readingOrder="0"/>
    </xf>
    <xf borderId="5" fillId="0" fontId="3" numFmtId="0" xfId="0" applyAlignment="1" applyBorder="1" applyFont="1">
      <alignment readingOrder="0" shrinkToFit="0" vertical="bottom" wrapText="0"/>
    </xf>
    <xf borderId="0" fillId="0" fontId="8" numFmtId="0" xfId="0" applyAlignment="1" applyFont="1">
      <alignment horizontal="center" readingOrder="0" shrinkToFit="0" vertical="bottom" wrapText="0"/>
    </xf>
    <xf borderId="0" fillId="0" fontId="8" numFmtId="0" xfId="0" applyAlignment="1" applyFont="1">
      <alignment shrinkToFit="0" vertical="bottom" wrapText="0"/>
    </xf>
    <xf borderId="0" fillId="0" fontId="11" numFmtId="0" xfId="0" applyFont="1"/>
    <xf borderId="0" fillId="0" fontId="3" numFmtId="0" xfId="0" applyAlignment="1" applyFont="1">
      <alignment horizontal="center" readingOrder="0" shrinkToFit="0" vertical="bottom" wrapText="0"/>
    </xf>
    <xf borderId="0" fillId="0" fontId="3" numFmtId="164" xfId="0" applyAlignment="1" applyFont="1" applyNumberFormat="1">
      <alignment readingOrder="0" shrinkToFit="0" vertical="bottom" wrapText="0"/>
    </xf>
    <xf borderId="0" fillId="0" fontId="3" numFmtId="10" xfId="0" applyAlignment="1" applyFont="1" applyNumberFormat="1">
      <alignment readingOrder="0" shrinkToFit="0" vertical="bottom" wrapText="0"/>
    </xf>
    <xf borderId="0" fillId="0" fontId="8" numFmtId="10" xfId="0" applyAlignment="1" applyFont="1" applyNumberFormat="1">
      <alignment shrinkToFit="0" vertical="bottom" wrapText="0"/>
    </xf>
    <xf borderId="0" fillId="0" fontId="8" numFmtId="165" xfId="0" applyAlignment="1" applyFont="1" applyNumberFormat="1">
      <alignment shrinkToFit="0" vertical="bottom" wrapText="0"/>
    </xf>
    <xf borderId="0" fillId="0" fontId="8" numFmtId="164" xfId="0" applyAlignment="1" applyFont="1" applyNumberFormat="1">
      <alignment shrinkToFit="0" vertical="bottom" wrapText="0"/>
    </xf>
    <xf borderId="0" fillId="0" fontId="8" numFmtId="10" xfId="0" applyAlignment="1" applyFont="1" applyNumberFormat="1">
      <alignment readingOrder="0" shrinkToFit="0" vertical="bottom" wrapText="0"/>
    </xf>
    <xf borderId="1" fillId="0" fontId="3" numFmtId="0" xfId="0" applyAlignment="1" applyBorder="1" applyFont="1">
      <alignment horizontal="center" readingOrder="0" shrinkToFit="0" vertical="bottom" wrapText="0"/>
    </xf>
    <xf borderId="2" fillId="0" fontId="3" numFmtId="0" xfId="0" applyAlignment="1" applyBorder="1" applyFont="1">
      <alignment readingOrder="0" shrinkToFit="0" vertical="bottom" wrapText="0"/>
    </xf>
    <xf borderId="2" fillId="0" fontId="3" numFmtId="0" xfId="0" applyAlignment="1" applyBorder="1" applyFont="1">
      <alignment shrinkToFit="0" vertical="bottom" wrapText="0"/>
    </xf>
    <xf borderId="3" fillId="0" fontId="3" numFmtId="0" xfId="0" applyAlignment="1" applyBorder="1" applyFont="1">
      <alignment horizontal="center" shrinkToFit="0" vertical="bottom" wrapText="0"/>
    </xf>
    <xf borderId="4" fillId="0" fontId="3" numFmtId="0" xfId="0" applyAlignment="1" applyBorder="1" applyFont="1">
      <alignment horizontal="right" readingOrder="0" shrinkToFit="0" vertical="bottom" wrapText="0"/>
    </xf>
    <xf borderId="4" fillId="0" fontId="3" numFmtId="3" xfId="0" applyAlignment="1" applyBorder="1" applyFont="1" applyNumberFormat="1">
      <alignment readingOrder="0" shrinkToFit="0" vertical="bottom" wrapText="0"/>
    </xf>
    <xf borderId="4" fillId="0" fontId="3" numFmtId="3" xfId="0" applyAlignment="1" applyBorder="1" applyFont="1" applyNumberFormat="1">
      <alignment shrinkToFit="0" vertical="bottom" wrapText="0"/>
    </xf>
    <xf borderId="4" fillId="0" fontId="3" numFmtId="1" xfId="0" applyAlignment="1" applyBorder="1" applyFont="1" applyNumberFormat="1">
      <alignment readingOrder="0" shrinkToFit="0" wrapText="0"/>
    </xf>
    <xf borderId="4" fillId="0" fontId="3" numFmtId="10" xfId="0" applyAlignment="1" applyBorder="1" applyFont="1" applyNumberFormat="1">
      <alignment shrinkToFit="0" wrapText="0"/>
    </xf>
    <xf borderId="4" fillId="0" fontId="3" numFmtId="9" xfId="0" applyAlignment="1" applyBorder="1" applyFont="1" applyNumberFormat="1">
      <alignment readingOrder="0" shrinkToFit="0" vertical="center" wrapText="1"/>
    </xf>
    <xf borderId="4" fillId="0" fontId="3" numFmtId="0" xfId="0" applyAlignment="1" applyBorder="1" applyFont="1">
      <alignment readingOrder="0" shrinkToFit="0" vertical="bottom" wrapText="1"/>
    </xf>
    <xf borderId="0" fillId="0" fontId="3" numFmtId="0" xfId="0" applyAlignment="1" applyFont="1">
      <alignment horizontal="center" shrinkToFit="0" vertical="center" wrapText="0"/>
    </xf>
    <xf borderId="0" fillId="0" fontId="8" numFmtId="0" xfId="0" applyAlignment="1" applyFont="1">
      <alignment readingOrder="0" shrinkToFit="0" vertical="center" wrapText="0"/>
    </xf>
    <xf borderId="0" fillId="0" fontId="3" numFmtId="0" xfId="0" applyAlignment="1" applyFont="1">
      <alignment readingOrder="0" shrinkToFit="0" vertical="center" wrapText="0"/>
    </xf>
    <xf borderId="0" fillId="0" fontId="3" numFmtId="0" xfId="0" applyAlignment="1" applyFont="1">
      <alignment readingOrder="0" shrinkToFit="0" vertical="center" wrapText="1"/>
    </xf>
    <xf borderId="0" fillId="0" fontId="3" numFmtId="0" xfId="0" applyAlignment="1" applyFont="1">
      <alignment shrinkToFit="0" vertical="center" wrapText="0"/>
    </xf>
    <xf borderId="4" fillId="0" fontId="9" numFmtId="3" xfId="0" applyAlignment="1" applyBorder="1" applyFont="1" applyNumberFormat="1">
      <alignment readingOrder="0" shrinkToFit="0" vertical="bottom" wrapText="0"/>
    </xf>
    <xf borderId="1" fillId="0" fontId="8" numFmtId="0" xfId="0" applyAlignment="1" applyBorder="1" applyFont="1">
      <alignment shrinkToFit="0" vertical="bottom" wrapText="0"/>
    </xf>
    <xf borderId="1" fillId="0" fontId="3" numFmtId="0" xfId="0" applyAlignment="1" applyBorder="1" applyFont="1">
      <alignment readingOrder="0" shrinkToFit="0" vertical="bottom" wrapText="0"/>
    </xf>
    <xf borderId="1" fillId="0" fontId="3" numFmtId="0" xfId="0" applyAlignment="1" applyBorder="1" applyFont="1">
      <alignment shrinkToFit="0" vertical="bottom" wrapText="0"/>
    </xf>
    <xf borderId="1" fillId="0" fontId="8" numFmtId="0" xfId="0" applyAlignment="1" applyBorder="1" applyFont="1">
      <alignment readingOrder="0" shrinkToFit="0" wrapText="0"/>
    </xf>
    <xf borderId="1" fillId="0" fontId="3" numFmtId="0" xfId="0" applyAlignment="1" applyBorder="1" applyFont="1">
      <alignment readingOrder="0" shrinkToFit="0" wrapText="0"/>
    </xf>
    <xf borderId="1" fillId="0" fontId="3" numFmtId="0" xfId="0" applyAlignment="1" applyBorder="1" applyFont="1">
      <alignment shrinkToFit="0" wrapText="0"/>
    </xf>
    <xf borderId="1" fillId="0" fontId="8" numFmtId="0" xfId="0" applyAlignment="1" applyBorder="1" applyFont="1">
      <alignment readingOrder="0" shrinkToFit="0" wrapText="1"/>
    </xf>
    <xf borderId="1" fillId="0" fontId="3" numFmtId="0" xfId="0" applyAlignment="1" applyBorder="1" applyFont="1">
      <alignment readingOrder="0" vertical="bottom"/>
    </xf>
    <xf borderId="1" fillId="0" fontId="3" numFmtId="0" xfId="0" applyBorder="1" applyFont="1"/>
    <xf borderId="1" fillId="0" fontId="3" numFmtId="0" xfId="0" applyAlignment="1" applyBorder="1" applyFont="1">
      <alignment readingOrder="0"/>
    </xf>
    <xf borderId="0" fillId="0" fontId="8" numFmtId="164" xfId="0" applyAlignment="1" applyFont="1" applyNumberFormat="1">
      <alignment readingOrder="0" shrinkToFit="0" vertical="bottom" wrapText="0"/>
    </xf>
    <xf borderId="0" fillId="0" fontId="8" numFmtId="4" xfId="0" applyAlignment="1" applyFont="1" applyNumberFormat="1">
      <alignment readingOrder="0" shrinkToFit="0" vertical="bottom" wrapText="0"/>
    </xf>
    <xf borderId="2" fillId="0" fontId="8" numFmtId="0" xfId="0" applyAlignment="1" applyBorder="1" applyFont="1">
      <alignment readingOrder="0" shrinkToFit="0" vertical="bottom" wrapText="0"/>
    </xf>
    <xf borderId="0" fillId="0" fontId="3" numFmtId="0" xfId="0" applyAlignment="1" applyFont="1">
      <alignment readingOrder="0" shrinkToFit="0" vertical="bottom" wrapText="1"/>
    </xf>
    <xf borderId="1" fillId="0" fontId="8" numFmtId="0" xfId="0" applyAlignment="1" applyBorder="1" applyFont="1">
      <alignment horizontal="center" readingOrder="0" shrinkToFit="0" vertical="center" wrapText="0"/>
    </xf>
    <xf borderId="2" fillId="0" fontId="8" numFmtId="0" xfId="0" applyAlignment="1" applyBorder="1" applyFont="1">
      <alignment horizontal="center" readingOrder="0" shrinkToFit="0" vertical="center" wrapText="0"/>
    </xf>
    <xf borderId="1" fillId="0" fontId="8" numFmtId="0" xfId="0" applyAlignment="1" applyBorder="1" applyFont="1">
      <alignment horizontal="center" readingOrder="0" shrinkToFit="0" vertical="center" wrapText="1"/>
    </xf>
    <xf borderId="0" fillId="0" fontId="3" numFmtId="9" xfId="0" applyAlignment="1" applyFont="1" applyNumberFormat="1">
      <alignment horizontal="right" readingOrder="0" shrinkToFit="0" vertical="bottom" wrapText="0"/>
    </xf>
    <xf borderId="0" fillId="0" fontId="8" numFmtId="9" xfId="0" applyAlignment="1" applyFont="1" applyNumberFormat="1">
      <alignment horizontal="right" readingOrder="0" shrinkToFit="0" vertical="bottom" wrapText="0"/>
    </xf>
    <xf borderId="0" fillId="0" fontId="12" numFmtId="0" xfId="0" applyAlignment="1" applyFont="1">
      <alignment horizontal="center" readingOrder="0" shrinkToFit="0" vertical="center" wrapText="0"/>
    </xf>
    <xf borderId="1" fillId="0" fontId="3" numFmtId="0" xfId="0" applyAlignment="1" applyBorder="1" applyFont="1">
      <alignment horizontal="center" readingOrder="0" shrinkToFit="0" vertical="center" wrapText="0"/>
    </xf>
    <xf borderId="2" fillId="0" fontId="3" numFmtId="0" xfId="0" applyAlignment="1" applyBorder="1" applyFont="1">
      <alignment readingOrder="0" shrinkToFit="0" vertical="center" wrapText="1"/>
    </xf>
    <xf borderId="2" fillId="0" fontId="3" numFmtId="0" xfId="0" applyAlignment="1" applyBorder="1" applyFont="1">
      <alignment shrinkToFit="0" vertical="center" wrapText="0"/>
    </xf>
    <xf borderId="0" fillId="0" fontId="3" numFmtId="4" xfId="0" applyAlignment="1" applyFont="1" applyNumberFormat="1">
      <alignment readingOrder="0" shrinkToFit="0" vertical="bottom" wrapText="0"/>
    </xf>
    <xf borderId="0" fillId="0" fontId="3" numFmtId="4" xfId="0" applyAlignment="1" applyFont="1" applyNumberFormat="1">
      <alignment shrinkToFit="0" vertical="bottom" wrapText="0"/>
    </xf>
    <xf borderId="4" fillId="0" fontId="9" numFmtId="4" xfId="0" applyAlignment="1" applyBorder="1" applyFont="1" applyNumberFormat="1">
      <alignment readingOrder="0" shrinkToFit="0" vertical="bottom" wrapText="0"/>
    </xf>
    <xf borderId="4" fillId="0" fontId="3" numFmtId="9" xfId="0" applyAlignment="1" applyBorder="1" applyFont="1" applyNumberFormat="1">
      <alignment readingOrder="0" shrinkToFit="0" vertical="bottom" wrapText="0"/>
    </xf>
    <xf borderId="4" fillId="0" fontId="3" numFmtId="0" xfId="0" applyAlignment="1" applyBorder="1" applyFont="1">
      <alignment readingOrder="0" shrinkToFit="0" wrapText="1"/>
    </xf>
    <xf borderId="1" fillId="0" fontId="3" numFmtId="0" xfId="0" applyAlignment="1" applyBorder="1" applyFont="1">
      <alignment horizontal="right" readingOrder="0" shrinkToFit="0" vertical="bottom" wrapText="0"/>
    </xf>
    <xf borderId="1" fillId="0" fontId="3" numFmtId="164" xfId="0" applyAlignment="1" applyBorder="1" applyFont="1" applyNumberFormat="1">
      <alignment readingOrder="0" shrinkToFit="0" vertical="bottom" wrapText="0"/>
    </xf>
    <xf borderId="1" fillId="0" fontId="3" numFmtId="164" xfId="0" applyAlignment="1" applyBorder="1" applyFont="1" applyNumberFormat="1">
      <alignment shrinkToFit="0" vertical="bottom" wrapText="0"/>
    </xf>
    <xf borderId="1" fillId="0" fontId="3" numFmtId="0" xfId="0" applyAlignment="1" applyBorder="1" applyFont="1">
      <alignment horizontal="center" shrinkToFit="0" vertical="bottom" wrapText="0"/>
    </xf>
    <xf borderId="1" fillId="0" fontId="1" numFmtId="0" xfId="0" applyAlignment="1" applyBorder="1" applyFont="1">
      <alignment readingOrder="0"/>
    </xf>
    <xf borderId="1" fillId="0" fontId="9" numFmtId="164" xfId="0" applyAlignment="1" applyBorder="1" applyFont="1" applyNumberFormat="1">
      <alignment shrinkToFit="0" vertical="bottom" wrapText="0"/>
    </xf>
    <xf borderId="1" fillId="0" fontId="1" numFmtId="0" xfId="0" applyBorder="1" applyFont="1"/>
    <xf borderId="0" fillId="0" fontId="1" numFmtId="0" xfId="0" applyAlignment="1" applyFont="1">
      <alignment horizontal="center"/>
    </xf>
    <xf borderId="0" fillId="3" fontId="13" numFmtId="0" xfId="0" applyAlignment="1" applyFont="1">
      <alignment horizontal="center" readingOrder="0" vertical="center"/>
    </xf>
    <xf borderId="0" fillId="0" fontId="1" numFmtId="0" xfId="0" applyAlignment="1" applyFont="1">
      <alignment horizontal="center" readingOrder="0"/>
    </xf>
    <xf borderId="0" fillId="3" fontId="11" numFmtId="0" xfId="0" applyAlignment="1" applyFont="1">
      <alignment horizontal="center" readingOrder="0" vertical="center"/>
    </xf>
    <xf borderId="0" fillId="3" fontId="11" numFmtId="0" xfId="0" applyAlignment="1" applyFont="1">
      <alignment readingOrder="0" vertical="center"/>
    </xf>
    <xf borderId="0" fillId="3" fontId="11" numFmtId="0" xfId="0" applyAlignment="1" applyFont="1">
      <alignment vertical="center"/>
    </xf>
    <xf borderId="0" fillId="0" fontId="11" numFmtId="0" xfId="0" applyAlignment="1" applyFont="1">
      <alignment vertical="center"/>
    </xf>
    <xf borderId="0" fillId="0" fontId="11" numFmtId="0" xfId="0" applyAlignment="1" applyFont="1">
      <alignment horizontal="center" readingOrder="0" vertical="center"/>
    </xf>
    <xf borderId="0" fillId="0" fontId="11" numFmtId="0" xfId="0" applyAlignment="1" applyFont="1">
      <alignment readingOrder="0" vertical="center"/>
    </xf>
    <xf borderId="0" fillId="0" fontId="11" numFmtId="0" xfId="0" applyAlignment="1" applyFont="1">
      <alignment readingOrder="0" shrinkToFit="0" vertical="center" wrapText="1"/>
    </xf>
    <xf borderId="0" fillId="0" fontId="1" numFmtId="164" xfId="0" applyAlignment="1" applyFont="1" applyNumberFormat="1">
      <alignment readingOrder="0"/>
    </xf>
    <xf borderId="0" fillId="0" fontId="11" numFmtId="0" xfId="0" applyAlignment="1" applyFont="1">
      <alignment horizontal="center" readingOrder="0"/>
    </xf>
    <xf borderId="0" fillId="0" fontId="11" numFmtId="0" xfId="0" applyAlignment="1" applyFont="1">
      <alignment horizontal="left" readingOrder="0" vertical="center"/>
    </xf>
    <xf borderId="0" fillId="3" fontId="11" numFmtId="0" xfId="0" applyAlignment="1" applyFont="1">
      <alignment horizontal="left" readingOrder="0" vertical="center"/>
    </xf>
    <xf borderId="1" fillId="0" fontId="11" numFmtId="0" xfId="0" applyAlignment="1" applyBorder="1" applyFont="1">
      <alignment horizontal="center" readingOrder="0" vertical="center"/>
    </xf>
    <xf borderId="1" fillId="0" fontId="1" numFmtId="0" xfId="0" applyAlignment="1" applyBorder="1" applyFont="1">
      <alignment horizontal="center" readingOrder="0"/>
    </xf>
    <xf borderId="1" fillId="0" fontId="1" numFmtId="164" xfId="0" applyAlignment="1" applyBorder="1" applyFont="1" applyNumberFormat="1">
      <alignment readingOrder="0"/>
    </xf>
    <xf borderId="1" fillId="0" fontId="1" numFmtId="164" xfId="0" applyBorder="1" applyFont="1" applyNumberFormat="1"/>
    <xf borderId="1" fillId="0" fontId="1" numFmtId="4" xfId="0" applyBorder="1" applyFont="1" applyNumberFormat="1"/>
    <xf borderId="1" fillId="0" fontId="11" numFmtId="3" xfId="0" applyAlignment="1" applyBorder="1" applyFont="1" applyNumberFormat="1">
      <alignment horizontal="center" readingOrder="0" vertical="center"/>
    </xf>
    <xf borderId="1" fillId="0" fontId="11" numFmtId="3" xfId="0" applyAlignment="1" applyBorder="1" applyFont="1" applyNumberFormat="1">
      <alignment readingOrder="0" vertical="center"/>
    </xf>
    <xf borderId="1" fillId="0" fontId="11" numFmtId="3" xfId="0" applyAlignment="1" applyBorder="1" applyFont="1" applyNumberFormat="1">
      <alignment vertical="center"/>
    </xf>
    <xf borderId="0" fillId="0" fontId="11" numFmtId="3" xfId="0" applyAlignment="1" applyFont="1" applyNumberFormat="1">
      <alignment vertical="center"/>
    </xf>
    <xf borderId="0" fillId="0" fontId="2" numFmtId="0" xfId="0" applyAlignment="1" applyFont="1">
      <alignment horizontal="center" readingOrder="0" vertical="center"/>
    </xf>
    <xf borderId="1" fillId="0" fontId="11" numFmtId="0" xfId="0" applyAlignment="1" applyBorder="1" applyFont="1">
      <alignment horizontal="center" readingOrder="0"/>
    </xf>
    <xf borderId="0" fillId="0" fontId="11" numFmtId="0" xfId="0" applyAlignment="1" applyFont="1">
      <alignment horizontal="center"/>
    </xf>
    <xf borderId="1" fillId="0" fontId="1" numFmtId="3" xfId="0" applyAlignment="1" applyBorder="1" applyFont="1" applyNumberFormat="1">
      <alignment readingOrder="0"/>
    </xf>
    <xf borderId="1" fillId="0" fontId="1" numFmtId="10" xfId="0" applyBorder="1" applyFont="1" applyNumberFormat="1"/>
    <xf borderId="0" fillId="0" fontId="1" numFmtId="10" xfId="0" applyFont="1" applyNumberFormat="1"/>
    <xf borderId="0" fillId="0" fontId="2" numFmtId="0" xfId="0" applyAlignment="1" applyFont="1">
      <alignment readingOrder="0" vertical="center"/>
    </xf>
    <xf borderId="0" fillId="0" fontId="11" numFmtId="0" xfId="0" applyAlignment="1" applyFont="1">
      <alignment shrinkToFit="0" vertical="center" wrapText="1"/>
    </xf>
    <xf borderId="0" fillId="0" fontId="1" numFmtId="166" xfId="0" applyAlignment="1" applyFont="1" applyNumberFormat="1">
      <alignment readingOrder="0"/>
    </xf>
    <xf borderId="0" fillId="0" fontId="1" numFmtId="166" xfId="0" applyAlignment="1" applyFont="1" applyNumberFormat="1">
      <alignment readingOrder="0" vertical="center"/>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Doanh thu</a:t>
            </a:r>
          </a:p>
        </c:rich>
      </c:tx>
      <c:overlay val="0"/>
    </c:title>
    <c:plotArea>
      <c:layout/>
      <c:pieChart>
        <c:varyColors val="1"/>
        <c:ser>
          <c:idx val="0"/>
          <c:order val="0"/>
          <c:tx>
            <c:strRef>
              <c:f>'Mục tiêu Công ty '!$C$17</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'Mục tiêu Công ty '!$C$18:$C$23</c:f>
            </c:strRef>
          </c:cat>
          <c:val>
            <c:numRef>
              <c:f>'Mục tiêu Công ty '!$C$18:$C$23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Tỷ lệ so với Danh sách chi phí</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Lbls>
            <c:showLegendKey val="0"/>
            <c:showVal val="0"/>
            <c:showCatName val="0"/>
            <c:showSerName val="0"/>
            <c:showPercent val="0"/>
            <c:showBubbleSize val="0"/>
            <c:showLeaderLines val="1"/>
          </c:dLbls>
          <c:cat>
            <c:strRef>
              <c:f>'Mục tiêu Công ty '!$A$31:$A$41</c:f>
            </c:strRef>
          </c:cat>
          <c:val>
            <c:numRef>
              <c:f>'Mục tiêu Công ty '!$B$31:$B$41</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19050</xdr:colOff>
      <xdr:row>14</xdr:row>
      <xdr:rowOff>95250</xdr:rowOff>
    </xdr:from>
    <xdr:ext cx="5257800" cy="3419475"/>
    <xdr:graphicFrame>
      <xdr:nvGraphicFramePr>
        <xdr:cNvPr id="1"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28575</xdr:colOff>
      <xdr:row>29</xdr:row>
      <xdr:rowOff>0</xdr:rowOff>
    </xdr:from>
    <xdr:ext cx="5715000" cy="3533775"/>
    <xdr:graphicFrame>
      <xdr:nvGraphicFramePr>
        <xdr:cNvPr id="2" name="Chart 2" title="Biểu đồ"/>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1"/>
      <c r="D1" s="1"/>
      <c r="E1" s="1"/>
      <c r="F1" s="1"/>
      <c r="G1" s="1"/>
      <c r="H1" s="1"/>
      <c r="I1" s="1"/>
      <c r="J1" s="1"/>
      <c r="K1" s="1"/>
      <c r="L1" s="1"/>
      <c r="M1" s="1"/>
      <c r="N1" s="1"/>
      <c r="O1" s="1"/>
      <c r="P1" s="1"/>
      <c r="Q1" s="1"/>
      <c r="R1" s="1"/>
      <c r="S1" s="1"/>
      <c r="T1" s="1"/>
      <c r="U1" s="1"/>
      <c r="V1" s="1"/>
      <c r="W1" s="1"/>
      <c r="X1" s="1"/>
      <c r="Y1" s="1"/>
      <c r="Z1" s="1"/>
      <c r="AA1" s="1"/>
    </row>
    <row r="2">
      <c r="A2" s="1"/>
      <c r="B2" s="2" t="s">
        <v>0</v>
      </c>
      <c r="J2" s="1"/>
      <c r="K2" s="1"/>
      <c r="L2" s="1"/>
      <c r="M2" s="1"/>
      <c r="N2" s="1"/>
      <c r="O2" s="1"/>
      <c r="P2" s="1"/>
      <c r="Q2" s="1"/>
      <c r="R2" s="1"/>
      <c r="S2" s="1"/>
      <c r="T2" s="1"/>
      <c r="U2" s="1"/>
      <c r="V2" s="1"/>
      <c r="W2" s="1"/>
      <c r="X2" s="1"/>
      <c r="Y2" s="1"/>
      <c r="Z2" s="1"/>
      <c r="AA2" s="1"/>
    </row>
    <row r="3">
      <c r="A3" s="1"/>
      <c r="B3" s="1"/>
      <c r="C3" s="1"/>
      <c r="D3" s="1"/>
      <c r="E3" s="1"/>
      <c r="F3" s="1"/>
      <c r="G3" s="1"/>
      <c r="H3" s="1"/>
      <c r="I3" s="1"/>
      <c r="J3" s="1"/>
      <c r="K3" s="1"/>
      <c r="L3" s="1"/>
      <c r="M3" s="1"/>
      <c r="N3" s="1"/>
      <c r="O3" s="1"/>
      <c r="P3" s="1"/>
      <c r="Q3" s="1"/>
      <c r="R3" s="1"/>
      <c r="S3" s="1"/>
      <c r="T3" s="1"/>
      <c r="U3" s="1"/>
      <c r="V3" s="1"/>
      <c r="W3" s="1"/>
      <c r="X3" s="1"/>
      <c r="Y3" s="1"/>
      <c r="Z3" s="1"/>
      <c r="AA3" s="1"/>
    </row>
    <row r="4">
      <c r="A4" s="3"/>
      <c r="B4" s="4" t="s">
        <v>1</v>
      </c>
      <c r="J4" s="1"/>
      <c r="K4" s="1"/>
      <c r="L4" s="1"/>
      <c r="M4" s="1"/>
      <c r="N4" s="1"/>
      <c r="O4" s="1"/>
      <c r="P4" s="1"/>
      <c r="Q4" s="1"/>
      <c r="R4" s="1"/>
      <c r="S4" s="1"/>
      <c r="T4" s="1"/>
      <c r="U4" s="1"/>
      <c r="V4" s="1"/>
      <c r="W4" s="1"/>
      <c r="X4" s="1"/>
      <c r="Y4" s="1"/>
      <c r="Z4" s="1"/>
      <c r="AA4" s="1"/>
    </row>
    <row r="5">
      <c r="A5" s="3"/>
      <c r="B5" s="4" t="s">
        <v>2</v>
      </c>
      <c r="J5" s="1"/>
      <c r="K5" s="1"/>
      <c r="L5" s="1"/>
      <c r="M5" s="1"/>
      <c r="N5" s="1"/>
      <c r="O5" s="1"/>
      <c r="P5" s="1"/>
      <c r="Q5" s="1"/>
      <c r="R5" s="1"/>
      <c r="S5" s="1"/>
      <c r="T5" s="1"/>
      <c r="U5" s="1"/>
      <c r="V5" s="1"/>
      <c r="W5" s="1"/>
      <c r="X5" s="1"/>
      <c r="Y5" s="1"/>
      <c r="Z5" s="1"/>
      <c r="AA5" s="1"/>
    </row>
    <row r="6">
      <c r="A6" s="3"/>
      <c r="B6" s="4" t="s">
        <v>3</v>
      </c>
      <c r="J6" s="1"/>
      <c r="K6" s="1"/>
      <c r="L6" s="1"/>
      <c r="M6" s="1"/>
      <c r="N6" s="1"/>
      <c r="O6" s="1"/>
      <c r="P6" s="1"/>
      <c r="Q6" s="1"/>
      <c r="R6" s="1"/>
      <c r="S6" s="1"/>
      <c r="T6" s="1"/>
      <c r="U6" s="1"/>
      <c r="V6" s="1"/>
      <c r="W6" s="1"/>
      <c r="X6" s="1"/>
      <c r="Y6" s="1"/>
      <c r="Z6" s="1"/>
      <c r="AA6" s="1"/>
    </row>
    <row r="7">
      <c r="A7" s="3"/>
      <c r="B7" s="4" t="s">
        <v>4</v>
      </c>
      <c r="J7" s="1"/>
      <c r="K7" s="1"/>
      <c r="L7" s="1"/>
      <c r="M7" s="1"/>
      <c r="N7" s="1"/>
      <c r="O7" s="1"/>
      <c r="P7" s="1"/>
      <c r="Q7" s="1"/>
      <c r="R7" s="1"/>
      <c r="S7" s="1"/>
      <c r="T7" s="1"/>
      <c r="U7" s="1"/>
      <c r="V7" s="1"/>
      <c r="W7" s="1"/>
      <c r="X7" s="1"/>
      <c r="Y7" s="1"/>
      <c r="Z7" s="1"/>
      <c r="AA7" s="1"/>
    </row>
    <row r="8">
      <c r="A8" s="5"/>
      <c r="B8" s="4" t="s">
        <v>5</v>
      </c>
      <c r="J8" s="1"/>
      <c r="K8" s="1"/>
      <c r="L8" s="1"/>
      <c r="M8" s="1"/>
      <c r="N8" s="1"/>
      <c r="O8" s="1"/>
      <c r="P8" s="1"/>
      <c r="Q8" s="1"/>
      <c r="R8" s="1"/>
      <c r="S8" s="1"/>
      <c r="T8" s="1"/>
      <c r="U8" s="1"/>
      <c r="V8" s="1"/>
      <c r="W8" s="1"/>
      <c r="X8" s="1"/>
      <c r="Y8" s="1"/>
      <c r="Z8" s="1"/>
      <c r="AA8" s="1"/>
    </row>
    <row r="9">
      <c r="A9" s="3"/>
      <c r="B9" s="4" t="s">
        <v>6</v>
      </c>
      <c r="J9" s="1"/>
      <c r="K9" s="1"/>
      <c r="L9" s="1"/>
      <c r="M9" s="1"/>
      <c r="N9" s="1"/>
      <c r="O9" s="1"/>
      <c r="P9" s="1"/>
      <c r="Q9" s="1"/>
      <c r="R9" s="1"/>
      <c r="S9" s="1"/>
      <c r="T9" s="1"/>
      <c r="U9" s="1"/>
      <c r="V9" s="1"/>
      <c r="W9" s="1"/>
      <c r="X9" s="1"/>
      <c r="Y9" s="1"/>
      <c r="Z9" s="1"/>
      <c r="AA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c r="A11" s="1"/>
      <c r="B11" s="1"/>
      <c r="C11" s="1"/>
      <c r="D11" s="1"/>
      <c r="E11" s="1"/>
      <c r="F11" s="1"/>
      <c r="G11" s="6" t="s">
        <v>7</v>
      </c>
      <c r="H11" s="1"/>
      <c r="I11" s="1"/>
      <c r="J11" s="1"/>
      <c r="K11" s="1"/>
      <c r="L11" s="1"/>
      <c r="M11" s="1"/>
      <c r="N11" s="1"/>
      <c r="O11" s="1"/>
      <c r="P11" s="1"/>
      <c r="Q11" s="1"/>
      <c r="R11" s="1"/>
      <c r="S11" s="1"/>
      <c r="T11" s="1"/>
      <c r="U11" s="1"/>
      <c r="V11" s="1"/>
      <c r="W11" s="1"/>
      <c r="X11" s="1"/>
      <c r="Y11" s="1"/>
      <c r="Z11" s="1"/>
      <c r="AA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7">
    <mergeCell ref="B2:I2"/>
    <mergeCell ref="B4:I4"/>
    <mergeCell ref="B5:I5"/>
    <mergeCell ref="B6:I6"/>
    <mergeCell ref="B7:I7"/>
    <mergeCell ref="B8:I8"/>
    <mergeCell ref="B9:I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
    <col customWidth="1" min="3" max="3" width="14.25"/>
  </cols>
  <sheetData>
    <row r="1">
      <c r="A1" s="174"/>
    </row>
    <row r="2" ht="44.25" customHeight="1">
      <c r="A2" s="197" t="s">
        <v>345</v>
      </c>
    </row>
    <row r="3">
      <c r="A3" s="185" t="s">
        <v>50</v>
      </c>
      <c r="B3" s="69" t="s">
        <v>346</v>
      </c>
      <c r="C3" s="114"/>
      <c r="D3" s="114"/>
      <c r="E3" s="114"/>
      <c r="F3" s="114"/>
      <c r="G3" s="114"/>
      <c r="H3" s="114"/>
      <c r="I3" s="114"/>
      <c r="J3" s="114"/>
      <c r="K3" s="114"/>
      <c r="L3" s="114"/>
      <c r="M3" s="114"/>
      <c r="N3" s="114"/>
      <c r="O3" s="114"/>
      <c r="P3" s="114"/>
      <c r="Q3" s="114"/>
      <c r="R3" s="114"/>
      <c r="S3" s="114"/>
      <c r="T3" s="114"/>
      <c r="U3" s="114"/>
      <c r="V3" s="114"/>
      <c r="W3" s="114"/>
      <c r="X3" s="114"/>
      <c r="Y3" s="114"/>
      <c r="Z3" s="114"/>
      <c r="AA3" s="114"/>
    </row>
    <row r="4">
      <c r="A4" s="176">
        <v>1.0</v>
      </c>
      <c r="B4" s="11" t="s">
        <v>347</v>
      </c>
    </row>
    <row r="5">
      <c r="A5" s="176">
        <v>2.0</v>
      </c>
      <c r="B5" s="11" t="s">
        <v>348</v>
      </c>
    </row>
    <row r="6">
      <c r="A6" s="176">
        <v>3.0</v>
      </c>
      <c r="B6" s="11" t="s">
        <v>349</v>
      </c>
    </row>
    <row r="7">
      <c r="A7" s="176">
        <v>4.0</v>
      </c>
      <c r="B7" s="11" t="s">
        <v>350</v>
      </c>
      <c r="C7" s="65"/>
    </row>
    <row r="8">
      <c r="A8" s="176">
        <v>5.0</v>
      </c>
      <c r="B8" s="11" t="s">
        <v>351</v>
      </c>
      <c r="C8" s="65"/>
    </row>
    <row r="9">
      <c r="A9" s="176">
        <v>6.0</v>
      </c>
      <c r="B9" s="11" t="s">
        <v>352</v>
      </c>
      <c r="C9" s="65"/>
    </row>
    <row r="10">
      <c r="A10" s="174"/>
      <c r="B10" s="11"/>
      <c r="C10" s="65"/>
    </row>
    <row r="11">
      <c r="A11" s="176" t="s">
        <v>59</v>
      </c>
      <c r="B11" s="11" t="s">
        <v>63</v>
      </c>
      <c r="C11" s="184">
        <f>D35</f>
        <v>11800000000</v>
      </c>
    </row>
    <row r="12">
      <c r="A12" s="174"/>
      <c r="B12" s="11" t="s">
        <v>353</v>
      </c>
      <c r="C12" s="65">
        <v>0.3</v>
      </c>
      <c r="D12" s="184">
        <f>C12*C11</f>
        <v>3540000000</v>
      </c>
      <c r="E12" s="11"/>
      <c r="F12" s="11"/>
      <c r="G12" s="11"/>
      <c r="H12" s="11"/>
    </row>
    <row r="13">
      <c r="A13" s="174"/>
      <c r="B13" s="11" t="s">
        <v>354</v>
      </c>
      <c r="C13" s="11"/>
      <c r="D13" s="184">
        <f>F35+G35</f>
        <v>2670000000</v>
      </c>
      <c r="E13" s="11"/>
      <c r="F13" s="11"/>
      <c r="G13" s="11"/>
      <c r="H13" s="11"/>
    </row>
    <row r="14">
      <c r="A14" s="174"/>
      <c r="B14" s="11" t="s">
        <v>168</v>
      </c>
      <c r="C14" s="11"/>
      <c r="D14" s="184">
        <f>D12-D13</f>
        <v>870000000</v>
      </c>
      <c r="E14" s="11"/>
      <c r="F14" s="11"/>
      <c r="G14" s="11"/>
      <c r="H14" s="11"/>
    </row>
    <row r="15">
      <c r="A15" s="174"/>
      <c r="B15" s="11"/>
      <c r="C15" s="11"/>
      <c r="D15" s="11"/>
      <c r="E15" s="11"/>
      <c r="F15" s="11"/>
      <c r="G15" s="11"/>
      <c r="H15" s="11"/>
    </row>
    <row r="16">
      <c r="A16" s="174"/>
      <c r="B16" s="11" t="s">
        <v>355</v>
      </c>
      <c r="C16" s="11" t="s">
        <v>356</v>
      </c>
      <c r="D16" s="11"/>
      <c r="E16" s="11"/>
      <c r="F16" s="11"/>
      <c r="G16" s="11"/>
      <c r="H16" s="11"/>
    </row>
    <row r="17">
      <c r="A17" s="174"/>
      <c r="B17" s="11"/>
      <c r="C17" s="11" t="s">
        <v>357</v>
      </c>
      <c r="D17" s="11"/>
      <c r="E17" s="11"/>
      <c r="F17" s="11"/>
      <c r="G17" s="11"/>
      <c r="H17" s="11"/>
    </row>
    <row r="18">
      <c r="A18" s="174"/>
      <c r="B18" s="11"/>
      <c r="C18" s="11" t="s">
        <v>358</v>
      </c>
      <c r="D18" s="11"/>
      <c r="E18" s="11"/>
      <c r="F18" s="11"/>
      <c r="G18" s="11"/>
      <c r="H18" s="11"/>
    </row>
    <row r="19">
      <c r="A19" s="174"/>
      <c r="B19" s="11" t="s">
        <v>359</v>
      </c>
      <c r="C19" s="11" t="s">
        <v>360</v>
      </c>
      <c r="D19" s="11"/>
      <c r="E19" s="11"/>
      <c r="F19" s="11"/>
      <c r="G19" s="11"/>
      <c r="H19" s="11"/>
    </row>
    <row r="20">
      <c r="A20" s="174"/>
      <c r="B20" s="11" t="s">
        <v>361</v>
      </c>
      <c r="C20" s="11" t="s">
        <v>362</v>
      </c>
      <c r="D20" s="11"/>
      <c r="E20" s="11"/>
      <c r="F20" s="11"/>
      <c r="G20" s="11"/>
      <c r="H20" s="11"/>
    </row>
    <row r="21">
      <c r="A21" s="174"/>
      <c r="B21" s="11"/>
      <c r="C21" s="11"/>
      <c r="D21" s="11"/>
      <c r="E21" s="11"/>
      <c r="F21" s="11"/>
      <c r="G21" s="11"/>
      <c r="H21" s="11"/>
    </row>
    <row r="22">
      <c r="A22" s="198" t="s">
        <v>38</v>
      </c>
      <c r="B22" s="198" t="s">
        <v>84</v>
      </c>
      <c r="C22" s="198" t="s">
        <v>363</v>
      </c>
      <c r="D22" s="198" t="s">
        <v>364</v>
      </c>
      <c r="E22" s="198" t="s">
        <v>64</v>
      </c>
      <c r="F22" s="198" t="s">
        <v>365</v>
      </c>
      <c r="G22" s="198" t="s">
        <v>366</v>
      </c>
      <c r="H22" s="198" t="s">
        <v>168</v>
      </c>
      <c r="I22" s="198" t="s">
        <v>367</v>
      </c>
      <c r="J22" s="199"/>
      <c r="K22" s="199"/>
      <c r="L22" s="199"/>
      <c r="M22" s="199"/>
      <c r="N22" s="199"/>
      <c r="O22" s="199"/>
      <c r="P22" s="199"/>
      <c r="Q22" s="199"/>
      <c r="R22" s="199"/>
      <c r="S22" s="199"/>
      <c r="T22" s="199"/>
      <c r="U22" s="199"/>
      <c r="V22" s="199"/>
      <c r="W22" s="199"/>
      <c r="X22" s="199"/>
      <c r="Y22" s="199"/>
      <c r="Z22" s="199"/>
      <c r="AA22" s="199"/>
    </row>
    <row r="23">
      <c r="A23" s="189">
        <v>1.0</v>
      </c>
      <c r="B23" s="171" t="s">
        <v>147</v>
      </c>
      <c r="C23" s="200">
        <v>1.2E9</v>
      </c>
      <c r="D23" s="200">
        <v>1.2E9</v>
      </c>
      <c r="E23" s="191">
        <f t="shared" ref="E23:E34" si="1">30%*D23</f>
        <v>360000000</v>
      </c>
      <c r="F23" s="191">
        <f t="shared" ref="F23:F34" si="2">30000000+30000000+30000000</f>
        <v>90000000</v>
      </c>
      <c r="G23" s="190">
        <f t="shared" ref="G23:G34" si="3">15%*D23</f>
        <v>180000000</v>
      </c>
      <c r="H23" s="191">
        <f>E23-F23-G30</f>
        <v>120000000</v>
      </c>
      <c r="I23" s="201">
        <f t="shared" ref="I23:I35" si="4">H23/D23</f>
        <v>0.1</v>
      </c>
    </row>
    <row r="24">
      <c r="A24" s="189">
        <v>2.0</v>
      </c>
      <c r="B24" s="171" t="s">
        <v>148</v>
      </c>
      <c r="C24" s="200">
        <v>1.2E9</v>
      </c>
      <c r="D24" s="200">
        <v>7.0E8</v>
      </c>
      <c r="E24" s="191">
        <f t="shared" si="1"/>
        <v>210000000</v>
      </c>
      <c r="F24" s="191">
        <f t="shared" si="2"/>
        <v>90000000</v>
      </c>
      <c r="G24" s="190">
        <f t="shared" si="3"/>
        <v>105000000</v>
      </c>
      <c r="H24" s="191">
        <f t="shared" ref="H24:H34" si="5">E24-F24-G24</f>
        <v>15000000</v>
      </c>
      <c r="I24" s="201">
        <f t="shared" si="4"/>
        <v>0.02142857143</v>
      </c>
    </row>
    <row r="25">
      <c r="A25" s="189">
        <v>3.0</v>
      </c>
      <c r="B25" s="171" t="s">
        <v>149</v>
      </c>
      <c r="C25" s="200">
        <v>1.2E9</v>
      </c>
      <c r="D25" s="200">
        <v>7.0E8</v>
      </c>
      <c r="E25" s="191">
        <f t="shared" si="1"/>
        <v>210000000</v>
      </c>
      <c r="F25" s="191">
        <f t="shared" si="2"/>
        <v>90000000</v>
      </c>
      <c r="G25" s="190">
        <f t="shared" si="3"/>
        <v>105000000</v>
      </c>
      <c r="H25" s="191">
        <f t="shared" si="5"/>
        <v>15000000</v>
      </c>
      <c r="I25" s="201">
        <f t="shared" si="4"/>
        <v>0.02142857143</v>
      </c>
    </row>
    <row r="26">
      <c r="A26" s="189">
        <v>4.0</v>
      </c>
      <c r="B26" s="171" t="s">
        <v>150</v>
      </c>
      <c r="C26" s="200">
        <v>1.2E9</v>
      </c>
      <c r="D26" s="200">
        <v>7.0E8</v>
      </c>
      <c r="E26" s="191">
        <f t="shared" si="1"/>
        <v>210000000</v>
      </c>
      <c r="F26" s="191">
        <f t="shared" si="2"/>
        <v>90000000</v>
      </c>
      <c r="G26" s="190">
        <f t="shared" si="3"/>
        <v>105000000</v>
      </c>
      <c r="H26" s="191">
        <f t="shared" si="5"/>
        <v>15000000</v>
      </c>
      <c r="I26" s="201">
        <f t="shared" si="4"/>
        <v>0.02142857143</v>
      </c>
    </row>
    <row r="27">
      <c r="A27" s="189">
        <v>5.0</v>
      </c>
      <c r="B27" s="171" t="s">
        <v>151</v>
      </c>
      <c r="C27" s="200">
        <v>1.2E9</v>
      </c>
      <c r="D27" s="200">
        <v>8.5E8</v>
      </c>
      <c r="E27" s="191">
        <f t="shared" si="1"/>
        <v>255000000</v>
      </c>
      <c r="F27" s="191">
        <f t="shared" si="2"/>
        <v>90000000</v>
      </c>
      <c r="G27" s="190">
        <f t="shared" si="3"/>
        <v>127500000</v>
      </c>
      <c r="H27" s="191">
        <f t="shared" si="5"/>
        <v>37500000</v>
      </c>
      <c r="I27" s="201">
        <f t="shared" si="4"/>
        <v>0.04411764706</v>
      </c>
    </row>
    <row r="28">
      <c r="A28" s="189">
        <v>6.0</v>
      </c>
      <c r="B28" s="171" t="s">
        <v>152</v>
      </c>
      <c r="C28" s="200">
        <v>1.2E9</v>
      </c>
      <c r="D28" s="200">
        <v>6.0E8</v>
      </c>
      <c r="E28" s="191">
        <f t="shared" si="1"/>
        <v>180000000</v>
      </c>
      <c r="F28" s="191">
        <f t="shared" si="2"/>
        <v>90000000</v>
      </c>
      <c r="G28" s="190">
        <f t="shared" si="3"/>
        <v>90000000</v>
      </c>
      <c r="H28" s="191">
        <f t="shared" si="5"/>
        <v>0</v>
      </c>
      <c r="I28" s="201">
        <f t="shared" si="4"/>
        <v>0</v>
      </c>
    </row>
    <row r="29">
      <c r="A29" s="189">
        <v>7.0</v>
      </c>
      <c r="B29" s="171" t="s">
        <v>153</v>
      </c>
      <c r="C29" s="200">
        <v>1.0E9</v>
      </c>
      <c r="D29" s="200">
        <v>9.0E8</v>
      </c>
      <c r="E29" s="191">
        <f t="shared" si="1"/>
        <v>270000000</v>
      </c>
      <c r="F29" s="191">
        <f t="shared" si="2"/>
        <v>90000000</v>
      </c>
      <c r="G29" s="190">
        <f t="shared" si="3"/>
        <v>135000000</v>
      </c>
      <c r="H29" s="191">
        <f t="shared" si="5"/>
        <v>45000000</v>
      </c>
      <c r="I29" s="201">
        <f t="shared" si="4"/>
        <v>0.05</v>
      </c>
    </row>
    <row r="30">
      <c r="A30" s="189">
        <v>8.0</v>
      </c>
      <c r="B30" s="171" t="s">
        <v>154</v>
      </c>
      <c r="C30" s="200">
        <v>1.05E9</v>
      </c>
      <c r="D30" s="200">
        <v>1.0E9</v>
      </c>
      <c r="E30" s="191">
        <f t="shared" si="1"/>
        <v>300000000</v>
      </c>
      <c r="F30" s="191">
        <f t="shared" si="2"/>
        <v>90000000</v>
      </c>
      <c r="G30" s="190">
        <f t="shared" si="3"/>
        <v>150000000</v>
      </c>
      <c r="H30" s="191">
        <f t="shared" si="5"/>
        <v>60000000</v>
      </c>
      <c r="I30" s="201">
        <f t="shared" si="4"/>
        <v>0.06</v>
      </c>
    </row>
    <row r="31">
      <c r="A31" s="189">
        <v>9.0</v>
      </c>
      <c r="B31" s="171" t="s">
        <v>155</v>
      </c>
      <c r="C31" s="200">
        <v>1.05E9</v>
      </c>
      <c r="D31" s="200">
        <v>1.1E9</v>
      </c>
      <c r="E31" s="191">
        <f t="shared" si="1"/>
        <v>330000000</v>
      </c>
      <c r="F31" s="191">
        <f t="shared" si="2"/>
        <v>90000000</v>
      </c>
      <c r="G31" s="190">
        <f t="shared" si="3"/>
        <v>165000000</v>
      </c>
      <c r="H31" s="191">
        <f t="shared" si="5"/>
        <v>75000000</v>
      </c>
      <c r="I31" s="201">
        <f t="shared" si="4"/>
        <v>0.06818181818</v>
      </c>
    </row>
    <row r="32">
      <c r="A32" s="189">
        <v>10.0</v>
      </c>
      <c r="B32" s="171" t="s">
        <v>156</v>
      </c>
      <c r="C32" s="200">
        <v>1.2E9</v>
      </c>
      <c r="D32" s="200">
        <v>1.2E9</v>
      </c>
      <c r="E32" s="191">
        <f t="shared" si="1"/>
        <v>360000000</v>
      </c>
      <c r="F32" s="191">
        <f t="shared" si="2"/>
        <v>90000000</v>
      </c>
      <c r="G32" s="190">
        <f t="shared" si="3"/>
        <v>180000000</v>
      </c>
      <c r="H32" s="191">
        <f t="shared" si="5"/>
        <v>90000000</v>
      </c>
      <c r="I32" s="201">
        <f t="shared" si="4"/>
        <v>0.075</v>
      </c>
    </row>
    <row r="33">
      <c r="A33" s="189">
        <v>11.0</v>
      </c>
      <c r="B33" s="171" t="s">
        <v>157</v>
      </c>
      <c r="C33" s="200">
        <v>1.2E9</v>
      </c>
      <c r="D33" s="200">
        <v>1.35E9</v>
      </c>
      <c r="E33" s="191">
        <f t="shared" si="1"/>
        <v>405000000</v>
      </c>
      <c r="F33" s="191">
        <f t="shared" si="2"/>
        <v>90000000</v>
      </c>
      <c r="G33" s="190">
        <f t="shared" si="3"/>
        <v>202500000</v>
      </c>
      <c r="H33" s="191">
        <f t="shared" si="5"/>
        <v>112500000</v>
      </c>
      <c r="I33" s="201">
        <f t="shared" si="4"/>
        <v>0.08333333333</v>
      </c>
    </row>
    <row r="34">
      <c r="A34" s="189">
        <v>12.0</v>
      </c>
      <c r="B34" s="171" t="s">
        <v>158</v>
      </c>
      <c r="C34" s="200">
        <v>1.2E9</v>
      </c>
      <c r="D34" s="200">
        <v>1.5E9</v>
      </c>
      <c r="E34" s="191">
        <f t="shared" si="1"/>
        <v>450000000</v>
      </c>
      <c r="F34" s="191">
        <f t="shared" si="2"/>
        <v>90000000</v>
      </c>
      <c r="G34" s="190">
        <f t="shared" si="3"/>
        <v>225000000</v>
      </c>
      <c r="H34" s="191">
        <f t="shared" si="5"/>
        <v>135000000</v>
      </c>
      <c r="I34" s="201">
        <f t="shared" si="4"/>
        <v>0.09</v>
      </c>
    </row>
    <row r="35">
      <c r="A35" s="176">
        <v>13.0</v>
      </c>
      <c r="B35" s="11" t="s">
        <v>338</v>
      </c>
      <c r="C35" s="66">
        <f t="shared" ref="C35:D35" si="6">sum(C23:C34)</f>
        <v>13900000000</v>
      </c>
      <c r="D35" s="66">
        <f t="shared" si="6"/>
        <v>11800000000</v>
      </c>
      <c r="E35" s="60">
        <f t="shared" ref="E35:F35" si="7">SUM(E23:E34)</f>
        <v>3540000000</v>
      </c>
      <c r="F35" s="60">
        <f t="shared" si="7"/>
        <v>1080000000</v>
      </c>
      <c r="G35" s="60">
        <f>SUM(G24:G34)</f>
        <v>1590000000</v>
      </c>
      <c r="H35" s="60">
        <f>SUM(H23:H34)</f>
        <v>720000000</v>
      </c>
      <c r="I35" s="202">
        <f t="shared" si="4"/>
        <v>0.06101694915</v>
      </c>
    </row>
    <row r="36">
      <c r="A36" s="174"/>
    </row>
    <row r="37">
      <c r="A37" s="174"/>
    </row>
    <row r="38">
      <c r="A38" s="174"/>
      <c r="B38" s="11" t="s">
        <v>365</v>
      </c>
      <c r="C38" s="11" t="s">
        <v>368</v>
      </c>
      <c r="F38" s="70"/>
    </row>
    <row r="39">
      <c r="A39" s="174"/>
      <c r="C39" s="11" t="s">
        <v>266</v>
      </c>
      <c r="F39" s="70">
        <v>3.0E7</v>
      </c>
    </row>
    <row r="40">
      <c r="A40" s="174"/>
      <c r="C40" s="11" t="s">
        <v>369</v>
      </c>
      <c r="F40" s="70">
        <v>3.0E7</v>
      </c>
    </row>
    <row r="41">
      <c r="A41" s="174"/>
      <c r="C41" s="11" t="s">
        <v>370</v>
      </c>
      <c r="F41" s="70">
        <v>5.0E7</v>
      </c>
    </row>
    <row r="42">
      <c r="A42" s="174"/>
      <c r="C42" s="11" t="s">
        <v>371</v>
      </c>
      <c r="F42" s="70">
        <v>3.0E7</v>
      </c>
    </row>
    <row r="43">
      <c r="A43" s="174"/>
      <c r="B43" s="11" t="s">
        <v>338</v>
      </c>
      <c r="F43" s="70"/>
    </row>
    <row r="44">
      <c r="A44" s="174"/>
      <c r="B44" s="11"/>
      <c r="C44" s="11"/>
      <c r="E44" s="11"/>
      <c r="F44" s="70"/>
    </row>
    <row r="45">
      <c r="A45" s="174"/>
      <c r="B45" s="11" t="s">
        <v>366</v>
      </c>
      <c r="C45" s="11" t="s">
        <v>372</v>
      </c>
      <c r="E45" s="11" t="s">
        <v>206</v>
      </c>
      <c r="F45" s="70">
        <v>5.0E7</v>
      </c>
    </row>
    <row r="46">
      <c r="A46" s="174"/>
      <c r="C46" s="11" t="s">
        <v>373</v>
      </c>
      <c r="F46" s="70">
        <v>3.0E7</v>
      </c>
    </row>
    <row r="47">
      <c r="A47" s="174"/>
      <c r="C47" s="11" t="s">
        <v>374</v>
      </c>
      <c r="F47" s="70">
        <v>1.0E7</v>
      </c>
    </row>
    <row r="48">
      <c r="A48" s="174"/>
      <c r="F48" s="66">
        <f>SUM(F39:F47)</f>
        <v>230000000</v>
      </c>
    </row>
    <row r="49">
      <c r="A49" s="174"/>
    </row>
    <row r="50">
      <c r="A50" s="174"/>
    </row>
    <row r="51">
      <c r="A51" s="174"/>
    </row>
    <row r="52">
      <c r="A52" s="174"/>
    </row>
    <row r="53">
      <c r="A53" s="174"/>
    </row>
    <row r="54">
      <c r="A54" s="174"/>
    </row>
    <row r="55">
      <c r="A55" s="174"/>
    </row>
    <row r="56">
      <c r="A56" s="174"/>
    </row>
    <row r="57">
      <c r="A57" s="174"/>
    </row>
    <row r="58">
      <c r="A58" s="174"/>
    </row>
    <row r="59">
      <c r="A59" s="174"/>
    </row>
    <row r="60">
      <c r="A60" s="174"/>
    </row>
    <row r="61">
      <c r="A61" s="174"/>
    </row>
    <row r="62">
      <c r="A62" s="174"/>
    </row>
    <row r="63">
      <c r="A63" s="174"/>
    </row>
    <row r="64">
      <c r="A64" s="174"/>
    </row>
    <row r="65">
      <c r="A65" s="174"/>
    </row>
    <row r="66">
      <c r="A66" s="174"/>
    </row>
    <row r="67">
      <c r="A67" s="174"/>
    </row>
    <row r="68">
      <c r="A68" s="174"/>
    </row>
    <row r="69">
      <c r="A69" s="174"/>
    </row>
    <row r="70">
      <c r="A70" s="174"/>
    </row>
    <row r="71">
      <c r="A71" s="174"/>
    </row>
    <row r="72">
      <c r="A72" s="174"/>
    </row>
    <row r="73">
      <c r="A73" s="174"/>
    </row>
    <row r="74">
      <c r="A74" s="174"/>
    </row>
    <row r="75">
      <c r="A75" s="174"/>
    </row>
    <row r="76">
      <c r="A76" s="174"/>
    </row>
    <row r="77">
      <c r="A77" s="174"/>
    </row>
    <row r="78">
      <c r="A78" s="174"/>
    </row>
    <row r="79">
      <c r="A79" s="174"/>
    </row>
    <row r="80">
      <c r="A80" s="174"/>
    </row>
    <row r="81">
      <c r="A81" s="174"/>
    </row>
    <row r="82">
      <c r="A82" s="174"/>
    </row>
    <row r="83">
      <c r="A83" s="174"/>
    </row>
    <row r="84">
      <c r="A84" s="174"/>
    </row>
    <row r="85">
      <c r="A85" s="174"/>
    </row>
    <row r="86">
      <c r="A86" s="174"/>
    </row>
    <row r="87">
      <c r="A87" s="174"/>
    </row>
    <row r="88">
      <c r="A88" s="174"/>
    </row>
    <row r="89">
      <c r="A89" s="174"/>
    </row>
    <row r="90">
      <c r="A90" s="174"/>
    </row>
    <row r="91">
      <c r="A91" s="174"/>
    </row>
    <row r="92">
      <c r="A92" s="174"/>
    </row>
    <row r="93">
      <c r="A93" s="174"/>
    </row>
    <row r="94">
      <c r="A94" s="174"/>
    </row>
    <row r="95">
      <c r="A95" s="174"/>
    </row>
    <row r="96">
      <c r="A96" s="174"/>
    </row>
    <row r="97">
      <c r="A97" s="174"/>
    </row>
    <row r="98">
      <c r="A98" s="174"/>
    </row>
    <row r="99">
      <c r="A99" s="174"/>
    </row>
    <row r="100">
      <c r="A100" s="174"/>
    </row>
    <row r="101">
      <c r="A101" s="174"/>
    </row>
    <row r="102">
      <c r="A102" s="174"/>
    </row>
    <row r="103">
      <c r="A103" s="174"/>
    </row>
    <row r="104">
      <c r="A104" s="174"/>
    </row>
    <row r="105">
      <c r="A105" s="174"/>
    </row>
    <row r="106">
      <c r="A106" s="174"/>
    </row>
    <row r="107">
      <c r="A107" s="174"/>
    </row>
    <row r="108">
      <c r="A108" s="174"/>
    </row>
    <row r="109">
      <c r="A109" s="174"/>
    </row>
    <row r="110">
      <c r="A110" s="174"/>
    </row>
    <row r="111">
      <c r="A111" s="174"/>
    </row>
    <row r="112">
      <c r="A112" s="174"/>
    </row>
    <row r="113">
      <c r="A113" s="174"/>
    </row>
    <row r="114">
      <c r="A114" s="174"/>
    </row>
    <row r="115">
      <c r="A115" s="174"/>
    </row>
    <row r="116">
      <c r="A116" s="174"/>
    </row>
    <row r="117">
      <c r="A117" s="174"/>
    </row>
    <row r="118">
      <c r="A118" s="174"/>
    </row>
    <row r="119">
      <c r="A119" s="174"/>
    </row>
    <row r="120">
      <c r="A120" s="174"/>
    </row>
    <row r="121">
      <c r="A121" s="174"/>
    </row>
    <row r="122">
      <c r="A122" s="174"/>
    </row>
    <row r="123">
      <c r="A123" s="174"/>
    </row>
    <row r="124">
      <c r="A124" s="174"/>
    </row>
    <row r="125">
      <c r="A125" s="174"/>
    </row>
    <row r="126">
      <c r="A126" s="174"/>
    </row>
    <row r="127">
      <c r="A127" s="174"/>
    </row>
    <row r="128">
      <c r="A128" s="174"/>
    </row>
    <row r="129">
      <c r="A129" s="174"/>
    </row>
    <row r="130">
      <c r="A130" s="174"/>
    </row>
    <row r="131">
      <c r="A131" s="174"/>
    </row>
    <row r="132">
      <c r="A132" s="174"/>
    </row>
    <row r="133">
      <c r="A133" s="174"/>
    </row>
    <row r="134">
      <c r="A134" s="174"/>
    </row>
    <row r="135">
      <c r="A135" s="174"/>
    </row>
    <row r="136">
      <c r="A136" s="174"/>
    </row>
    <row r="137">
      <c r="A137" s="174"/>
    </row>
    <row r="138">
      <c r="A138" s="174"/>
    </row>
    <row r="139">
      <c r="A139" s="174"/>
    </row>
    <row r="140">
      <c r="A140" s="174"/>
    </row>
    <row r="141">
      <c r="A141" s="174"/>
    </row>
    <row r="142">
      <c r="A142" s="174"/>
    </row>
    <row r="143">
      <c r="A143" s="174"/>
    </row>
    <row r="144">
      <c r="A144" s="174"/>
    </row>
    <row r="145">
      <c r="A145" s="174"/>
    </row>
    <row r="146">
      <c r="A146" s="174"/>
    </row>
    <row r="147">
      <c r="A147" s="174"/>
    </row>
    <row r="148">
      <c r="A148" s="174"/>
    </row>
    <row r="149">
      <c r="A149" s="174"/>
    </row>
    <row r="150">
      <c r="A150" s="174"/>
    </row>
    <row r="151">
      <c r="A151" s="174"/>
    </row>
    <row r="152">
      <c r="A152" s="174"/>
    </row>
    <row r="153">
      <c r="A153" s="174"/>
    </row>
    <row r="154">
      <c r="A154" s="174"/>
    </row>
    <row r="155">
      <c r="A155" s="174"/>
    </row>
    <row r="156">
      <c r="A156" s="174"/>
    </row>
    <row r="157">
      <c r="A157" s="174"/>
    </row>
    <row r="158">
      <c r="A158" s="174"/>
    </row>
    <row r="159">
      <c r="A159" s="174"/>
    </row>
    <row r="160">
      <c r="A160" s="174"/>
    </row>
    <row r="161">
      <c r="A161" s="174"/>
    </row>
    <row r="162">
      <c r="A162" s="174"/>
    </row>
    <row r="163">
      <c r="A163" s="174"/>
    </row>
    <row r="164">
      <c r="A164" s="174"/>
    </row>
    <row r="165">
      <c r="A165" s="174"/>
    </row>
    <row r="166">
      <c r="A166" s="174"/>
    </row>
    <row r="167">
      <c r="A167" s="174"/>
    </row>
    <row r="168">
      <c r="A168" s="174"/>
    </row>
    <row r="169">
      <c r="A169" s="174"/>
    </row>
    <row r="170">
      <c r="A170" s="174"/>
    </row>
    <row r="171">
      <c r="A171" s="174"/>
    </row>
    <row r="172">
      <c r="A172" s="174"/>
    </row>
    <row r="173">
      <c r="A173" s="174"/>
    </row>
    <row r="174">
      <c r="A174" s="174"/>
    </row>
    <row r="175">
      <c r="A175" s="174"/>
    </row>
    <row r="176">
      <c r="A176" s="174"/>
    </row>
    <row r="177">
      <c r="A177" s="174"/>
    </row>
    <row r="178">
      <c r="A178" s="174"/>
    </row>
    <row r="179">
      <c r="A179" s="174"/>
    </row>
    <row r="180">
      <c r="A180" s="174"/>
    </row>
    <row r="181">
      <c r="A181" s="174"/>
    </row>
    <row r="182">
      <c r="A182" s="174"/>
    </row>
    <row r="183">
      <c r="A183" s="174"/>
    </row>
    <row r="184">
      <c r="A184" s="174"/>
    </row>
    <row r="185">
      <c r="A185" s="174"/>
    </row>
    <row r="186">
      <c r="A186" s="174"/>
    </row>
    <row r="187">
      <c r="A187" s="174"/>
    </row>
    <row r="188">
      <c r="A188" s="174"/>
    </row>
    <row r="189">
      <c r="A189" s="174"/>
    </row>
    <row r="190">
      <c r="A190" s="174"/>
    </row>
    <row r="191">
      <c r="A191" s="174"/>
    </row>
    <row r="192">
      <c r="A192" s="174"/>
    </row>
    <row r="193">
      <c r="A193" s="174"/>
    </row>
    <row r="194">
      <c r="A194" s="174"/>
    </row>
    <row r="195">
      <c r="A195" s="174"/>
    </row>
    <row r="196">
      <c r="A196" s="174"/>
    </row>
    <row r="197">
      <c r="A197" s="174"/>
    </row>
    <row r="198">
      <c r="A198" s="174"/>
    </row>
    <row r="199">
      <c r="A199" s="174"/>
    </row>
    <row r="200">
      <c r="A200" s="174"/>
    </row>
    <row r="201">
      <c r="A201" s="174"/>
    </row>
    <row r="202">
      <c r="A202" s="174"/>
    </row>
    <row r="203">
      <c r="A203" s="174"/>
    </row>
    <row r="204">
      <c r="A204" s="174"/>
    </row>
    <row r="205">
      <c r="A205" s="174"/>
    </row>
    <row r="206">
      <c r="A206" s="174"/>
    </row>
    <row r="207">
      <c r="A207" s="174"/>
    </row>
    <row r="208">
      <c r="A208" s="174"/>
    </row>
    <row r="209">
      <c r="A209" s="174"/>
    </row>
    <row r="210">
      <c r="A210" s="174"/>
    </row>
    <row r="211">
      <c r="A211" s="174"/>
    </row>
    <row r="212">
      <c r="A212" s="174"/>
    </row>
    <row r="213">
      <c r="A213" s="174"/>
    </row>
    <row r="214">
      <c r="A214" s="174"/>
    </row>
    <row r="215">
      <c r="A215" s="174"/>
    </row>
    <row r="216">
      <c r="A216" s="174"/>
    </row>
    <row r="217">
      <c r="A217" s="174"/>
    </row>
    <row r="218">
      <c r="A218" s="174"/>
    </row>
    <row r="219">
      <c r="A219" s="174"/>
    </row>
    <row r="220">
      <c r="A220" s="174"/>
    </row>
    <row r="221">
      <c r="A221" s="174"/>
    </row>
    <row r="222">
      <c r="A222" s="174"/>
    </row>
    <row r="223">
      <c r="A223" s="174"/>
    </row>
    <row r="224">
      <c r="A224" s="174"/>
    </row>
    <row r="225">
      <c r="A225" s="174"/>
    </row>
    <row r="226">
      <c r="A226" s="174"/>
    </row>
    <row r="227">
      <c r="A227" s="174"/>
    </row>
    <row r="228">
      <c r="A228" s="174"/>
    </row>
    <row r="229">
      <c r="A229" s="174"/>
    </row>
    <row r="230">
      <c r="A230" s="174"/>
    </row>
    <row r="231">
      <c r="A231" s="174"/>
    </row>
    <row r="232">
      <c r="A232" s="174"/>
    </row>
    <row r="233">
      <c r="A233" s="174"/>
    </row>
    <row r="234">
      <c r="A234" s="174"/>
    </row>
    <row r="235">
      <c r="A235" s="174"/>
    </row>
    <row r="236">
      <c r="A236" s="174"/>
    </row>
    <row r="237">
      <c r="A237" s="174"/>
    </row>
    <row r="238">
      <c r="A238" s="174"/>
    </row>
    <row r="239">
      <c r="A239" s="174"/>
    </row>
    <row r="240">
      <c r="A240" s="174"/>
    </row>
    <row r="241">
      <c r="A241" s="174"/>
    </row>
    <row r="242">
      <c r="A242" s="174"/>
    </row>
    <row r="243">
      <c r="A243" s="174"/>
    </row>
    <row r="244">
      <c r="A244" s="174"/>
    </row>
    <row r="245">
      <c r="A245" s="174"/>
    </row>
    <row r="246">
      <c r="A246" s="174"/>
    </row>
    <row r="247">
      <c r="A247" s="174"/>
    </row>
    <row r="248">
      <c r="A248" s="174"/>
    </row>
    <row r="249">
      <c r="A249" s="174"/>
    </row>
    <row r="250">
      <c r="A250" s="174"/>
    </row>
    <row r="251">
      <c r="A251" s="174"/>
    </row>
    <row r="252">
      <c r="A252" s="174"/>
    </row>
    <row r="253">
      <c r="A253" s="174"/>
    </row>
    <row r="254">
      <c r="A254" s="174"/>
    </row>
    <row r="255">
      <c r="A255" s="174"/>
    </row>
    <row r="256">
      <c r="A256" s="174"/>
    </row>
    <row r="257">
      <c r="A257" s="174"/>
    </row>
    <row r="258">
      <c r="A258" s="174"/>
    </row>
    <row r="259">
      <c r="A259" s="174"/>
    </row>
    <row r="260">
      <c r="A260" s="174"/>
    </row>
    <row r="261">
      <c r="A261" s="174"/>
    </row>
    <row r="262">
      <c r="A262" s="174"/>
    </row>
    <row r="263">
      <c r="A263" s="174"/>
    </row>
    <row r="264">
      <c r="A264" s="174"/>
    </row>
    <row r="265">
      <c r="A265" s="174"/>
    </row>
    <row r="266">
      <c r="A266" s="174"/>
    </row>
    <row r="267">
      <c r="A267" s="174"/>
    </row>
    <row r="268">
      <c r="A268" s="174"/>
    </row>
    <row r="269">
      <c r="A269" s="174"/>
    </row>
    <row r="270">
      <c r="A270" s="174"/>
    </row>
    <row r="271">
      <c r="A271" s="174"/>
    </row>
    <row r="272">
      <c r="A272" s="174"/>
    </row>
    <row r="273">
      <c r="A273" s="174"/>
    </row>
    <row r="274">
      <c r="A274" s="174"/>
    </row>
    <row r="275">
      <c r="A275" s="174"/>
    </row>
    <row r="276">
      <c r="A276" s="174"/>
    </row>
    <row r="277">
      <c r="A277" s="174"/>
    </row>
    <row r="278">
      <c r="A278" s="174"/>
    </row>
    <row r="279">
      <c r="A279" s="174"/>
    </row>
    <row r="280">
      <c r="A280" s="174"/>
    </row>
    <row r="281">
      <c r="A281" s="174"/>
    </row>
    <row r="282">
      <c r="A282" s="174"/>
    </row>
    <row r="283">
      <c r="A283" s="174"/>
    </row>
    <row r="284">
      <c r="A284" s="174"/>
    </row>
    <row r="285">
      <c r="A285" s="174"/>
    </row>
    <row r="286">
      <c r="A286" s="174"/>
    </row>
    <row r="287">
      <c r="A287" s="174"/>
    </row>
    <row r="288">
      <c r="A288" s="174"/>
    </row>
    <row r="289">
      <c r="A289" s="174"/>
    </row>
    <row r="290">
      <c r="A290" s="174"/>
    </row>
    <row r="291">
      <c r="A291" s="174"/>
    </row>
    <row r="292">
      <c r="A292" s="174"/>
    </row>
    <row r="293">
      <c r="A293" s="174"/>
    </row>
    <row r="294">
      <c r="A294" s="174"/>
    </row>
    <row r="295">
      <c r="A295" s="174"/>
    </row>
    <row r="296">
      <c r="A296" s="174"/>
    </row>
    <row r="297">
      <c r="A297" s="174"/>
    </row>
    <row r="298">
      <c r="A298" s="174"/>
    </row>
    <row r="299">
      <c r="A299" s="174"/>
    </row>
    <row r="300">
      <c r="A300" s="174"/>
    </row>
    <row r="301">
      <c r="A301" s="174"/>
    </row>
    <row r="302">
      <c r="A302" s="174"/>
    </row>
    <row r="303">
      <c r="A303" s="174"/>
    </row>
    <row r="304">
      <c r="A304" s="174"/>
    </row>
    <row r="305">
      <c r="A305" s="174"/>
    </row>
    <row r="306">
      <c r="A306" s="174"/>
    </row>
    <row r="307">
      <c r="A307" s="174"/>
    </row>
    <row r="308">
      <c r="A308" s="174"/>
    </row>
    <row r="309">
      <c r="A309" s="174"/>
    </row>
    <row r="310">
      <c r="A310" s="174"/>
    </row>
    <row r="311">
      <c r="A311" s="174"/>
    </row>
    <row r="312">
      <c r="A312" s="174"/>
    </row>
    <row r="313">
      <c r="A313" s="174"/>
    </row>
    <row r="314">
      <c r="A314" s="174"/>
    </row>
    <row r="315">
      <c r="A315" s="174"/>
    </row>
    <row r="316">
      <c r="A316" s="174"/>
    </row>
    <row r="317">
      <c r="A317" s="174"/>
    </row>
    <row r="318">
      <c r="A318" s="174"/>
    </row>
    <row r="319">
      <c r="A319" s="174"/>
    </row>
    <row r="320">
      <c r="A320" s="174"/>
    </row>
    <row r="321">
      <c r="A321" s="174"/>
    </row>
    <row r="322">
      <c r="A322" s="174"/>
    </row>
    <row r="323">
      <c r="A323" s="174"/>
    </row>
    <row r="324">
      <c r="A324" s="174"/>
    </row>
    <row r="325">
      <c r="A325" s="174"/>
    </row>
    <row r="326">
      <c r="A326" s="174"/>
    </row>
    <row r="327">
      <c r="A327" s="174"/>
    </row>
    <row r="328">
      <c r="A328" s="174"/>
    </row>
    <row r="329">
      <c r="A329" s="174"/>
    </row>
    <row r="330">
      <c r="A330" s="174"/>
    </row>
    <row r="331">
      <c r="A331" s="174"/>
    </row>
    <row r="332">
      <c r="A332" s="174"/>
    </row>
    <row r="333">
      <c r="A333" s="174"/>
    </row>
    <row r="334">
      <c r="A334" s="174"/>
    </row>
    <row r="335">
      <c r="A335" s="174"/>
    </row>
    <row r="336">
      <c r="A336" s="174"/>
    </row>
    <row r="337">
      <c r="A337" s="174"/>
    </row>
    <row r="338">
      <c r="A338" s="174"/>
    </row>
    <row r="339">
      <c r="A339" s="174"/>
    </row>
    <row r="340">
      <c r="A340" s="174"/>
    </row>
    <row r="341">
      <c r="A341" s="174"/>
    </row>
    <row r="342">
      <c r="A342" s="174"/>
    </row>
    <row r="343">
      <c r="A343" s="174"/>
    </row>
    <row r="344">
      <c r="A344" s="174"/>
    </row>
    <row r="345">
      <c r="A345" s="174"/>
    </row>
    <row r="346">
      <c r="A346" s="174"/>
    </row>
    <row r="347">
      <c r="A347" s="174"/>
    </row>
    <row r="348">
      <c r="A348" s="174"/>
    </row>
    <row r="349">
      <c r="A349" s="174"/>
    </row>
    <row r="350">
      <c r="A350" s="174"/>
    </row>
    <row r="351">
      <c r="A351" s="174"/>
    </row>
    <row r="352">
      <c r="A352" s="174"/>
    </row>
    <row r="353">
      <c r="A353" s="174"/>
    </row>
    <row r="354">
      <c r="A354" s="174"/>
    </row>
    <row r="355">
      <c r="A355" s="174"/>
    </row>
    <row r="356">
      <c r="A356" s="174"/>
    </row>
    <row r="357">
      <c r="A357" s="174"/>
    </row>
    <row r="358">
      <c r="A358" s="174"/>
    </row>
    <row r="359">
      <c r="A359" s="174"/>
    </row>
    <row r="360">
      <c r="A360" s="174"/>
    </row>
    <row r="361">
      <c r="A361" s="174"/>
    </row>
    <row r="362">
      <c r="A362" s="174"/>
    </row>
    <row r="363">
      <c r="A363" s="174"/>
    </row>
    <row r="364">
      <c r="A364" s="174"/>
    </row>
    <row r="365">
      <c r="A365" s="174"/>
    </row>
    <row r="366">
      <c r="A366" s="174"/>
    </row>
    <row r="367">
      <c r="A367" s="174"/>
    </row>
    <row r="368">
      <c r="A368" s="174"/>
    </row>
    <row r="369">
      <c r="A369" s="174"/>
    </row>
    <row r="370">
      <c r="A370" s="174"/>
    </row>
    <row r="371">
      <c r="A371" s="174"/>
    </row>
    <row r="372">
      <c r="A372" s="174"/>
    </row>
    <row r="373">
      <c r="A373" s="174"/>
    </row>
    <row r="374">
      <c r="A374" s="174"/>
    </row>
    <row r="375">
      <c r="A375" s="174"/>
    </row>
    <row r="376">
      <c r="A376" s="174"/>
    </row>
    <row r="377">
      <c r="A377" s="174"/>
    </row>
    <row r="378">
      <c r="A378" s="174"/>
    </row>
    <row r="379">
      <c r="A379" s="174"/>
    </row>
    <row r="380">
      <c r="A380" s="174"/>
    </row>
    <row r="381">
      <c r="A381" s="174"/>
    </row>
    <row r="382">
      <c r="A382" s="174"/>
    </row>
    <row r="383">
      <c r="A383" s="174"/>
    </row>
    <row r="384">
      <c r="A384" s="174"/>
    </row>
    <row r="385">
      <c r="A385" s="174"/>
    </row>
    <row r="386">
      <c r="A386" s="174"/>
    </row>
    <row r="387">
      <c r="A387" s="174"/>
    </row>
    <row r="388">
      <c r="A388" s="174"/>
    </row>
    <row r="389">
      <c r="A389" s="174"/>
    </row>
    <row r="390">
      <c r="A390" s="174"/>
    </row>
    <row r="391">
      <c r="A391" s="174"/>
    </row>
    <row r="392">
      <c r="A392" s="174"/>
    </row>
    <row r="393">
      <c r="A393" s="174"/>
    </row>
    <row r="394">
      <c r="A394" s="174"/>
    </row>
    <row r="395">
      <c r="A395" s="174"/>
    </row>
    <row r="396">
      <c r="A396" s="174"/>
    </row>
    <row r="397">
      <c r="A397" s="174"/>
    </row>
    <row r="398">
      <c r="A398" s="174"/>
    </row>
    <row r="399">
      <c r="A399" s="174"/>
    </row>
    <row r="400">
      <c r="A400" s="174"/>
    </row>
    <row r="401">
      <c r="A401" s="174"/>
    </row>
    <row r="402">
      <c r="A402" s="174"/>
    </row>
    <row r="403">
      <c r="A403" s="174"/>
    </row>
    <row r="404">
      <c r="A404" s="174"/>
    </row>
    <row r="405">
      <c r="A405" s="174"/>
    </row>
    <row r="406">
      <c r="A406" s="174"/>
    </row>
    <row r="407">
      <c r="A407" s="174"/>
    </row>
    <row r="408">
      <c r="A408" s="174"/>
    </row>
    <row r="409">
      <c r="A409" s="174"/>
    </row>
    <row r="410">
      <c r="A410" s="174"/>
    </row>
    <row r="411">
      <c r="A411" s="174"/>
    </row>
    <row r="412">
      <c r="A412" s="174"/>
    </row>
    <row r="413">
      <c r="A413" s="174"/>
    </row>
    <row r="414">
      <c r="A414" s="174"/>
    </row>
    <row r="415">
      <c r="A415" s="174"/>
    </row>
    <row r="416">
      <c r="A416" s="174"/>
    </row>
    <row r="417">
      <c r="A417" s="174"/>
    </row>
    <row r="418">
      <c r="A418" s="174"/>
    </row>
    <row r="419">
      <c r="A419" s="174"/>
    </row>
    <row r="420">
      <c r="A420" s="174"/>
    </row>
    <row r="421">
      <c r="A421" s="174"/>
    </row>
    <row r="422">
      <c r="A422" s="174"/>
    </row>
    <row r="423">
      <c r="A423" s="174"/>
    </row>
    <row r="424">
      <c r="A424" s="174"/>
    </row>
    <row r="425">
      <c r="A425" s="174"/>
    </row>
    <row r="426">
      <c r="A426" s="174"/>
    </row>
    <row r="427">
      <c r="A427" s="174"/>
    </row>
    <row r="428">
      <c r="A428" s="174"/>
    </row>
    <row r="429">
      <c r="A429" s="174"/>
    </row>
    <row r="430">
      <c r="A430" s="174"/>
    </row>
    <row r="431">
      <c r="A431" s="174"/>
    </row>
    <row r="432">
      <c r="A432" s="174"/>
    </row>
    <row r="433">
      <c r="A433" s="174"/>
    </row>
    <row r="434">
      <c r="A434" s="174"/>
    </row>
    <row r="435">
      <c r="A435" s="174"/>
    </row>
    <row r="436">
      <c r="A436" s="174"/>
    </row>
    <row r="437">
      <c r="A437" s="174"/>
    </row>
    <row r="438">
      <c r="A438" s="174"/>
    </row>
    <row r="439">
      <c r="A439" s="174"/>
    </row>
    <row r="440">
      <c r="A440" s="174"/>
    </row>
    <row r="441">
      <c r="A441" s="174"/>
    </row>
    <row r="442">
      <c r="A442" s="174"/>
    </row>
    <row r="443">
      <c r="A443" s="174"/>
    </row>
    <row r="444">
      <c r="A444" s="174"/>
    </row>
    <row r="445">
      <c r="A445" s="174"/>
    </row>
    <row r="446">
      <c r="A446" s="174"/>
    </row>
    <row r="447">
      <c r="A447" s="174"/>
    </row>
    <row r="448">
      <c r="A448" s="174"/>
    </row>
    <row r="449">
      <c r="A449" s="174"/>
    </row>
    <row r="450">
      <c r="A450" s="174"/>
    </row>
    <row r="451">
      <c r="A451" s="174"/>
    </row>
    <row r="452">
      <c r="A452" s="174"/>
    </row>
    <row r="453">
      <c r="A453" s="174"/>
    </row>
    <row r="454">
      <c r="A454" s="174"/>
    </row>
    <row r="455">
      <c r="A455" s="174"/>
    </row>
    <row r="456">
      <c r="A456" s="174"/>
    </row>
    <row r="457">
      <c r="A457" s="174"/>
    </row>
    <row r="458">
      <c r="A458" s="174"/>
    </row>
    <row r="459">
      <c r="A459" s="174"/>
    </row>
    <row r="460">
      <c r="A460" s="174"/>
    </row>
    <row r="461">
      <c r="A461" s="174"/>
    </row>
    <row r="462">
      <c r="A462" s="174"/>
    </row>
    <row r="463">
      <c r="A463" s="174"/>
    </row>
    <row r="464">
      <c r="A464" s="174"/>
    </row>
    <row r="465">
      <c r="A465" s="174"/>
    </row>
    <row r="466">
      <c r="A466" s="174"/>
    </row>
    <row r="467">
      <c r="A467" s="174"/>
    </row>
    <row r="468">
      <c r="A468" s="174"/>
    </row>
    <row r="469">
      <c r="A469" s="174"/>
    </row>
    <row r="470">
      <c r="A470" s="174"/>
    </row>
    <row r="471">
      <c r="A471" s="174"/>
    </row>
    <row r="472">
      <c r="A472" s="174"/>
    </row>
    <row r="473">
      <c r="A473" s="174"/>
    </row>
    <row r="474">
      <c r="A474" s="174"/>
    </row>
    <row r="475">
      <c r="A475" s="174"/>
    </row>
    <row r="476">
      <c r="A476" s="174"/>
    </row>
    <row r="477">
      <c r="A477" s="174"/>
    </row>
    <row r="478">
      <c r="A478" s="174"/>
    </row>
    <row r="479">
      <c r="A479" s="174"/>
    </row>
    <row r="480">
      <c r="A480" s="174"/>
    </row>
    <row r="481">
      <c r="A481" s="174"/>
    </row>
    <row r="482">
      <c r="A482" s="174"/>
    </row>
    <row r="483">
      <c r="A483" s="174"/>
    </row>
    <row r="484">
      <c r="A484" s="174"/>
    </row>
    <row r="485">
      <c r="A485" s="174"/>
    </row>
    <row r="486">
      <c r="A486" s="174"/>
    </row>
    <row r="487">
      <c r="A487" s="174"/>
    </row>
    <row r="488">
      <c r="A488" s="174"/>
    </row>
    <row r="489">
      <c r="A489" s="174"/>
    </row>
    <row r="490">
      <c r="A490" s="174"/>
    </row>
    <row r="491">
      <c r="A491" s="174"/>
    </row>
    <row r="492">
      <c r="A492" s="174"/>
    </row>
    <row r="493">
      <c r="A493" s="174"/>
    </row>
    <row r="494">
      <c r="A494" s="174"/>
    </row>
    <row r="495">
      <c r="A495" s="174"/>
    </row>
    <row r="496">
      <c r="A496" s="174"/>
    </row>
    <row r="497">
      <c r="A497" s="174"/>
    </row>
    <row r="498">
      <c r="A498" s="174"/>
    </row>
    <row r="499">
      <c r="A499" s="174"/>
    </row>
    <row r="500">
      <c r="A500" s="174"/>
    </row>
    <row r="501">
      <c r="A501" s="174"/>
    </row>
    <row r="502">
      <c r="A502" s="174"/>
    </row>
    <row r="503">
      <c r="A503" s="174"/>
    </row>
    <row r="504">
      <c r="A504" s="174"/>
    </row>
    <row r="505">
      <c r="A505" s="174"/>
    </row>
    <row r="506">
      <c r="A506" s="174"/>
    </row>
    <row r="507">
      <c r="A507" s="174"/>
    </row>
    <row r="508">
      <c r="A508" s="174"/>
    </row>
    <row r="509">
      <c r="A509" s="174"/>
    </row>
    <row r="510">
      <c r="A510" s="174"/>
    </row>
    <row r="511">
      <c r="A511" s="174"/>
    </row>
    <row r="512">
      <c r="A512" s="174"/>
    </row>
    <row r="513">
      <c r="A513" s="174"/>
    </row>
    <row r="514">
      <c r="A514" s="174"/>
    </row>
    <row r="515">
      <c r="A515" s="174"/>
    </row>
    <row r="516">
      <c r="A516" s="174"/>
    </row>
    <row r="517">
      <c r="A517" s="174"/>
    </row>
    <row r="518">
      <c r="A518" s="174"/>
    </row>
    <row r="519">
      <c r="A519" s="174"/>
    </row>
    <row r="520">
      <c r="A520" s="174"/>
    </row>
    <row r="521">
      <c r="A521" s="174"/>
    </row>
    <row r="522">
      <c r="A522" s="174"/>
    </row>
    <row r="523">
      <c r="A523" s="174"/>
    </row>
    <row r="524">
      <c r="A524" s="174"/>
    </row>
    <row r="525">
      <c r="A525" s="174"/>
    </row>
    <row r="526">
      <c r="A526" s="174"/>
    </row>
    <row r="527">
      <c r="A527" s="174"/>
    </row>
    <row r="528">
      <c r="A528" s="174"/>
    </row>
    <row r="529">
      <c r="A529" s="174"/>
    </row>
    <row r="530">
      <c r="A530" s="174"/>
    </row>
    <row r="531">
      <c r="A531" s="174"/>
    </row>
    <row r="532">
      <c r="A532" s="174"/>
    </row>
    <row r="533">
      <c r="A533" s="174"/>
    </row>
    <row r="534">
      <c r="A534" s="174"/>
    </row>
    <row r="535">
      <c r="A535" s="174"/>
    </row>
    <row r="536">
      <c r="A536" s="174"/>
    </row>
    <row r="537">
      <c r="A537" s="174"/>
    </row>
    <row r="538">
      <c r="A538" s="174"/>
    </row>
    <row r="539">
      <c r="A539" s="174"/>
    </row>
    <row r="540">
      <c r="A540" s="174"/>
    </row>
    <row r="541">
      <c r="A541" s="174"/>
    </row>
    <row r="542">
      <c r="A542" s="174"/>
    </row>
    <row r="543">
      <c r="A543" s="174"/>
    </row>
    <row r="544">
      <c r="A544" s="174"/>
    </row>
    <row r="545">
      <c r="A545" s="174"/>
    </row>
    <row r="546">
      <c r="A546" s="174"/>
    </row>
    <row r="547">
      <c r="A547" s="174"/>
    </row>
    <row r="548">
      <c r="A548" s="174"/>
    </row>
    <row r="549">
      <c r="A549" s="174"/>
    </row>
    <row r="550">
      <c r="A550" s="174"/>
    </row>
    <row r="551">
      <c r="A551" s="174"/>
    </row>
    <row r="552">
      <c r="A552" s="174"/>
    </row>
    <row r="553">
      <c r="A553" s="174"/>
    </row>
    <row r="554">
      <c r="A554" s="174"/>
    </row>
    <row r="555">
      <c r="A555" s="174"/>
    </row>
    <row r="556">
      <c r="A556" s="174"/>
    </row>
    <row r="557">
      <c r="A557" s="174"/>
    </row>
    <row r="558">
      <c r="A558" s="174"/>
    </row>
    <row r="559">
      <c r="A559" s="174"/>
    </row>
    <row r="560">
      <c r="A560" s="174"/>
    </row>
    <row r="561">
      <c r="A561" s="174"/>
    </row>
    <row r="562">
      <c r="A562" s="174"/>
    </row>
    <row r="563">
      <c r="A563" s="174"/>
    </row>
    <row r="564">
      <c r="A564" s="174"/>
    </row>
    <row r="565">
      <c r="A565" s="174"/>
    </row>
    <row r="566">
      <c r="A566" s="174"/>
    </row>
    <row r="567">
      <c r="A567" s="174"/>
    </row>
    <row r="568">
      <c r="A568" s="174"/>
    </row>
    <row r="569">
      <c r="A569" s="174"/>
    </row>
    <row r="570">
      <c r="A570" s="174"/>
    </row>
    <row r="571">
      <c r="A571" s="174"/>
    </row>
    <row r="572">
      <c r="A572" s="174"/>
    </row>
    <row r="573">
      <c r="A573" s="174"/>
    </row>
    <row r="574">
      <c r="A574" s="174"/>
    </row>
    <row r="575">
      <c r="A575" s="174"/>
    </row>
    <row r="576">
      <c r="A576" s="174"/>
    </row>
    <row r="577">
      <c r="A577" s="174"/>
    </row>
    <row r="578">
      <c r="A578" s="174"/>
    </row>
    <row r="579">
      <c r="A579" s="174"/>
    </row>
    <row r="580">
      <c r="A580" s="174"/>
    </row>
    <row r="581">
      <c r="A581" s="174"/>
    </row>
    <row r="582">
      <c r="A582" s="174"/>
    </row>
    <row r="583">
      <c r="A583" s="174"/>
    </row>
    <row r="584">
      <c r="A584" s="174"/>
    </row>
    <row r="585">
      <c r="A585" s="174"/>
    </row>
    <row r="586">
      <c r="A586" s="174"/>
    </row>
    <row r="587">
      <c r="A587" s="174"/>
    </row>
    <row r="588">
      <c r="A588" s="174"/>
    </row>
    <row r="589">
      <c r="A589" s="174"/>
    </row>
    <row r="590">
      <c r="A590" s="174"/>
    </row>
    <row r="591">
      <c r="A591" s="174"/>
    </row>
    <row r="592">
      <c r="A592" s="174"/>
    </row>
    <row r="593">
      <c r="A593" s="174"/>
    </row>
    <row r="594">
      <c r="A594" s="174"/>
    </row>
    <row r="595">
      <c r="A595" s="174"/>
    </row>
    <row r="596">
      <c r="A596" s="174"/>
    </row>
    <row r="597">
      <c r="A597" s="174"/>
    </row>
    <row r="598">
      <c r="A598" s="174"/>
    </row>
    <row r="599">
      <c r="A599" s="174"/>
    </row>
    <row r="600">
      <c r="A600" s="174"/>
    </row>
    <row r="601">
      <c r="A601" s="174"/>
    </row>
    <row r="602">
      <c r="A602" s="174"/>
    </row>
    <row r="603">
      <c r="A603" s="174"/>
    </row>
    <row r="604">
      <c r="A604" s="174"/>
    </row>
    <row r="605">
      <c r="A605" s="174"/>
    </row>
    <row r="606">
      <c r="A606" s="174"/>
    </row>
    <row r="607">
      <c r="A607" s="174"/>
    </row>
    <row r="608">
      <c r="A608" s="174"/>
    </row>
    <row r="609">
      <c r="A609" s="174"/>
    </row>
    <row r="610">
      <c r="A610" s="174"/>
    </row>
    <row r="611">
      <c r="A611" s="174"/>
    </row>
    <row r="612">
      <c r="A612" s="174"/>
    </row>
    <row r="613">
      <c r="A613" s="174"/>
    </row>
    <row r="614">
      <c r="A614" s="174"/>
    </row>
    <row r="615">
      <c r="A615" s="174"/>
    </row>
    <row r="616">
      <c r="A616" s="174"/>
    </row>
    <row r="617">
      <c r="A617" s="174"/>
    </row>
    <row r="618">
      <c r="A618" s="174"/>
    </row>
    <row r="619">
      <c r="A619" s="174"/>
    </row>
    <row r="620">
      <c r="A620" s="174"/>
    </row>
    <row r="621">
      <c r="A621" s="174"/>
    </row>
    <row r="622">
      <c r="A622" s="174"/>
    </row>
    <row r="623">
      <c r="A623" s="174"/>
    </row>
    <row r="624">
      <c r="A624" s="174"/>
    </row>
    <row r="625">
      <c r="A625" s="174"/>
    </row>
    <row r="626">
      <c r="A626" s="174"/>
    </row>
    <row r="627">
      <c r="A627" s="174"/>
    </row>
    <row r="628">
      <c r="A628" s="174"/>
    </row>
    <row r="629">
      <c r="A629" s="174"/>
    </row>
    <row r="630">
      <c r="A630" s="174"/>
    </row>
    <row r="631">
      <c r="A631" s="174"/>
    </row>
    <row r="632">
      <c r="A632" s="174"/>
    </row>
    <row r="633">
      <c r="A633" s="174"/>
    </row>
    <row r="634">
      <c r="A634" s="174"/>
    </row>
    <row r="635">
      <c r="A635" s="174"/>
    </row>
    <row r="636">
      <c r="A636" s="174"/>
    </row>
    <row r="637">
      <c r="A637" s="174"/>
    </row>
    <row r="638">
      <c r="A638" s="174"/>
    </row>
    <row r="639">
      <c r="A639" s="174"/>
    </row>
    <row r="640">
      <c r="A640" s="174"/>
    </row>
    <row r="641">
      <c r="A641" s="174"/>
    </row>
    <row r="642">
      <c r="A642" s="174"/>
    </row>
    <row r="643">
      <c r="A643" s="174"/>
    </row>
    <row r="644">
      <c r="A644" s="174"/>
    </row>
    <row r="645">
      <c r="A645" s="174"/>
    </row>
    <row r="646">
      <c r="A646" s="174"/>
    </row>
    <row r="647">
      <c r="A647" s="174"/>
    </row>
    <row r="648">
      <c r="A648" s="174"/>
    </row>
    <row r="649">
      <c r="A649" s="174"/>
    </row>
    <row r="650">
      <c r="A650" s="174"/>
    </row>
    <row r="651">
      <c r="A651" s="174"/>
    </row>
    <row r="652">
      <c r="A652" s="174"/>
    </row>
    <row r="653">
      <c r="A653" s="174"/>
    </row>
    <row r="654">
      <c r="A654" s="174"/>
    </row>
    <row r="655">
      <c r="A655" s="174"/>
    </row>
    <row r="656">
      <c r="A656" s="174"/>
    </row>
    <row r="657">
      <c r="A657" s="174"/>
    </row>
    <row r="658">
      <c r="A658" s="174"/>
    </row>
    <row r="659">
      <c r="A659" s="174"/>
    </row>
    <row r="660">
      <c r="A660" s="174"/>
    </row>
    <row r="661">
      <c r="A661" s="174"/>
    </row>
    <row r="662">
      <c r="A662" s="174"/>
    </row>
    <row r="663">
      <c r="A663" s="174"/>
    </row>
    <row r="664">
      <c r="A664" s="174"/>
    </row>
    <row r="665">
      <c r="A665" s="174"/>
    </row>
    <row r="666">
      <c r="A666" s="174"/>
    </row>
    <row r="667">
      <c r="A667" s="174"/>
    </row>
    <row r="668">
      <c r="A668" s="174"/>
    </row>
    <row r="669">
      <c r="A669" s="174"/>
    </row>
    <row r="670">
      <c r="A670" s="174"/>
    </row>
    <row r="671">
      <c r="A671" s="174"/>
    </row>
    <row r="672">
      <c r="A672" s="174"/>
    </row>
    <row r="673">
      <c r="A673" s="174"/>
    </row>
    <row r="674">
      <c r="A674" s="174"/>
    </row>
    <row r="675">
      <c r="A675" s="174"/>
    </row>
    <row r="676">
      <c r="A676" s="174"/>
    </row>
    <row r="677">
      <c r="A677" s="174"/>
    </row>
    <row r="678">
      <c r="A678" s="174"/>
    </row>
    <row r="679">
      <c r="A679" s="174"/>
    </row>
    <row r="680">
      <c r="A680" s="174"/>
    </row>
    <row r="681">
      <c r="A681" s="174"/>
    </row>
    <row r="682">
      <c r="A682" s="174"/>
    </row>
    <row r="683">
      <c r="A683" s="174"/>
    </row>
    <row r="684">
      <c r="A684" s="174"/>
    </row>
    <row r="685">
      <c r="A685" s="174"/>
    </row>
    <row r="686">
      <c r="A686" s="174"/>
    </row>
    <row r="687">
      <c r="A687" s="174"/>
    </row>
    <row r="688">
      <c r="A688" s="174"/>
    </row>
    <row r="689">
      <c r="A689" s="174"/>
    </row>
    <row r="690">
      <c r="A690" s="174"/>
    </row>
    <row r="691">
      <c r="A691" s="174"/>
    </row>
    <row r="692">
      <c r="A692" s="174"/>
    </row>
    <row r="693">
      <c r="A693" s="174"/>
    </row>
    <row r="694">
      <c r="A694" s="174"/>
    </row>
    <row r="695">
      <c r="A695" s="174"/>
    </row>
    <row r="696">
      <c r="A696" s="174"/>
    </row>
    <row r="697">
      <c r="A697" s="174"/>
    </row>
    <row r="698">
      <c r="A698" s="174"/>
    </row>
    <row r="699">
      <c r="A699" s="174"/>
    </row>
    <row r="700">
      <c r="A700" s="174"/>
    </row>
    <row r="701">
      <c r="A701" s="174"/>
    </row>
    <row r="702">
      <c r="A702" s="174"/>
    </row>
    <row r="703">
      <c r="A703" s="174"/>
    </row>
    <row r="704">
      <c r="A704" s="174"/>
    </row>
    <row r="705">
      <c r="A705" s="174"/>
    </row>
    <row r="706">
      <c r="A706" s="174"/>
    </row>
    <row r="707">
      <c r="A707" s="174"/>
    </row>
    <row r="708">
      <c r="A708" s="174"/>
    </row>
    <row r="709">
      <c r="A709" s="174"/>
    </row>
    <row r="710">
      <c r="A710" s="174"/>
    </row>
    <row r="711">
      <c r="A711" s="174"/>
    </row>
    <row r="712">
      <c r="A712" s="174"/>
    </row>
    <row r="713">
      <c r="A713" s="174"/>
    </row>
    <row r="714">
      <c r="A714" s="174"/>
    </row>
    <row r="715">
      <c r="A715" s="174"/>
    </row>
    <row r="716">
      <c r="A716" s="174"/>
    </row>
    <row r="717">
      <c r="A717" s="174"/>
    </row>
    <row r="718">
      <c r="A718" s="174"/>
    </row>
    <row r="719">
      <c r="A719" s="174"/>
    </row>
    <row r="720">
      <c r="A720" s="174"/>
    </row>
    <row r="721">
      <c r="A721" s="174"/>
    </row>
    <row r="722">
      <c r="A722" s="174"/>
    </row>
    <row r="723">
      <c r="A723" s="174"/>
    </row>
    <row r="724">
      <c r="A724" s="174"/>
    </row>
    <row r="725">
      <c r="A725" s="174"/>
    </row>
    <row r="726">
      <c r="A726" s="174"/>
    </row>
    <row r="727">
      <c r="A727" s="174"/>
    </row>
    <row r="728">
      <c r="A728" s="174"/>
    </row>
    <row r="729">
      <c r="A729" s="174"/>
    </row>
    <row r="730">
      <c r="A730" s="174"/>
    </row>
    <row r="731">
      <c r="A731" s="174"/>
    </row>
    <row r="732">
      <c r="A732" s="174"/>
    </row>
    <row r="733">
      <c r="A733" s="174"/>
    </row>
    <row r="734">
      <c r="A734" s="174"/>
    </row>
    <row r="735">
      <c r="A735" s="174"/>
    </row>
    <row r="736">
      <c r="A736" s="174"/>
    </row>
    <row r="737">
      <c r="A737" s="174"/>
    </row>
    <row r="738">
      <c r="A738" s="174"/>
    </row>
    <row r="739">
      <c r="A739" s="174"/>
    </row>
    <row r="740">
      <c r="A740" s="174"/>
    </row>
    <row r="741">
      <c r="A741" s="174"/>
    </row>
    <row r="742">
      <c r="A742" s="174"/>
    </row>
    <row r="743">
      <c r="A743" s="174"/>
    </row>
    <row r="744">
      <c r="A744" s="174"/>
    </row>
    <row r="745">
      <c r="A745" s="174"/>
    </row>
    <row r="746">
      <c r="A746" s="174"/>
    </row>
    <row r="747">
      <c r="A747" s="174"/>
    </row>
    <row r="748">
      <c r="A748" s="174"/>
    </row>
    <row r="749">
      <c r="A749" s="174"/>
    </row>
    <row r="750">
      <c r="A750" s="174"/>
    </row>
    <row r="751">
      <c r="A751" s="174"/>
    </row>
    <row r="752">
      <c r="A752" s="174"/>
    </row>
    <row r="753">
      <c r="A753" s="174"/>
    </row>
    <row r="754">
      <c r="A754" s="174"/>
    </row>
    <row r="755">
      <c r="A755" s="174"/>
    </row>
    <row r="756">
      <c r="A756" s="174"/>
    </row>
    <row r="757">
      <c r="A757" s="174"/>
    </row>
    <row r="758">
      <c r="A758" s="174"/>
    </row>
    <row r="759">
      <c r="A759" s="174"/>
    </row>
    <row r="760">
      <c r="A760" s="174"/>
    </row>
    <row r="761">
      <c r="A761" s="174"/>
    </row>
    <row r="762">
      <c r="A762" s="174"/>
    </row>
    <row r="763">
      <c r="A763" s="174"/>
    </row>
    <row r="764">
      <c r="A764" s="174"/>
    </row>
    <row r="765">
      <c r="A765" s="174"/>
    </row>
    <row r="766">
      <c r="A766" s="174"/>
    </row>
    <row r="767">
      <c r="A767" s="174"/>
    </row>
    <row r="768">
      <c r="A768" s="174"/>
    </row>
    <row r="769">
      <c r="A769" s="174"/>
    </row>
    <row r="770">
      <c r="A770" s="174"/>
    </row>
    <row r="771">
      <c r="A771" s="174"/>
    </row>
    <row r="772">
      <c r="A772" s="174"/>
    </row>
    <row r="773">
      <c r="A773" s="174"/>
    </row>
    <row r="774">
      <c r="A774" s="174"/>
    </row>
    <row r="775">
      <c r="A775" s="174"/>
    </row>
    <row r="776">
      <c r="A776" s="174"/>
    </row>
    <row r="777">
      <c r="A777" s="174"/>
    </row>
    <row r="778">
      <c r="A778" s="174"/>
    </row>
    <row r="779">
      <c r="A779" s="174"/>
    </row>
    <row r="780">
      <c r="A780" s="174"/>
    </row>
    <row r="781">
      <c r="A781" s="174"/>
    </row>
    <row r="782">
      <c r="A782" s="174"/>
    </row>
    <row r="783">
      <c r="A783" s="174"/>
    </row>
    <row r="784">
      <c r="A784" s="174"/>
    </row>
    <row r="785">
      <c r="A785" s="174"/>
    </row>
    <row r="786">
      <c r="A786" s="174"/>
    </row>
    <row r="787">
      <c r="A787" s="174"/>
    </row>
    <row r="788">
      <c r="A788" s="174"/>
    </row>
    <row r="789">
      <c r="A789" s="174"/>
    </row>
    <row r="790">
      <c r="A790" s="174"/>
    </row>
    <row r="791">
      <c r="A791" s="174"/>
    </row>
    <row r="792">
      <c r="A792" s="174"/>
    </row>
    <row r="793">
      <c r="A793" s="174"/>
    </row>
    <row r="794">
      <c r="A794" s="174"/>
    </row>
    <row r="795">
      <c r="A795" s="174"/>
    </row>
    <row r="796">
      <c r="A796" s="174"/>
    </row>
    <row r="797">
      <c r="A797" s="174"/>
    </row>
    <row r="798">
      <c r="A798" s="174"/>
    </row>
    <row r="799">
      <c r="A799" s="174"/>
    </row>
    <row r="800">
      <c r="A800" s="174"/>
    </row>
    <row r="801">
      <c r="A801" s="174"/>
    </row>
    <row r="802">
      <c r="A802" s="174"/>
    </row>
    <row r="803">
      <c r="A803" s="174"/>
    </row>
    <row r="804">
      <c r="A804" s="174"/>
    </row>
    <row r="805">
      <c r="A805" s="174"/>
    </row>
    <row r="806">
      <c r="A806" s="174"/>
    </row>
    <row r="807">
      <c r="A807" s="174"/>
    </row>
    <row r="808">
      <c r="A808" s="174"/>
    </row>
    <row r="809">
      <c r="A809" s="174"/>
    </row>
    <row r="810">
      <c r="A810" s="174"/>
    </row>
    <row r="811">
      <c r="A811" s="174"/>
    </row>
    <row r="812">
      <c r="A812" s="174"/>
    </row>
    <row r="813">
      <c r="A813" s="174"/>
    </row>
    <row r="814">
      <c r="A814" s="174"/>
    </row>
    <row r="815">
      <c r="A815" s="174"/>
    </row>
    <row r="816">
      <c r="A816" s="174"/>
    </row>
    <row r="817">
      <c r="A817" s="174"/>
    </row>
    <row r="818">
      <c r="A818" s="174"/>
    </row>
    <row r="819">
      <c r="A819" s="174"/>
    </row>
    <row r="820">
      <c r="A820" s="174"/>
    </row>
    <row r="821">
      <c r="A821" s="174"/>
    </row>
    <row r="822">
      <c r="A822" s="174"/>
    </row>
    <row r="823">
      <c r="A823" s="174"/>
    </row>
    <row r="824">
      <c r="A824" s="174"/>
    </row>
    <row r="825">
      <c r="A825" s="174"/>
    </row>
    <row r="826">
      <c r="A826" s="174"/>
    </row>
    <row r="827">
      <c r="A827" s="174"/>
    </row>
    <row r="828">
      <c r="A828" s="174"/>
    </row>
    <row r="829">
      <c r="A829" s="174"/>
    </row>
    <row r="830">
      <c r="A830" s="174"/>
    </row>
    <row r="831">
      <c r="A831" s="174"/>
    </row>
    <row r="832">
      <c r="A832" s="174"/>
    </row>
    <row r="833">
      <c r="A833" s="174"/>
    </row>
    <row r="834">
      <c r="A834" s="174"/>
    </row>
    <row r="835">
      <c r="A835" s="174"/>
    </row>
    <row r="836">
      <c r="A836" s="174"/>
    </row>
    <row r="837">
      <c r="A837" s="174"/>
    </row>
    <row r="838">
      <c r="A838" s="174"/>
    </row>
    <row r="839">
      <c r="A839" s="174"/>
    </row>
    <row r="840">
      <c r="A840" s="174"/>
    </row>
    <row r="841">
      <c r="A841" s="174"/>
    </row>
    <row r="842">
      <c r="A842" s="174"/>
    </row>
    <row r="843">
      <c r="A843" s="174"/>
    </row>
    <row r="844">
      <c r="A844" s="174"/>
    </row>
    <row r="845">
      <c r="A845" s="174"/>
    </row>
    <row r="846">
      <c r="A846" s="174"/>
    </row>
    <row r="847">
      <c r="A847" s="174"/>
    </row>
    <row r="848">
      <c r="A848" s="174"/>
    </row>
    <row r="849">
      <c r="A849" s="174"/>
    </row>
    <row r="850">
      <c r="A850" s="174"/>
    </row>
    <row r="851">
      <c r="A851" s="174"/>
    </row>
    <row r="852">
      <c r="A852" s="174"/>
    </row>
    <row r="853">
      <c r="A853" s="174"/>
    </row>
    <row r="854">
      <c r="A854" s="174"/>
    </row>
    <row r="855">
      <c r="A855" s="174"/>
    </row>
    <row r="856">
      <c r="A856" s="174"/>
    </row>
    <row r="857">
      <c r="A857" s="174"/>
    </row>
    <row r="858">
      <c r="A858" s="174"/>
    </row>
    <row r="859">
      <c r="A859" s="174"/>
    </row>
    <row r="860">
      <c r="A860" s="174"/>
    </row>
    <row r="861">
      <c r="A861" s="174"/>
    </row>
    <row r="862">
      <c r="A862" s="174"/>
    </row>
    <row r="863">
      <c r="A863" s="174"/>
    </row>
    <row r="864">
      <c r="A864" s="174"/>
    </row>
    <row r="865">
      <c r="A865" s="174"/>
    </row>
    <row r="866">
      <c r="A866" s="174"/>
    </row>
    <row r="867">
      <c r="A867" s="174"/>
    </row>
    <row r="868">
      <c r="A868" s="174"/>
    </row>
    <row r="869">
      <c r="A869" s="174"/>
    </row>
    <row r="870">
      <c r="A870" s="174"/>
    </row>
    <row r="871">
      <c r="A871" s="174"/>
    </row>
    <row r="872">
      <c r="A872" s="174"/>
    </row>
    <row r="873">
      <c r="A873" s="174"/>
    </row>
    <row r="874">
      <c r="A874" s="174"/>
    </row>
    <row r="875">
      <c r="A875" s="174"/>
    </row>
    <row r="876">
      <c r="A876" s="174"/>
    </row>
    <row r="877">
      <c r="A877" s="174"/>
    </row>
    <row r="878">
      <c r="A878" s="174"/>
    </row>
    <row r="879">
      <c r="A879" s="174"/>
    </row>
    <row r="880">
      <c r="A880" s="174"/>
    </row>
    <row r="881">
      <c r="A881" s="174"/>
    </row>
    <row r="882">
      <c r="A882" s="174"/>
    </row>
    <row r="883">
      <c r="A883" s="174"/>
    </row>
    <row r="884">
      <c r="A884" s="174"/>
    </row>
    <row r="885">
      <c r="A885" s="174"/>
    </row>
    <row r="886">
      <c r="A886" s="174"/>
    </row>
    <row r="887">
      <c r="A887" s="174"/>
    </row>
    <row r="888">
      <c r="A888" s="174"/>
    </row>
    <row r="889">
      <c r="A889" s="174"/>
    </row>
    <row r="890">
      <c r="A890" s="174"/>
    </row>
    <row r="891">
      <c r="A891" s="174"/>
    </row>
    <row r="892">
      <c r="A892" s="174"/>
    </row>
    <row r="893">
      <c r="A893" s="174"/>
    </row>
    <row r="894">
      <c r="A894" s="174"/>
    </row>
    <row r="895">
      <c r="A895" s="174"/>
    </row>
    <row r="896">
      <c r="A896" s="174"/>
    </row>
    <row r="897">
      <c r="A897" s="174"/>
    </row>
    <row r="898">
      <c r="A898" s="174"/>
    </row>
    <row r="899">
      <c r="A899" s="174"/>
    </row>
    <row r="900">
      <c r="A900" s="174"/>
    </row>
    <row r="901">
      <c r="A901" s="174"/>
    </row>
    <row r="902">
      <c r="A902" s="174"/>
    </row>
    <row r="903">
      <c r="A903" s="174"/>
    </row>
    <row r="904">
      <c r="A904" s="174"/>
    </row>
    <row r="905">
      <c r="A905" s="174"/>
    </row>
    <row r="906">
      <c r="A906" s="174"/>
    </row>
    <row r="907">
      <c r="A907" s="174"/>
    </row>
    <row r="908">
      <c r="A908" s="174"/>
    </row>
    <row r="909">
      <c r="A909" s="174"/>
    </row>
    <row r="910">
      <c r="A910" s="174"/>
    </row>
    <row r="911">
      <c r="A911" s="174"/>
    </row>
    <row r="912">
      <c r="A912" s="174"/>
    </row>
    <row r="913">
      <c r="A913" s="174"/>
    </row>
    <row r="914">
      <c r="A914" s="174"/>
    </row>
    <row r="915">
      <c r="A915" s="174"/>
    </row>
    <row r="916">
      <c r="A916" s="174"/>
    </row>
    <row r="917">
      <c r="A917" s="174"/>
    </row>
    <row r="918">
      <c r="A918" s="174"/>
    </row>
    <row r="919">
      <c r="A919" s="174"/>
    </row>
    <row r="920">
      <c r="A920" s="174"/>
    </row>
    <row r="921">
      <c r="A921" s="174"/>
    </row>
    <row r="922">
      <c r="A922" s="174"/>
    </row>
    <row r="923">
      <c r="A923" s="174"/>
    </row>
    <row r="924">
      <c r="A924" s="174"/>
    </row>
    <row r="925">
      <c r="A925" s="174"/>
    </row>
    <row r="926">
      <c r="A926" s="174"/>
    </row>
    <row r="927">
      <c r="A927" s="174"/>
    </row>
    <row r="928">
      <c r="A928" s="174"/>
    </row>
    <row r="929">
      <c r="A929" s="174"/>
    </row>
    <row r="930">
      <c r="A930" s="174"/>
    </row>
    <row r="931">
      <c r="A931" s="174"/>
    </row>
    <row r="932">
      <c r="A932" s="174"/>
    </row>
    <row r="933">
      <c r="A933" s="174"/>
    </row>
    <row r="934">
      <c r="A934" s="174"/>
    </row>
    <row r="935">
      <c r="A935" s="174"/>
    </row>
    <row r="936">
      <c r="A936" s="174"/>
    </row>
    <row r="937">
      <c r="A937" s="174"/>
    </row>
    <row r="938">
      <c r="A938" s="174"/>
    </row>
    <row r="939">
      <c r="A939" s="174"/>
    </row>
    <row r="940">
      <c r="A940" s="174"/>
    </row>
    <row r="941">
      <c r="A941" s="174"/>
    </row>
    <row r="942">
      <c r="A942" s="174"/>
    </row>
    <row r="943">
      <c r="A943" s="174"/>
    </row>
    <row r="944">
      <c r="A944" s="174"/>
    </row>
    <row r="945">
      <c r="A945" s="174"/>
    </row>
    <row r="946">
      <c r="A946" s="174"/>
    </row>
    <row r="947">
      <c r="A947" s="174"/>
    </row>
    <row r="948">
      <c r="A948" s="174"/>
    </row>
    <row r="949">
      <c r="A949" s="174"/>
    </row>
    <row r="950">
      <c r="A950" s="174"/>
    </row>
    <row r="951">
      <c r="A951" s="174"/>
    </row>
    <row r="952">
      <c r="A952" s="174"/>
    </row>
    <row r="953">
      <c r="A953" s="174"/>
    </row>
    <row r="954">
      <c r="A954" s="174"/>
    </row>
    <row r="955">
      <c r="A955" s="174"/>
    </row>
    <row r="956">
      <c r="A956" s="174"/>
    </row>
    <row r="957">
      <c r="A957" s="174"/>
    </row>
    <row r="958">
      <c r="A958" s="174"/>
    </row>
    <row r="959">
      <c r="A959" s="174"/>
    </row>
    <row r="960">
      <c r="A960" s="174"/>
    </row>
    <row r="961">
      <c r="A961" s="174"/>
    </row>
    <row r="962">
      <c r="A962" s="174"/>
    </row>
    <row r="963">
      <c r="A963" s="174"/>
    </row>
    <row r="964">
      <c r="A964" s="174"/>
    </row>
    <row r="965">
      <c r="A965" s="174"/>
    </row>
    <row r="966">
      <c r="A966" s="174"/>
    </row>
    <row r="967">
      <c r="A967" s="174"/>
    </row>
    <row r="968">
      <c r="A968" s="174"/>
    </row>
    <row r="969">
      <c r="A969" s="174"/>
    </row>
    <row r="970">
      <c r="A970" s="174"/>
    </row>
    <row r="971">
      <c r="A971" s="174"/>
    </row>
    <row r="972">
      <c r="A972" s="174"/>
    </row>
    <row r="973">
      <c r="A973" s="174"/>
    </row>
    <row r="974">
      <c r="A974" s="174"/>
    </row>
    <row r="975">
      <c r="A975" s="174"/>
    </row>
    <row r="976">
      <c r="A976" s="174"/>
    </row>
    <row r="977">
      <c r="A977" s="174"/>
    </row>
    <row r="978">
      <c r="A978" s="174"/>
    </row>
    <row r="979">
      <c r="A979" s="174"/>
    </row>
    <row r="980">
      <c r="A980" s="174"/>
    </row>
    <row r="981">
      <c r="A981" s="174"/>
    </row>
    <row r="982">
      <c r="A982" s="174"/>
    </row>
    <row r="983">
      <c r="A983" s="174"/>
    </row>
    <row r="984">
      <c r="A984" s="174"/>
    </row>
    <row r="985">
      <c r="A985" s="174"/>
    </row>
    <row r="986">
      <c r="A986" s="174"/>
    </row>
    <row r="987">
      <c r="A987" s="174"/>
    </row>
    <row r="988">
      <c r="A988" s="174"/>
    </row>
    <row r="989">
      <c r="A989" s="174"/>
    </row>
    <row r="990">
      <c r="A990" s="174"/>
    </row>
    <row r="991">
      <c r="A991" s="174"/>
    </row>
    <row r="992">
      <c r="A992" s="174"/>
    </row>
    <row r="993">
      <c r="A993" s="174"/>
    </row>
    <row r="994">
      <c r="A994" s="174"/>
    </row>
    <row r="995">
      <c r="A995" s="174"/>
    </row>
    <row r="996">
      <c r="A996" s="174"/>
    </row>
    <row r="997">
      <c r="A997" s="174"/>
    </row>
    <row r="998">
      <c r="A998" s="174"/>
    </row>
    <row r="999">
      <c r="A999" s="174"/>
    </row>
    <row r="1000">
      <c r="A1000" s="174"/>
    </row>
    <row r="1001">
      <c r="A1001" s="174"/>
    </row>
    <row r="1002">
      <c r="A1002" s="174"/>
    </row>
    <row r="1003">
      <c r="A1003" s="174"/>
    </row>
    <row r="1004">
      <c r="A1004" s="174"/>
    </row>
    <row r="1005">
      <c r="A1005" s="174"/>
    </row>
    <row r="1006">
      <c r="A1006" s="174"/>
    </row>
    <row r="1007">
      <c r="A1007" s="174"/>
    </row>
    <row r="1008">
      <c r="A1008" s="174"/>
    </row>
    <row r="1009">
      <c r="A1009" s="174"/>
    </row>
    <row r="1010">
      <c r="A1010" s="174"/>
    </row>
    <row r="1011">
      <c r="A1011" s="174"/>
    </row>
    <row r="1012">
      <c r="A1012" s="174"/>
    </row>
    <row r="1013">
      <c r="A1013" s="174"/>
    </row>
    <row r="1014">
      <c r="A1014" s="174"/>
    </row>
    <row r="1015">
      <c r="A1015" s="174"/>
    </row>
    <row r="1016">
      <c r="A1016" s="174"/>
    </row>
    <row r="1017">
      <c r="A1017" s="174"/>
    </row>
    <row r="1018">
      <c r="A1018" s="174"/>
    </row>
    <row r="1019">
      <c r="A1019" s="174"/>
    </row>
    <row r="1020">
      <c r="A1020" s="174"/>
    </row>
    <row r="1021">
      <c r="A1021" s="174"/>
    </row>
  </sheetData>
  <mergeCells count="1">
    <mergeCell ref="A2:I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25"/>
  </cols>
  <sheetData>
    <row r="2" ht="38.25" customHeight="1">
      <c r="A2" s="9"/>
      <c r="B2" s="9"/>
      <c r="C2" s="203" t="s">
        <v>375</v>
      </c>
      <c r="D2" s="9"/>
      <c r="E2" s="9"/>
      <c r="F2" s="9"/>
      <c r="G2" s="9"/>
      <c r="H2" s="9"/>
      <c r="I2" s="9"/>
      <c r="J2" s="9"/>
      <c r="K2" s="9"/>
      <c r="L2" s="9"/>
      <c r="M2" s="9"/>
      <c r="N2" s="9"/>
      <c r="O2" s="9"/>
      <c r="P2" s="9"/>
      <c r="Q2" s="9"/>
      <c r="R2" s="9"/>
      <c r="S2" s="9"/>
      <c r="T2" s="9"/>
      <c r="U2" s="9"/>
      <c r="V2" s="9"/>
      <c r="W2" s="9"/>
      <c r="X2" s="9"/>
      <c r="Y2" s="9"/>
      <c r="Z2" s="9"/>
    </row>
    <row r="4">
      <c r="A4" s="204"/>
      <c r="B4" s="183" t="s">
        <v>376</v>
      </c>
      <c r="C4" s="183" t="s">
        <v>377</v>
      </c>
      <c r="D4" s="183" t="s">
        <v>378</v>
      </c>
      <c r="E4" s="183" t="s">
        <v>379</v>
      </c>
      <c r="F4" s="183" t="s">
        <v>380</v>
      </c>
      <c r="G4" s="183" t="s">
        <v>381</v>
      </c>
      <c r="H4" s="183" t="s">
        <v>382</v>
      </c>
      <c r="I4" s="183" t="s">
        <v>383</v>
      </c>
      <c r="J4" s="183" t="s">
        <v>168</v>
      </c>
      <c r="K4" s="204"/>
      <c r="L4" s="204"/>
      <c r="M4" s="204"/>
      <c r="N4" s="204"/>
      <c r="O4" s="204"/>
      <c r="P4" s="204"/>
      <c r="Q4" s="204"/>
      <c r="R4" s="204"/>
      <c r="S4" s="204"/>
      <c r="T4" s="204"/>
      <c r="U4" s="204"/>
      <c r="V4" s="204"/>
      <c r="W4" s="204"/>
      <c r="X4" s="204"/>
      <c r="Y4" s="204"/>
      <c r="Z4" s="204"/>
    </row>
    <row r="5">
      <c r="A5" s="11" t="s">
        <v>384</v>
      </c>
    </row>
    <row r="6">
      <c r="B6" s="11" t="s">
        <v>385</v>
      </c>
    </row>
    <row r="7">
      <c r="B7" s="11" t="s">
        <v>386</v>
      </c>
    </row>
    <row r="8">
      <c r="B8" s="11" t="s">
        <v>387</v>
      </c>
    </row>
    <row r="9">
      <c r="B9" s="11" t="s">
        <v>388</v>
      </c>
    </row>
    <row r="10">
      <c r="B10" s="11" t="s">
        <v>389</v>
      </c>
    </row>
    <row r="11">
      <c r="B11" s="11" t="s">
        <v>390</v>
      </c>
    </row>
    <row r="12">
      <c r="B12" s="11" t="s">
        <v>391</v>
      </c>
    </row>
    <row r="13">
      <c r="B13" s="11" t="s">
        <v>392</v>
      </c>
    </row>
    <row r="14">
      <c r="B14" s="11" t="s">
        <v>393</v>
      </c>
    </row>
    <row r="17">
      <c r="D17" s="205"/>
      <c r="E17" s="205"/>
    </row>
    <row r="18">
      <c r="A18" s="11" t="s">
        <v>394</v>
      </c>
      <c r="B18" s="11" t="s">
        <v>395</v>
      </c>
      <c r="D18" s="205"/>
      <c r="E18" s="205"/>
    </row>
    <row r="19">
      <c r="B19" s="11" t="s">
        <v>396</v>
      </c>
    </row>
    <row r="20">
      <c r="B20" s="11" t="s">
        <v>397</v>
      </c>
    </row>
    <row r="21">
      <c r="B21" s="11" t="s">
        <v>398</v>
      </c>
    </row>
    <row r="22">
      <c r="B22" s="11" t="s">
        <v>399</v>
      </c>
    </row>
    <row r="26">
      <c r="A26" s="7" t="s">
        <v>400</v>
      </c>
      <c r="B26" s="7" t="s">
        <v>401</v>
      </c>
      <c r="C26" s="7" t="s">
        <v>402</v>
      </c>
      <c r="D26" s="206">
        <v>45170.0</v>
      </c>
      <c r="E26" s="206">
        <v>45261.0</v>
      </c>
      <c r="F26" s="7" t="s">
        <v>403</v>
      </c>
      <c r="G26" s="10" t="s">
        <v>404</v>
      </c>
      <c r="H26" s="9"/>
      <c r="I26" s="9"/>
      <c r="J26" s="9"/>
      <c r="K26" s="9"/>
      <c r="L26" s="9"/>
      <c r="M26" s="9"/>
      <c r="N26" s="9"/>
      <c r="O26" s="9"/>
      <c r="P26" s="9"/>
      <c r="Q26" s="9"/>
      <c r="R26" s="9"/>
      <c r="S26" s="9"/>
      <c r="T26" s="9"/>
      <c r="U26" s="9"/>
      <c r="V26" s="9"/>
      <c r="W26" s="9"/>
      <c r="X26" s="9"/>
      <c r="Y26" s="9"/>
      <c r="Z26" s="9"/>
    </row>
    <row r="27">
      <c r="B27" s="11" t="s">
        <v>405</v>
      </c>
    </row>
    <row r="28">
      <c r="B28" s="11" t="s">
        <v>406</v>
      </c>
    </row>
    <row r="32">
      <c r="B32" s="11" t="s">
        <v>407</v>
      </c>
    </row>
    <row r="33">
      <c r="B33" s="11" t="s">
        <v>408</v>
      </c>
    </row>
    <row r="35">
      <c r="A35" s="11" t="s">
        <v>409</v>
      </c>
    </row>
    <row r="36">
      <c r="B36" s="11" t="s">
        <v>410</v>
      </c>
    </row>
    <row r="37">
      <c r="B37" s="11" t="s">
        <v>411</v>
      </c>
    </row>
    <row r="38">
      <c r="B38" s="11" t="s">
        <v>412</v>
      </c>
    </row>
    <row r="39">
      <c r="B39" s="11" t="s">
        <v>413</v>
      </c>
    </row>
    <row r="40">
      <c r="B40" s="11" t="s">
        <v>414</v>
      </c>
    </row>
    <row r="41">
      <c r="B41" s="11" t="s">
        <v>415</v>
      </c>
    </row>
    <row r="42">
      <c r="B42" s="11" t="s">
        <v>416</v>
      </c>
    </row>
    <row r="43">
      <c r="B43" s="11" t="s">
        <v>417</v>
      </c>
    </row>
    <row r="44">
      <c r="B44" s="11" t="s">
        <v>418</v>
      </c>
    </row>
    <row r="45">
      <c r="B45" s="11" t="s">
        <v>419</v>
      </c>
    </row>
    <row r="46">
      <c r="B46" s="11" t="s">
        <v>420</v>
      </c>
    </row>
    <row r="47">
      <c r="B47" s="11" t="s">
        <v>421</v>
      </c>
    </row>
    <row r="48">
      <c r="B48" s="11" t="s">
        <v>422</v>
      </c>
    </row>
    <row r="52">
      <c r="A52" s="11" t="s">
        <v>423</v>
      </c>
    </row>
    <row r="53">
      <c r="B53" s="11"/>
    </row>
    <row r="54">
      <c r="B54" s="11" t="s">
        <v>424</v>
      </c>
    </row>
    <row r="55">
      <c r="B55" s="11" t="s">
        <v>425</v>
      </c>
    </row>
    <row r="56">
      <c r="B56" s="11" t="s">
        <v>426</v>
      </c>
    </row>
    <row r="57">
      <c r="B57" s="11" t="s">
        <v>427</v>
      </c>
    </row>
    <row r="58">
      <c r="B58" s="11" t="s">
        <v>428</v>
      </c>
    </row>
    <row r="59">
      <c r="A59" s="11" t="s">
        <v>429</v>
      </c>
      <c r="C59" s="11" t="s">
        <v>430</v>
      </c>
    </row>
    <row r="60">
      <c r="B60" s="59" t="s">
        <v>431</v>
      </c>
    </row>
    <row r="61">
      <c r="B61" s="11" t="s">
        <v>432</v>
      </c>
    </row>
    <row r="62">
      <c r="B62" s="11" t="s">
        <v>433</v>
      </c>
    </row>
    <row r="63">
      <c r="B63" s="11" t="s">
        <v>434</v>
      </c>
    </row>
    <row r="64">
      <c r="B64" s="59" t="s">
        <v>435</v>
      </c>
    </row>
    <row r="65">
      <c r="B65" s="11" t="s">
        <v>436</v>
      </c>
    </row>
    <row r="66">
      <c r="B66" s="11" t="s">
        <v>437</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s>
  <sheetData>
    <row r="6">
      <c r="A6" s="114"/>
      <c r="B6" s="69" t="s">
        <v>438</v>
      </c>
      <c r="C6" s="114"/>
      <c r="D6" s="114"/>
      <c r="E6" s="114"/>
      <c r="F6" s="114"/>
      <c r="G6" s="114"/>
      <c r="H6" s="114"/>
      <c r="I6" s="114"/>
      <c r="J6" s="114"/>
      <c r="K6" s="114"/>
      <c r="L6" s="114"/>
      <c r="M6" s="114"/>
      <c r="N6" s="114"/>
      <c r="O6" s="114"/>
      <c r="P6" s="114"/>
      <c r="Q6" s="114"/>
      <c r="R6" s="114"/>
      <c r="S6" s="114"/>
      <c r="T6" s="114"/>
      <c r="U6" s="114"/>
      <c r="V6" s="114"/>
      <c r="W6" s="114"/>
      <c r="X6" s="114"/>
      <c r="Y6" s="114"/>
      <c r="Z6" s="114"/>
    </row>
    <row r="7">
      <c r="B7" s="11" t="s">
        <v>439</v>
      </c>
    </row>
    <row r="8">
      <c r="B8" s="11" t="s">
        <v>440</v>
      </c>
    </row>
    <row r="9">
      <c r="B9" s="11" t="s">
        <v>441</v>
      </c>
    </row>
    <row r="10">
      <c r="B10" s="11" t="s">
        <v>442</v>
      </c>
    </row>
    <row r="11">
      <c r="B11" s="11" t="s">
        <v>443</v>
      </c>
    </row>
    <row r="12">
      <c r="B12" s="11" t="s">
        <v>444</v>
      </c>
    </row>
    <row r="13">
      <c r="B13" s="11" t="s">
        <v>445</v>
      </c>
    </row>
    <row r="14">
      <c r="B14" s="207" t="s">
        <v>446</v>
      </c>
    </row>
    <row r="15">
      <c r="B15" s="207" t="s">
        <v>447</v>
      </c>
    </row>
    <row r="16">
      <c r="A16" s="114"/>
      <c r="B16" s="69" t="s">
        <v>448</v>
      </c>
      <c r="C16" s="114"/>
      <c r="D16" s="114"/>
      <c r="E16" s="114"/>
      <c r="F16" s="114"/>
      <c r="G16" s="114"/>
      <c r="H16" s="114"/>
      <c r="I16" s="114"/>
      <c r="J16" s="114"/>
      <c r="K16" s="114"/>
      <c r="L16" s="114"/>
      <c r="M16" s="114"/>
      <c r="N16" s="114"/>
      <c r="O16" s="114"/>
      <c r="P16" s="114"/>
      <c r="Q16" s="114"/>
      <c r="R16" s="114"/>
      <c r="S16" s="114"/>
      <c r="T16" s="114"/>
      <c r="U16" s="114"/>
      <c r="V16" s="114"/>
      <c r="W16" s="114"/>
      <c r="X16" s="114"/>
      <c r="Y16" s="114"/>
      <c r="Z16" s="114"/>
    </row>
    <row r="17">
      <c r="A17" s="114"/>
      <c r="B17" s="69"/>
      <c r="C17" s="114"/>
      <c r="D17" s="114"/>
      <c r="E17" s="114"/>
      <c r="F17" s="114"/>
      <c r="G17" s="114"/>
      <c r="H17" s="114"/>
      <c r="I17" s="114"/>
      <c r="J17" s="114"/>
      <c r="K17" s="114"/>
      <c r="L17" s="114"/>
      <c r="M17" s="114"/>
      <c r="N17" s="114"/>
      <c r="O17" s="114"/>
      <c r="P17" s="114"/>
      <c r="Q17" s="114"/>
      <c r="R17" s="114"/>
      <c r="S17" s="114"/>
      <c r="T17" s="114"/>
      <c r="U17" s="114"/>
      <c r="V17" s="114"/>
      <c r="W17" s="114"/>
      <c r="X17" s="114"/>
      <c r="Y17" s="114"/>
      <c r="Z17" s="114"/>
    </row>
    <row r="18">
      <c r="A18" s="114"/>
      <c r="B18" s="69" t="s">
        <v>449</v>
      </c>
      <c r="C18" s="114"/>
      <c r="D18" s="114"/>
      <c r="E18" s="114"/>
      <c r="F18" s="114"/>
      <c r="G18" s="114"/>
      <c r="H18" s="114"/>
      <c r="I18" s="114"/>
      <c r="J18" s="114"/>
      <c r="K18" s="114"/>
      <c r="L18" s="114"/>
      <c r="M18" s="114"/>
      <c r="N18" s="114"/>
      <c r="O18" s="114"/>
      <c r="P18" s="114"/>
      <c r="Q18" s="114"/>
      <c r="R18" s="114"/>
      <c r="S18" s="114"/>
      <c r="T18" s="114"/>
      <c r="U18" s="114"/>
      <c r="V18" s="114"/>
      <c r="W18" s="114"/>
      <c r="X18" s="114"/>
      <c r="Y18" s="114"/>
      <c r="Z18" s="114"/>
    </row>
    <row r="19">
      <c r="B19" s="11" t="s">
        <v>450</v>
      </c>
    </row>
    <row r="20">
      <c r="B20" s="11" t="s">
        <v>451</v>
      </c>
    </row>
    <row r="21">
      <c r="B21" s="11" t="s">
        <v>452</v>
      </c>
    </row>
    <row r="22">
      <c r="B22" s="11" t="s">
        <v>453</v>
      </c>
    </row>
    <row r="23">
      <c r="B23" s="11" t="s">
        <v>454</v>
      </c>
    </row>
    <row r="24">
      <c r="B24" s="11" t="s">
        <v>455</v>
      </c>
    </row>
    <row r="25">
      <c r="B25" s="11" t="s">
        <v>456</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s>
  <sheetData>
    <row r="2">
      <c r="E2" s="65"/>
    </row>
    <row r="7">
      <c r="C7" s="6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2" max="2" width="20.25"/>
  </cols>
  <sheetData>
    <row r="2" ht="45.75" customHeight="1">
      <c r="A2" s="7"/>
      <c r="B2" s="8" t="s">
        <v>8</v>
      </c>
      <c r="C2" s="7" t="s">
        <v>9</v>
      </c>
      <c r="D2" s="9"/>
      <c r="E2" s="9"/>
      <c r="F2" s="9"/>
      <c r="G2" s="9"/>
      <c r="H2" s="9"/>
      <c r="I2" s="9"/>
      <c r="J2" s="9"/>
      <c r="K2" s="9"/>
      <c r="L2" s="9"/>
      <c r="M2" s="9"/>
      <c r="N2" s="9"/>
      <c r="O2" s="9"/>
      <c r="P2" s="9"/>
      <c r="Q2" s="9"/>
      <c r="R2" s="9"/>
      <c r="S2" s="9"/>
      <c r="T2" s="9"/>
      <c r="U2" s="9"/>
      <c r="V2" s="9"/>
      <c r="W2" s="9"/>
      <c r="X2" s="9"/>
      <c r="Y2" s="9"/>
      <c r="Z2" s="9"/>
    </row>
    <row r="3" ht="32.25" customHeight="1">
      <c r="A3" s="7"/>
      <c r="B3" s="7"/>
      <c r="C3" s="7" t="s">
        <v>10</v>
      </c>
      <c r="D3" s="9"/>
      <c r="E3" s="9"/>
      <c r="F3" s="9"/>
      <c r="G3" s="9"/>
      <c r="H3" s="9"/>
      <c r="I3" s="9"/>
      <c r="J3" s="9"/>
      <c r="K3" s="9"/>
      <c r="L3" s="9"/>
      <c r="M3" s="9"/>
      <c r="N3" s="9"/>
      <c r="O3" s="9"/>
      <c r="P3" s="9"/>
      <c r="Q3" s="9"/>
      <c r="R3" s="9"/>
      <c r="S3" s="9"/>
      <c r="T3" s="9"/>
      <c r="U3" s="9"/>
      <c r="V3" s="9"/>
      <c r="W3" s="9"/>
      <c r="X3" s="9"/>
      <c r="Y3" s="9"/>
      <c r="Z3" s="9"/>
    </row>
    <row r="4" ht="32.25" customHeight="1">
      <c r="A4" s="7"/>
      <c r="B4" s="7"/>
      <c r="C4" s="7" t="s">
        <v>11</v>
      </c>
      <c r="D4" s="9"/>
      <c r="E4" s="9"/>
      <c r="F4" s="9"/>
      <c r="G4" s="9"/>
      <c r="H4" s="9"/>
      <c r="I4" s="9"/>
      <c r="J4" s="9"/>
      <c r="K4" s="9"/>
      <c r="L4" s="9"/>
      <c r="M4" s="9"/>
      <c r="N4" s="9"/>
      <c r="O4" s="9"/>
      <c r="P4" s="9"/>
      <c r="Q4" s="9"/>
      <c r="R4" s="9"/>
      <c r="S4" s="9"/>
      <c r="T4" s="9"/>
      <c r="U4" s="9"/>
      <c r="V4" s="9"/>
      <c r="W4" s="9"/>
      <c r="X4" s="9"/>
      <c r="Y4" s="9"/>
      <c r="Z4" s="9"/>
    </row>
    <row r="5" ht="32.25" customHeight="1">
      <c r="A5" s="7">
        <v>1.0</v>
      </c>
      <c r="B5" s="7" t="s">
        <v>12</v>
      </c>
      <c r="C5" s="7" t="s">
        <v>13</v>
      </c>
      <c r="D5" s="9"/>
      <c r="E5" s="9"/>
      <c r="F5" s="9"/>
      <c r="G5" s="9"/>
      <c r="H5" s="9"/>
      <c r="I5" s="9"/>
      <c r="J5" s="9"/>
      <c r="K5" s="9"/>
      <c r="L5" s="9"/>
      <c r="M5" s="9"/>
      <c r="N5" s="9"/>
      <c r="O5" s="9"/>
      <c r="P5" s="9"/>
      <c r="Q5" s="9"/>
      <c r="R5" s="9"/>
      <c r="S5" s="9"/>
      <c r="T5" s="9"/>
      <c r="U5" s="9"/>
      <c r="V5" s="9"/>
      <c r="W5" s="9"/>
      <c r="X5" s="9"/>
      <c r="Y5" s="9"/>
      <c r="Z5" s="9"/>
    </row>
    <row r="6">
      <c r="A6" s="7">
        <v>2.0</v>
      </c>
      <c r="B6" s="7" t="s">
        <v>14</v>
      </c>
      <c r="C6" s="10" t="s">
        <v>15</v>
      </c>
      <c r="L6" s="9"/>
      <c r="M6" s="9"/>
      <c r="N6" s="9"/>
      <c r="O6" s="9"/>
      <c r="P6" s="9"/>
      <c r="Q6" s="9"/>
      <c r="R6" s="9"/>
      <c r="S6" s="9"/>
      <c r="T6" s="9"/>
      <c r="U6" s="9"/>
      <c r="V6" s="9"/>
      <c r="W6" s="9"/>
      <c r="X6" s="9"/>
      <c r="Y6" s="9"/>
      <c r="Z6" s="9"/>
    </row>
    <row r="7">
      <c r="A7" s="7">
        <v>3.0</v>
      </c>
      <c r="B7" s="7" t="s">
        <v>16</v>
      </c>
      <c r="C7" s="10" t="s">
        <v>17</v>
      </c>
      <c r="L7" s="9"/>
      <c r="M7" s="9"/>
      <c r="N7" s="9"/>
      <c r="O7" s="9"/>
      <c r="P7" s="9"/>
      <c r="Q7" s="9"/>
      <c r="R7" s="9"/>
      <c r="S7" s="9"/>
      <c r="T7" s="9"/>
      <c r="U7" s="9"/>
      <c r="V7" s="9"/>
      <c r="W7" s="9"/>
      <c r="X7" s="9"/>
      <c r="Y7" s="9"/>
      <c r="Z7" s="9"/>
    </row>
    <row r="8">
      <c r="A8" s="11">
        <v>4.0</v>
      </c>
      <c r="B8" s="11" t="s">
        <v>18</v>
      </c>
      <c r="C8" s="11" t="s">
        <v>19</v>
      </c>
    </row>
    <row r="9">
      <c r="A9" s="11">
        <v>5.0</v>
      </c>
      <c r="B9" s="11" t="s">
        <v>20</v>
      </c>
      <c r="C9" s="11" t="s">
        <v>21</v>
      </c>
    </row>
    <row r="10">
      <c r="B10" s="11"/>
    </row>
    <row r="11">
      <c r="A11" s="11">
        <v>1.0</v>
      </c>
      <c r="B11" s="11" t="s">
        <v>22</v>
      </c>
      <c r="C11" s="11" t="s">
        <v>23</v>
      </c>
    </row>
    <row r="12">
      <c r="A12" s="11">
        <v>2.0</v>
      </c>
      <c r="B12" s="11" t="s">
        <v>24</v>
      </c>
      <c r="C12" s="11" t="s">
        <v>25</v>
      </c>
    </row>
    <row r="13">
      <c r="A13" s="11"/>
      <c r="B13" s="11"/>
      <c r="C13" s="11" t="s">
        <v>26</v>
      </c>
    </row>
    <row r="14">
      <c r="A14" s="11"/>
      <c r="B14" s="11"/>
    </row>
    <row r="15">
      <c r="A15" s="11"/>
      <c r="B15" s="11"/>
    </row>
    <row r="16">
      <c r="A16" s="11">
        <v>3.0</v>
      </c>
      <c r="B16" s="11" t="s">
        <v>27</v>
      </c>
      <c r="C16" s="11" t="s">
        <v>28</v>
      </c>
    </row>
    <row r="17">
      <c r="B17" s="11" t="s">
        <v>29</v>
      </c>
    </row>
    <row r="18">
      <c r="B18" s="11" t="s">
        <v>30</v>
      </c>
    </row>
    <row r="19">
      <c r="B19" s="11" t="s">
        <v>31</v>
      </c>
    </row>
    <row r="20">
      <c r="B20" s="11" t="s">
        <v>32</v>
      </c>
    </row>
    <row r="22">
      <c r="B22" s="11" t="s">
        <v>33</v>
      </c>
      <c r="C22" s="11" t="s">
        <v>34</v>
      </c>
    </row>
    <row r="23" ht="44.25" customHeight="1">
      <c r="A23" s="12"/>
      <c r="B23" s="13"/>
      <c r="C23" s="13" t="s">
        <v>35</v>
      </c>
      <c r="D23" s="12"/>
      <c r="E23" s="12"/>
      <c r="F23" s="12"/>
      <c r="G23" s="12"/>
      <c r="H23" s="12"/>
      <c r="I23" s="12"/>
      <c r="J23" s="12"/>
      <c r="K23" s="12"/>
      <c r="L23" s="12"/>
      <c r="M23" s="12"/>
      <c r="N23" s="12"/>
      <c r="O23" s="12"/>
      <c r="P23" s="12"/>
      <c r="Q23" s="12"/>
      <c r="R23" s="12"/>
      <c r="S23" s="12"/>
      <c r="T23" s="12"/>
      <c r="U23" s="12"/>
      <c r="V23" s="12"/>
      <c r="W23" s="12"/>
      <c r="X23" s="12"/>
      <c r="Y23" s="12"/>
      <c r="Z23" s="12"/>
    </row>
    <row r="24" ht="44.25" customHeight="1">
      <c r="A24" s="12"/>
      <c r="B24" s="13"/>
      <c r="C24" s="13" t="s">
        <v>36</v>
      </c>
      <c r="D24" s="12"/>
      <c r="E24" s="12"/>
      <c r="F24" s="12"/>
      <c r="G24" s="12"/>
      <c r="H24" s="12"/>
      <c r="I24" s="12"/>
      <c r="J24" s="12"/>
      <c r="K24" s="12"/>
      <c r="L24" s="12"/>
      <c r="M24" s="12"/>
      <c r="N24" s="12"/>
      <c r="O24" s="12"/>
      <c r="P24" s="12"/>
      <c r="Q24" s="12"/>
      <c r="R24" s="12"/>
      <c r="S24" s="12"/>
      <c r="T24" s="12"/>
      <c r="U24" s="12"/>
      <c r="V24" s="12"/>
      <c r="W24" s="12"/>
      <c r="X24" s="12"/>
      <c r="Y24" s="12"/>
      <c r="Z24" s="12"/>
    </row>
    <row r="25" ht="44.25" customHeight="1">
      <c r="A25" s="12"/>
      <c r="B25" s="13" t="s">
        <v>37</v>
      </c>
      <c r="C25" s="12"/>
      <c r="D25" s="12"/>
      <c r="E25" s="12"/>
      <c r="F25" s="12"/>
      <c r="G25" s="12"/>
      <c r="H25" s="12"/>
      <c r="I25" s="12"/>
      <c r="J25" s="12"/>
      <c r="K25" s="12"/>
      <c r="L25" s="12"/>
      <c r="M25" s="12"/>
      <c r="N25" s="12"/>
      <c r="O25" s="12"/>
      <c r="P25" s="12"/>
      <c r="Q25" s="12"/>
      <c r="R25" s="12"/>
      <c r="S25" s="12"/>
      <c r="T25" s="12"/>
      <c r="U25" s="12"/>
      <c r="V25" s="12"/>
      <c r="W25" s="12"/>
      <c r="X25" s="12"/>
      <c r="Y25" s="12"/>
      <c r="Z25" s="12"/>
    </row>
    <row r="27">
      <c r="A27" s="11" t="s">
        <v>38</v>
      </c>
      <c r="B27" s="11" t="s">
        <v>39</v>
      </c>
    </row>
    <row r="28">
      <c r="A28" s="11">
        <v>1.0</v>
      </c>
      <c r="B28" s="14" t="s">
        <v>40</v>
      </c>
    </row>
    <row r="29">
      <c r="A29" s="11">
        <v>2.0</v>
      </c>
      <c r="B29" s="14" t="s">
        <v>41</v>
      </c>
    </row>
    <row r="30">
      <c r="A30" s="11">
        <v>3.0</v>
      </c>
      <c r="B30" s="14" t="s">
        <v>42</v>
      </c>
    </row>
    <row r="31">
      <c r="A31" s="11">
        <v>4.0</v>
      </c>
      <c r="B31" s="14" t="s">
        <v>43</v>
      </c>
    </row>
    <row r="32">
      <c r="A32" s="11">
        <v>5.0</v>
      </c>
      <c r="B32" s="14" t="s">
        <v>44</v>
      </c>
    </row>
    <row r="33">
      <c r="A33" s="11">
        <v>6.0</v>
      </c>
      <c r="B33" s="14" t="s">
        <v>45</v>
      </c>
    </row>
    <row r="34">
      <c r="A34" s="11">
        <v>7.0</v>
      </c>
      <c r="B34" s="14" t="s">
        <v>46</v>
      </c>
    </row>
    <row r="35">
      <c r="A35" s="11">
        <v>8.0</v>
      </c>
      <c r="B35" s="14" t="s">
        <v>47</v>
      </c>
    </row>
    <row r="36">
      <c r="A36" s="11">
        <v>9.0</v>
      </c>
      <c r="B36" s="14" t="s">
        <v>48</v>
      </c>
    </row>
  </sheetData>
  <mergeCells count="2">
    <mergeCell ref="C6:K6"/>
    <mergeCell ref="C7:K7"/>
  </mergeCells>
  <hyperlinks>
    <hyperlink display="BSC " location="'Mục tiêu Công ty '!A1" ref="B28"/>
    <hyperlink display="Bắc miền trung " location="'Bắc miền trung '!A1" ref="B29"/>
    <hyperlink display="Trung Trung Bộ" location="'Trung Trung Bộ'!A1" ref="B30"/>
    <hyperlink display="Tây nguyên" location="'Tây nguyên'!A1" ref="B31"/>
    <hyperlink display="Nam miền trung" location="'Nam miền trung'!A1" ref="B32"/>
    <hyperlink display="Bán lẻ" location="'Bán lẻ'!A1" ref="B33"/>
    <hyperlink display="Sàn TMĐT" location="'Sàn TMĐT'!A1" ref="B34"/>
    <hyperlink display="Hồ Chí Minh " location="'Hồ Chí Minh '!A1" ref="B35"/>
    <hyperlink display="Kế hoạch mùa vụ " location="'Kế hoạch mùa vụ '!A1" ref="B36"/>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21.13"/>
    <col customWidth="1" min="3" max="5" width="15.63"/>
    <col customWidth="1" min="6" max="6" width="13.13"/>
    <col customWidth="1" min="7" max="7" width="16.0"/>
    <col customWidth="1" min="8" max="8" width="12.63"/>
    <col customWidth="1" min="9" max="9" width="14.88"/>
  </cols>
  <sheetData>
    <row r="1">
      <c r="A1" s="15"/>
      <c r="B1" s="16"/>
      <c r="C1" s="17"/>
      <c r="D1" s="17"/>
      <c r="E1" s="17"/>
      <c r="F1" s="17"/>
      <c r="G1" s="17"/>
      <c r="H1" s="17"/>
      <c r="I1" s="17"/>
      <c r="J1" s="18"/>
      <c r="K1" s="18"/>
      <c r="L1" s="18"/>
      <c r="M1" s="18"/>
      <c r="N1" s="18"/>
      <c r="O1" s="18"/>
      <c r="P1" s="18"/>
      <c r="Q1" s="18"/>
      <c r="R1" s="18"/>
      <c r="S1" s="18"/>
      <c r="T1" s="18"/>
      <c r="U1" s="18"/>
      <c r="V1" s="18"/>
      <c r="W1" s="18"/>
      <c r="X1" s="18"/>
      <c r="Y1" s="18"/>
      <c r="Z1" s="18"/>
      <c r="AA1" s="18"/>
    </row>
    <row r="2" ht="47.25" customHeight="1">
      <c r="A2" s="19" t="s">
        <v>49</v>
      </c>
      <c r="J2" s="20"/>
      <c r="K2" s="20"/>
      <c r="L2" s="20"/>
      <c r="M2" s="20"/>
      <c r="N2" s="20"/>
      <c r="O2" s="20"/>
      <c r="P2" s="20"/>
      <c r="Q2" s="20"/>
      <c r="R2" s="20"/>
      <c r="S2" s="20"/>
      <c r="T2" s="20"/>
      <c r="U2" s="20"/>
      <c r="V2" s="20"/>
      <c r="W2" s="20"/>
      <c r="X2" s="20"/>
      <c r="Y2" s="20"/>
      <c r="Z2" s="20"/>
      <c r="AA2" s="20"/>
    </row>
    <row r="3">
      <c r="A3" s="4"/>
      <c r="B3" s="21"/>
      <c r="C3" s="21"/>
      <c r="D3" s="21"/>
      <c r="E3" s="21"/>
      <c r="F3" s="21"/>
      <c r="G3" s="22"/>
      <c r="H3" s="16"/>
      <c r="I3" s="17"/>
      <c r="J3" s="18"/>
      <c r="K3" s="18"/>
      <c r="L3" s="18"/>
      <c r="M3" s="18"/>
      <c r="N3" s="18"/>
      <c r="O3" s="18"/>
      <c r="P3" s="18"/>
      <c r="Q3" s="18"/>
      <c r="R3" s="18"/>
      <c r="S3" s="18"/>
      <c r="T3" s="18"/>
      <c r="U3" s="18"/>
      <c r="V3" s="18"/>
      <c r="W3" s="18"/>
      <c r="X3" s="18"/>
      <c r="Y3" s="18"/>
      <c r="Z3" s="18"/>
      <c r="AA3" s="18"/>
    </row>
    <row r="4">
      <c r="A4" s="4"/>
      <c r="B4" s="21"/>
      <c r="C4" s="21"/>
      <c r="D4" s="21"/>
      <c r="E4" s="21"/>
      <c r="F4" s="21"/>
      <c r="G4" s="22"/>
      <c r="H4" s="16"/>
      <c r="I4" s="17"/>
      <c r="J4" s="18"/>
      <c r="K4" s="18"/>
      <c r="L4" s="18"/>
      <c r="M4" s="18"/>
      <c r="N4" s="18"/>
      <c r="O4" s="18"/>
      <c r="P4" s="18"/>
      <c r="Q4" s="18"/>
      <c r="R4" s="18"/>
      <c r="S4" s="18"/>
      <c r="T4" s="18"/>
      <c r="U4" s="18"/>
      <c r="V4" s="18"/>
      <c r="W4" s="18"/>
      <c r="X4" s="18"/>
      <c r="Y4" s="18"/>
      <c r="Z4" s="18"/>
      <c r="AA4" s="18"/>
    </row>
    <row r="5">
      <c r="A5" s="4"/>
      <c r="B5" s="21"/>
      <c r="C5" s="21"/>
      <c r="D5" s="21"/>
      <c r="E5" s="21"/>
      <c r="F5" s="21"/>
      <c r="G5" s="22"/>
      <c r="H5" s="16"/>
      <c r="I5" s="17"/>
      <c r="J5" s="18"/>
      <c r="K5" s="18"/>
      <c r="L5" s="18"/>
      <c r="M5" s="18"/>
      <c r="N5" s="18"/>
      <c r="O5" s="18"/>
      <c r="P5" s="18"/>
      <c r="Q5" s="18"/>
      <c r="R5" s="18"/>
      <c r="S5" s="18"/>
      <c r="T5" s="18"/>
      <c r="U5" s="18"/>
      <c r="V5" s="18"/>
      <c r="W5" s="18"/>
      <c r="X5" s="18"/>
      <c r="Y5" s="18"/>
      <c r="Z5" s="18"/>
      <c r="AA5" s="18"/>
    </row>
    <row r="6">
      <c r="A6" s="4"/>
      <c r="B6" s="23"/>
      <c r="C6" s="21"/>
      <c r="D6" s="21"/>
      <c r="E6" s="21"/>
      <c r="F6" s="21"/>
      <c r="G6" s="22"/>
      <c r="H6" s="16"/>
      <c r="I6" s="17"/>
      <c r="J6" s="18"/>
      <c r="K6" s="18"/>
      <c r="L6" s="18"/>
      <c r="M6" s="18"/>
      <c r="N6" s="18"/>
      <c r="O6" s="18"/>
      <c r="P6" s="18"/>
      <c r="Q6" s="18"/>
      <c r="R6" s="18"/>
      <c r="S6" s="18"/>
      <c r="T6" s="18"/>
      <c r="U6" s="18"/>
      <c r="V6" s="18"/>
      <c r="W6" s="18"/>
      <c r="X6" s="18"/>
      <c r="Y6" s="18"/>
      <c r="Z6" s="18"/>
      <c r="AA6" s="18"/>
    </row>
    <row r="7">
      <c r="A7" s="4"/>
      <c r="B7" s="21"/>
      <c r="C7" s="21"/>
      <c r="D7" s="21"/>
      <c r="E7" s="21"/>
      <c r="F7" s="21"/>
      <c r="G7" s="22"/>
      <c r="H7" s="16"/>
      <c r="I7" s="17"/>
      <c r="J7" s="18"/>
      <c r="K7" s="18"/>
      <c r="L7" s="18"/>
      <c r="M7" s="18"/>
      <c r="N7" s="18"/>
      <c r="O7" s="18"/>
      <c r="P7" s="18"/>
      <c r="Q7" s="18"/>
      <c r="R7" s="18"/>
      <c r="S7" s="18"/>
      <c r="T7" s="18"/>
      <c r="U7" s="18"/>
      <c r="V7" s="18"/>
      <c r="W7" s="18"/>
      <c r="X7" s="18"/>
      <c r="Y7" s="18"/>
      <c r="Z7" s="18"/>
      <c r="AA7" s="18"/>
    </row>
    <row r="8">
      <c r="A8" s="4" t="s">
        <v>50</v>
      </c>
      <c r="B8" s="21" t="s">
        <v>51</v>
      </c>
      <c r="C8" s="21"/>
      <c r="D8" s="21"/>
      <c r="E8" s="21"/>
      <c r="F8" s="21"/>
      <c r="G8" s="22"/>
      <c r="H8" s="16"/>
      <c r="I8" s="17"/>
      <c r="J8" s="18"/>
      <c r="K8" s="18"/>
      <c r="L8" s="18"/>
      <c r="M8" s="18"/>
      <c r="N8" s="18"/>
      <c r="O8" s="18"/>
      <c r="P8" s="18"/>
      <c r="Q8" s="18"/>
      <c r="R8" s="18"/>
      <c r="S8" s="18"/>
      <c r="T8" s="18"/>
      <c r="U8" s="18"/>
      <c r="V8" s="18"/>
      <c r="W8" s="18"/>
      <c r="X8" s="18"/>
      <c r="Y8" s="18"/>
      <c r="Z8" s="18"/>
      <c r="AA8" s="18"/>
    </row>
    <row r="9">
      <c r="A9" s="4">
        <v>1.0</v>
      </c>
      <c r="B9" s="21" t="s">
        <v>52</v>
      </c>
      <c r="C9" s="21" t="s">
        <v>53</v>
      </c>
      <c r="D9" s="21"/>
      <c r="E9" s="21"/>
      <c r="F9" s="21"/>
      <c r="G9" s="22"/>
      <c r="H9" s="16"/>
      <c r="I9" s="17"/>
      <c r="J9" s="18"/>
      <c r="K9" s="18"/>
      <c r="L9" s="18"/>
      <c r="M9" s="18"/>
      <c r="N9" s="18"/>
      <c r="O9" s="18"/>
      <c r="P9" s="18"/>
      <c r="Q9" s="18"/>
      <c r="R9" s="18"/>
      <c r="S9" s="18"/>
      <c r="T9" s="18"/>
      <c r="U9" s="18"/>
      <c r="V9" s="18"/>
      <c r="W9" s="18"/>
      <c r="X9" s="18"/>
      <c r="Y9" s="18"/>
      <c r="Z9" s="18"/>
      <c r="AA9" s="18"/>
    </row>
    <row r="10">
      <c r="A10" s="4">
        <v>2.0</v>
      </c>
      <c r="B10" s="21" t="s">
        <v>54</v>
      </c>
      <c r="C10" s="21" t="s">
        <v>55</v>
      </c>
      <c r="D10" s="21"/>
      <c r="E10" s="21"/>
      <c r="F10" s="21"/>
      <c r="G10" s="22"/>
      <c r="H10" s="16"/>
      <c r="I10" s="17"/>
      <c r="J10" s="18"/>
      <c r="K10" s="18"/>
      <c r="L10" s="18"/>
      <c r="M10" s="18"/>
      <c r="N10" s="18"/>
      <c r="O10" s="18"/>
      <c r="P10" s="18"/>
      <c r="Q10" s="18"/>
      <c r="R10" s="18"/>
      <c r="S10" s="18"/>
      <c r="T10" s="18"/>
      <c r="U10" s="18"/>
      <c r="V10" s="18"/>
      <c r="W10" s="18"/>
      <c r="X10" s="18"/>
      <c r="Y10" s="18"/>
      <c r="Z10" s="18"/>
      <c r="AA10" s="18"/>
    </row>
    <row r="11">
      <c r="A11" s="4">
        <v>3.0</v>
      </c>
      <c r="B11" s="21" t="s">
        <v>56</v>
      </c>
      <c r="C11" s="22" t="s">
        <v>57</v>
      </c>
      <c r="D11" s="21">
        <f>F25-F27</f>
        <v>2823178756</v>
      </c>
      <c r="E11" s="21" t="s">
        <v>58</v>
      </c>
      <c r="F11" s="21"/>
      <c r="G11" s="22"/>
      <c r="H11" s="16"/>
      <c r="I11" s="17"/>
      <c r="J11" s="18"/>
      <c r="K11" s="18"/>
      <c r="L11" s="18"/>
      <c r="M11" s="18"/>
      <c r="N11" s="18"/>
      <c r="O11" s="18"/>
      <c r="P11" s="18"/>
      <c r="Q11" s="18"/>
      <c r="R11" s="18"/>
      <c r="S11" s="18"/>
      <c r="T11" s="18"/>
      <c r="U11" s="18"/>
      <c r="V11" s="18"/>
      <c r="W11" s="18"/>
      <c r="X11" s="18"/>
      <c r="Y11" s="18"/>
      <c r="Z11" s="18"/>
      <c r="AA11" s="18"/>
    </row>
    <row r="12">
      <c r="A12" s="4" t="s">
        <v>59</v>
      </c>
      <c r="B12" s="21" t="s">
        <v>60</v>
      </c>
      <c r="C12" s="21"/>
      <c r="D12" s="21"/>
      <c r="E12" s="21"/>
      <c r="F12" s="21"/>
      <c r="G12" s="22"/>
      <c r="H12" s="16"/>
      <c r="I12" s="17"/>
      <c r="J12" s="18"/>
      <c r="K12" s="18"/>
      <c r="L12" s="18"/>
      <c r="M12" s="18"/>
      <c r="N12" s="18"/>
      <c r="O12" s="18"/>
      <c r="P12" s="18"/>
      <c r="Q12" s="18"/>
      <c r="R12" s="18"/>
      <c r="S12" s="18"/>
      <c r="T12" s="18"/>
      <c r="U12" s="18"/>
      <c r="V12" s="18"/>
      <c r="W12" s="18"/>
      <c r="X12" s="18"/>
      <c r="Y12" s="18"/>
      <c r="Z12" s="18"/>
      <c r="AA12" s="18"/>
    </row>
    <row r="13">
      <c r="A13" s="4"/>
      <c r="B13" s="21"/>
      <c r="C13" s="21"/>
      <c r="D13" s="21"/>
      <c r="E13" s="21"/>
      <c r="F13" s="21"/>
      <c r="G13" s="22"/>
      <c r="H13" s="16"/>
      <c r="I13" s="17"/>
      <c r="J13" s="18"/>
      <c r="K13" s="18"/>
      <c r="L13" s="18"/>
      <c r="M13" s="18"/>
      <c r="N13" s="18"/>
      <c r="O13" s="18"/>
      <c r="P13" s="18"/>
      <c r="Q13" s="18"/>
      <c r="R13" s="18"/>
      <c r="S13" s="18"/>
      <c r="T13" s="18"/>
      <c r="U13" s="18"/>
      <c r="V13" s="18"/>
      <c r="W13" s="18"/>
      <c r="X13" s="18"/>
      <c r="Y13" s="18"/>
      <c r="Z13" s="18"/>
      <c r="AA13" s="18"/>
    </row>
    <row r="14">
      <c r="A14" s="24" t="s">
        <v>61</v>
      </c>
      <c r="B14" s="21"/>
      <c r="C14" s="21"/>
      <c r="D14" s="21"/>
      <c r="E14" s="21"/>
      <c r="F14" s="21"/>
      <c r="G14" s="22"/>
      <c r="H14" s="16"/>
      <c r="I14" s="17"/>
      <c r="J14" s="18"/>
      <c r="K14" s="18"/>
      <c r="L14" s="18"/>
      <c r="M14" s="18"/>
      <c r="N14" s="18"/>
      <c r="O14" s="18"/>
      <c r="P14" s="18"/>
      <c r="Q14" s="18"/>
      <c r="R14" s="18"/>
      <c r="S14" s="18"/>
      <c r="T14" s="18"/>
      <c r="U14" s="18"/>
      <c r="V14" s="18"/>
      <c r="W14" s="18"/>
      <c r="X14" s="18"/>
      <c r="Y14" s="18"/>
      <c r="Z14" s="18"/>
      <c r="AA14" s="18"/>
    </row>
    <row r="15">
      <c r="A15" s="25"/>
      <c r="B15" s="26" t="s">
        <v>62</v>
      </c>
      <c r="C15" s="27" t="s">
        <v>63</v>
      </c>
      <c r="D15" s="27" t="s">
        <v>64</v>
      </c>
      <c r="E15" s="27" t="s">
        <v>65</v>
      </c>
      <c r="F15" s="26" t="s">
        <v>66</v>
      </c>
      <c r="G15" s="28" t="s">
        <v>67</v>
      </c>
      <c r="H15" s="29"/>
      <c r="I15" s="30"/>
      <c r="J15" s="31"/>
      <c r="K15" s="31"/>
      <c r="L15" s="31"/>
      <c r="M15" s="31"/>
      <c r="N15" s="31"/>
      <c r="O15" s="31"/>
      <c r="P15" s="31"/>
      <c r="Q15" s="31"/>
      <c r="R15" s="31"/>
      <c r="S15" s="31"/>
      <c r="T15" s="31"/>
      <c r="U15" s="31"/>
      <c r="V15" s="31"/>
      <c r="W15" s="31"/>
      <c r="X15" s="31"/>
      <c r="Y15" s="31"/>
      <c r="Z15" s="31"/>
      <c r="AA15" s="31"/>
    </row>
    <row r="16">
      <c r="A16" s="25"/>
      <c r="B16" s="26"/>
      <c r="C16" s="27"/>
      <c r="D16" s="27"/>
      <c r="E16" s="27"/>
      <c r="F16" s="27"/>
      <c r="G16" s="28"/>
      <c r="H16" s="29"/>
      <c r="I16" s="30"/>
      <c r="J16" s="31"/>
      <c r="K16" s="31"/>
      <c r="L16" s="31"/>
      <c r="M16" s="31"/>
      <c r="N16" s="31"/>
      <c r="O16" s="31"/>
      <c r="P16" s="31"/>
      <c r="Q16" s="31"/>
      <c r="R16" s="31"/>
      <c r="S16" s="31"/>
      <c r="T16" s="31"/>
      <c r="U16" s="31"/>
      <c r="V16" s="31"/>
      <c r="W16" s="31"/>
      <c r="X16" s="31"/>
      <c r="Y16" s="31"/>
      <c r="Z16" s="31"/>
      <c r="AA16" s="31"/>
    </row>
    <row r="17">
      <c r="A17" s="4"/>
      <c r="B17" s="21" t="s">
        <v>41</v>
      </c>
      <c r="C17" s="32">
        <f>'Bắc miền trung '!D14</f>
        <v>95013066139</v>
      </c>
      <c r="D17" s="21">
        <f>'Bắc miền trung '!D19</f>
        <v>5985823167</v>
      </c>
      <c r="E17" s="32">
        <f>'Bắc miền trung '!D18</f>
        <v>3600000000</v>
      </c>
      <c r="F17" s="32">
        <f>'Bắc miền trung '!D20</f>
        <v>2385823167</v>
      </c>
      <c r="G17" s="22" t="s">
        <v>68</v>
      </c>
      <c r="H17" s="17"/>
      <c r="I17" s="17"/>
      <c r="J17" s="18"/>
      <c r="K17" s="18"/>
      <c r="L17" s="18"/>
      <c r="M17" s="18"/>
      <c r="N17" s="18"/>
      <c r="O17" s="18"/>
      <c r="P17" s="18"/>
      <c r="Q17" s="18"/>
      <c r="R17" s="18"/>
      <c r="S17" s="18"/>
      <c r="T17" s="18"/>
      <c r="U17" s="18"/>
      <c r="V17" s="18"/>
      <c r="W17" s="18"/>
      <c r="X17" s="18"/>
      <c r="Y17" s="18"/>
      <c r="Z17" s="18"/>
      <c r="AA17" s="18"/>
    </row>
    <row r="18">
      <c r="A18" s="33"/>
      <c r="B18" s="34" t="s">
        <v>69</v>
      </c>
      <c r="C18" s="35">
        <f>'Trung Trung Bộ'!D14</f>
        <v>85696318160</v>
      </c>
      <c r="D18" s="35">
        <f>'Trung Trung Bộ'!D19</f>
        <v>5098930931</v>
      </c>
      <c r="E18" s="35">
        <f>'Trung Trung Bộ'!D18</f>
        <v>3000000000</v>
      </c>
      <c r="F18" s="35">
        <f>'Trung Trung Bộ'!D20</f>
        <v>2098930931</v>
      </c>
      <c r="G18" s="22" t="s">
        <v>68</v>
      </c>
      <c r="H18" s="18"/>
      <c r="I18" s="18"/>
      <c r="J18" s="18"/>
      <c r="K18" s="18"/>
      <c r="L18" s="18"/>
      <c r="M18" s="18"/>
      <c r="N18" s="18"/>
      <c r="O18" s="18"/>
      <c r="P18" s="18"/>
      <c r="Q18" s="18"/>
      <c r="R18" s="18"/>
      <c r="S18" s="18"/>
      <c r="T18" s="18"/>
      <c r="U18" s="18"/>
      <c r="V18" s="18"/>
      <c r="W18" s="18"/>
      <c r="X18" s="18"/>
      <c r="Y18" s="18"/>
      <c r="Z18" s="18"/>
      <c r="AA18" s="18"/>
    </row>
    <row r="19">
      <c r="A19" s="33"/>
      <c r="B19" s="34" t="s">
        <v>70</v>
      </c>
      <c r="C19" s="35">
        <f>'Nam miền trung'!D11</f>
        <v>22400000000</v>
      </c>
      <c r="D19" s="35">
        <f>'Nam miền trung'!D16</f>
        <v>1411200000</v>
      </c>
      <c r="E19" s="35">
        <f>'Nam miền trung'!D15</f>
        <v>1800000000</v>
      </c>
      <c r="F19" s="35">
        <f>'Nam miền trung'!D17</f>
        <v>-388800000</v>
      </c>
      <c r="G19" s="22" t="s">
        <v>68</v>
      </c>
      <c r="H19" s="18"/>
      <c r="I19" s="18"/>
      <c r="J19" s="18"/>
      <c r="K19" s="18"/>
      <c r="L19" s="18"/>
      <c r="M19" s="18"/>
      <c r="N19" s="18"/>
      <c r="O19" s="18"/>
      <c r="P19" s="18"/>
      <c r="Q19" s="18"/>
      <c r="R19" s="18"/>
      <c r="S19" s="18"/>
      <c r="T19" s="18"/>
      <c r="U19" s="18"/>
      <c r="V19" s="18"/>
      <c r="W19" s="18"/>
      <c r="X19" s="18"/>
      <c r="Y19" s="18"/>
      <c r="Z19" s="18"/>
      <c r="AA19" s="18"/>
    </row>
    <row r="20">
      <c r="A20" s="33"/>
      <c r="B20" s="34" t="s">
        <v>71</v>
      </c>
      <c r="C20" s="35">
        <f>'Tây nguyên'!D11</f>
        <v>26207229485</v>
      </c>
      <c r="D20" s="35">
        <f>'Tây nguyên'!D16</f>
        <v>1651055458</v>
      </c>
      <c r="E20" s="35">
        <f>'Tây nguyên'!D15</f>
        <v>1800000000</v>
      </c>
      <c r="F20" s="35">
        <f>'Tây nguyên'!D17</f>
        <v>-148944542.4</v>
      </c>
      <c r="G20" s="22" t="s">
        <v>68</v>
      </c>
      <c r="H20" s="18"/>
      <c r="I20" s="18"/>
      <c r="J20" s="18"/>
      <c r="K20" s="18"/>
      <c r="L20" s="18"/>
      <c r="M20" s="18"/>
      <c r="N20" s="18"/>
      <c r="O20" s="18"/>
      <c r="P20" s="18"/>
      <c r="Q20" s="18"/>
      <c r="R20" s="18"/>
      <c r="S20" s="18"/>
      <c r="T20" s="18"/>
      <c r="U20" s="18"/>
      <c r="V20" s="18"/>
      <c r="W20" s="18"/>
      <c r="X20" s="18"/>
      <c r="Y20" s="18"/>
      <c r="Z20" s="18"/>
      <c r="AA20" s="18"/>
    </row>
    <row r="21">
      <c r="A21" s="33"/>
      <c r="B21" s="34" t="s">
        <v>72</v>
      </c>
      <c r="C21" s="35">
        <f>'Hồ Chí Minh '!D11</f>
        <v>71313201219</v>
      </c>
      <c r="D21" s="35">
        <f>'Hồ Chí Minh '!D18</f>
        <v>4011367569</v>
      </c>
      <c r="E21" s="35">
        <f>'Hồ Chí Minh '!D17</f>
        <v>4200000000</v>
      </c>
      <c r="F21" s="35">
        <f>'Hồ Chí Minh '!D19</f>
        <v>-188632431.4</v>
      </c>
      <c r="G21" s="22" t="s">
        <v>68</v>
      </c>
      <c r="H21" s="18"/>
      <c r="I21" s="18"/>
      <c r="J21" s="18"/>
      <c r="K21" s="18"/>
      <c r="L21" s="18"/>
      <c r="M21" s="18"/>
      <c r="N21" s="18"/>
      <c r="O21" s="18"/>
      <c r="P21" s="18"/>
      <c r="Q21" s="18"/>
      <c r="R21" s="18"/>
      <c r="S21" s="18"/>
      <c r="T21" s="18"/>
      <c r="U21" s="18"/>
      <c r="V21" s="18"/>
      <c r="W21" s="18"/>
      <c r="X21" s="18"/>
      <c r="Y21" s="18"/>
      <c r="Z21" s="18"/>
      <c r="AA21" s="18"/>
    </row>
    <row r="22">
      <c r="A22" s="33"/>
      <c r="B22" s="34" t="s">
        <v>73</v>
      </c>
      <c r="C22" s="35">
        <f>'Bán lẻ'!D35</f>
        <v>11800000000</v>
      </c>
      <c r="D22" s="35">
        <f>'Bán lẻ'!E35</f>
        <v>3540000000</v>
      </c>
      <c r="E22" s="35">
        <f>'Bán lẻ'!G35+'Bán lẻ'!F35</f>
        <v>2670000000</v>
      </c>
      <c r="F22" s="35">
        <f>'Bán lẻ'!H35</f>
        <v>720000000</v>
      </c>
      <c r="G22" s="22" t="s">
        <v>68</v>
      </c>
      <c r="H22" s="18"/>
      <c r="I22" s="18"/>
      <c r="J22" s="18"/>
      <c r="K22" s="18"/>
      <c r="L22" s="18"/>
      <c r="M22" s="18"/>
      <c r="N22" s="18"/>
      <c r="O22" s="18"/>
      <c r="P22" s="18"/>
      <c r="Q22" s="18"/>
      <c r="R22" s="18"/>
      <c r="S22" s="18"/>
      <c r="T22" s="18"/>
      <c r="U22" s="18"/>
      <c r="V22" s="18"/>
      <c r="W22" s="18"/>
      <c r="X22" s="18"/>
      <c r="Y22" s="18"/>
      <c r="Z22" s="18"/>
      <c r="AA22" s="18"/>
    </row>
    <row r="23">
      <c r="A23" s="33"/>
      <c r="B23" s="34" t="s">
        <v>74</v>
      </c>
      <c r="C23" s="35">
        <f>'Sàn TMĐT'!G33</f>
        <v>260000000</v>
      </c>
      <c r="D23" s="35"/>
      <c r="E23" s="35">
        <f>'Sàn TMĐT'!G35+'Sàn TMĐT'!G34</f>
        <v>182000000</v>
      </c>
      <c r="F23" s="35">
        <f>'Sàn TMĐT'!G37</f>
        <v>78000000</v>
      </c>
      <c r="G23" s="22" t="s">
        <v>68</v>
      </c>
      <c r="H23" s="18"/>
      <c r="I23" s="18"/>
      <c r="J23" s="18"/>
      <c r="K23" s="18"/>
      <c r="L23" s="18"/>
      <c r="M23" s="18"/>
      <c r="N23" s="18"/>
      <c r="O23" s="18"/>
      <c r="P23" s="18"/>
      <c r="Q23" s="18"/>
      <c r="R23" s="18"/>
      <c r="S23" s="18"/>
      <c r="T23" s="18"/>
      <c r="U23" s="18"/>
      <c r="V23" s="18"/>
      <c r="W23" s="18"/>
      <c r="X23" s="18"/>
      <c r="Y23" s="18"/>
      <c r="Z23" s="18"/>
      <c r="AA23" s="18"/>
    </row>
    <row r="24">
      <c r="A24" s="36"/>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row>
    <row r="25">
      <c r="A25" s="36"/>
      <c r="B25" s="37" t="s">
        <v>75</v>
      </c>
      <c r="C25" s="35">
        <f>sum(C17:C23)</f>
        <v>312689815004</v>
      </c>
      <c r="D25" s="35">
        <f>SUM(D17:D23)</f>
        <v>21698377123</v>
      </c>
      <c r="E25" s="38">
        <f>H42</f>
        <v>17934138783</v>
      </c>
      <c r="F25" s="35">
        <f>D25-E25</f>
        <v>3764238341</v>
      </c>
      <c r="G25" s="18"/>
      <c r="H25" s="18"/>
      <c r="I25" s="18"/>
      <c r="J25" s="18"/>
      <c r="K25" s="18"/>
      <c r="L25" s="18"/>
      <c r="M25" s="18"/>
      <c r="N25" s="18"/>
      <c r="O25" s="18"/>
      <c r="P25" s="18"/>
      <c r="Q25" s="18"/>
      <c r="R25" s="18"/>
      <c r="S25" s="18"/>
      <c r="T25" s="18"/>
      <c r="U25" s="18"/>
      <c r="V25" s="18"/>
      <c r="W25" s="18"/>
      <c r="X25" s="18"/>
      <c r="Y25" s="18"/>
      <c r="Z25" s="18"/>
      <c r="AA25" s="18"/>
    </row>
    <row r="26">
      <c r="A26" s="36"/>
      <c r="B26" s="37" t="s">
        <v>76</v>
      </c>
      <c r="C26" s="39">
        <f>F25/C25</f>
        <v>0.01203825056</v>
      </c>
      <c r="D26" s="18"/>
      <c r="E26" s="18"/>
      <c r="F26" s="18"/>
      <c r="G26" s="18"/>
      <c r="H26" s="18"/>
      <c r="I26" s="18"/>
      <c r="J26" s="18"/>
      <c r="K26" s="18"/>
      <c r="L26" s="18"/>
      <c r="M26" s="18"/>
      <c r="N26" s="18"/>
      <c r="O26" s="18"/>
      <c r="P26" s="18"/>
      <c r="Q26" s="18"/>
      <c r="R26" s="18"/>
      <c r="S26" s="18"/>
      <c r="T26" s="18"/>
      <c r="U26" s="18"/>
      <c r="V26" s="18"/>
      <c r="W26" s="18"/>
      <c r="X26" s="18"/>
      <c r="Y26" s="18"/>
      <c r="Z26" s="18"/>
      <c r="AA26" s="18"/>
    </row>
    <row r="27">
      <c r="A27" s="15"/>
      <c r="B27" s="40" t="s">
        <v>77</v>
      </c>
      <c r="C27" s="41">
        <v>0.25</v>
      </c>
      <c r="D27" s="18"/>
      <c r="E27" s="18"/>
      <c r="F27" s="42">
        <f>F25*25%</f>
        <v>941059585.2</v>
      </c>
      <c r="G27" s="18"/>
      <c r="H27" s="18"/>
      <c r="I27" s="18"/>
      <c r="J27" s="18"/>
      <c r="K27" s="18"/>
      <c r="L27" s="18"/>
      <c r="M27" s="18"/>
      <c r="N27" s="18"/>
      <c r="O27" s="18"/>
      <c r="P27" s="18"/>
      <c r="Q27" s="18"/>
      <c r="R27" s="18"/>
      <c r="S27" s="18"/>
      <c r="T27" s="18"/>
      <c r="U27" s="18"/>
      <c r="V27" s="18"/>
      <c r="W27" s="18"/>
      <c r="X27" s="18"/>
      <c r="Y27" s="18"/>
      <c r="Z27" s="18"/>
      <c r="AA27" s="18"/>
    </row>
    <row r="28">
      <c r="A28" s="15"/>
      <c r="B28" s="37"/>
      <c r="C28" s="18"/>
      <c r="D28" s="18"/>
      <c r="E28" s="18"/>
      <c r="F28" s="18"/>
      <c r="G28" s="18"/>
      <c r="H28" s="18"/>
      <c r="I28" s="18"/>
      <c r="J28" s="18"/>
      <c r="K28" s="18"/>
      <c r="L28" s="18"/>
      <c r="M28" s="18"/>
      <c r="N28" s="18"/>
      <c r="O28" s="18"/>
      <c r="P28" s="18"/>
      <c r="Q28" s="18"/>
      <c r="R28" s="18"/>
      <c r="S28" s="18"/>
      <c r="T28" s="18"/>
      <c r="U28" s="18"/>
      <c r="V28" s="18"/>
      <c r="W28" s="18"/>
      <c r="X28" s="18"/>
      <c r="Y28" s="18"/>
      <c r="Z28" s="18"/>
      <c r="AA28" s="18"/>
    </row>
    <row r="29">
      <c r="A29" s="15"/>
      <c r="B29" s="37"/>
      <c r="C29" s="18"/>
      <c r="D29" s="18"/>
      <c r="E29" s="18"/>
      <c r="F29" s="18"/>
      <c r="G29" s="18"/>
      <c r="H29" s="18"/>
      <c r="I29" s="18"/>
      <c r="J29" s="18"/>
      <c r="K29" s="18"/>
      <c r="L29" s="18"/>
      <c r="M29" s="18"/>
      <c r="N29" s="18"/>
      <c r="O29" s="18"/>
      <c r="P29" s="18"/>
      <c r="Q29" s="18"/>
      <c r="R29" s="18"/>
      <c r="S29" s="18"/>
      <c r="T29" s="18"/>
      <c r="U29" s="18"/>
      <c r="V29" s="18"/>
      <c r="W29" s="18"/>
      <c r="X29" s="18"/>
      <c r="Y29" s="18"/>
      <c r="Z29" s="18"/>
      <c r="AA29" s="18"/>
    </row>
    <row r="30" ht="34.5" customHeight="1">
      <c r="A30" s="43" t="s">
        <v>78</v>
      </c>
      <c r="B30" s="44" t="s">
        <v>79</v>
      </c>
      <c r="C30" s="45" t="s">
        <v>80</v>
      </c>
      <c r="D30" s="45" t="s">
        <v>81</v>
      </c>
      <c r="E30" s="45" t="s">
        <v>82</v>
      </c>
      <c r="F30" s="45" t="s">
        <v>83</v>
      </c>
      <c r="G30" s="45" t="s">
        <v>84</v>
      </c>
      <c r="H30" s="45" t="s">
        <v>85</v>
      </c>
      <c r="I30" s="46" t="s">
        <v>86</v>
      </c>
      <c r="J30" s="18"/>
      <c r="K30" s="18"/>
      <c r="L30" s="18"/>
      <c r="M30" s="18"/>
      <c r="N30" s="18"/>
      <c r="O30" s="18"/>
      <c r="P30" s="18"/>
      <c r="Q30" s="18"/>
      <c r="R30" s="18"/>
      <c r="S30" s="18"/>
      <c r="T30" s="18"/>
      <c r="U30" s="18"/>
      <c r="V30" s="18"/>
      <c r="W30" s="18"/>
      <c r="X30" s="18"/>
      <c r="Y30" s="18"/>
      <c r="Z30" s="18"/>
      <c r="AA30" s="18"/>
    </row>
    <row r="31">
      <c r="A31" s="47" t="s">
        <v>87</v>
      </c>
      <c r="B31" s="48">
        <f t="shared" ref="B31:B41" si="1">G31/$G$42</f>
        <v>0.04349247039</v>
      </c>
      <c r="C31" s="49">
        <f>G31*20%</f>
        <v>13000000</v>
      </c>
      <c r="D31" s="49">
        <f>G31*40%</f>
        <v>26000000</v>
      </c>
      <c r="E31" s="49">
        <f>G31*20%</f>
        <v>13000000</v>
      </c>
      <c r="F31" s="49">
        <f>G31*20%</f>
        <v>13000000</v>
      </c>
      <c r="G31" s="50">
        <v>6.5E7</v>
      </c>
      <c r="H31" s="51"/>
      <c r="I31" s="52" t="s">
        <v>88</v>
      </c>
      <c r="J31" s="18"/>
      <c r="K31" s="18"/>
      <c r="L31" s="18"/>
      <c r="M31" s="18"/>
      <c r="N31" s="18"/>
      <c r="O31" s="18"/>
      <c r="P31" s="18"/>
      <c r="Q31" s="18"/>
      <c r="R31" s="18"/>
      <c r="S31" s="18"/>
      <c r="T31" s="18"/>
      <c r="U31" s="18"/>
      <c r="V31" s="18"/>
      <c r="W31" s="18"/>
      <c r="X31" s="18"/>
      <c r="Y31" s="18"/>
      <c r="Z31" s="18"/>
      <c r="AA31" s="18"/>
    </row>
    <row r="32">
      <c r="A32" s="47" t="s">
        <v>89</v>
      </c>
      <c r="B32" s="48">
        <f t="shared" si="1"/>
        <v>0.04014689575</v>
      </c>
      <c r="C32" s="50">
        <f>G32*50%</f>
        <v>30000000</v>
      </c>
      <c r="D32" s="50">
        <f>G32*20%</f>
        <v>12000000</v>
      </c>
      <c r="E32" s="50">
        <f>G32*15%</f>
        <v>9000000</v>
      </c>
      <c r="F32" s="50">
        <f>G32*15%</f>
        <v>9000000</v>
      </c>
      <c r="G32" s="50">
        <v>6.0E7</v>
      </c>
      <c r="H32" s="51"/>
      <c r="I32" s="52" t="s">
        <v>90</v>
      </c>
      <c r="J32" s="18"/>
      <c r="K32" s="18"/>
      <c r="L32" s="18"/>
      <c r="M32" s="18"/>
      <c r="N32" s="18"/>
      <c r="O32" s="18"/>
      <c r="P32" s="18"/>
      <c r="Q32" s="18"/>
      <c r="R32" s="18"/>
      <c r="S32" s="18"/>
      <c r="T32" s="18"/>
      <c r="U32" s="18"/>
      <c r="V32" s="18"/>
      <c r="W32" s="18"/>
      <c r="X32" s="18"/>
      <c r="Y32" s="18"/>
      <c r="Z32" s="18"/>
      <c r="AA32" s="18"/>
    </row>
    <row r="33">
      <c r="A33" s="47" t="s">
        <v>91</v>
      </c>
      <c r="B33" s="48">
        <f t="shared" si="1"/>
        <v>0.1184333424</v>
      </c>
      <c r="C33" s="50">
        <f t="shared" ref="C33:C34" si="2">G33*10%</f>
        <v>17700000</v>
      </c>
      <c r="D33" s="50">
        <f t="shared" ref="D33:D34" si="3">G33*30%</f>
        <v>53100000</v>
      </c>
      <c r="E33" s="50">
        <f t="shared" ref="E33:E34" si="4">G33*30%</f>
        <v>53100000</v>
      </c>
      <c r="F33" s="50">
        <f t="shared" ref="F33:F34" si="5">G33*30%</f>
        <v>53100000</v>
      </c>
      <c r="G33" s="50">
        <v>1.77E8</v>
      </c>
      <c r="H33" s="51"/>
      <c r="I33" s="53" t="s">
        <v>92</v>
      </c>
      <c r="J33" s="18"/>
      <c r="K33" s="18"/>
      <c r="L33" s="18"/>
      <c r="M33" s="18"/>
      <c r="N33" s="18"/>
      <c r="O33" s="18"/>
      <c r="P33" s="18"/>
      <c r="Q33" s="18"/>
      <c r="R33" s="18"/>
      <c r="S33" s="18"/>
      <c r="T33" s="18"/>
      <c r="U33" s="18"/>
      <c r="V33" s="18"/>
      <c r="W33" s="18"/>
      <c r="X33" s="18"/>
      <c r="Y33" s="18"/>
      <c r="Z33" s="18"/>
      <c r="AA33" s="18"/>
    </row>
    <row r="34">
      <c r="A34" s="47" t="s">
        <v>93</v>
      </c>
      <c r="B34" s="48">
        <f t="shared" si="1"/>
        <v>0.08029379149</v>
      </c>
      <c r="C34" s="49">
        <f t="shared" si="2"/>
        <v>12000000</v>
      </c>
      <c r="D34" s="49">
        <f t="shared" si="3"/>
        <v>36000000</v>
      </c>
      <c r="E34" s="49">
        <f t="shared" si="4"/>
        <v>36000000</v>
      </c>
      <c r="F34" s="49">
        <f t="shared" si="5"/>
        <v>36000000</v>
      </c>
      <c r="G34" s="50">
        <v>1.2E8</v>
      </c>
      <c r="H34" s="51"/>
      <c r="I34" s="53" t="s">
        <v>92</v>
      </c>
      <c r="J34" s="18"/>
      <c r="K34" s="18"/>
      <c r="L34" s="18"/>
      <c r="M34" s="18"/>
      <c r="N34" s="18"/>
      <c r="O34" s="18"/>
      <c r="P34" s="18"/>
      <c r="Q34" s="18"/>
      <c r="R34" s="18"/>
      <c r="S34" s="18"/>
      <c r="T34" s="18"/>
      <c r="U34" s="18"/>
      <c r="V34" s="18"/>
      <c r="W34" s="18"/>
      <c r="X34" s="18"/>
      <c r="Y34" s="18"/>
      <c r="Z34" s="18"/>
      <c r="AA34" s="18"/>
    </row>
    <row r="35">
      <c r="A35" s="47" t="s">
        <v>94</v>
      </c>
      <c r="B35" s="48">
        <f t="shared" si="1"/>
        <v>0.2295064207</v>
      </c>
      <c r="C35" s="54">
        <v>2.5E7</v>
      </c>
      <c r="D35" s="54">
        <f>'Hồ Chí Minh '!F64</f>
        <v>158000000</v>
      </c>
      <c r="E35" s="54">
        <v>9.0E7</v>
      </c>
      <c r="F35" s="54">
        <v>7.0E7</v>
      </c>
      <c r="G35" s="49">
        <f t="shared" ref="G35:G36" si="6">SUM(C35:F35)</f>
        <v>343000000</v>
      </c>
      <c r="H35" s="51"/>
      <c r="I35" s="55"/>
      <c r="J35" s="18"/>
      <c r="K35" s="18"/>
      <c r="L35" s="18"/>
      <c r="M35" s="18"/>
      <c r="N35" s="18"/>
      <c r="O35" s="18"/>
      <c r="P35" s="18"/>
      <c r="Q35" s="18"/>
      <c r="R35" s="18"/>
      <c r="S35" s="18"/>
      <c r="T35" s="18"/>
      <c r="U35" s="18"/>
      <c r="V35" s="18"/>
      <c r="W35" s="18"/>
      <c r="X35" s="18"/>
      <c r="Y35" s="18"/>
      <c r="Z35" s="18"/>
      <c r="AA35" s="18"/>
    </row>
    <row r="36">
      <c r="A36" s="47" t="s">
        <v>95</v>
      </c>
      <c r="B36" s="48">
        <f t="shared" si="1"/>
        <v>0.2371086136</v>
      </c>
      <c r="C36" s="56">
        <f>4%*'Bán lẻ'!D35/12</f>
        <v>39333333.33</v>
      </c>
      <c r="D36" s="54">
        <f>1.5%*C21/12</f>
        <v>89141501.52</v>
      </c>
      <c r="E36" s="54">
        <f>1.5%*C17/12</f>
        <v>118766332.7</v>
      </c>
      <c r="F36" s="54">
        <f>1.5%*C18/12</f>
        <v>107120397.7</v>
      </c>
      <c r="G36" s="49">
        <f t="shared" si="6"/>
        <v>354361565.2</v>
      </c>
      <c r="H36" s="51"/>
      <c r="I36" s="55"/>
      <c r="J36" s="18"/>
      <c r="K36" s="18"/>
      <c r="L36" s="18"/>
      <c r="M36" s="18"/>
      <c r="N36" s="18"/>
      <c r="O36" s="18"/>
      <c r="P36" s="18"/>
      <c r="Q36" s="18"/>
      <c r="R36" s="18"/>
      <c r="S36" s="18"/>
      <c r="T36" s="18"/>
      <c r="U36" s="18"/>
      <c r="V36" s="18"/>
      <c r="W36" s="18"/>
      <c r="X36" s="18"/>
      <c r="Y36" s="18"/>
      <c r="Z36" s="18"/>
      <c r="AA36" s="18"/>
    </row>
    <row r="37">
      <c r="A37" s="47" t="s">
        <v>96</v>
      </c>
      <c r="B37" s="48">
        <f t="shared" si="1"/>
        <v>0.07035743479</v>
      </c>
      <c r="C37" s="54">
        <v>3.0E7</v>
      </c>
      <c r="D37" s="54">
        <v>5.0E7</v>
      </c>
      <c r="E37" s="54">
        <v>2.5E7</v>
      </c>
      <c r="F37" s="54">
        <v>150000.0</v>
      </c>
      <c r="G37" s="49">
        <f>sum(C37:F37)</f>
        <v>105150000</v>
      </c>
      <c r="H37" s="51"/>
      <c r="I37" s="55"/>
      <c r="J37" s="18"/>
      <c r="K37" s="18"/>
      <c r="L37" s="18"/>
      <c r="M37" s="18"/>
      <c r="N37" s="18"/>
      <c r="O37" s="18"/>
      <c r="P37" s="18"/>
      <c r="Q37" s="18"/>
      <c r="R37" s="18"/>
      <c r="S37" s="18"/>
      <c r="T37" s="18"/>
      <c r="U37" s="18"/>
      <c r="V37" s="18"/>
      <c r="W37" s="18"/>
      <c r="X37" s="18"/>
      <c r="Y37" s="18"/>
      <c r="Z37" s="18"/>
      <c r="AA37" s="18"/>
    </row>
    <row r="38">
      <c r="A38" s="47" t="s">
        <v>97</v>
      </c>
      <c r="B38" s="48">
        <f t="shared" si="1"/>
        <v>0.01672787323</v>
      </c>
      <c r="C38" s="57"/>
      <c r="D38" s="57"/>
      <c r="E38" s="57"/>
      <c r="F38" s="57"/>
      <c r="G38" s="50">
        <v>2.5E7</v>
      </c>
      <c r="H38" s="51"/>
      <c r="I38" s="55"/>
      <c r="J38" s="18"/>
      <c r="K38" s="18"/>
      <c r="L38" s="18"/>
      <c r="M38" s="18"/>
      <c r="N38" s="18"/>
      <c r="O38" s="18"/>
      <c r="P38" s="18"/>
      <c r="Q38" s="18"/>
      <c r="R38" s="18"/>
      <c r="S38" s="18"/>
      <c r="T38" s="18"/>
      <c r="U38" s="18"/>
      <c r="V38" s="18"/>
      <c r="W38" s="18"/>
      <c r="X38" s="18"/>
      <c r="Y38" s="18"/>
      <c r="Z38" s="18"/>
      <c r="AA38" s="18"/>
    </row>
    <row r="39">
      <c r="A39" s="47" t="s">
        <v>98</v>
      </c>
      <c r="B39" s="48">
        <f t="shared" si="1"/>
        <v>0.08363936614</v>
      </c>
      <c r="C39" s="55"/>
      <c r="D39" s="55"/>
      <c r="E39" s="55"/>
      <c r="F39" s="55"/>
      <c r="G39" s="49">
        <f>0.5%*25000000000</f>
        <v>125000000</v>
      </c>
      <c r="H39" s="51"/>
      <c r="I39" s="55"/>
      <c r="J39" s="18"/>
      <c r="K39" s="18"/>
      <c r="L39" s="18"/>
      <c r="M39" s="18"/>
      <c r="N39" s="18"/>
      <c r="O39" s="18"/>
      <c r="P39" s="18"/>
      <c r="Q39" s="18"/>
      <c r="R39" s="18"/>
      <c r="S39" s="18"/>
      <c r="T39" s="18"/>
      <c r="U39" s="18"/>
      <c r="V39" s="18"/>
      <c r="W39" s="18"/>
      <c r="X39" s="18"/>
      <c r="Y39" s="18"/>
      <c r="Z39" s="18"/>
      <c r="AA39" s="18"/>
    </row>
    <row r="40">
      <c r="A40" s="40" t="s">
        <v>99</v>
      </c>
      <c r="B40" s="48">
        <f t="shared" si="1"/>
        <v>0.05018361968</v>
      </c>
      <c r="C40" s="18"/>
      <c r="D40" s="18"/>
      <c r="E40" s="18"/>
      <c r="F40" s="18"/>
      <c r="G40" s="38">
        <f>0.3%*25000000000</f>
        <v>75000000</v>
      </c>
      <c r="H40" s="18"/>
      <c r="I40" s="18"/>
      <c r="J40" s="18"/>
      <c r="K40" s="18"/>
      <c r="L40" s="18"/>
      <c r="M40" s="18"/>
      <c r="N40" s="18"/>
      <c r="O40" s="18"/>
      <c r="P40" s="18"/>
      <c r="Q40" s="18"/>
      <c r="R40" s="18"/>
      <c r="S40" s="18"/>
      <c r="T40" s="18"/>
      <c r="U40" s="18"/>
      <c r="V40" s="18"/>
      <c r="W40" s="18"/>
      <c r="X40" s="18"/>
      <c r="Y40" s="18"/>
      <c r="Z40" s="18"/>
      <c r="AA40" s="18"/>
    </row>
    <row r="41">
      <c r="A41" s="40" t="s">
        <v>100</v>
      </c>
      <c r="B41" s="48">
        <f t="shared" si="1"/>
        <v>0.03011017181</v>
      </c>
      <c r="C41" s="18"/>
      <c r="D41" s="18"/>
      <c r="E41" s="18"/>
      <c r="F41" s="18"/>
      <c r="G41" s="58">
        <v>4.5E7</v>
      </c>
      <c r="I41" s="18"/>
      <c r="J41" s="18"/>
      <c r="K41" s="18"/>
      <c r="L41" s="18"/>
      <c r="M41" s="18"/>
      <c r="N41" s="18"/>
      <c r="O41" s="18"/>
      <c r="P41" s="18"/>
      <c r="Q41" s="18"/>
      <c r="R41" s="18"/>
      <c r="S41" s="18"/>
      <c r="T41" s="18"/>
      <c r="U41" s="18"/>
      <c r="V41" s="18"/>
      <c r="W41" s="18"/>
      <c r="X41" s="18"/>
      <c r="Y41" s="18"/>
      <c r="Z41" s="18"/>
      <c r="AA41" s="18"/>
    </row>
    <row r="42">
      <c r="A42" s="59"/>
      <c r="G42" s="60">
        <f>SUM(G31:G41)</f>
        <v>1494511565</v>
      </c>
      <c r="H42" s="60">
        <f>G42*12</f>
        <v>17934138783</v>
      </c>
    </row>
    <row r="43">
      <c r="A43" s="59"/>
      <c r="G43" s="60"/>
    </row>
    <row r="44">
      <c r="A44" s="61"/>
      <c r="C44" s="60">
        <f>F27/90</f>
        <v>10456217.61</v>
      </c>
    </row>
    <row r="45">
      <c r="A45" s="62" t="s">
        <v>101</v>
      </c>
      <c r="B45" s="63" t="s">
        <v>102</v>
      </c>
      <c r="C45" s="63" t="s">
        <v>79</v>
      </c>
      <c r="D45" s="63" t="s">
        <v>103</v>
      </c>
      <c r="E45" s="63" t="s">
        <v>104</v>
      </c>
      <c r="F45" s="62" t="s">
        <v>105</v>
      </c>
      <c r="G45" s="62" t="s">
        <v>106</v>
      </c>
      <c r="H45" s="62" t="s">
        <v>107</v>
      </c>
      <c r="I45" s="62" t="s">
        <v>108</v>
      </c>
      <c r="J45" s="64"/>
      <c r="K45" s="64"/>
      <c r="L45" s="64"/>
      <c r="M45" s="64"/>
      <c r="N45" s="64"/>
      <c r="O45" s="64"/>
      <c r="P45" s="64"/>
      <c r="Q45" s="64"/>
      <c r="R45" s="64"/>
      <c r="S45" s="64"/>
      <c r="T45" s="64"/>
      <c r="U45" s="64"/>
      <c r="V45" s="64"/>
      <c r="W45" s="64"/>
      <c r="X45" s="64"/>
      <c r="Y45" s="64"/>
      <c r="Z45" s="64"/>
      <c r="AA45" s="64"/>
    </row>
    <row r="46">
      <c r="A46" s="61"/>
      <c r="B46" s="11" t="s">
        <v>109</v>
      </c>
      <c r="C46" s="65">
        <v>0.75</v>
      </c>
      <c r="D46" s="66">
        <f t="shared" ref="D46:D52" si="7">C46*$F$27</f>
        <v>705794688.9</v>
      </c>
      <c r="E46" s="11">
        <v>42.0</v>
      </c>
      <c r="F46" s="11">
        <v>6.0</v>
      </c>
      <c r="G46" s="11">
        <v>2.0</v>
      </c>
      <c r="H46" s="11">
        <v>1.0</v>
      </c>
    </row>
    <row r="47">
      <c r="A47" s="61"/>
      <c r="B47" s="11" t="s">
        <v>110</v>
      </c>
      <c r="C47" s="65">
        <v>0.05</v>
      </c>
      <c r="D47" s="66">
        <f t="shared" si="7"/>
        <v>47052979.26</v>
      </c>
      <c r="E47" s="11">
        <v>5.0</v>
      </c>
      <c r="F47" s="11">
        <v>1.0</v>
      </c>
      <c r="G47" s="11">
        <v>1.0</v>
      </c>
    </row>
    <row r="48">
      <c r="A48" s="61"/>
      <c r="B48" s="11" t="s">
        <v>111</v>
      </c>
      <c r="C48" s="65">
        <v>0.03</v>
      </c>
      <c r="D48" s="66">
        <f t="shared" si="7"/>
        <v>28231787.56</v>
      </c>
      <c r="E48" s="11">
        <v>5.0</v>
      </c>
      <c r="G48" s="11">
        <v>1.0</v>
      </c>
    </row>
    <row r="49">
      <c r="A49" s="61"/>
      <c r="B49" s="11" t="s">
        <v>112</v>
      </c>
      <c r="C49" s="65">
        <v>0.01</v>
      </c>
      <c r="D49" s="66">
        <f t="shared" si="7"/>
        <v>9410595.852</v>
      </c>
      <c r="E49" s="11">
        <v>1.0</v>
      </c>
      <c r="G49" s="11">
        <v>1.0</v>
      </c>
    </row>
    <row r="50">
      <c r="A50" s="61"/>
      <c r="B50" s="11" t="s">
        <v>113</v>
      </c>
      <c r="C50" s="65">
        <v>0.03</v>
      </c>
      <c r="D50" s="66">
        <f t="shared" si="7"/>
        <v>28231787.56</v>
      </c>
      <c r="E50" s="11">
        <v>2.0</v>
      </c>
      <c r="G50" s="11">
        <v>1.0</v>
      </c>
    </row>
    <row r="51">
      <c r="A51" s="61"/>
      <c r="B51" s="11" t="s">
        <v>114</v>
      </c>
      <c r="C51" s="65">
        <v>0.1</v>
      </c>
      <c r="D51" s="66">
        <f t="shared" si="7"/>
        <v>94105958.52</v>
      </c>
      <c r="E51" s="11">
        <v>22.0</v>
      </c>
      <c r="F51" s="11">
        <v>3.0</v>
      </c>
    </row>
    <row r="52">
      <c r="A52" s="61"/>
      <c r="B52" s="11" t="s">
        <v>115</v>
      </c>
      <c r="C52" s="65">
        <v>0.03</v>
      </c>
      <c r="D52" s="66">
        <f t="shared" si="7"/>
        <v>28231787.56</v>
      </c>
      <c r="H52" s="11">
        <v>2.0</v>
      </c>
    </row>
    <row r="53">
      <c r="A53" s="61"/>
      <c r="C53" s="67">
        <f>sum(C46:C52)</f>
        <v>1</v>
      </c>
      <c r="E53" s="68">
        <f t="shared" ref="E53:H53" si="8">SUM(E46:E52)</f>
        <v>77</v>
      </c>
      <c r="F53" s="68">
        <f t="shared" si="8"/>
        <v>10</v>
      </c>
      <c r="G53" s="68">
        <f t="shared" si="8"/>
        <v>6</v>
      </c>
      <c r="H53" s="68">
        <f t="shared" si="8"/>
        <v>3</v>
      </c>
      <c r="I53" s="68">
        <f>sum(E53:H53)</f>
        <v>96</v>
      </c>
    </row>
    <row r="54">
      <c r="A54" s="69" t="s">
        <v>116</v>
      </c>
      <c r="B54" s="69" t="s">
        <v>117</v>
      </c>
      <c r="D54" s="60">
        <f>D55/I53</f>
        <v>9802704.012</v>
      </c>
      <c r="F54" s="66"/>
      <c r="G54" s="66"/>
      <c r="H54" s="70"/>
      <c r="I54" s="66"/>
    </row>
    <row r="55">
      <c r="A55" s="61"/>
      <c r="B55" s="11" t="s">
        <v>118</v>
      </c>
      <c r="D55" s="60">
        <f>F27</f>
        <v>941059585.2</v>
      </c>
      <c r="E55" s="60">
        <f>D54*1</f>
        <v>9802704.012</v>
      </c>
      <c r="F55" s="60">
        <f t="shared" ref="F55:H55" si="9">E55</f>
        <v>9802704.012</v>
      </c>
      <c r="G55" s="60">
        <f t="shared" si="9"/>
        <v>9802704.012</v>
      </c>
      <c r="H55" s="60">
        <f t="shared" si="9"/>
        <v>9802704.012</v>
      </c>
      <c r="I55" s="66"/>
    </row>
    <row r="56">
      <c r="A56" s="61"/>
      <c r="B56" s="11" t="s">
        <v>119</v>
      </c>
      <c r="D56" s="60">
        <f t="shared" ref="D56:H56" si="10">D55*50%</f>
        <v>470529792.6</v>
      </c>
      <c r="E56" s="60">
        <f t="shared" si="10"/>
        <v>4901352.006</v>
      </c>
      <c r="F56" s="60">
        <f t="shared" si="10"/>
        <v>4901352.006</v>
      </c>
      <c r="G56" s="60">
        <f t="shared" si="10"/>
        <v>4901352.006</v>
      </c>
      <c r="H56" s="60">
        <f t="shared" si="10"/>
        <v>4901352.006</v>
      </c>
      <c r="I56" s="66"/>
      <c r="J56" s="66"/>
    </row>
    <row r="57">
      <c r="A57" s="61"/>
    </row>
    <row r="58">
      <c r="A58" s="61"/>
      <c r="B58" s="11" t="s">
        <v>120</v>
      </c>
    </row>
    <row r="59">
      <c r="A59" s="61"/>
      <c r="B59" s="11" t="s">
        <v>121</v>
      </c>
      <c r="D59" s="11" t="s">
        <v>122</v>
      </c>
    </row>
    <row r="60">
      <c r="A60" s="61"/>
      <c r="B60" s="11" t="s">
        <v>123</v>
      </c>
      <c r="D60" s="11" t="s">
        <v>124</v>
      </c>
    </row>
    <row r="61">
      <c r="A61" s="61"/>
    </row>
    <row r="62">
      <c r="A62" s="61"/>
    </row>
    <row r="63">
      <c r="A63" s="59" t="s">
        <v>125</v>
      </c>
    </row>
    <row r="64">
      <c r="A64" s="61"/>
      <c r="B64" s="11" t="s">
        <v>126</v>
      </c>
    </row>
    <row r="65">
      <c r="A65" s="61"/>
      <c r="B65" s="11" t="s">
        <v>127</v>
      </c>
    </row>
    <row r="66">
      <c r="A66" s="61"/>
      <c r="B66" s="11" t="s">
        <v>128</v>
      </c>
    </row>
    <row r="67">
      <c r="A67" s="61"/>
      <c r="B67" s="11" t="s">
        <v>129</v>
      </c>
    </row>
    <row r="68">
      <c r="A68" s="61"/>
      <c r="B68" s="11" t="s">
        <v>130</v>
      </c>
    </row>
    <row r="69">
      <c r="A69" s="61"/>
    </row>
    <row r="70">
      <c r="A70" s="61"/>
    </row>
    <row r="71">
      <c r="A71" s="61"/>
    </row>
    <row r="72">
      <c r="A72" s="61"/>
    </row>
    <row r="73">
      <c r="A73" s="61"/>
    </row>
    <row r="74">
      <c r="A74" s="61"/>
    </row>
    <row r="75">
      <c r="A75" s="61"/>
    </row>
    <row r="76">
      <c r="A76" s="61"/>
    </row>
    <row r="77">
      <c r="A77" s="61"/>
    </row>
    <row r="78">
      <c r="A78" s="61"/>
    </row>
    <row r="79">
      <c r="A79" s="61"/>
    </row>
    <row r="80">
      <c r="A80" s="61"/>
    </row>
    <row r="81">
      <c r="A81" s="61"/>
    </row>
    <row r="82">
      <c r="A82" s="61"/>
    </row>
    <row r="83">
      <c r="A83" s="61"/>
    </row>
    <row r="84">
      <c r="A84" s="61"/>
    </row>
    <row r="85">
      <c r="A85" s="61"/>
    </row>
    <row r="86">
      <c r="A86" s="61"/>
    </row>
    <row r="87">
      <c r="A87" s="61"/>
    </row>
    <row r="88">
      <c r="A88" s="61"/>
    </row>
    <row r="89">
      <c r="A89" s="61"/>
    </row>
    <row r="90">
      <c r="A90" s="61"/>
    </row>
    <row r="91">
      <c r="A91" s="61"/>
    </row>
    <row r="92">
      <c r="A92" s="61"/>
    </row>
    <row r="93">
      <c r="A93" s="61"/>
    </row>
    <row r="94">
      <c r="A94" s="61"/>
    </row>
    <row r="95">
      <c r="A95" s="61"/>
    </row>
    <row r="96">
      <c r="A96" s="61"/>
    </row>
    <row r="97">
      <c r="A97" s="61"/>
    </row>
    <row r="98">
      <c r="A98" s="61"/>
    </row>
    <row r="99">
      <c r="A99" s="61"/>
    </row>
    <row r="100">
      <c r="A100" s="61"/>
    </row>
    <row r="101">
      <c r="A101" s="61"/>
    </row>
    <row r="102">
      <c r="A102" s="61"/>
    </row>
    <row r="103">
      <c r="A103" s="61"/>
    </row>
    <row r="104">
      <c r="A104" s="61"/>
    </row>
    <row r="105">
      <c r="A105" s="61"/>
    </row>
    <row r="106">
      <c r="A106" s="61"/>
    </row>
    <row r="107">
      <c r="A107" s="61"/>
    </row>
    <row r="108">
      <c r="A108" s="61"/>
    </row>
    <row r="109">
      <c r="A109" s="61"/>
    </row>
    <row r="110">
      <c r="A110" s="61"/>
    </row>
    <row r="111">
      <c r="A111" s="61"/>
    </row>
    <row r="112">
      <c r="A112" s="61"/>
    </row>
    <row r="113">
      <c r="A113" s="61"/>
    </row>
    <row r="114">
      <c r="A114" s="61"/>
    </row>
    <row r="115">
      <c r="A115" s="61"/>
    </row>
    <row r="116">
      <c r="A116" s="61"/>
    </row>
    <row r="117">
      <c r="A117" s="61"/>
    </row>
    <row r="118">
      <c r="A118" s="61"/>
    </row>
    <row r="119">
      <c r="A119" s="61"/>
    </row>
    <row r="120">
      <c r="A120" s="61"/>
    </row>
    <row r="121">
      <c r="A121" s="61"/>
    </row>
    <row r="122">
      <c r="A122" s="61"/>
    </row>
    <row r="123">
      <c r="A123" s="61"/>
    </row>
    <row r="124">
      <c r="A124" s="61"/>
    </row>
    <row r="125">
      <c r="A125" s="61"/>
    </row>
    <row r="126">
      <c r="A126" s="61"/>
    </row>
    <row r="127">
      <c r="A127" s="61"/>
    </row>
    <row r="128">
      <c r="A128" s="61"/>
    </row>
    <row r="129">
      <c r="A129" s="61"/>
    </row>
    <row r="130">
      <c r="A130" s="61"/>
    </row>
    <row r="131">
      <c r="A131" s="61"/>
    </row>
    <row r="132">
      <c r="A132" s="61"/>
    </row>
    <row r="133">
      <c r="A133" s="61"/>
    </row>
    <row r="134">
      <c r="A134" s="61"/>
    </row>
    <row r="135">
      <c r="A135" s="61"/>
    </row>
    <row r="136">
      <c r="A136" s="61"/>
    </row>
    <row r="137">
      <c r="A137" s="61"/>
    </row>
    <row r="138">
      <c r="A138" s="61"/>
    </row>
    <row r="139">
      <c r="A139" s="61"/>
    </row>
    <row r="140">
      <c r="A140" s="61"/>
    </row>
    <row r="141">
      <c r="A141" s="61"/>
    </row>
    <row r="142">
      <c r="A142" s="61"/>
    </row>
    <row r="143">
      <c r="A143" s="61"/>
    </row>
    <row r="144">
      <c r="A144" s="61"/>
    </row>
    <row r="145">
      <c r="A145" s="61"/>
    </row>
    <row r="146">
      <c r="A146" s="61"/>
    </row>
    <row r="147">
      <c r="A147" s="61"/>
    </row>
    <row r="148">
      <c r="A148" s="61"/>
    </row>
    <row r="149">
      <c r="A149" s="61"/>
    </row>
    <row r="150">
      <c r="A150" s="61"/>
    </row>
    <row r="151">
      <c r="A151" s="61"/>
    </row>
    <row r="152">
      <c r="A152" s="61"/>
    </row>
    <row r="153">
      <c r="A153" s="61"/>
    </row>
    <row r="154">
      <c r="A154" s="61"/>
    </row>
    <row r="155">
      <c r="A155" s="61"/>
    </row>
    <row r="156">
      <c r="A156" s="61"/>
    </row>
    <row r="157">
      <c r="A157" s="61"/>
    </row>
    <row r="158">
      <c r="A158" s="61"/>
    </row>
    <row r="159">
      <c r="A159" s="61"/>
    </row>
    <row r="160">
      <c r="A160" s="61"/>
    </row>
    <row r="161">
      <c r="A161" s="61"/>
    </row>
    <row r="162">
      <c r="A162" s="61"/>
    </row>
    <row r="163">
      <c r="A163" s="61"/>
    </row>
    <row r="164">
      <c r="A164" s="61"/>
    </row>
    <row r="165">
      <c r="A165" s="61"/>
    </row>
    <row r="166">
      <c r="A166" s="61"/>
    </row>
    <row r="167">
      <c r="A167" s="61"/>
    </row>
    <row r="168">
      <c r="A168" s="61"/>
    </row>
    <row r="169">
      <c r="A169" s="61"/>
    </row>
    <row r="170">
      <c r="A170" s="61"/>
    </row>
    <row r="171">
      <c r="A171" s="61"/>
    </row>
    <row r="172">
      <c r="A172" s="61"/>
    </row>
    <row r="173">
      <c r="A173" s="61"/>
    </row>
    <row r="174">
      <c r="A174" s="61"/>
    </row>
    <row r="175">
      <c r="A175" s="61"/>
    </row>
    <row r="176">
      <c r="A176" s="61"/>
    </row>
    <row r="177">
      <c r="A177" s="61"/>
    </row>
    <row r="178">
      <c r="A178" s="61"/>
    </row>
    <row r="179">
      <c r="A179" s="61"/>
    </row>
    <row r="180">
      <c r="A180" s="61"/>
    </row>
    <row r="181">
      <c r="A181" s="61"/>
    </row>
    <row r="182">
      <c r="A182" s="61"/>
    </row>
    <row r="183">
      <c r="A183" s="61"/>
    </row>
    <row r="184">
      <c r="A184" s="61"/>
    </row>
    <row r="185">
      <c r="A185" s="61"/>
    </row>
    <row r="186">
      <c r="A186" s="61"/>
    </row>
    <row r="187">
      <c r="A187" s="61"/>
    </row>
    <row r="188">
      <c r="A188" s="61"/>
    </row>
    <row r="189">
      <c r="A189" s="61"/>
    </row>
    <row r="190">
      <c r="A190" s="61"/>
    </row>
    <row r="191">
      <c r="A191" s="61"/>
    </row>
    <row r="192">
      <c r="A192" s="61"/>
    </row>
    <row r="193">
      <c r="A193" s="61"/>
    </row>
    <row r="194">
      <c r="A194" s="61"/>
    </row>
    <row r="195">
      <c r="A195" s="61"/>
    </row>
    <row r="196">
      <c r="A196" s="61"/>
    </row>
    <row r="197">
      <c r="A197" s="61"/>
    </row>
    <row r="198">
      <c r="A198" s="61"/>
    </row>
    <row r="199">
      <c r="A199" s="61"/>
    </row>
    <row r="200">
      <c r="A200" s="61"/>
    </row>
    <row r="201">
      <c r="A201" s="61"/>
    </row>
    <row r="202">
      <c r="A202" s="61"/>
    </row>
    <row r="203">
      <c r="A203" s="61"/>
    </row>
    <row r="204">
      <c r="A204" s="61"/>
    </row>
    <row r="205">
      <c r="A205" s="61"/>
    </row>
    <row r="206">
      <c r="A206" s="61"/>
    </row>
    <row r="207">
      <c r="A207" s="61"/>
    </row>
    <row r="208">
      <c r="A208" s="61"/>
    </row>
    <row r="209">
      <c r="A209" s="61"/>
    </row>
    <row r="210">
      <c r="A210" s="61"/>
    </row>
    <row r="211">
      <c r="A211" s="61"/>
    </row>
    <row r="212">
      <c r="A212" s="61"/>
    </row>
    <row r="213">
      <c r="A213" s="61"/>
    </row>
    <row r="214">
      <c r="A214" s="61"/>
    </row>
    <row r="215">
      <c r="A215" s="61"/>
    </row>
    <row r="216">
      <c r="A216" s="61"/>
    </row>
    <row r="217">
      <c r="A217" s="61"/>
    </row>
    <row r="218">
      <c r="A218" s="61"/>
    </row>
    <row r="219">
      <c r="A219" s="61"/>
    </row>
    <row r="220">
      <c r="A220" s="61"/>
    </row>
    <row r="221">
      <c r="A221" s="61"/>
    </row>
    <row r="222">
      <c r="A222" s="61"/>
    </row>
    <row r="223">
      <c r="A223" s="61"/>
    </row>
    <row r="224">
      <c r="A224" s="61"/>
    </row>
    <row r="225">
      <c r="A225" s="61"/>
    </row>
    <row r="226">
      <c r="A226" s="61"/>
    </row>
    <row r="227">
      <c r="A227" s="61"/>
    </row>
    <row r="228">
      <c r="A228" s="61"/>
    </row>
    <row r="229">
      <c r="A229" s="61"/>
    </row>
    <row r="230">
      <c r="A230" s="61"/>
    </row>
    <row r="231">
      <c r="A231" s="61"/>
    </row>
    <row r="232">
      <c r="A232" s="61"/>
    </row>
    <row r="233">
      <c r="A233" s="61"/>
    </row>
    <row r="234">
      <c r="A234" s="61"/>
    </row>
    <row r="235">
      <c r="A235" s="61"/>
    </row>
    <row r="236">
      <c r="A236" s="61"/>
    </row>
    <row r="237">
      <c r="A237" s="61"/>
    </row>
    <row r="238">
      <c r="A238" s="61"/>
    </row>
    <row r="239">
      <c r="A239" s="61"/>
    </row>
    <row r="240">
      <c r="A240" s="61"/>
    </row>
    <row r="241">
      <c r="A241" s="61"/>
    </row>
    <row r="242">
      <c r="A242" s="61"/>
    </row>
    <row r="243">
      <c r="A243" s="61"/>
    </row>
    <row r="244">
      <c r="A244" s="61"/>
    </row>
    <row r="245">
      <c r="A245" s="61"/>
    </row>
    <row r="246">
      <c r="A246" s="61"/>
    </row>
    <row r="247">
      <c r="A247" s="61"/>
    </row>
    <row r="248">
      <c r="A248" s="61"/>
    </row>
    <row r="249">
      <c r="A249" s="61"/>
    </row>
    <row r="250">
      <c r="A250" s="61"/>
    </row>
    <row r="251">
      <c r="A251" s="61"/>
    </row>
    <row r="252">
      <c r="A252" s="61"/>
    </row>
    <row r="253">
      <c r="A253" s="61"/>
    </row>
    <row r="254">
      <c r="A254" s="61"/>
    </row>
    <row r="255">
      <c r="A255" s="61"/>
    </row>
    <row r="256">
      <c r="A256" s="61"/>
    </row>
    <row r="257">
      <c r="A257" s="61"/>
    </row>
    <row r="258">
      <c r="A258" s="61"/>
    </row>
    <row r="259">
      <c r="A259" s="61"/>
    </row>
    <row r="260">
      <c r="A260" s="61"/>
    </row>
    <row r="261">
      <c r="A261" s="61"/>
    </row>
    <row r="262">
      <c r="A262" s="61"/>
    </row>
    <row r="263">
      <c r="A263" s="61"/>
    </row>
    <row r="264">
      <c r="A264" s="61"/>
    </row>
    <row r="265">
      <c r="A265" s="61"/>
    </row>
    <row r="266">
      <c r="A266" s="61"/>
    </row>
    <row r="267">
      <c r="A267" s="61"/>
    </row>
    <row r="268">
      <c r="A268" s="61"/>
    </row>
    <row r="269">
      <c r="A269" s="61"/>
    </row>
    <row r="270">
      <c r="A270" s="61"/>
    </row>
    <row r="271">
      <c r="A271" s="61"/>
    </row>
    <row r="272">
      <c r="A272" s="61"/>
    </row>
    <row r="273">
      <c r="A273" s="61"/>
    </row>
    <row r="274">
      <c r="A274" s="61"/>
    </row>
    <row r="275">
      <c r="A275" s="61"/>
    </row>
    <row r="276">
      <c r="A276" s="61"/>
    </row>
    <row r="277">
      <c r="A277" s="61"/>
    </row>
    <row r="278">
      <c r="A278" s="61"/>
    </row>
    <row r="279">
      <c r="A279" s="61"/>
    </row>
    <row r="280">
      <c r="A280" s="61"/>
    </row>
    <row r="281">
      <c r="A281" s="61"/>
    </row>
    <row r="282">
      <c r="A282" s="61"/>
    </row>
    <row r="283">
      <c r="A283" s="61"/>
    </row>
    <row r="284">
      <c r="A284" s="61"/>
    </row>
    <row r="285">
      <c r="A285" s="61"/>
    </row>
    <row r="286">
      <c r="A286" s="61"/>
    </row>
    <row r="287">
      <c r="A287" s="61"/>
    </row>
    <row r="288">
      <c r="A288" s="61"/>
    </row>
    <row r="289">
      <c r="A289" s="61"/>
    </row>
    <row r="290">
      <c r="A290" s="61"/>
    </row>
    <row r="291">
      <c r="A291" s="61"/>
    </row>
    <row r="292">
      <c r="A292" s="61"/>
    </row>
    <row r="293">
      <c r="A293" s="61"/>
    </row>
    <row r="294">
      <c r="A294" s="61"/>
    </row>
    <row r="295">
      <c r="A295" s="61"/>
    </row>
    <row r="296">
      <c r="A296" s="61"/>
    </row>
    <row r="297">
      <c r="A297" s="61"/>
    </row>
    <row r="298">
      <c r="A298" s="61"/>
    </row>
    <row r="299">
      <c r="A299" s="61"/>
    </row>
    <row r="300">
      <c r="A300" s="61"/>
    </row>
    <row r="301">
      <c r="A301" s="61"/>
    </row>
    <row r="302">
      <c r="A302" s="61"/>
    </row>
    <row r="303">
      <c r="A303" s="61"/>
    </row>
    <row r="304">
      <c r="A304" s="61"/>
    </row>
    <row r="305">
      <c r="A305" s="61"/>
    </row>
    <row r="306">
      <c r="A306" s="61"/>
    </row>
    <row r="307">
      <c r="A307" s="61"/>
    </row>
    <row r="308">
      <c r="A308" s="61"/>
    </row>
    <row r="309">
      <c r="A309" s="61"/>
    </row>
    <row r="310">
      <c r="A310" s="61"/>
    </row>
    <row r="311">
      <c r="A311" s="61"/>
    </row>
    <row r="312">
      <c r="A312" s="61"/>
    </row>
    <row r="313">
      <c r="A313" s="61"/>
    </row>
    <row r="314">
      <c r="A314" s="61"/>
    </row>
    <row r="315">
      <c r="A315" s="61"/>
    </row>
    <row r="316">
      <c r="A316" s="61"/>
    </row>
    <row r="317">
      <c r="A317" s="61"/>
    </row>
    <row r="318">
      <c r="A318" s="61"/>
    </row>
    <row r="319">
      <c r="A319" s="61"/>
    </row>
    <row r="320">
      <c r="A320" s="61"/>
    </row>
    <row r="321">
      <c r="A321" s="61"/>
    </row>
    <row r="322">
      <c r="A322" s="61"/>
    </row>
    <row r="323">
      <c r="A323" s="61"/>
    </row>
    <row r="324">
      <c r="A324" s="61"/>
    </row>
    <row r="325">
      <c r="A325" s="61"/>
    </row>
    <row r="326">
      <c r="A326" s="61"/>
    </row>
    <row r="327">
      <c r="A327" s="61"/>
    </row>
    <row r="328">
      <c r="A328" s="61"/>
    </row>
    <row r="329">
      <c r="A329" s="61"/>
    </row>
    <row r="330">
      <c r="A330" s="61"/>
    </row>
    <row r="331">
      <c r="A331" s="61"/>
    </row>
    <row r="332">
      <c r="A332" s="61"/>
    </row>
    <row r="333">
      <c r="A333" s="61"/>
    </row>
    <row r="334">
      <c r="A334" s="61"/>
    </row>
    <row r="335">
      <c r="A335" s="61"/>
    </row>
    <row r="336">
      <c r="A336" s="61"/>
    </row>
    <row r="337">
      <c r="A337" s="61"/>
    </row>
    <row r="338">
      <c r="A338" s="61"/>
    </row>
    <row r="339">
      <c r="A339" s="61"/>
    </row>
    <row r="340">
      <c r="A340" s="61"/>
    </row>
    <row r="341">
      <c r="A341" s="61"/>
    </row>
    <row r="342">
      <c r="A342" s="61"/>
    </row>
    <row r="343">
      <c r="A343" s="61"/>
    </row>
    <row r="344">
      <c r="A344" s="61"/>
    </row>
    <row r="345">
      <c r="A345" s="61"/>
    </row>
    <row r="346">
      <c r="A346" s="61"/>
    </row>
    <row r="347">
      <c r="A347" s="61"/>
    </row>
    <row r="348">
      <c r="A348" s="61"/>
    </row>
    <row r="349">
      <c r="A349" s="61"/>
    </row>
    <row r="350">
      <c r="A350" s="61"/>
    </row>
    <row r="351">
      <c r="A351" s="61"/>
    </row>
    <row r="352">
      <c r="A352" s="61"/>
    </row>
    <row r="353">
      <c r="A353" s="61"/>
    </row>
    <row r="354">
      <c r="A354" s="61"/>
    </row>
    <row r="355">
      <c r="A355" s="61"/>
    </row>
    <row r="356">
      <c r="A356" s="61"/>
    </row>
    <row r="357">
      <c r="A357" s="61"/>
    </row>
    <row r="358">
      <c r="A358" s="61"/>
    </row>
    <row r="359">
      <c r="A359" s="61"/>
    </row>
    <row r="360">
      <c r="A360" s="61"/>
    </row>
    <row r="361">
      <c r="A361" s="61"/>
    </row>
    <row r="362">
      <c r="A362" s="61"/>
    </row>
    <row r="363">
      <c r="A363" s="61"/>
    </row>
    <row r="364">
      <c r="A364" s="61"/>
    </row>
    <row r="365">
      <c r="A365" s="61"/>
    </row>
    <row r="366">
      <c r="A366" s="61"/>
    </row>
    <row r="367">
      <c r="A367" s="61"/>
    </row>
    <row r="368">
      <c r="A368" s="61"/>
    </row>
    <row r="369">
      <c r="A369" s="61"/>
    </row>
    <row r="370">
      <c r="A370" s="61"/>
    </row>
    <row r="371">
      <c r="A371" s="61"/>
    </row>
    <row r="372">
      <c r="A372" s="61"/>
    </row>
    <row r="373">
      <c r="A373" s="61"/>
    </row>
    <row r="374">
      <c r="A374" s="61"/>
    </row>
    <row r="375">
      <c r="A375" s="61"/>
    </row>
    <row r="376">
      <c r="A376" s="61"/>
    </row>
    <row r="377">
      <c r="A377" s="61"/>
    </row>
    <row r="378">
      <c r="A378" s="61"/>
    </row>
    <row r="379">
      <c r="A379" s="61"/>
    </row>
    <row r="380">
      <c r="A380" s="61"/>
    </row>
    <row r="381">
      <c r="A381" s="61"/>
    </row>
    <row r="382">
      <c r="A382" s="61"/>
    </row>
    <row r="383">
      <c r="A383" s="61"/>
    </row>
    <row r="384">
      <c r="A384" s="61"/>
    </row>
    <row r="385">
      <c r="A385" s="61"/>
    </row>
    <row r="386">
      <c r="A386" s="61"/>
    </row>
    <row r="387">
      <c r="A387" s="61"/>
    </row>
    <row r="388">
      <c r="A388" s="61"/>
    </row>
    <row r="389">
      <c r="A389" s="61"/>
    </row>
    <row r="390">
      <c r="A390" s="61"/>
    </row>
    <row r="391">
      <c r="A391" s="61"/>
    </row>
    <row r="392">
      <c r="A392" s="61"/>
    </row>
    <row r="393">
      <c r="A393" s="61"/>
    </row>
    <row r="394">
      <c r="A394" s="61"/>
    </row>
    <row r="395">
      <c r="A395" s="61"/>
    </row>
    <row r="396">
      <c r="A396" s="61"/>
    </row>
    <row r="397">
      <c r="A397" s="61"/>
    </row>
    <row r="398">
      <c r="A398" s="61"/>
    </row>
    <row r="399">
      <c r="A399" s="61"/>
    </row>
    <row r="400">
      <c r="A400" s="61"/>
    </row>
    <row r="401">
      <c r="A401" s="61"/>
    </row>
    <row r="402">
      <c r="A402" s="61"/>
    </row>
    <row r="403">
      <c r="A403" s="61"/>
    </row>
    <row r="404">
      <c r="A404" s="61"/>
    </row>
    <row r="405">
      <c r="A405" s="61"/>
    </row>
    <row r="406">
      <c r="A406" s="61"/>
    </row>
    <row r="407">
      <c r="A407" s="61"/>
    </row>
    <row r="408">
      <c r="A408" s="61"/>
    </row>
    <row r="409">
      <c r="A409" s="61"/>
    </row>
    <row r="410">
      <c r="A410" s="61"/>
    </row>
    <row r="411">
      <c r="A411" s="61"/>
    </row>
    <row r="412">
      <c r="A412" s="61"/>
    </row>
    <row r="413">
      <c r="A413" s="61"/>
    </row>
    <row r="414">
      <c r="A414" s="61"/>
    </row>
    <row r="415">
      <c r="A415" s="61"/>
    </row>
    <row r="416">
      <c r="A416" s="61"/>
    </row>
    <row r="417">
      <c r="A417" s="61"/>
    </row>
    <row r="418">
      <c r="A418" s="61"/>
    </row>
    <row r="419">
      <c r="A419" s="61"/>
    </row>
    <row r="420">
      <c r="A420" s="61"/>
    </row>
    <row r="421">
      <c r="A421" s="61"/>
    </row>
    <row r="422">
      <c r="A422" s="61"/>
    </row>
    <row r="423">
      <c r="A423" s="61"/>
    </row>
    <row r="424">
      <c r="A424" s="61"/>
    </row>
    <row r="425">
      <c r="A425" s="61"/>
    </row>
    <row r="426">
      <c r="A426" s="61"/>
    </row>
    <row r="427">
      <c r="A427" s="61"/>
    </row>
    <row r="428">
      <c r="A428" s="61"/>
    </row>
    <row r="429">
      <c r="A429" s="61"/>
    </row>
    <row r="430">
      <c r="A430" s="61"/>
    </row>
    <row r="431">
      <c r="A431" s="61"/>
    </row>
    <row r="432">
      <c r="A432" s="61"/>
    </row>
    <row r="433">
      <c r="A433" s="61"/>
    </row>
    <row r="434">
      <c r="A434" s="61"/>
    </row>
    <row r="435">
      <c r="A435" s="61"/>
    </row>
    <row r="436">
      <c r="A436" s="61"/>
    </row>
    <row r="437">
      <c r="A437" s="61"/>
    </row>
    <row r="438">
      <c r="A438" s="61"/>
    </row>
    <row r="439">
      <c r="A439" s="61"/>
    </row>
    <row r="440">
      <c r="A440" s="61"/>
    </row>
    <row r="441">
      <c r="A441" s="61"/>
    </row>
    <row r="442">
      <c r="A442" s="61"/>
    </row>
    <row r="443">
      <c r="A443" s="61"/>
    </row>
    <row r="444">
      <c r="A444" s="61"/>
    </row>
    <row r="445">
      <c r="A445" s="61"/>
    </row>
    <row r="446">
      <c r="A446" s="61"/>
    </row>
    <row r="447">
      <c r="A447" s="61"/>
    </row>
    <row r="448">
      <c r="A448" s="61"/>
    </row>
    <row r="449">
      <c r="A449" s="61"/>
    </row>
    <row r="450">
      <c r="A450" s="61"/>
    </row>
    <row r="451">
      <c r="A451" s="61"/>
    </row>
    <row r="452">
      <c r="A452" s="61"/>
    </row>
    <row r="453">
      <c r="A453" s="61"/>
    </row>
    <row r="454">
      <c r="A454" s="61"/>
    </row>
    <row r="455">
      <c r="A455" s="61"/>
    </row>
    <row r="456">
      <c r="A456" s="61"/>
    </row>
    <row r="457">
      <c r="A457" s="61"/>
    </row>
    <row r="458">
      <c r="A458" s="61"/>
    </row>
    <row r="459">
      <c r="A459" s="61"/>
    </row>
    <row r="460">
      <c r="A460" s="61"/>
    </row>
    <row r="461">
      <c r="A461" s="61"/>
    </row>
    <row r="462">
      <c r="A462" s="61"/>
    </row>
    <row r="463">
      <c r="A463" s="61"/>
    </row>
    <row r="464">
      <c r="A464" s="61"/>
    </row>
    <row r="465">
      <c r="A465" s="61"/>
    </row>
    <row r="466">
      <c r="A466" s="61"/>
    </row>
    <row r="467">
      <c r="A467" s="61"/>
    </row>
    <row r="468">
      <c r="A468" s="61"/>
    </row>
    <row r="469">
      <c r="A469" s="61"/>
    </row>
    <row r="470">
      <c r="A470" s="61"/>
    </row>
    <row r="471">
      <c r="A471" s="61"/>
    </row>
    <row r="472">
      <c r="A472" s="61"/>
    </row>
    <row r="473">
      <c r="A473" s="61"/>
    </row>
    <row r="474">
      <c r="A474" s="61"/>
    </row>
    <row r="475">
      <c r="A475" s="61"/>
    </row>
    <row r="476">
      <c r="A476" s="61"/>
    </row>
    <row r="477">
      <c r="A477" s="61"/>
    </row>
    <row r="478">
      <c r="A478" s="61"/>
    </row>
    <row r="479">
      <c r="A479" s="61"/>
    </row>
    <row r="480">
      <c r="A480" s="61"/>
    </row>
    <row r="481">
      <c r="A481" s="61"/>
    </row>
    <row r="482">
      <c r="A482" s="61"/>
    </row>
    <row r="483">
      <c r="A483" s="61"/>
    </row>
    <row r="484">
      <c r="A484" s="61"/>
    </row>
    <row r="485">
      <c r="A485" s="61"/>
    </row>
    <row r="486">
      <c r="A486" s="61"/>
    </row>
    <row r="487">
      <c r="A487" s="61"/>
    </row>
    <row r="488">
      <c r="A488" s="61"/>
    </row>
    <row r="489">
      <c r="A489" s="61"/>
    </row>
    <row r="490">
      <c r="A490" s="61"/>
    </row>
    <row r="491">
      <c r="A491" s="61"/>
    </row>
    <row r="492">
      <c r="A492" s="61"/>
    </row>
    <row r="493">
      <c r="A493" s="61"/>
    </row>
    <row r="494">
      <c r="A494" s="61"/>
    </row>
    <row r="495">
      <c r="A495" s="61"/>
    </row>
    <row r="496">
      <c r="A496" s="61"/>
    </row>
    <row r="497">
      <c r="A497" s="61"/>
    </row>
    <row r="498">
      <c r="A498" s="61"/>
    </row>
    <row r="499">
      <c r="A499" s="61"/>
    </row>
    <row r="500">
      <c r="A500" s="61"/>
    </row>
    <row r="501">
      <c r="A501" s="61"/>
    </row>
    <row r="502">
      <c r="A502" s="61"/>
    </row>
    <row r="503">
      <c r="A503" s="61"/>
    </row>
    <row r="504">
      <c r="A504" s="61"/>
    </row>
    <row r="505">
      <c r="A505" s="61"/>
    </row>
    <row r="506">
      <c r="A506" s="61"/>
    </row>
    <row r="507">
      <c r="A507" s="61"/>
    </row>
    <row r="508">
      <c r="A508" s="61"/>
    </row>
    <row r="509">
      <c r="A509" s="61"/>
    </row>
    <row r="510">
      <c r="A510" s="61"/>
    </row>
    <row r="511">
      <c r="A511" s="61"/>
    </row>
    <row r="512">
      <c r="A512" s="61"/>
    </row>
    <row r="513">
      <c r="A513" s="61"/>
    </row>
    <row r="514">
      <c r="A514" s="61"/>
    </row>
    <row r="515">
      <c r="A515" s="61"/>
    </row>
    <row r="516">
      <c r="A516" s="61"/>
    </row>
    <row r="517">
      <c r="A517" s="61"/>
    </row>
    <row r="518">
      <c r="A518" s="61"/>
    </row>
    <row r="519">
      <c r="A519" s="61"/>
    </row>
    <row r="520">
      <c r="A520" s="61"/>
    </row>
    <row r="521">
      <c r="A521" s="61"/>
    </row>
    <row r="522">
      <c r="A522" s="61"/>
    </row>
    <row r="523">
      <c r="A523" s="61"/>
    </row>
    <row r="524">
      <c r="A524" s="61"/>
    </row>
    <row r="525">
      <c r="A525" s="61"/>
    </row>
    <row r="526">
      <c r="A526" s="61"/>
    </row>
    <row r="527">
      <c r="A527" s="61"/>
    </row>
    <row r="528">
      <c r="A528" s="61"/>
    </row>
    <row r="529">
      <c r="A529" s="61"/>
    </row>
    <row r="530">
      <c r="A530" s="61"/>
    </row>
    <row r="531">
      <c r="A531" s="61"/>
    </row>
    <row r="532">
      <c r="A532" s="61"/>
    </row>
    <row r="533">
      <c r="A533" s="61"/>
    </row>
    <row r="534">
      <c r="A534" s="61"/>
    </row>
    <row r="535">
      <c r="A535" s="61"/>
    </row>
    <row r="536">
      <c r="A536" s="61"/>
    </row>
    <row r="537">
      <c r="A537" s="61"/>
    </row>
    <row r="538">
      <c r="A538" s="61"/>
    </row>
    <row r="539">
      <c r="A539" s="61"/>
    </row>
    <row r="540">
      <c r="A540" s="61"/>
    </row>
    <row r="541">
      <c r="A541" s="61"/>
    </row>
    <row r="542">
      <c r="A542" s="61"/>
    </row>
    <row r="543">
      <c r="A543" s="61"/>
    </row>
    <row r="544">
      <c r="A544" s="61"/>
    </row>
    <row r="545">
      <c r="A545" s="61"/>
    </row>
    <row r="546">
      <c r="A546" s="61"/>
    </row>
    <row r="547">
      <c r="A547" s="61"/>
    </row>
    <row r="548">
      <c r="A548" s="61"/>
    </row>
    <row r="549">
      <c r="A549" s="61"/>
    </row>
    <row r="550">
      <c r="A550" s="61"/>
    </row>
    <row r="551">
      <c r="A551" s="61"/>
    </row>
    <row r="552">
      <c r="A552" s="61"/>
    </row>
    <row r="553">
      <c r="A553" s="61"/>
    </row>
    <row r="554">
      <c r="A554" s="61"/>
    </row>
    <row r="555">
      <c r="A555" s="61"/>
    </row>
    <row r="556">
      <c r="A556" s="61"/>
    </row>
    <row r="557">
      <c r="A557" s="61"/>
    </row>
    <row r="558">
      <c r="A558" s="61"/>
    </row>
    <row r="559">
      <c r="A559" s="61"/>
    </row>
    <row r="560">
      <c r="A560" s="61"/>
    </row>
    <row r="561">
      <c r="A561" s="61"/>
    </row>
    <row r="562">
      <c r="A562" s="61"/>
    </row>
    <row r="563">
      <c r="A563" s="61"/>
    </row>
    <row r="564">
      <c r="A564" s="61"/>
    </row>
    <row r="565">
      <c r="A565" s="61"/>
    </row>
    <row r="566">
      <c r="A566" s="61"/>
    </row>
    <row r="567">
      <c r="A567" s="61"/>
    </row>
    <row r="568">
      <c r="A568" s="61"/>
    </row>
    <row r="569">
      <c r="A569" s="61"/>
    </row>
    <row r="570">
      <c r="A570" s="61"/>
    </row>
    <row r="571">
      <c r="A571" s="61"/>
    </row>
    <row r="572">
      <c r="A572" s="61"/>
    </row>
    <row r="573">
      <c r="A573" s="61"/>
    </row>
    <row r="574">
      <c r="A574" s="61"/>
    </row>
    <row r="575">
      <c r="A575" s="61"/>
    </row>
    <row r="576">
      <c r="A576" s="61"/>
    </row>
    <row r="577">
      <c r="A577" s="61"/>
    </row>
    <row r="578">
      <c r="A578" s="61"/>
    </row>
    <row r="579">
      <c r="A579" s="61"/>
    </row>
    <row r="580">
      <c r="A580" s="61"/>
    </row>
    <row r="581">
      <c r="A581" s="61"/>
    </row>
    <row r="582">
      <c r="A582" s="61"/>
    </row>
    <row r="583">
      <c r="A583" s="61"/>
    </row>
    <row r="584">
      <c r="A584" s="61"/>
    </row>
    <row r="585">
      <c r="A585" s="61"/>
    </row>
    <row r="586">
      <c r="A586" s="61"/>
    </row>
    <row r="587">
      <c r="A587" s="61"/>
    </row>
    <row r="588">
      <c r="A588" s="61"/>
    </row>
    <row r="589">
      <c r="A589" s="61"/>
    </row>
    <row r="590">
      <c r="A590" s="61"/>
    </row>
    <row r="591">
      <c r="A591" s="61"/>
    </row>
    <row r="592">
      <c r="A592" s="61"/>
    </row>
    <row r="593">
      <c r="A593" s="61"/>
    </row>
    <row r="594">
      <c r="A594" s="61"/>
    </row>
    <row r="595">
      <c r="A595" s="61"/>
    </row>
    <row r="596">
      <c r="A596" s="61"/>
    </row>
    <row r="597">
      <c r="A597" s="61"/>
    </row>
    <row r="598">
      <c r="A598" s="61"/>
    </row>
    <row r="599">
      <c r="A599" s="61"/>
    </row>
    <row r="600">
      <c r="A600" s="61"/>
    </row>
    <row r="601">
      <c r="A601" s="61"/>
    </row>
    <row r="602">
      <c r="A602" s="61"/>
    </row>
    <row r="603">
      <c r="A603" s="61"/>
    </row>
    <row r="604">
      <c r="A604" s="61"/>
    </row>
    <row r="605">
      <c r="A605" s="61"/>
    </row>
    <row r="606">
      <c r="A606" s="61"/>
    </row>
    <row r="607">
      <c r="A607" s="61"/>
    </row>
    <row r="608">
      <c r="A608" s="61"/>
    </row>
    <row r="609">
      <c r="A609" s="61"/>
    </row>
    <row r="610">
      <c r="A610" s="61"/>
    </row>
    <row r="611">
      <c r="A611" s="61"/>
    </row>
    <row r="612">
      <c r="A612" s="61"/>
    </row>
    <row r="613">
      <c r="A613" s="61"/>
    </row>
    <row r="614">
      <c r="A614" s="61"/>
    </row>
    <row r="615">
      <c r="A615" s="61"/>
    </row>
    <row r="616">
      <c r="A616" s="61"/>
    </row>
    <row r="617">
      <c r="A617" s="61"/>
    </row>
    <row r="618">
      <c r="A618" s="61"/>
    </row>
    <row r="619">
      <c r="A619" s="61"/>
    </row>
    <row r="620">
      <c r="A620" s="61"/>
    </row>
    <row r="621">
      <c r="A621" s="61"/>
    </row>
    <row r="622">
      <c r="A622" s="61"/>
    </row>
    <row r="623">
      <c r="A623" s="61"/>
    </row>
    <row r="624">
      <c r="A624" s="61"/>
    </row>
    <row r="625">
      <c r="A625" s="61"/>
    </row>
    <row r="626">
      <c r="A626" s="61"/>
    </row>
    <row r="627">
      <c r="A627" s="61"/>
    </row>
    <row r="628">
      <c r="A628" s="61"/>
    </row>
    <row r="629">
      <c r="A629" s="61"/>
    </row>
    <row r="630">
      <c r="A630" s="61"/>
    </row>
    <row r="631">
      <c r="A631" s="61"/>
    </row>
    <row r="632">
      <c r="A632" s="61"/>
    </row>
    <row r="633">
      <c r="A633" s="61"/>
    </row>
    <row r="634">
      <c r="A634" s="61"/>
    </row>
    <row r="635">
      <c r="A635" s="61"/>
    </row>
    <row r="636">
      <c r="A636" s="61"/>
    </row>
    <row r="637">
      <c r="A637" s="61"/>
    </row>
    <row r="638">
      <c r="A638" s="61"/>
    </row>
    <row r="639">
      <c r="A639" s="61"/>
    </row>
    <row r="640">
      <c r="A640" s="61"/>
    </row>
    <row r="641">
      <c r="A641" s="61"/>
    </row>
    <row r="642">
      <c r="A642" s="61"/>
    </row>
    <row r="643">
      <c r="A643" s="61"/>
    </row>
    <row r="644">
      <c r="A644" s="61"/>
    </row>
    <row r="645">
      <c r="A645" s="61"/>
    </row>
    <row r="646">
      <c r="A646" s="61"/>
    </row>
    <row r="647">
      <c r="A647" s="61"/>
    </row>
    <row r="648">
      <c r="A648" s="61"/>
    </row>
    <row r="649">
      <c r="A649" s="61"/>
    </row>
    <row r="650">
      <c r="A650" s="61"/>
    </row>
    <row r="651">
      <c r="A651" s="61"/>
    </row>
    <row r="652">
      <c r="A652" s="61"/>
    </row>
    <row r="653">
      <c r="A653" s="61"/>
    </row>
    <row r="654">
      <c r="A654" s="61"/>
    </row>
    <row r="655">
      <c r="A655" s="61"/>
    </row>
    <row r="656">
      <c r="A656" s="61"/>
    </row>
    <row r="657">
      <c r="A657" s="61"/>
    </row>
    <row r="658">
      <c r="A658" s="61"/>
    </row>
    <row r="659">
      <c r="A659" s="61"/>
    </row>
    <row r="660">
      <c r="A660" s="61"/>
    </row>
    <row r="661">
      <c r="A661" s="61"/>
    </row>
    <row r="662">
      <c r="A662" s="61"/>
    </row>
    <row r="663">
      <c r="A663" s="61"/>
    </row>
    <row r="664">
      <c r="A664" s="61"/>
    </row>
    <row r="665">
      <c r="A665" s="61"/>
    </row>
    <row r="666">
      <c r="A666" s="61"/>
    </row>
    <row r="667">
      <c r="A667" s="61"/>
    </row>
    <row r="668">
      <c r="A668" s="61"/>
    </row>
    <row r="669">
      <c r="A669" s="61"/>
    </row>
    <row r="670">
      <c r="A670" s="61"/>
    </row>
    <row r="671">
      <c r="A671" s="61"/>
    </row>
    <row r="672">
      <c r="A672" s="61"/>
    </row>
    <row r="673">
      <c r="A673" s="61"/>
    </row>
    <row r="674">
      <c r="A674" s="61"/>
    </row>
    <row r="675">
      <c r="A675" s="61"/>
    </row>
    <row r="676">
      <c r="A676" s="61"/>
    </row>
    <row r="677">
      <c r="A677" s="61"/>
    </row>
    <row r="678">
      <c r="A678" s="61"/>
    </row>
    <row r="679">
      <c r="A679" s="61"/>
    </row>
    <row r="680">
      <c r="A680" s="61"/>
    </row>
    <row r="681">
      <c r="A681" s="61"/>
    </row>
    <row r="682">
      <c r="A682" s="61"/>
    </row>
    <row r="683">
      <c r="A683" s="61"/>
    </row>
    <row r="684">
      <c r="A684" s="61"/>
    </row>
    <row r="685">
      <c r="A685" s="61"/>
    </row>
    <row r="686">
      <c r="A686" s="61"/>
    </row>
    <row r="687">
      <c r="A687" s="61"/>
    </row>
    <row r="688">
      <c r="A688" s="61"/>
    </row>
    <row r="689">
      <c r="A689" s="61"/>
    </row>
    <row r="690">
      <c r="A690" s="61"/>
    </row>
    <row r="691">
      <c r="A691" s="61"/>
    </row>
    <row r="692">
      <c r="A692" s="61"/>
    </row>
    <row r="693">
      <c r="A693" s="61"/>
    </row>
    <row r="694">
      <c r="A694" s="61"/>
    </row>
    <row r="695">
      <c r="A695" s="61"/>
    </row>
    <row r="696">
      <c r="A696" s="61"/>
    </row>
    <row r="697">
      <c r="A697" s="61"/>
    </row>
    <row r="698">
      <c r="A698" s="61"/>
    </row>
    <row r="699">
      <c r="A699" s="61"/>
    </row>
    <row r="700">
      <c r="A700" s="61"/>
    </row>
    <row r="701">
      <c r="A701" s="61"/>
    </row>
    <row r="702">
      <c r="A702" s="61"/>
    </row>
    <row r="703">
      <c r="A703" s="61"/>
    </row>
    <row r="704">
      <c r="A704" s="61"/>
    </row>
    <row r="705">
      <c r="A705" s="61"/>
    </row>
    <row r="706">
      <c r="A706" s="61"/>
    </row>
    <row r="707">
      <c r="A707" s="61"/>
    </row>
    <row r="708">
      <c r="A708" s="61"/>
    </row>
    <row r="709">
      <c r="A709" s="61"/>
    </row>
    <row r="710">
      <c r="A710" s="61"/>
    </row>
    <row r="711">
      <c r="A711" s="61"/>
    </row>
    <row r="712">
      <c r="A712" s="61"/>
    </row>
    <row r="713">
      <c r="A713" s="61"/>
    </row>
    <row r="714">
      <c r="A714" s="61"/>
    </row>
    <row r="715">
      <c r="A715" s="61"/>
    </row>
    <row r="716">
      <c r="A716" s="61"/>
    </row>
    <row r="717">
      <c r="A717" s="61"/>
    </row>
    <row r="718">
      <c r="A718" s="61"/>
    </row>
    <row r="719">
      <c r="A719" s="61"/>
    </row>
    <row r="720">
      <c r="A720" s="61"/>
    </row>
    <row r="721">
      <c r="A721" s="61"/>
    </row>
    <row r="722">
      <c r="A722" s="61"/>
    </row>
    <row r="723">
      <c r="A723" s="61"/>
    </row>
    <row r="724">
      <c r="A724" s="61"/>
    </row>
    <row r="725">
      <c r="A725" s="61"/>
    </row>
    <row r="726">
      <c r="A726" s="61"/>
    </row>
    <row r="727">
      <c r="A727" s="61"/>
    </row>
    <row r="728">
      <c r="A728" s="61"/>
    </row>
    <row r="729">
      <c r="A729" s="61"/>
    </row>
    <row r="730">
      <c r="A730" s="61"/>
    </row>
    <row r="731">
      <c r="A731" s="61"/>
    </row>
    <row r="732">
      <c r="A732" s="61"/>
    </row>
    <row r="733">
      <c r="A733" s="61"/>
    </row>
    <row r="734">
      <c r="A734" s="61"/>
    </row>
    <row r="735">
      <c r="A735" s="61"/>
    </row>
    <row r="736">
      <c r="A736" s="61"/>
    </row>
    <row r="737">
      <c r="A737" s="61"/>
    </row>
    <row r="738">
      <c r="A738" s="61"/>
    </row>
    <row r="739">
      <c r="A739" s="61"/>
    </row>
    <row r="740">
      <c r="A740" s="61"/>
    </row>
    <row r="741">
      <c r="A741" s="61"/>
    </row>
    <row r="742">
      <c r="A742" s="61"/>
    </row>
    <row r="743">
      <c r="A743" s="61"/>
    </row>
    <row r="744">
      <c r="A744" s="61"/>
    </row>
    <row r="745">
      <c r="A745" s="61"/>
    </row>
    <row r="746">
      <c r="A746" s="61"/>
    </row>
    <row r="747">
      <c r="A747" s="61"/>
    </row>
    <row r="748">
      <c r="A748" s="61"/>
    </row>
    <row r="749">
      <c r="A749" s="61"/>
    </row>
    <row r="750">
      <c r="A750" s="61"/>
    </row>
    <row r="751">
      <c r="A751" s="61"/>
    </row>
    <row r="752">
      <c r="A752" s="61"/>
    </row>
    <row r="753">
      <c r="A753" s="61"/>
    </row>
    <row r="754">
      <c r="A754" s="61"/>
    </row>
    <row r="755">
      <c r="A755" s="61"/>
    </row>
    <row r="756">
      <c r="A756" s="61"/>
    </row>
    <row r="757">
      <c r="A757" s="61"/>
    </row>
    <row r="758">
      <c r="A758" s="61"/>
    </row>
    <row r="759">
      <c r="A759" s="61"/>
    </row>
    <row r="760">
      <c r="A760" s="61"/>
    </row>
    <row r="761">
      <c r="A761" s="61"/>
    </row>
    <row r="762">
      <c r="A762" s="61"/>
    </row>
    <row r="763">
      <c r="A763" s="61"/>
    </row>
    <row r="764">
      <c r="A764" s="61"/>
    </row>
    <row r="765">
      <c r="A765" s="61"/>
    </row>
    <row r="766">
      <c r="A766" s="61"/>
    </row>
    <row r="767">
      <c r="A767" s="61"/>
    </row>
    <row r="768">
      <c r="A768" s="61"/>
    </row>
    <row r="769">
      <c r="A769" s="61"/>
    </row>
    <row r="770">
      <c r="A770" s="61"/>
    </row>
    <row r="771">
      <c r="A771" s="61"/>
    </row>
    <row r="772">
      <c r="A772" s="61"/>
    </row>
    <row r="773">
      <c r="A773" s="61"/>
    </row>
    <row r="774">
      <c r="A774" s="61"/>
    </row>
    <row r="775">
      <c r="A775" s="61"/>
    </row>
    <row r="776">
      <c r="A776" s="61"/>
    </row>
    <row r="777">
      <c r="A777" s="61"/>
    </row>
    <row r="778">
      <c r="A778" s="61"/>
    </row>
    <row r="779">
      <c r="A779" s="61"/>
    </row>
    <row r="780">
      <c r="A780" s="61"/>
    </row>
    <row r="781">
      <c r="A781" s="61"/>
    </row>
    <row r="782">
      <c r="A782" s="61"/>
    </row>
    <row r="783">
      <c r="A783" s="61"/>
    </row>
    <row r="784">
      <c r="A784" s="61"/>
    </row>
    <row r="785">
      <c r="A785" s="61"/>
    </row>
    <row r="786">
      <c r="A786" s="61"/>
    </row>
    <row r="787">
      <c r="A787" s="61"/>
    </row>
    <row r="788">
      <c r="A788" s="61"/>
    </row>
    <row r="789">
      <c r="A789" s="61"/>
    </row>
    <row r="790">
      <c r="A790" s="61"/>
    </row>
    <row r="791">
      <c r="A791" s="61"/>
    </row>
    <row r="792">
      <c r="A792" s="61"/>
    </row>
    <row r="793">
      <c r="A793" s="61"/>
    </row>
    <row r="794">
      <c r="A794" s="61"/>
    </row>
    <row r="795">
      <c r="A795" s="61"/>
    </row>
    <row r="796">
      <c r="A796" s="61"/>
    </row>
    <row r="797">
      <c r="A797" s="61"/>
    </row>
    <row r="798">
      <c r="A798" s="61"/>
    </row>
    <row r="799">
      <c r="A799" s="61"/>
    </row>
    <row r="800">
      <c r="A800" s="61"/>
    </row>
    <row r="801">
      <c r="A801" s="61"/>
    </row>
    <row r="802">
      <c r="A802" s="61"/>
    </row>
    <row r="803">
      <c r="A803" s="61"/>
    </row>
    <row r="804">
      <c r="A804" s="61"/>
    </row>
    <row r="805">
      <c r="A805" s="61"/>
    </row>
    <row r="806">
      <c r="A806" s="61"/>
    </row>
    <row r="807">
      <c r="A807" s="61"/>
    </row>
    <row r="808">
      <c r="A808" s="61"/>
    </row>
    <row r="809">
      <c r="A809" s="61"/>
    </row>
    <row r="810">
      <c r="A810" s="61"/>
    </row>
    <row r="811">
      <c r="A811" s="61"/>
    </row>
    <row r="812">
      <c r="A812" s="61"/>
    </row>
    <row r="813">
      <c r="A813" s="61"/>
    </row>
    <row r="814">
      <c r="A814" s="61"/>
    </row>
    <row r="815">
      <c r="A815" s="61"/>
    </row>
    <row r="816">
      <c r="A816" s="61"/>
    </row>
    <row r="817">
      <c r="A817" s="61"/>
    </row>
    <row r="818">
      <c r="A818" s="61"/>
    </row>
    <row r="819">
      <c r="A819" s="61"/>
    </row>
    <row r="820">
      <c r="A820" s="61"/>
    </row>
    <row r="821">
      <c r="A821" s="61"/>
    </row>
    <row r="822">
      <c r="A822" s="61"/>
    </row>
    <row r="823">
      <c r="A823" s="61"/>
    </row>
    <row r="824">
      <c r="A824" s="61"/>
    </row>
    <row r="825">
      <c r="A825" s="61"/>
    </row>
    <row r="826">
      <c r="A826" s="61"/>
    </row>
    <row r="827">
      <c r="A827" s="61"/>
    </row>
    <row r="828">
      <c r="A828" s="61"/>
    </row>
    <row r="829">
      <c r="A829" s="61"/>
    </row>
    <row r="830">
      <c r="A830" s="61"/>
    </row>
    <row r="831">
      <c r="A831" s="61"/>
    </row>
    <row r="832">
      <c r="A832" s="61"/>
    </row>
    <row r="833">
      <c r="A833" s="61"/>
    </row>
    <row r="834">
      <c r="A834" s="61"/>
    </row>
    <row r="835">
      <c r="A835" s="61"/>
    </row>
    <row r="836">
      <c r="A836" s="61"/>
    </row>
    <row r="837">
      <c r="A837" s="61"/>
    </row>
    <row r="838">
      <c r="A838" s="61"/>
    </row>
    <row r="839">
      <c r="A839" s="61"/>
    </row>
    <row r="840">
      <c r="A840" s="61"/>
    </row>
    <row r="841">
      <c r="A841" s="61"/>
    </row>
    <row r="842">
      <c r="A842" s="61"/>
    </row>
    <row r="843">
      <c r="A843" s="61"/>
    </row>
    <row r="844">
      <c r="A844" s="61"/>
    </row>
    <row r="845">
      <c r="A845" s="61"/>
    </row>
    <row r="846">
      <c r="A846" s="61"/>
    </row>
    <row r="847">
      <c r="A847" s="61"/>
    </row>
    <row r="848">
      <c r="A848" s="61"/>
    </row>
    <row r="849">
      <c r="A849" s="61"/>
    </row>
    <row r="850">
      <c r="A850" s="61"/>
    </row>
    <row r="851">
      <c r="A851" s="61"/>
    </row>
    <row r="852">
      <c r="A852" s="61"/>
    </row>
    <row r="853">
      <c r="A853" s="61"/>
    </row>
    <row r="854">
      <c r="A854" s="61"/>
    </row>
    <row r="855">
      <c r="A855" s="61"/>
    </row>
    <row r="856">
      <c r="A856" s="61"/>
    </row>
    <row r="857">
      <c r="A857" s="61"/>
    </row>
    <row r="858">
      <c r="A858" s="61"/>
    </row>
    <row r="859">
      <c r="A859" s="61"/>
    </row>
    <row r="860">
      <c r="A860" s="61"/>
    </row>
    <row r="861">
      <c r="A861" s="61"/>
    </row>
    <row r="862">
      <c r="A862" s="61"/>
    </row>
    <row r="863">
      <c r="A863" s="61"/>
    </row>
    <row r="864">
      <c r="A864" s="61"/>
    </row>
    <row r="865">
      <c r="A865" s="61"/>
    </row>
    <row r="866">
      <c r="A866" s="61"/>
    </row>
    <row r="867">
      <c r="A867" s="61"/>
    </row>
    <row r="868">
      <c r="A868" s="61"/>
    </row>
    <row r="869">
      <c r="A869" s="61"/>
    </row>
    <row r="870">
      <c r="A870" s="61"/>
    </row>
    <row r="871">
      <c r="A871" s="61"/>
    </row>
    <row r="872">
      <c r="A872" s="61"/>
    </row>
    <row r="873">
      <c r="A873" s="61"/>
    </row>
    <row r="874">
      <c r="A874" s="61"/>
    </row>
    <row r="875">
      <c r="A875" s="61"/>
    </row>
    <row r="876">
      <c r="A876" s="61"/>
    </row>
    <row r="877">
      <c r="A877" s="61"/>
    </row>
    <row r="878">
      <c r="A878" s="61"/>
    </row>
    <row r="879">
      <c r="A879" s="61"/>
    </row>
    <row r="880">
      <c r="A880" s="61"/>
    </row>
    <row r="881">
      <c r="A881" s="61"/>
    </row>
    <row r="882">
      <c r="A882" s="61"/>
    </row>
    <row r="883">
      <c r="A883" s="61"/>
    </row>
    <row r="884">
      <c r="A884" s="61"/>
    </row>
    <row r="885">
      <c r="A885" s="61"/>
    </row>
    <row r="886">
      <c r="A886" s="61"/>
    </row>
    <row r="887">
      <c r="A887" s="61"/>
    </row>
    <row r="888">
      <c r="A888" s="61"/>
    </row>
    <row r="889">
      <c r="A889" s="61"/>
    </row>
    <row r="890">
      <c r="A890" s="61"/>
    </row>
    <row r="891">
      <c r="A891" s="61"/>
    </row>
    <row r="892">
      <c r="A892" s="61"/>
    </row>
    <row r="893">
      <c r="A893" s="61"/>
    </row>
    <row r="894">
      <c r="A894" s="61"/>
    </row>
    <row r="895">
      <c r="A895" s="61"/>
    </row>
    <row r="896">
      <c r="A896" s="61"/>
    </row>
    <row r="897">
      <c r="A897" s="61"/>
    </row>
    <row r="898">
      <c r="A898" s="61"/>
    </row>
    <row r="899">
      <c r="A899" s="61"/>
    </row>
    <row r="900">
      <c r="A900" s="61"/>
    </row>
    <row r="901">
      <c r="A901" s="61"/>
    </row>
    <row r="902">
      <c r="A902" s="61"/>
    </row>
    <row r="903">
      <c r="A903" s="61"/>
    </row>
    <row r="904">
      <c r="A904" s="61"/>
    </row>
    <row r="905">
      <c r="A905" s="61"/>
    </row>
    <row r="906">
      <c r="A906" s="61"/>
    </row>
    <row r="907">
      <c r="A907" s="61"/>
    </row>
    <row r="908">
      <c r="A908" s="61"/>
    </row>
    <row r="909">
      <c r="A909" s="61"/>
    </row>
    <row r="910">
      <c r="A910" s="61"/>
    </row>
    <row r="911">
      <c r="A911" s="61"/>
    </row>
    <row r="912">
      <c r="A912" s="61"/>
    </row>
    <row r="913">
      <c r="A913" s="61"/>
    </row>
    <row r="914">
      <c r="A914" s="61"/>
    </row>
    <row r="915">
      <c r="A915" s="61"/>
    </row>
    <row r="916">
      <c r="A916" s="61"/>
    </row>
    <row r="917">
      <c r="A917" s="61"/>
    </row>
    <row r="918">
      <c r="A918" s="61"/>
    </row>
    <row r="919">
      <c r="A919" s="61"/>
    </row>
    <row r="920">
      <c r="A920" s="61"/>
    </row>
    <row r="921">
      <c r="A921" s="61"/>
    </row>
    <row r="922">
      <c r="A922" s="61"/>
    </row>
    <row r="923">
      <c r="A923" s="61"/>
    </row>
    <row r="924">
      <c r="A924" s="61"/>
    </row>
    <row r="925">
      <c r="A925" s="61"/>
    </row>
    <row r="926">
      <c r="A926" s="61"/>
    </row>
    <row r="927">
      <c r="A927" s="61"/>
    </row>
    <row r="928">
      <c r="A928" s="61"/>
    </row>
    <row r="929">
      <c r="A929" s="61"/>
    </row>
    <row r="930">
      <c r="A930" s="61"/>
    </row>
    <row r="931">
      <c r="A931" s="61"/>
    </row>
    <row r="932">
      <c r="A932" s="61"/>
    </row>
    <row r="933">
      <c r="A933" s="61"/>
    </row>
    <row r="934">
      <c r="A934" s="61"/>
    </row>
    <row r="935">
      <c r="A935" s="61"/>
    </row>
    <row r="936">
      <c r="A936" s="61"/>
    </row>
    <row r="937">
      <c r="A937" s="61"/>
    </row>
    <row r="938">
      <c r="A938" s="61"/>
    </row>
    <row r="939">
      <c r="A939" s="61"/>
    </row>
    <row r="940">
      <c r="A940" s="61"/>
    </row>
    <row r="941">
      <c r="A941" s="61"/>
    </row>
    <row r="942">
      <c r="A942" s="61"/>
    </row>
    <row r="943">
      <c r="A943" s="61"/>
    </row>
    <row r="944">
      <c r="A944" s="61"/>
    </row>
    <row r="945">
      <c r="A945" s="61"/>
    </row>
    <row r="946">
      <c r="A946" s="61"/>
    </row>
    <row r="947">
      <c r="A947" s="61"/>
    </row>
    <row r="948">
      <c r="A948" s="61"/>
    </row>
    <row r="949">
      <c r="A949" s="61"/>
    </row>
    <row r="950">
      <c r="A950" s="61"/>
    </row>
    <row r="951">
      <c r="A951" s="61"/>
    </row>
    <row r="952">
      <c r="A952" s="61"/>
    </row>
    <row r="953">
      <c r="A953" s="61"/>
    </row>
    <row r="954">
      <c r="A954" s="61"/>
    </row>
    <row r="955">
      <c r="A955" s="61"/>
    </row>
    <row r="956">
      <c r="A956" s="61"/>
    </row>
    <row r="957">
      <c r="A957" s="61"/>
    </row>
    <row r="958">
      <c r="A958" s="61"/>
    </row>
    <row r="959">
      <c r="A959" s="61"/>
    </row>
    <row r="960">
      <c r="A960" s="61"/>
    </row>
    <row r="961">
      <c r="A961" s="61"/>
    </row>
    <row r="962">
      <c r="A962" s="61"/>
    </row>
    <row r="963">
      <c r="A963" s="61"/>
    </row>
    <row r="964">
      <c r="A964" s="61"/>
    </row>
    <row r="965">
      <c r="A965" s="61"/>
    </row>
    <row r="966">
      <c r="A966" s="61"/>
    </row>
    <row r="967">
      <c r="A967" s="61"/>
    </row>
    <row r="968">
      <c r="A968" s="61"/>
    </row>
    <row r="969">
      <c r="A969" s="61"/>
    </row>
    <row r="970">
      <c r="A970" s="61"/>
    </row>
    <row r="971">
      <c r="A971" s="61"/>
    </row>
    <row r="972">
      <c r="A972" s="61"/>
    </row>
    <row r="973">
      <c r="A973" s="61"/>
    </row>
    <row r="974">
      <c r="A974" s="61"/>
    </row>
    <row r="975">
      <c r="A975" s="61"/>
    </row>
    <row r="976">
      <c r="A976" s="61"/>
    </row>
    <row r="977">
      <c r="A977" s="61"/>
    </row>
    <row r="978">
      <c r="A978" s="61"/>
    </row>
    <row r="979">
      <c r="A979" s="61"/>
    </row>
    <row r="980">
      <c r="A980" s="61"/>
    </row>
    <row r="981">
      <c r="A981" s="61"/>
    </row>
    <row r="982">
      <c r="A982" s="61"/>
    </row>
    <row r="983">
      <c r="A983" s="61"/>
    </row>
    <row r="984">
      <c r="A984" s="61"/>
    </row>
    <row r="985">
      <c r="A985" s="61"/>
    </row>
    <row r="986">
      <c r="A986" s="61"/>
    </row>
    <row r="987">
      <c r="A987" s="61"/>
    </row>
    <row r="988">
      <c r="A988" s="61"/>
    </row>
    <row r="989">
      <c r="A989" s="61"/>
    </row>
    <row r="990">
      <c r="A990" s="61"/>
    </row>
    <row r="991">
      <c r="A991" s="61"/>
    </row>
    <row r="992">
      <c r="A992" s="61"/>
    </row>
    <row r="993">
      <c r="A993" s="61"/>
    </row>
    <row r="994">
      <c r="A994" s="61"/>
    </row>
    <row r="995">
      <c r="A995" s="61"/>
    </row>
    <row r="996">
      <c r="A996" s="61"/>
    </row>
    <row r="997">
      <c r="A997" s="61"/>
    </row>
    <row r="998">
      <c r="A998" s="61"/>
    </row>
  </sheetData>
  <autoFilter ref="$B$17:$G$23"/>
  <mergeCells count="1">
    <mergeCell ref="A2:I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19.38"/>
    <col customWidth="1" min="3" max="3" width="41.38"/>
    <col customWidth="1" min="4" max="4" width="21.38"/>
    <col customWidth="1" min="14" max="16" width="14.25"/>
  </cols>
  <sheetData>
    <row r="1">
      <c r="A1" s="71"/>
      <c r="B1" s="72"/>
      <c r="C1" s="72"/>
      <c r="D1" s="72"/>
      <c r="E1" s="72"/>
      <c r="F1" s="72"/>
      <c r="G1" s="72"/>
      <c r="H1" s="72"/>
      <c r="I1" s="72"/>
      <c r="J1" s="72"/>
      <c r="K1" s="72"/>
      <c r="L1" s="72"/>
      <c r="M1" s="72"/>
      <c r="N1" s="72"/>
      <c r="O1" s="72"/>
      <c r="P1" s="72"/>
      <c r="Q1" s="72"/>
    </row>
    <row r="2">
      <c r="A2" s="73" t="s">
        <v>131</v>
      </c>
      <c r="Q2" s="72"/>
    </row>
    <row r="3">
      <c r="A3" s="71"/>
      <c r="B3" s="72"/>
      <c r="C3" s="72"/>
      <c r="D3" s="72"/>
      <c r="E3" s="72"/>
      <c r="F3" s="72"/>
      <c r="G3" s="72"/>
      <c r="H3" s="72"/>
      <c r="I3" s="72"/>
      <c r="J3" s="72"/>
      <c r="K3" s="72"/>
      <c r="L3" s="72"/>
      <c r="M3" s="72"/>
      <c r="N3" s="72"/>
      <c r="O3" s="72"/>
      <c r="P3" s="72"/>
      <c r="Q3" s="72"/>
    </row>
    <row r="4">
      <c r="A4" s="71"/>
      <c r="B4" s="74" t="s">
        <v>132</v>
      </c>
      <c r="C4" s="75" t="s">
        <v>133</v>
      </c>
      <c r="D4" s="72"/>
      <c r="E4" s="75" t="s">
        <v>134</v>
      </c>
      <c r="F4" s="75" t="s">
        <v>135</v>
      </c>
      <c r="G4" s="72"/>
      <c r="H4" s="72"/>
      <c r="I4" s="72"/>
      <c r="J4" s="72"/>
      <c r="K4" s="72"/>
      <c r="L4" s="72"/>
      <c r="M4" s="72"/>
      <c r="N4" s="72"/>
      <c r="O4" s="72"/>
      <c r="P4" s="72"/>
      <c r="Q4" s="72"/>
    </row>
    <row r="5">
      <c r="A5" s="71"/>
      <c r="B5" s="74" t="s">
        <v>136</v>
      </c>
      <c r="C5" s="75" t="s">
        <v>137</v>
      </c>
      <c r="D5" s="72"/>
      <c r="E5" s="72"/>
      <c r="F5" s="72"/>
      <c r="G5" s="72"/>
      <c r="H5" s="72"/>
      <c r="I5" s="72"/>
      <c r="J5" s="72"/>
      <c r="K5" s="72"/>
      <c r="L5" s="72"/>
      <c r="M5" s="72"/>
      <c r="N5" s="72"/>
      <c r="O5" s="72"/>
      <c r="P5" s="72"/>
      <c r="Q5" s="72"/>
    </row>
    <row r="6">
      <c r="A6" s="71"/>
      <c r="B6" s="72"/>
      <c r="C6" s="75" t="s">
        <v>138</v>
      </c>
      <c r="E6" s="72"/>
      <c r="F6" s="72"/>
      <c r="G6" s="72"/>
      <c r="H6" s="72"/>
      <c r="I6" s="72"/>
      <c r="J6" s="72"/>
      <c r="K6" s="72"/>
      <c r="L6" s="72"/>
      <c r="M6" s="72"/>
      <c r="N6" s="72"/>
      <c r="O6" s="72"/>
      <c r="P6" s="72"/>
      <c r="Q6" s="72"/>
    </row>
    <row r="7">
      <c r="A7" s="71"/>
      <c r="B7" s="72"/>
      <c r="C7" s="75" t="s">
        <v>139</v>
      </c>
      <c r="D7" s="76">
        <f>P14/K14</f>
        <v>1.40072625</v>
      </c>
      <c r="E7" s="72"/>
      <c r="F7" s="72"/>
      <c r="G7" s="72"/>
      <c r="H7" s="72"/>
      <c r="I7" s="72"/>
      <c r="J7" s="72"/>
      <c r="K7" s="72"/>
      <c r="L7" s="72"/>
      <c r="M7" s="72"/>
      <c r="N7" s="72"/>
      <c r="O7" s="72"/>
      <c r="P7" s="72"/>
      <c r="Q7" s="72"/>
    </row>
    <row r="8">
      <c r="A8" s="71"/>
      <c r="B8" s="72"/>
      <c r="C8" s="75" t="s">
        <v>140</v>
      </c>
      <c r="D8" s="77">
        <f>D14</f>
        <v>95013066139</v>
      </c>
      <c r="E8" s="72"/>
      <c r="F8" s="72"/>
      <c r="G8" s="72"/>
      <c r="H8" s="72"/>
      <c r="I8" s="72"/>
      <c r="J8" s="72"/>
      <c r="K8" s="72"/>
      <c r="L8" s="72"/>
      <c r="M8" s="72"/>
      <c r="N8" s="72"/>
      <c r="O8" s="72"/>
      <c r="P8" s="72"/>
      <c r="Q8" s="72"/>
    </row>
    <row r="9">
      <c r="A9" s="71"/>
      <c r="B9" s="72"/>
      <c r="C9" s="75" t="s">
        <v>141</v>
      </c>
      <c r="D9" s="77">
        <f>AVERAGEA(E14:P14)</f>
        <v>7917755512</v>
      </c>
      <c r="E9" s="72"/>
      <c r="F9" s="72"/>
      <c r="G9" s="72"/>
      <c r="H9" s="72"/>
      <c r="I9" s="72"/>
      <c r="J9" s="72"/>
      <c r="K9" s="72"/>
      <c r="L9" s="72"/>
      <c r="M9" s="72"/>
      <c r="N9" s="72"/>
      <c r="O9" s="72"/>
      <c r="P9" s="72"/>
      <c r="Q9" s="72"/>
    </row>
    <row r="10">
      <c r="A10" s="78"/>
      <c r="B10" s="78"/>
      <c r="C10" s="78" t="s">
        <v>142</v>
      </c>
      <c r="D10" s="78" t="str">
        <f>D22</f>
        <v>20,000,000</v>
      </c>
      <c r="E10" s="78"/>
      <c r="F10" s="78"/>
      <c r="G10" s="78"/>
      <c r="H10" s="78"/>
      <c r="I10" s="78"/>
      <c r="J10" s="78"/>
      <c r="K10" s="78"/>
      <c r="L10" s="78"/>
      <c r="M10" s="78"/>
      <c r="N10" s="78"/>
      <c r="O10" s="78"/>
      <c r="P10" s="78"/>
      <c r="Q10" s="78"/>
    </row>
    <row r="11">
      <c r="A11" s="78"/>
      <c r="B11" s="78"/>
      <c r="C11" s="78" t="s">
        <v>143</v>
      </c>
      <c r="D11" s="78"/>
      <c r="E11" s="78"/>
      <c r="F11" s="78"/>
      <c r="G11" s="78"/>
      <c r="H11" s="78"/>
      <c r="I11" s="78"/>
      <c r="J11" s="78"/>
      <c r="K11" s="78"/>
      <c r="L11" s="78"/>
      <c r="M11" s="78"/>
      <c r="N11" s="78"/>
      <c r="O11" s="78"/>
      <c r="P11" s="78"/>
      <c r="Q11" s="78"/>
    </row>
    <row r="12">
      <c r="A12" s="79" t="s">
        <v>38</v>
      </c>
      <c r="B12" s="80" t="s">
        <v>144</v>
      </c>
      <c r="C12" s="80" t="s">
        <v>145</v>
      </c>
      <c r="D12" s="80" t="s">
        <v>146</v>
      </c>
      <c r="E12" s="80" t="s">
        <v>147</v>
      </c>
      <c r="F12" s="80" t="s">
        <v>148</v>
      </c>
      <c r="G12" s="80" t="s">
        <v>149</v>
      </c>
      <c r="H12" s="80" t="s">
        <v>150</v>
      </c>
      <c r="I12" s="80" t="s">
        <v>151</v>
      </c>
      <c r="J12" s="80" t="s">
        <v>152</v>
      </c>
      <c r="K12" s="80" t="s">
        <v>153</v>
      </c>
      <c r="L12" s="80" t="s">
        <v>154</v>
      </c>
      <c r="M12" s="80" t="s">
        <v>155</v>
      </c>
      <c r="N12" s="80" t="s">
        <v>156</v>
      </c>
      <c r="O12" s="80" t="s">
        <v>157</v>
      </c>
      <c r="P12" s="80" t="s">
        <v>158</v>
      </c>
      <c r="Q12" s="80" t="s">
        <v>159</v>
      </c>
    </row>
    <row r="13">
      <c r="A13" s="81">
        <v>1.0</v>
      </c>
      <c r="B13" s="82"/>
      <c r="C13" s="83" t="s">
        <v>160</v>
      </c>
      <c r="D13" s="82"/>
      <c r="E13" s="82"/>
      <c r="F13" s="84">
        <v>1.2</v>
      </c>
      <c r="G13" s="84">
        <v>1.1</v>
      </c>
      <c r="H13" s="84">
        <v>1.02</v>
      </c>
      <c r="I13" s="84">
        <v>1.05</v>
      </c>
      <c r="J13" s="84">
        <v>1.05</v>
      </c>
      <c r="K13" s="84">
        <v>1.05</v>
      </c>
      <c r="L13" s="84">
        <v>1.05</v>
      </c>
      <c r="M13" s="84">
        <v>1.1</v>
      </c>
      <c r="N13" s="84">
        <v>1.1</v>
      </c>
      <c r="O13" s="84">
        <v>1.05</v>
      </c>
      <c r="P13" s="84">
        <v>1.05</v>
      </c>
      <c r="Q13" s="82"/>
    </row>
    <row r="14">
      <c r="A14" s="81">
        <v>2.0</v>
      </c>
      <c r="B14" s="85" t="s">
        <v>161</v>
      </c>
      <c r="C14" s="86" t="s">
        <v>162</v>
      </c>
      <c r="D14" s="87">
        <f>sum(E14:P14)</f>
        <v>95013066139</v>
      </c>
      <c r="E14" s="88">
        <v>5.0E9</v>
      </c>
      <c r="F14" s="88">
        <f t="shared" ref="F14:P14" si="1">E14*F13</f>
        <v>6000000000</v>
      </c>
      <c r="G14" s="88">
        <f t="shared" si="1"/>
        <v>6600000000</v>
      </c>
      <c r="H14" s="88">
        <f t="shared" si="1"/>
        <v>6732000000</v>
      </c>
      <c r="I14" s="88">
        <f t="shared" si="1"/>
        <v>7068600000</v>
      </c>
      <c r="J14" s="88">
        <f t="shared" si="1"/>
        <v>7422030000</v>
      </c>
      <c r="K14" s="88">
        <f t="shared" si="1"/>
        <v>7793131500</v>
      </c>
      <c r="L14" s="88">
        <f t="shared" si="1"/>
        <v>8182788075</v>
      </c>
      <c r="M14" s="88">
        <f t="shared" si="1"/>
        <v>9001066883</v>
      </c>
      <c r="N14" s="88">
        <f t="shared" si="1"/>
        <v>9901173571</v>
      </c>
      <c r="O14" s="88">
        <f t="shared" si="1"/>
        <v>10396232249</v>
      </c>
      <c r="P14" s="88">
        <f t="shared" si="1"/>
        <v>10916043862</v>
      </c>
      <c r="Q14" s="82"/>
    </row>
    <row r="15">
      <c r="A15" s="89">
        <v>3.0</v>
      </c>
      <c r="B15" s="90"/>
      <c r="C15" s="91" t="s">
        <v>163</v>
      </c>
      <c r="D15" s="92">
        <v>0.6</v>
      </c>
      <c r="E15" s="93">
        <f t="shared" ref="E15:P15" si="2">$D$15*E14</f>
        <v>3000000000</v>
      </c>
      <c r="F15" s="93">
        <f t="shared" si="2"/>
        <v>3600000000</v>
      </c>
      <c r="G15" s="93">
        <f t="shared" si="2"/>
        <v>3960000000</v>
      </c>
      <c r="H15" s="93">
        <f t="shared" si="2"/>
        <v>4039200000</v>
      </c>
      <c r="I15" s="93">
        <f t="shared" si="2"/>
        <v>4241160000</v>
      </c>
      <c r="J15" s="93">
        <f t="shared" si="2"/>
        <v>4453218000</v>
      </c>
      <c r="K15" s="93">
        <f t="shared" si="2"/>
        <v>4675878900</v>
      </c>
      <c r="L15" s="93">
        <f t="shared" si="2"/>
        <v>4909672845</v>
      </c>
      <c r="M15" s="93">
        <f t="shared" si="2"/>
        <v>5400640130</v>
      </c>
      <c r="N15" s="93">
        <f t="shared" si="2"/>
        <v>5940704142</v>
      </c>
      <c r="O15" s="93">
        <f t="shared" si="2"/>
        <v>6237739350</v>
      </c>
      <c r="P15" s="93">
        <f t="shared" si="2"/>
        <v>6549626317</v>
      </c>
      <c r="Q15" s="94"/>
    </row>
    <row r="16">
      <c r="A16" s="81">
        <v>4.0</v>
      </c>
      <c r="B16" s="90"/>
      <c r="C16" s="91" t="s">
        <v>164</v>
      </c>
      <c r="D16" s="92">
        <v>0.35</v>
      </c>
      <c r="E16" s="93">
        <f t="shared" ref="E16:P16" si="3">$D$16*E14</f>
        <v>1750000000</v>
      </c>
      <c r="F16" s="93">
        <f t="shared" si="3"/>
        <v>2100000000</v>
      </c>
      <c r="G16" s="93">
        <f t="shared" si="3"/>
        <v>2310000000</v>
      </c>
      <c r="H16" s="93">
        <f t="shared" si="3"/>
        <v>2356200000</v>
      </c>
      <c r="I16" s="93">
        <f t="shared" si="3"/>
        <v>2474010000</v>
      </c>
      <c r="J16" s="93">
        <f t="shared" si="3"/>
        <v>2597710500</v>
      </c>
      <c r="K16" s="93">
        <f t="shared" si="3"/>
        <v>2727596025</v>
      </c>
      <c r="L16" s="93">
        <f t="shared" si="3"/>
        <v>2863975826</v>
      </c>
      <c r="M16" s="93">
        <f t="shared" si="3"/>
        <v>3150373409</v>
      </c>
      <c r="N16" s="93">
        <f t="shared" si="3"/>
        <v>3465410750</v>
      </c>
      <c r="O16" s="93">
        <f t="shared" si="3"/>
        <v>3638681287</v>
      </c>
      <c r="P16" s="93">
        <f t="shared" si="3"/>
        <v>3820615352</v>
      </c>
      <c r="Q16" s="94"/>
    </row>
    <row r="17">
      <c r="A17" s="81">
        <v>5.0</v>
      </c>
      <c r="B17" s="90"/>
      <c r="C17" s="91" t="s">
        <v>165</v>
      </c>
      <c r="D17" s="92">
        <v>0.05</v>
      </c>
      <c r="E17" s="93">
        <f t="shared" ref="E17:P17" si="4">$D$17*E14</f>
        <v>250000000</v>
      </c>
      <c r="F17" s="93">
        <f t="shared" si="4"/>
        <v>300000000</v>
      </c>
      <c r="G17" s="93">
        <f t="shared" si="4"/>
        <v>330000000</v>
      </c>
      <c r="H17" s="93">
        <f t="shared" si="4"/>
        <v>336600000</v>
      </c>
      <c r="I17" s="93">
        <f t="shared" si="4"/>
        <v>353430000</v>
      </c>
      <c r="J17" s="93">
        <f t="shared" si="4"/>
        <v>371101500</v>
      </c>
      <c r="K17" s="93">
        <f t="shared" si="4"/>
        <v>389656575</v>
      </c>
      <c r="L17" s="93">
        <f t="shared" si="4"/>
        <v>409139403.8</v>
      </c>
      <c r="M17" s="93">
        <f t="shared" si="4"/>
        <v>450053344.1</v>
      </c>
      <c r="N17" s="93">
        <f t="shared" si="4"/>
        <v>495058678.5</v>
      </c>
      <c r="O17" s="93">
        <f t="shared" si="4"/>
        <v>519811612.5</v>
      </c>
      <c r="P17" s="93">
        <f t="shared" si="4"/>
        <v>545802193.1</v>
      </c>
      <c r="Q17" s="94"/>
    </row>
    <row r="18">
      <c r="A18" s="89">
        <v>6.0</v>
      </c>
      <c r="B18" s="94"/>
      <c r="C18" s="91" t="s">
        <v>166</v>
      </c>
      <c r="D18" s="95">
        <f t="shared" ref="D18:D20" si="5">sum(E18:P18)</f>
        <v>3600000000</v>
      </c>
      <c r="E18" s="93">
        <v>3.0E8</v>
      </c>
      <c r="F18" s="93">
        <v>3.0E8</v>
      </c>
      <c r="G18" s="93">
        <v>3.0E8</v>
      </c>
      <c r="H18" s="93">
        <v>3.0E8</v>
      </c>
      <c r="I18" s="93">
        <v>3.0E8</v>
      </c>
      <c r="J18" s="93">
        <v>3.0E8</v>
      </c>
      <c r="K18" s="93">
        <v>3.0E8</v>
      </c>
      <c r="L18" s="93">
        <v>3.0E8</v>
      </c>
      <c r="M18" s="93">
        <v>3.0E8</v>
      </c>
      <c r="N18" s="93">
        <v>3.0E8</v>
      </c>
      <c r="O18" s="93">
        <v>3.0E8</v>
      </c>
      <c r="P18" s="93">
        <v>3.0E8</v>
      </c>
      <c r="Q18" s="94"/>
    </row>
    <row r="19">
      <c r="A19" s="81">
        <v>7.0</v>
      </c>
      <c r="B19" s="94"/>
      <c r="C19" s="91" t="s">
        <v>167</v>
      </c>
      <c r="D19" s="95">
        <f t="shared" si="5"/>
        <v>5985823167</v>
      </c>
      <c r="E19" s="93">
        <f t="shared" ref="E19:P19" si="6">E15*3%+E16*10%+E17*20%</f>
        <v>315000000</v>
      </c>
      <c r="F19" s="93">
        <f t="shared" si="6"/>
        <v>378000000</v>
      </c>
      <c r="G19" s="93">
        <f t="shared" si="6"/>
        <v>415800000</v>
      </c>
      <c r="H19" s="93">
        <f t="shared" si="6"/>
        <v>424116000</v>
      </c>
      <c r="I19" s="93">
        <f t="shared" si="6"/>
        <v>445321800</v>
      </c>
      <c r="J19" s="93">
        <f t="shared" si="6"/>
        <v>467587890</v>
      </c>
      <c r="K19" s="93">
        <f t="shared" si="6"/>
        <v>490967284.5</v>
      </c>
      <c r="L19" s="93">
        <f t="shared" si="6"/>
        <v>515515648.7</v>
      </c>
      <c r="M19" s="93">
        <f t="shared" si="6"/>
        <v>567067213.6</v>
      </c>
      <c r="N19" s="93">
        <f t="shared" si="6"/>
        <v>623773935</v>
      </c>
      <c r="O19" s="93">
        <f t="shared" si="6"/>
        <v>654962631.7</v>
      </c>
      <c r="P19" s="93">
        <f t="shared" si="6"/>
        <v>687710763.3</v>
      </c>
      <c r="Q19" s="94"/>
    </row>
    <row r="20">
      <c r="A20" s="81">
        <v>8.0</v>
      </c>
      <c r="B20" s="94"/>
      <c r="C20" s="91" t="s">
        <v>168</v>
      </c>
      <c r="D20" s="96">
        <f t="shared" si="5"/>
        <v>2385823167</v>
      </c>
      <c r="E20" s="97">
        <f t="shared" ref="E20:P20" si="7">E19-E18</f>
        <v>15000000</v>
      </c>
      <c r="F20" s="97">
        <f t="shared" si="7"/>
        <v>78000000</v>
      </c>
      <c r="G20" s="97">
        <f t="shared" si="7"/>
        <v>115800000</v>
      </c>
      <c r="H20" s="97">
        <f t="shared" si="7"/>
        <v>124116000</v>
      </c>
      <c r="I20" s="97">
        <f t="shared" si="7"/>
        <v>145321800</v>
      </c>
      <c r="J20" s="97">
        <f t="shared" si="7"/>
        <v>167587890</v>
      </c>
      <c r="K20" s="97">
        <f t="shared" si="7"/>
        <v>190967284.5</v>
      </c>
      <c r="L20" s="97">
        <f t="shared" si="7"/>
        <v>215515648.7</v>
      </c>
      <c r="M20" s="97">
        <f t="shared" si="7"/>
        <v>267067213.6</v>
      </c>
      <c r="N20" s="97">
        <f t="shared" si="7"/>
        <v>323773935</v>
      </c>
      <c r="O20" s="97">
        <f t="shared" si="7"/>
        <v>354962631.7</v>
      </c>
      <c r="P20" s="97">
        <f t="shared" si="7"/>
        <v>387710763.3</v>
      </c>
      <c r="Q20" s="94"/>
    </row>
    <row r="21">
      <c r="A21" s="89">
        <v>9.0</v>
      </c>
      <c r="B21" s="98" t="s">
        <v>169</v>
      </c>
      <c r="C21" s="86" t="s">
        <v>170</v>
      </c>
      <c r="D21" s="86">
        <v>800.0</v>
      </c>
      <c r="E21" s="99">
        <f t="shared" ref="E21:P21" si="8">E14/E22</f>
        <v>416.6666667</v>
      </c>
      <c r="F21" s="99">
        <f t="shared" si="8"/>
        <v>480</v>
      </c>
      <c r="G21" s="99">
        <f t="shared" si="8"/>
        <v>507.6923077</v>
      </c>
      <c r="H21" s="99">
        <f t="shared" si="8"/>
        <v>498.6666667</v>
      </c>
      <c r="I21" s="99">
        <f t="shared" si="8"/>
        <v>504.9</v>
      </c>
      <c r="J21" s="99">
        <f t="shared" si="8"/>
        <v>511.8641379</v>
      </c>
      <c r="K21" s="99">
        <f t="shared" si="8"/>
        <v>519.5421</v>
      </c>
      <c r="L21" s="99">
        <f t="shared" si="8"/>
        <v>527.9218113</v>
      </c>
      <c r="M21" s="99">
        <f t="shared" si="8"/>
        <v>562.5666802</v>
      </c>
      <c r="N21" s="99">
        <f t="shared" si="8"/>
        <v>600.0711255</v>
      </c>
      <c r="O21" s="99">
        <f t="shared" si="8"/>
        <v>611.5430735</v>
      </c>
      <c r="P21" s="99">
        <f t="shared" si="8"/>
        <v>623.773935</v>
      </c>
      <c r="Q21" s="82"/>
    </row>
    <row r="22">
      <c r="A22" s="81">
        <v>10.0</v>
      </c>
      <c r="B22" s="94"/>
      <c r="C22" s="100" t="s">
        <v>171</v>
      </c>
      <c r="D22" s="100" t="s">
        <v>172</v>
      </c>
      <c r="E22" s="93">
        <v>1.2E7</v>
      </c>
      <c r="F22" s="97">
        <f t="shared" ref="F22:P22" si="9">E22+500000</f>
        <v>12500000</v>
      </c>
      <c r="G22" s="97">
        <f t="shared" si="9"/>
        <v>13000000</v>
      </c>
      <c r="H22" s="97">
        <f t="shared" si="9"/>
        <v>13500000</v>
      </c>
      <c r="I22" s="97">
        <f t="shared" si="9"/>
        <v>14000000</v>
      </c>
      <c r="J22" s="97">
        <f t="shared" si="9"/>
        <v>14500000</v>
      </c>
      <c r="K22" s="97">
        <f t="shared" si="9"/>
        <v>15000000</v>
      </c>
      <c r="L22" s="97">
        <f t="shared" si="9"/>
        <v>15500000</v>
      </c>
      <c r="M22" s="97">
        <f t="shared" si="9"/>
        <v>16000000</v>
      </c>
      <c r="N22" s="97">
        <f t="shared" si="9"/>
        <v>16500000</v>
      </c>
      <c r="O22" s="97">
        <f t="shared" si="9"/>
        <v>17000000</v>
      </c>
      <c r="P22" s="97">
        <f t="shared" si="9"/>
        <v>17500000</v>
      </c>
      <c r="Q22" s="94"/>
    </row>
    <row r="23">
      <c r="A23" s="81">
        <v>11.0</v>
      </c>
      <c r="B23" s="94"/>
      <c r="C23" s="100" t="s">
        <v>173</v>
      </c>
      <c r="D23" s="101">
        <v>0.9</v>
      </c>
      <c r="E23" s="102">
        <f t="shared" ref="E23:P23" si="10">E21*$D$23</f>
        <v>375</v>
      </c>
      <c r="F23" s="102">
        <f t="shared" si="10"/>
        <v>432</v>
      </c>
      <c r="G23" s="102">
        <f t="shared" si="10"/>
        <v>456.9230769</v>
      </c>
      <c r="H23" s="102">
        <f t="shared" si="10"/>
        <v>448.8</v>
      </c>
      <c r="I23" s="102">
        <f t="shared" si="10"/>
        <v>454.41</v>
      </c>
      <c r="J23" s="102">
        <f t="shared" si="10"/>
        <v>460.6777241</v>
      </c>
      <c r="K23" s="102">
        <f t="shared" si="10"/>
        <v>467.58789</v>
      </c>
      <c r="L23" s="102">
        <f t="shared" si="10"/>
        <v>475.1296302</v>
      </c>
      <c r="M23" s="102">
        <f t="shared" si="10"/>
        <v>506.3100121</v>
      </c>
      <c r="N23" s="102">
        <f t="shared" si="10"/>
        <v>540.064013</v>
      </c>
      <c r="O23" s="102">
        <f t="shared" si="10"/>
        <v>550.3887661</v>
      </c>
      <c r="P23" s="102">
        <f t="shared" si="10"/>
        <v>561.3965415</v>
      </c>
      <c r="Q23" s="94"/>
    </row>
    <row r="24">
      <c r="A24" s="89">
        <v>12.0</v>
      </c>
      <c r="B24" s="94"/>
      <c r="C24" s="100" t="s">
        <v>174</v>
      </c>
      <c r="D24" s="101">
        <v>0.65</v>
      </c>
      <c r="E24" s="102">
        <f t="shared" ref="E24:P24" si="11">E21*$D$24</f>
        <v>270.8333333</v>
      </c>
      <c r="F24" s="102">
        <f t="shared" si="11"/>
        <v>312</v>
      </c>
      <c r="G24" s="102">
        <f t="shared" si="11"/>
        <v>330</v>
      </c>
      <c r="H24" s="102">
        <f t="shared" si="11"/>
        <v>324.1333333</v>
      </c>
      <c r="I24" s="102">
        <f t="shared" si="11"/>
        <v>328.185</v>
      </c>
      <c r="J24" s="102">
        <f t="shared" si="11"/>
        <v>332.7116897</v>
      </c>
      <c r="K24" s="102">
        <f t="shared" si="11"/>
        <v>337.702365</v>
      </c>
      <c r="L24" s="102">
        <f t="shared" si="11"/>
        <v>343.1491773</v>
      </c>
      <c r="M24" s="102">
        <f t="shared" si="11"/>
        <v>365.6683421</v>
      </c>
      <c r="N24" s="102">
        <f t="shared" si="11"/>
        <v>390.0462316</v>
      </c>
      <c r="O24" s="102">
        <f t="shared" si="11"/>
        <v>397.5029978</v>
      </c>
      <c r="P24" s="102">
        <f t="shared" si="11"/>
        <v>405.4530577</v>
      </c>
      <c r="Q24" s="94"/>
    </row>
    <row r="25">
      <c r="A25" s="103">
        <v>13.0</v>
      </c>
      <c r="B25" s="104"/>
      <c r="C25" s="105" t="s">
        <v>175</v>
      </c>
      <c r="D25" s="106" t="s">
        <v>176</v>
      </c>
      <c r="E25" s="104"/>
      <c r="F25" s="104"/>
      <c r="G25" s="104"/>
      <c r="H25" s="104"/>
      <c r="I25" s="104"/>
      <c r="J25" s="104"/>
      <c r="K25" s="104"/>
      <c r="L25" s="104"/>
      <c r="M25" s="104"/>
      <c r="N25" s="104"/>
      <c r="O25" s="104"/>
      <c r="P25" s="104"/>
      <c r="Q25" s="104"/>
      <c r="R25" s="9"/>
      <c r="S25" s="9"/>
      <c r="T25" s="9"/>
      <c r="U25" s="9"/>
      <c r="V25" s="9"/>
      <c r="W25" s="9"/>
      <c r="X25" s="9"/>
      <c r="Y25" s="9"/>
      <c r="Z25" s="9"/>
    </row>
    <row r="26">
      <c r="A26" s="81">
        <v>14.0</v>
      </c>
      <c r="B26" s="94"/>
      <c r="C26" s="91" t="s">
        <v>177</v>
      </c>
      <c r="D26" s="91" t="s">
        <v>178</v>
      </c>
      <c r="E26" s="94"/>
      <c r="F26" s="94"/>
      <c r="G26" s="94"/>
      <c r="H26" s="94"/>
      <c r="I26" s="94"/>
      <c r="J26" s="94"/>
      <c r="K26" s="94"/>
      <c r="L26" s="94"/>
      <c r="M26" s="94"/>
      <c r="N26" s="94"/>
      <c r="O26" s="94"/>
      <c r="P26" s="94"/>
      <c r="Q26" s="94"/>
    </row>
    <row r="27">
      <c r="A27" s="89">
        <v>15.0</v>
      </c>
      <c r="B27" s="94"/>
      <c r="C27" s="91" t="s">
        <v>179</v>
      </c>
      <c r="D27" s="91" t="s">
        <v>180</v>
      </c>
      <c r="E27" s="94"/>
      <c r="F27" s="94"/>
      <c r="G27" s="94"/>
      <c r="H27" s="94"/>
      <c r="I27" s="94"/>
      <c r="J27" s="94"/>
      <c r="K27" s="94"/>
      <c r="L27" s="94"/>
      <c r="M27" s="94"/>
      <c r="N27" s="94"/>
      <c r="O27" s="94"/>
      <c r="P27" s="94"/>
      <c r="Q27" s="94"/>
    </row>
    <row r="28">
      <c r="A28" s="81">
        <v>16.0</v>
      </c>
      <c r="B28" s="98" t="s">
        <v>181</v>
      </c>
      <c r="C28" s="83" t="s">
        <v>182</v>
      </c>
      <c r="D28" s="83" t="s">
        <v>183</v>
      </c>
      <c r="E28" s="82"/>
      <c r="F28" s="82"/>
      <c r="G28" s="82"/>
      <c r="H28" s="82"/>
      <c r="I28" s="82"/>
      <c r="J28" s="82"/>
      <c r="K28" s="82"/>
      <c r="L28" s="82"/>
      <c r="M28" s="82"/>
      <c r="N28" s="82"/>
      <c r="O28" s="82"/>
      <c r="P28" s="82"/>
      <c r="Q28" s="82"/>
    </row>
    <row r="29">
      <c r="A29" s="81">
        <v>17.0</v>
      </c>
      <c r="B29" s="90"/>
      <c r="C29" s="91" t="s">
        <v>184</v>
      </c>
      <c r="D29" s="91" t="s">
        <v>180</v>
      </c>
      <c r="E29" s="94"/>
      <c r="F29" s="94"/>
      <c r="G29" s="94"/>
      <c r="H29" s="94"/>
      <c r="I29" s="94"/>
      <c r="J29" s="94"/>
      <c r="K29" s="94"/>
      <c r="L29" s="94"/>
      <c r="M29" s="94"/>
      <c r="N29" s="94"/>
      <c r="O29" s="94"/>
      <c r="P29" s="94"/>
      <c r="Q29" s="94"/>
    </row>
    <row r="30">
      <c r="A30" s="89">
        <v>18.0</v>
      </c>
      <c r="B30" s="90"/>
      <c r="C30" s="91" t="s">
        <v>185</v>
      </c>
      <c r="D30" s="91" t="s">
        <v>186</v>
      </c>
      <c r="E30" s="94"/>
      <c r="F30" s="94"/>
      <c r="G30" s="94"/>
      <c r="H30" s="94"/>
      <c r="I30" s="94"/>
      <c r="J30" s="94"/>
      <c r="K30" s="94"/>
      <c r="L30" s="94"/>
      <c r="M30" s="94"/>
      <c r="N30" s="94"/>
      <c r="O30" s="94"/>
      <c r="P30" s="94"/>
      <c r="Q30" s="94"/>
    </row>
    <row r="31">
      <c r="A31" s="81">
        <v>19.0</v>
      </c>
      <c r="B31" s="90"/>
      <c r="C31" s="91" t="s">
        <v>187</v>
      </c>
      <c r="D31" s="91" t="s">
        <v>188</v>
      </c>
      <c r="E31" s="94"/>
      <c r="F31" s="94"/>
      <c r="G31" s="94"/>
      <c r="H31" s="94"/>
      <c r="I31" s="94"/>
      <c r="J31" s="94"/>
      <c r="K31" s="94"/>
      <c r="L31" s="94"/>
      <c r="M31" s="94"/>
      <c r="N31" s="94"/>
      <c r="O31" s="94"/>
      <c r="P31" s="94"/>
      <c r="Q31" s="94"/>
    </row>
    <row r="32">
      <c r="A32" s="81">
        <v>20.0</v>
      </c>
      <c r="B32" s="90"/>
      <c r="C32" s="91" t="s">
        <v>189</v>
      </c>
      <c r="D32" s="91" t="s">
        <v>190</v>
      </c>
      <c r="E32" s="94"/>
      <c r="F32" s="94"/>
      <c r="G32" s="94"/>
      <c r="H32" s="94"/>
      <c r="I32" s="94"/>
      <c r="J32" s="94"/>
      <c r="K32" s="94"/>
      <c r="L32" s="94"/>
      <c r="M32" s="94"/>
      <c r="N32" s="94"/>
      <c r="O32" s="94"/>
      <c r="P32" s="94"/>
      <c r="Q32" s="94"/>
    </row>
    <row r="33">
      <c r="A33" s="89">
        <v>21.0</v>
      </c>
      <c r="B33" s="90"/>
      <c r="C33" s="91" t="s">
        <v>191</v>
      </c>
      <c r="D33" s="91" t="s">
        <v>192</v>
      </c>
      <c r="E33" s="94"/>
      <c r="F33" s="94"/>
      <c r="G33" s="94"/>
      <c r="H33" s="94"/>
      <c r="I33" s="94"/>
      <c r="J33" s="94"/>
      <c r="K33" s="94"/>
      <c r="L33" s="94"/>
      <c r="M33" s="94"/>
      <c r="N33" s="94"/>
      <c r="O33" s="94"/>
      <c r="P33" s="94"/>
      <c r="Q33" s="94"/>
    </row>
    <row r="34">
      <c r="A34" s="81">
        <v>22.0</v>
      </c>
      <c r="B34" s="98"/>
      <c r="C34" s="83" t="s">
        <v>193</v>
      </c>
      <c r="D34" s="83" t="s">
        <v>194</v>
      </c>
      <c r="E34" s="82"/>
      <c r="F34" s="82"/>
      <c r="G34" s="82"/>
      <c r="H34" s="82"/>
      <c r="I34" s="82"/>
      <c r="J34" s="82"/>
      <c r="K34" s="82"/>
      <c r="L34" s="82"/>
      <c r="M34" s="82"/>
      <c r="N34" s="82"/>
      <c r="O34" s="82"/>
      <c r="P34" s="82"/>
      <c r="Q34" s="82"/>
    </row>
    <row r="35">
      <c r="A35" s="81">
        <v>23.0</v>
      </c>
      <c r="B35" s="107" t="s">
        <v>195</v>
      </c>
      <c r="C35" s="83" t="s">
        <v>196</v>
      </c>
      <c r="D35" s="83" t="s">
        <v>197</v>
      </c>
      <c r="E35" s="82"/>
      <c r="F35" s="82"/>
      <c r="G35" s="82"/>
      <c r="H35" s="82"/>
      <c r="I35" s="82"/>
      <c r="J35" s="82"/>
      <c r="K35" s="82"/>
      <c r="L35" s="82"/>
      <c r="M35" s="82"/>
      <c r="N35" s="82"/>
      <c r="O35" s="82"/>
      <c r="P35" s="82"/>
      <c r="Q35" s="82"/>
    </row>
    <row r="36">
      <c r="A36" s="89">
        <v>24.0</v>
      </c>
      <c r="B36" s="94"/>
      <c r="C36" s="91" t="s">
        <v>198</v>
      </c>
      <c r="D36" s="108" t="s">
        <v>199</v>
      </c>
      <c r="E36" s="94"/>
      <c r="F36" s="94"/>
      <c r="G36" s="94"/>
      <c r="H36" s="94"/>
      <c r="I36" s="94"/>
      <c r="J36" s="94"/>
      <c r="K36" s="94"/>
      <c r="L36" s="94"/>
      <c r="M36" s="94"/>
      <c r="N36" s="94"/>
      <c r="O36" s="94"/>
      <c r="P36" s="94"/>
      <c r="Q36" s="94"/>
    </row>
    <row r="37">
      <c r="A37" s="81">
        <v>25.0</v>
      </c>
      <c r="B37" s="109"/>
      <c r="C37" s="110" t="s">
        <v>200</v>
      </c>
      <c r="D37" s="110" t="s">
        <v>201</v>
      </c>
      <c r="E37" s="109"/>
      <c r="F37" s="109"/>
      <c r="G37" s="109"/>
      <c r="H37" s="109"/>
      <c r="I37" s="109"/>
      <c r="J37" s="109"/>
      <c r="K37" s="109"/>
      <c r="L37" s="109"/>
      <c r="M37" s="109"/>
      <c r="N37" s="109"/>
      <c r="O37" s="109"/>
      <c r="P37" s="109"/>
      <c r="Q37" s="109"/>
    </row>
    <row r="38">
      <c r="A38" s="81">
        <v>26.0</v>
      </c>
      <c r="B38" s="94"/>
      <c r="C38" s="108" t="s">
        <v>202</v>
      </c>
      <c r="D38" s="91" t="s">
        <v>203</v>
      </c>
      <c r="E38" s="94"/>
      <c r="F38" s="94"/>
      <c r="G38" s="94"/>
      <c r="H38" s="94"/>
      <c r="I38" s="94"/>
      <c r="J38" s="94"/>
      <c r="K38" s="94"/>
      <c r="L38" s="94"/>
      <c r="M38" s="94"/>
      <c r="N38" s="94"/>
      <c r="O38" s="94"/>
      <c r="P38" s="94"/>
      <c r="Q38" s="94"/>
    </row>
    <row r="39">
      <c r="A39" s="89">
        <v>27.0</v>
      </c>
      <c r="B39" s="72"/>
      <c r="C39" s="111" t="s">
        <v>204</v>
      </c>
      <c r="D39" s="75" t="s">
        <v>205</v>
      </c>
      <c r="E39" s="72"/>
      <c r="F39" s="72"/>
      <c r="G39" s="72"/>
      <c r="H39" s="72"/>
      <c r="I39" s="72"/>
      <c r="J39" s="72"/>
      <c r="K39" s="72"/>
      <c r="L39" s="72"/>
      <c r="M39" s="72"/>
      <c r="N39" s="72"/>
      <c r="O39" s="72"/>
      <c r="P39" s="72"/>
      <c r="Q39" s="72"/>
    </row>
    <row r="40">
      <c r="A40" s="71"/>
      <c r="B40" s="72"/>
      <c r="C40" s="72"/>
      <c r="D40" s="72"/>
      <c r="E40" s="72"/>
      <c r="F40" s="72"/>
      <c r="G40" s="72"/>
      <c r="H40" s="72"/>
      <c r="I40" s="72"/>
      <c r="J40" s="72"/>
      <c r="K40" s="72"/>
      <c r="L40" s="72"/>
      <c r="M40" s="72"/>
      <c r="N40" s="72"/>
      <c r="O40" s="72"/>
      <c r="P40" s="72"/>
      <c r="Q40" s="72"/>
    </row>
    <row r="41">
      <c r="A41" s="112" t="s">
        <v>59</v>
      </c>
      <c r="B41" s="74" t="s">
        <v>125</v>
      </c>
      <c r="C41" s="74" t="s">
        <v>206</v>
      </c>
      <c r="D41" s="74" t="s">
        <v>207</v>
      </c>
      <c r="E41" s="113"/>
      <c r="F41" s="113"/>
      <c r="G41" s="113"/>
      <c r="H41" s="113"/>
      <c r="I41" s="113"/>
      <c r="J41" s="113"/>
      <c r="K41" s="113"/>
      <c r="L41" s="113"/>
      <c r="M41" s="113"/>
      <c r="N41" s="113"/>
      <c r="O41" s="113"/>
      <c r="P41" s="113"/>
      <c r="Q41" s="113"/>
      <c r="R41" s="114"/>
      <c r="S41" s="114"/>
      <c r="T41" s="114"/>
      <c r="U41" s="114"/>
      <c r="V41" s="114"/>
      <c r="W41" s="114"/>
      <c r="X41" s="114"/>
      <c r="Y41" s="114"/>
      <c r="Z41" s="114"/>
    </row>
    <row r="42">
      <c r="A42" s="115">
        <v>1.0</v>
      </c>
      <c r="B42" s="75" t="s">
        <v>208</v>
      </c>
      <c r="C42" s="116">
        <v>700000.0</v>
      </c>
      <c r="D42" s="75" t="s">
        <v>209</v>
      </c>
      <c r="E42" s="72"/>
      <c r="F42" s="72"/>
      <c r="G42" s="72"/>
      <c r="H42" s="72"/>
      <c r="I42" s="72"/>
      <c r="J42" s="72"/>
      <c r="K42" s="116">
        <f t="shared" ref="K42:P42" si="12">$C$42*4</f>
        <v>2800000</v>
      </c>
      <c r="L42" s="116">
        <f t="shared" si="12"/>
        <v>2800000</v>
      </c>
      <c r="M42" s="116">
        <f t="shared" si="12"/>
        <v>2800000</v>
      </c>
      <c r="N42" s="116">
        <f t="shared" si="12"/>
        <v>2800000</v>
      </c>
      <c r="O42" s="116">
        <f t="shared" si="12"/>
        <v>2800000</v>
      </c>
      <c r="P42" s="116">
        <f t="shared" si="12"/>
        <v>2800000</v>
      </c>
      <c r="Q42" s="116"/>
    </row>
    <row r="43">
      <c r="A43" s="115">
        <v>2.0</v>
      </c>
      <c r="B43" s="75" t="s">
        <v>210</v>
      </c>
      <c r="C43" s="116">
        <v>1000000.0</v>
      </c>
      <c r="D43" s="75" t="s">
        <v>211</v>
      </c>
      <c r="E43" s="72"/>
      <c r="F43" s="72"/>
      <c r="G43" s="72"/>
      <c r="H43" s="72"/>
      <c r="I43" s="72"/>
      <c r="J43" s="72"/>
      <c r="K43" s="116">
        <f t="shared" ref="K43:P43" si="13">K51*$C$43</f>
        <v>9000000</v>
      </c>
      <c r="L43" s="116">
        <f t="shared" si="13"/>
        <v>10000000</v>
      </c>
      <c r="M43" s="116">
        <f t="shared" si="13"/>
        <v>10000000</v>
      </c>
      <c r="N43" s="116">
        <f t="shared" si="13"/>
        <v>10000000</v>
      </c>
      <c r="O43" s="116">
        <f t="shared" si="13"/>
        <v>10000000</v>
      </c>
      <c r="P43" s="116">
        <f t="shared" si="13"/>
        <v>10000000</v>
      </c>
      <c r="Q43" s="116"/>
    </row>
    <row r="44">
      <c r="A44" s="115">
        <v>3.0</v>
      </c>
      <c r="B44" s="75" t="s">
        <v>212</v>
      </c>
      <c r="C44" s="116">
        <v>200000.0</v>
      </c>
      <c r="D44" s="75" t="s">
        <v>213</v>
      </c>
      <c r="E44" s="72"/>
      <c r="F44" s="72"/>
      <c r="G44" s="72"/>
      <c r="H44" s="72"/>
      <c r="I44" s="72"/>
      <c r="J44" s="72"/>
      <c r="K44" s="116">
        <f t="shared" ref="K44:P44" si="14">K51*$C$44</f>
        <v>1800000</v>
      </c>
      <c r="L44" s="116">
        <f t="shared" si="14"/>
        <v>2000000</v>
      </c>
      <c r="M44" s="116">
        <f t="shared" si="14"/>
        <v>2000000</v>
      </c>
      <c r="N44" s="116">
        <f t="shared" si="14"/>
        <v>2000000</v>
      </c>
      <c r="O44" s="116">
        <f t="shared" si="14"/>
        <v>2000000</v>
      </c>
      <c r="P44" s="116">
        <f t="shared" si="14"/>
        <v>2000000</v>
      </c>
      <c r="Q44" s="116"/>
    </row>
    <row r="45">
      <c r="A45" s="115">
        <v>4.0</v>
      </c>
      <c r="B45" s="75" t="s">
        <v>214</v>
      </c>
      <c r="C45" s="117">
        <v>5.0E-4</v>
      </c>
      <c r="D45" s="75" t="s">
        <v>215</v>
      </c>
      <c r="E45" s="72"/>
      <c r="F45" s="72"/>
      <c r="G45" s="72"/>
      <c r="H45" s="72"/>
      <c r="I45" s="72"/>
      <c r="J45" s="72"/>
      <c r="K45" s="116">
        <f t="shared" ref="K45:P45" si="15">$C$45*K15</f>
        <v>2337939.45</v>
      </c>
      <c r="L45" s="116">
        <f t="shared" si="15"/>
        <v>2454836.423</v>
      </c>
      <c r="M45" s="116">
        <f t="shared" si="15"/>
        <v>2700320.065</v>
      </c>
      <c r="N45" s="116">
        <f t="shared" si="15"/>
        <v>2970352.071</v>
      </c>
      <c r="O45" s="116">
        <f t="shared" si="15"/>
        <v>3118869.675</v>
      </c>
      <c r="P45" s="116">
        <f t="shared" si="15"/>
        <v>3274813.159</v>
      </c>
      <c r="Q45" s="116"/>
    </row>
    <row r="46">
      <c r="A46" s="115">
        <v>5.0</v>
      </c>
      <c r="B46" s="75" t="s">
        <v>216</v>
      </c>
      <c r="C46" s="116">
        <v>500000.0</v>
      </c>
      <c r="D46" s="75" t="s">
        <v>217</v>
      </c>
      <c r="E46" s="72"/>
      <c r="F46" s="72"/>
      <c r="G46" s="72"/>
      <c r="H46" s="72"/>
      <c r="I46" s="72"/>
      <c r="J46" s="72"/>
      <c r="K46" s="116">
        <f t="shared" ref="K46:P46" si="16">$C$46*2</f>
        <v>1000000</v>
      </c>
      <c r="L46" s="116">
        <f t="shared" si="16"/>
        <v>1000000</v>
      </c>
      <c r="M46" s="116">
        <f t="shared" si="16"/>
        <v>1000000</v>
      </c>
      <c r="N46" s="116">
        <f t="shared" si="16"/>
        <v>1000000</v>
      </c>
      <c r="O46" s="116">
        <f t="shared" si="16"/>
        <v>1000000</v>
      </c>
      <c r="P46" s="116">
        <f t="shared" si="16"/>
        <v>1000000</v>
      </c>
      <c r="Q46" s="116"/>
    </row>
    <row r="47">
      <c r="A47" s="115">
        <v>6.0</v>
      </c>
      <c r="B47" s="75" t="s">
        <v>218</v>
      </c>
      <c r="C47" s="116">
        <v>200000.0</v>
      </c>
      <c r="D47" s="75" t="s">
        <v>213</v>
      </c>
      <c r="E47" s="72"/>
      <c r="F47" s="72"/>
      <c r="G47" s="72"/>
      <c r="H47" s="72"/>
      <c r="I47" s="72"/>
      <c r="J47" s="72"/>
      <c r="K47" s="116">
        <f t="shared" ref="K47:P47" si="17">$C$47*K51</f>
        <v>1800000</v>
      </c>
      <c r="L47" s="116">
        <f t="shared" si="17"/>
        <v>2000000</v>
      </c>
      <c r="M47" s="116">
        <f t="shared" si="17"/>
        <v>2000000</v>
      </c>
      <c r="N47" s="116">
        <f t="shared" si="17"/>
        <v>2000000</v>
      </c>
      <c r="O47" s="116">
        <f t="shared" si="17"/>
        <v>2000000</v>
      </c>
      <c r="P47" s="116">
        <f t="shared" si="17"/>
        <v>2000000</v>
      </c>
      <c r="Q47" s="72"/>
    </row>
    <row r="48" hidden="1">
      <c r="A48" s="71"/>
      <c r="B48" s="75" t="s">
        <v>219</v>
      </c>
      <c r="C48" s="72"/>
      <c r="D48" s="72"/>
      <c r="E48" s="72"/>
      <c r="F48" s="72"/>
      <c r="G48" s="72"/>
      <c r="H48" s="72"/>
      <c r="I48" s="72"/>
      <c r="J48" s="72"/>
      <c r="K48" s="116">
        <f>$C$50*C48</f>
        <v>0</v>
      </c>
      <c r="L48" s="77">
        <f t="shared" ref="L48:P48" si="18">SUM(L42:L47)</f>
        <v>20254836.42</v>
      </c>
      <c r="M48" s="77">
        <f t="shared" si="18"/>
        <v>20500320.06</v>
      </c>
      <c r="N48" s="77">
        <f t="shared" si="18"/>
        <v>20770352.07</v>
      </c>
      <c r="O48" s="77">
        <f t="shared" si="18"/>
        <v>20918869.67</v>
      </c>
      <c r="P48" s="77">
        <f t="shared" si="18"/>
        <v>21074813.16</v>
      </c>
      <c r="Q48" s="72"/>
    </row>
    <row r="49">
      <c r="A49" s="112">
        <v>7.0</v>
      </c>
      <c r="B49" s="75" t="s">
        <v>219</v>
      </c>
      <c r="C49" s="74"/>
      <c r="D49" s="74"/>
      <c r="E49" s="118"/>
      <c r="F49" s="119"/>
      <c r="G49" s="113"/>
      <c r="H49" s="113"/>
      <c r="I49" s="113"/>
      <c r="J49" s="113"/>
      <c r="K49" s="116">
        <f t="shared" ref="K49:P49" si="19">sum(K42:K47)</f>
        <v>18737939.45</v>
      </c>
      <c r="L49" s="116">
        <f t="shared" si="19"/>
        <v>20254836.42</v>
      </c>
      <c r="M49" s="116">
        <f t="shared" si="19"/>
        <v>20500320.06</v>
      </c>
      <c r="N49" s="116">
        <f t="shared" si="19"/>
        <v>20770352.07</v>
      </c>
      <c r="O49" s="116">
        <f t="shared" si="19"/>
        <v>20918869.67</v>
      </c>
      <c r="P49" s="116">
        <f t="shared" si="19"/>
        <v>21074813.16</v>
      </c>
      <c r="Q49" s="113"/>
    </row>
    <row r="50">
      <c r="A50" s="112"/>
      <c r="B50" s="74" t="s">
        <v>220</v>
      </c>
      <c r="C50" s="74">
        <v>10.0</v>
      </c>
      <c r="D50" s="74"/>
      <c r="E50" s="118"/>
      <c r="F50" s="119"/>
      <c r="G50" s="113"/>
      <c r="H50" s="113"/>
      <c r="I50" s="113"/>
      <c r="J50" s="113"/>
      <c r="K50" s="113"/>
      <c r="L50" s="113"/>
      <c r="M50" s="113"/>
      <c r="N50" s="113"/>
      <c r="O50" s="113"/>
      <c r="P50" s="113"/>
      <c r="Q50" s="113"/>
    </row>
    <row r="51">
      <c r="A51" s="112"/>
      <c r="B51" s="74" t="s">
        <v>221</v>
      </c>
      <c r="C51" s="120">
        <f>K49/C50</f>
        <v>1873793.945</v>
      </c>
      <c r="D51" s="74"/>
      <c r="E51" s="118"/>
      <c r="F51" s="119"/>
      <c r="G51" s="113"/>
      <c r="H51" s="113"/>
      <c r="I51" s="113"/>
      <c r="J51" s="113"/>
      <c r="K51" s="74">
        <v>9.0</v>
      </c>
      <c r="L51" s="74">
        <v>10.0</v>
      </c>
      <c r="M51" s="74">
        <v>10.0</v>
      </c>
      <c r="N51" s="74">
        <v>10.0</v>
      </c>
      <c r="O51" s="74">
        <v>10.0</v>
      </c>
      <c r="P51" s="74">
        <v>10.0</v>
      </c>
      <c r="Q51" s="113"/>
    </row>
    <row r="52">
      <c r="A52" s="112"/>
      <c r="B52" s="75" t="s">
        <v>222</v>
      </c>
      <c r="C52" s="74"/>
      <c r="D52" s="113"/>
      <c r="E52" s="113"/>
      <c r="F52" s="113"/>
      <c r="G52" s="113"/>
      <c r="H52" s="113"/>
      <c r="I52" s="113"/>
      <c r="J52" s="113"/>
      <c r="K52" s="121">
        <f t="shared" ref="K52:P52" si="20">K49/K14</f>
        <v>0.002404417204</v>
      </c>
      <c r="L52" s="121">
        <f t="shared" si="20"/>
        <v>0.00247529769</v>
      </c>
      <c r="M52" s="121">
        <f t="shared" si="20"/>
        <v>0.002277543355</v>
      </c>
      <c r="N52" s="121">
        <f t="shared" si="20"/>
        <v>0.002097766686</v>
      </c>
      <c r="O52" s="121">
        <f t="shared" si="20"/>
        <v>0.002012158749</v>
      </c>
      <c r="P52" s="121">
        <f t="shared" si="20"/>
        <v>0.00193062738</v>
      </c>
      <c r="Q52" s="116"/>
    </row>
    <row r="53">
      <c r="A53" s="112"/>
      <c r="B53" s="74"/>
      <c r="C53" s="113"/>
      <c r="D53" s="113"/>
      <c r="E53" s="113"/>
      <c r="F53" s="113"/>
      <c r="G53" s="113"/>
      <c r="H53" s="113"/>
      <c r="I53" s="113"/>
      <c r="J53" s="113"/>
      <c r="K53" s="113"/>
      <c r="L53" s="113"/>
      <c r="M53" s="113"/>
      <c r="N53" s="113"/>
      <c r="O53" s="113"/>
      <c r="P53" s="113"/>
      <c r="Q53" s="113"/>
    </row>
    <row r="54">
      <c r="A54" s="112" t="s">
        <v>223</v>
      </c>
      <c r="B54" s="74" t="s">
        <v>224</v>
      </c>
      <c r="C54" s="113"/>
      <c r="D54" s="113"/>
      <c r="E54" s="113"/>
      <c r="F54" s="113"/>
      <c r="G54" s="113"/>
      <c r="H54" s="113"/>
      <c r="I54" s="113"/>
      <c r="J54" s="113"/>
      <c r="K54" s="113"/>
      <c r="L54" s="113"/>
      <c r="M54" s="113"/>
      <c r="N54" s="113"/>
      <c r="O54" s="113"/>
      <c r="P54" s="113"/>
      <c r="Q54" s="113"/>
    </row>
    <row r="55">
      <c r="A55" s="71"/>
      <c r="B55" s="72"/>
      <c r="C55" s="72"/>
      <c r="D55" s="72"/>
      <c r="E55" s="72"/>
      <c r="F55" s="72"/>
      <c r="G55" s="72"/>
      <c r="H55" s="72"/>
      <c r="I55" s="72"/>
      <c r="J55" s="72"/>
      <c r="K55" s="72"/>
      <c r="L55" s="72"/>
      <c r="M55" s="72"/>
      <c r="N55" s="72"/>
      <c r="O55" s="72"/>
      <c r="P55" s="72"/>
      <c r="Q55" s="72"/>
    </row>
    <row r="56">
      <c r="A56" s="122">
        <v>1.0</v>
      </c>
      <c r="B56" s="123" t="s">
        <v>225</v>
      </c>
      <c r="C56" s="124"/>
      <c r="D56" s="75" t="s">
        <v>226</v>
      </c>
      <c r="E56" s="75" t="s">
        <v>84</v>
      </c>
      <c r="F56" s="75" t="s">
        <v>85</v>
      </c>
      <c r="G56" s="72"/>
      <c r="H56" s="72"/>
      <c r="I56" s="72"/>
      <c r="J56" s="72"/>
      <c r="K56" s="72"/>
      <c r="L56" s="72"/>
      <c r="M56" s="72"/>
      <c r="N56" s="72"/>
      <c r="O56" s="72"/>
      <c r="P56" s="72"/>
      <c r="Q56" s="72"/>
    </row>
    <row r="57">
      <c r="A57" s="125"/>
      <c r="B57" s="91" t="s">
        <v>227</v>
      </c>
      <c r="C57" s="126">
        <v>1.0</v>
      </c>
      <c r="D57" s="116">
        <v>1.7E7</v>
      </c>
      <c r="E57" s="77">
        <f t="shared" ref="E57:E65" si="21">D57*C57</f>
        <v>17000000</v>
      </c>
      <c r="F57" s="77">
        <f t="shared" ref="F57:F65" si="22">E57*12</f>
        <v>204000000</v>
      </c>
      <c r="G57" s="72"/>
      <c r="H57" s="72"/>
      <c r="I57" s="72"/>
      <c r="J57" s="72"/>
      <c r="K57" s="72"/>
      <c r="L57" s="72"/>
      <c r="M57" s="72"/>
      <c r="N57" s="72"/>
      <c r="O57" s="72"/>
      <c r="P57" s="72"/>
      <c r="Q57" s="72"/>
    </row>
    <row r="58">
      <c r="A58" s="125"/>
      <c r="B58" s="91" t="s">
        <v>228</v>
      </c>
      <c r="C58" s="126">
        <v>2.0</v>
      </c>
      <c r="D58" s="116">
        <v>1.1E7</v>
      </c>
      <c r="E58" s="77">
        <f t="shared" si="21"/>
        <v>22000000</v>
      </c>
      <c r="F58" s="77">
        <f t="shared" si="22"/>
        <v>264000000</v>
      </c>
      <c r="G58" s="72"/>
      <c r="H58" s="72"/>
      <c r="I58" s="72"/>
      <c r="J58" s="72"/>
      <c r="K58" s="72"/>
      <c r="L58" s="72"/>
      <c r="M58" s="72"/>
      <c r="N58" s="72"/>
      <c r="O58" s="72"/>
      <c r="P58" s="72"/>
      <c r="Q58" s="72"/>
    </row>
    <row r="59">
      <c r="A59" s="125"/>
      <c r="B59" s="91" t="s">
        <v>229</v>
      </c>
      <c r="C59" s="126">
        <v>12.0</v>
      </c>
      <c r="D59" s="116">
        <v>5000000.0</v>
      </c>
      <c r="E59" s="77">
        <f t="shared" si="21"/>
        <v>60000000</v>
      </c>
      <c r="F59" s="77">
        <f t="shared" si="22"/>
        <v>720000000</v>
      </c>
      <c r="G59" s="72"/>
      <c r="H59" s="72"/>
      <c r="I59" s="72"/>
      <c r="J59" s="72"/>
      <c r="K59" s="72"/>
      <c r="L59" s="72"/>
      <c r="M59" s="72"/>
      <c r="N59" s="72"/>
      <c r="O59" s="72"/>
      <c r="P59" s="72"/>
      <c r="Q59" s="72"/>
    </row>
    <row r="60">
      <c r="A60" s="125"/>
      <c r="B60" s="91" t="s">
        <v>230</v>
      </c>
      <c r="C60" s="126">
        <v>1.0</v>
      </c>
      <c r="D60" s="116">
        <v>7000000.0</v>
      </c>
      <c r="E60" s="77">
        <f t="shared" si="21"/>
        <v>7000000</v>
      </c>
      <c r="F60" s="77">
        <f t="shared" si="22"/>
        <v>84000000</v>
      </c>
      <c r="G60" s="72"/>
      <c r="H60" s="72"/>
      <c r="I60" s="72"/>
      <c r="J60" s="72"/>
      <c r="K60" s="72"/>
      <c r="L60" s="72"/>
      <c r="M60" s="72"/>
      <c r="N60" s="72"/>
      <c r="O60" s="72"/>
      <c r="P60" s="72"/>
      <c r="Q60" s="72"/>
    </row>
    <row r="61">
      <c r="A61" s="89">
        <v>2.0</v>
      </c>
      <c r="B61" s="91" t="s">
        <v>231</v>
      </c>
      <c r="C61" s="94"/>
      <c r="D61" s="77"/>
      <c r="E61" s="77">
        <f t="shared" si="21"/>
        <v>0</v>
      </c>
      <c r="F61" s="77">
        <f t="shared" si="22"/>
        <v>0</v>
      </c>
      <c r="G61" s="72"/>
      <c r="H61" s="72"/>
      <c r="I61" s="72"/>
      <c r="J61" s="72"/>
      <c r="K61" s="72"/>
      <c r="L61" s="72"/>
      <c r="M61" s="72"/>
      <c r="N61" s="72"/>
      <c r="O61" s="72"/>
      <c r="P61" s="72"/>
      <c r="Q61" s="72"/>
    </row>
    <row r="62">
      <c r="A62" s="125"/>
      <c r="B62" s="91" t="s">
        <v>232</v>
      </c>
      <c r="C62" s="126">
        <v>1.0</v>
      </c>
      <c r="D62" s="116">
        <v>1.1E7</v>
      </c>
      <c r="E62" s="77">
        <f t="shared" si="21"/>
        <v>11000000</v>
      </c>
      <c r="F62" s="77">
        <f t="shared" si="22"/>
        <v>132000000</v>
      </c>
      <c r="G62" s="72"/>
      <c r="H62" s="72"/>
      <c r="I62" s="72"/>
      <c r="J62" s="72"/>
      <c r="K62" s="72"/>
      <c r="L62" s="72"/>
      <c r="M62" s="72"/>
      <c r="N62" s="72"/>
      <c r="O62" s="72"/>
      <c r="P62" s="72"/>
      <c r="Q62" s="72"/>
    </row>
    <row r="63">
      <c r="A63" s="125"/>
      <c r="B63" s="91" t="s">
        <v>233</v>
      </c>
      <c r="C63" s="126">
        <v>6.0</v>
      </c>
      <c r="D63" s="116">
        <v>8000000.0</v>
      </c>
      <c r="E63" s="77">
        <f t="shared" si="21"/>
        <v>48000000</v>
      </c>
      <c r="F63" s="77">
        <f t="shared" si="22"/>
        <v>576000000</v>
      </c>
      <c r="G63" s="72"/>
      <c r="H63" s="72"/>
      <c r="I63" s="72"/>
      <c r="J63" s="72"/>
      <c r="K63" s="72"/>
      <c r="L63" s="72"/>
      <c r="M63" s="72"/>
      <c r="N63" s="72"/>
      <c r="O63" s="72"/>
      <c r="P63" s="72"/>
      <c r="Q63" s="72"/>
    </row>
    <row r="64">
      <c r="A64" s="125"/>
      <c r="B64" s="91" t="s">
        <v>234</v>
      </c>
      <c r="C64" s="126">
        <v>2.0</v>
      </c>
      <c r="D64" s="116">
        <v>1.0E7</v>
      </c>
      <c r="E64" s="77">
        <f t="shared" si="21"/>
        <v>20000000</v>
      </c>
      <c r="F64" s="77">
        <f t="shared" si="22"/>
        <v>240000000</v>
      </c>
      <c r="G64" s="72"/>
      <c r="H64" s="72"/>
      <c r="I64" s="72"/>
      <c r="J64" s="72"/>
      <c r="K64" s="72"/>
      <c r="L64" s="72"/>
      <c r="M64" s="72"/>
      <c r="N64" s="72"/>
      <c r="O64" s="72"/>
      <c r="P64" s="72"/>
      <c r="Q64" s="72"/>
    </row>
    <row r="65">
      <c r="A65" s="125"/>
      <c r="B65" s="91" t="s">
        <v>112</v>
      </c>
      <c r="C65" s="126">
        <v>1.0</v>
      </c>
      <c r="D65" s="116">
        <v>8000000.0</v>
      </c>
      <c r="E65" s="77">
        <f t="shared" si="21"/>
        <v>8000000</v>
      </c>
      <c r="F65" s="77">
        <f t="shared" si="22"/>
        <v>96000000</v>
      </c>
      <c r="G65" s="72"/>
      <c r="H65" s="72"/>
      <c r="I65" s="72"/>
      <c r="J65" s="72"/>
      <c r="K65" s="72"/>
      <c r="L65" s="72"/>
      <c r="M65" s="72"/>
      <c r="N65" s="72"/>
      <c r="O65" s="72"/>
      <c r="P65" s="72"/>
      <c r="Q65" s="72"/>
    </row>
    <row r="66">
      <c r="A66" s="71"/>
      <c r="B66" s="72"/>
      <c r="C66" s="72"/>
      <c r="D66" s="77"/>
      <c r="E66" s="77">
        <f t="shared" ref="E66:F66" si="23">SUM(E57:E65)</f>
        <v>193000000</v>
      </c>
      <c r="F66" s="77">
        <f t="shared" si="23"/>
        <v>2316000000</v>
      </c>
      <c r="G66" s="72"/>
      <c r="H66" s="72"/>
      <c r="I66" s="72"/>
      <c r="J66" s="72"/>
      <c r="K66" s="72"/>
      <c r="L66" s="72"/>
      <c r="M66" s="72"/>
      <c r="N66" s="72"/>
      <c r="O66" s="72"/>
      <c r="P66" s="72"/>
      <c r="Q66" s="72"/>
    </row>
    <row r="67">
      <c r="A67" s="71"/>
      <c r="B67" s="72"/>
      <c r="C67" s="72"/>
      <c r="D67" s="72"/>
      <c r="E67" s="72"/>
      <c r="F67" s="72"/>
      <c r="G67" s="72"/>
      <c r="H67" s="72"/>
      <c r="I67" s="72"/>
      <c r="J67" s="72"/>
      <c r="K67" s="72"/>
      <c r="L67" s="72"/>
      <c r="M67" s="72"/>
      <c r="N67" s="72"/>
      <c r="O67" s="72"/>
      <c r="P67" s="72"/>
      <c r="Q67" s="72"/>
    </row>
    <row r="68">
      <c r="A68" s="71"/>
      <c r="B68" s="72"/>
      <c r="C68" s="72"/>
      <c r="D68" s="72"/>
      <c r="E68" s="72"/>
      <c r="F68" s="72"/>
      <c r="G68" s="72"/>
      <c r="H68" s="72"/>
      <c r="I68" s="72"/>
      <c r="J68" s="72"/>
      <c r="K68" s="72"/>
      <c r="L68" s="72"/>
      <c r="M68" s="72"/>
      <c r="N68" s="72"/>
      <c r="O68" s="72"/>
      <c r="P68" s="72"/>
      <c r="Q68" s="72"/>
    </row>
    <row r="69">
      <c r="A69" s="71"/>
      <c r="B69" s="72"/>
      <c r="C69" s="72"/>
      <c r="D69" s="72"/>
      <c r="E69" s="72"/>
      <c r="F69" s="72"/>
      <c r="G69" s="72"/>
      <c r="H69" s="72"/>
      <c r="I69" s="72"/>
      <c r="J69" s="72"/>
      <c r="K69" s="72"/>
      <c r="L69" s="72"/>
      <c r="M69" s="72"/>
      <c r="N69" s="72"/>
      <c r="O69" s="72"/>
      <c r="P69" s="72"/>
      <c r="Q69" s="72"/>
    </row>
  </sheetData>
  <mergeCells count="2">
    <mergeCell ref="A2:P2"/>
    <mergeCell ref="C6:D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17.63"/>
    <col customWidth="1" min="3" max="3" width="33.38"/>
    <col customWidth="1" min="4" max="4" width="24.25"/>
    <col customWidth="1" min="5" max="5" width="16.88"/>
    <col customWidth="1" min="6" max="16" width="14.75"/>
  </cols>
  <sheetData>
    <row r="1">
      <c r="A1" s="71"/>
      <c r="B1" s="72"/>
      <c r="C1" s="72"/>
      <c r="D1" s="72"/>
      <c r="E1" s="72"/>
      <c r="F1" s="72"/>
      <c r="G1" s="72"/>
      <c r="H1" s="72"/>
      <c r="I1" s="72"/>
      <c r="J1" s="72"/>
      <c r="K1" s="72"/>
      <c r="L1" s="72"/>
      <c r="M1" s="72"/>
      <c r="N1" s="72"/>
      <c r="O1" s="72"/>
      <c r="P1" s="72"/>
      <c r="Q1" s="72"/>
    </row>
    <row r="2">
      <c r="A2" s="73" t="s">
        <v>131</v>
      </c>
      <c r="Q2" s="72"/>
    </row>
    <row r="3">
      <c r="A3" s="71"/>
      <c r="B3" s="72"/>
      <c r="C3" s="72"/>
      <c r="D3" s="72"/>
      <c r="E3" s="72"/>
      <c r="F3" s="72"/>
      <c r="G3" s="72"/>
      <c r="H3" s="72"/>
      <c r="I3" s="72"/>
      <c r="J3" s="72"/>
      <c r="K3" s="72"/>
      <c r="L3" s="72"/>
      <c r="M3" s="72"/>
      <c r="N3" s="72"/>
      <c r="O3" s="72"/>
      <c r="P3" s="72"/>
      <c r="Q3" s="72"/>
    </row>
    <row r="4">
      <c r="A4" s="71"/>
      <c r="B4" s="74" t="s">
        <v>132</v>
      </c>
      <c r="C4" s="75" t="s">
        <v>133</v>
      </c>
      <c r="D4" s="72"/>
      <c r="E4" s="75" t="s">
        <v>134</v>
      </c>
      <c r="F4" s="75" t="s">
        <v>235</v>
      </c>
      <c r="G4" s="72"/>
      <c r="H4" s="72"/>
      <c r="I4" s="72"/>
      <c r="J4" s="72"/>
      <c r="K4" s="72"/>
      <c r="L4" s="72"/>
      <c r="M4" s="72"/>
      <c r="N4" s="72"/>
      <c r="O4" s="72"/>
      <c r="P4" s="72"/>
      <c r="Q4" s="72"/>
    </row>
    <row r="5">
      <c r="A5" s="71"/>
      <c r="B5" s="74" t="s">
        <v>136</v>
      </c>
      <c r="C5" s="75" t="s">
        <v>137</v>
      </c>
      <c r="D5" s="72"/>
      <c r="E5" s="72"/>
      <c r="F5" s="72"/>
      <c r="G5" s="72"/>
      <c r="H5" s="72"/>
      <c r="I5" s="72"/>
      <c r="J5" s="72"/>
      <c r="K5" s="72"/>
      <c r="L5" s="72"/>
      <c r="M5" s="72"/>
      <c r="N5" s="72"/>
      <c r="O5" s="72"/>
      <c r="P5" s="72"/>
      <c r="Q5" s="72"/>
    </row>
    <row r="6">
      <c r="A6" s="71"/>
      <c r="B6" s="72"/>
      <c r="C6" s="75" t="s">
        <v>138</v>
      </c>
      <c r="E6" s="72"/>
      <c r="F6" s="72"/>
      <c r="G6" s="72"/>
      <c r="H6" s="72"/>
      <c r="I6" s="72"/>
      <c r="J6" s="72"/>
      <c r="K6" s="72"/>
      <c r="L6" s="72"/>
      <c r="M6" s="72"/>
      <c r="N6" s="72"/>
      <c r="O6" s="72"/>
      <c r="P6" s="72"/>
      <c r="Q6" s="72"/>
    </row>
    <row r="7">
      <c r="A7" s="71"/>
      <c r="B7" s="72"/>
      <c r="C7" s="75" t="s">
        <v>236</v>
      </c>
      <c r="D7" s="116">
        <v>4500000.0</v>
      </c>
      <c r="E7" s="72"/>
      <c r="F7" s="72"/>
      <c r="G7" s="72"/>
      <c r="H7" s="72"/>
      <c r="I7" s="72"/>
      <c r="J7" s="72"/>
      <c r="K7" s="72"/>
      <c r="L7" s="72"/>
      <c r="M7" s="72"/>
      <c r="N7" s="72"/>
      <c r="O7" s="72"/>
      <c r="P7" s="72"/>
      <c r="Q7" s="72"/>
    </row>
    <row r="8">
      <c r="A8" s="71"/>
      <c r="B8" s="72"/>
      <c r="C8" s="75" t="s">
        <v>237</v>
      </c>
      <c r="D8" s="77">
        <f>D14</f>
        <v>85696318160</v>
      </c>
      <c r="E8" s="72"/>
      <c r="F8" s="72"/>
      <c r="G8" s="72"/>
      <c r="H8" s="72"/>
      <c r="I8" s="72"/>
      <c r="J8" s="72"/>
      <c r="K8" s="72"/>
      <c r="L8" s="72"/>
      <c r="M8" s="72"/>
      <c r="N8" s="72"/>
      <c r="O8" s="72"/>
      <c r="P8" s="72"/>
      <c r="Q8" s="72"/>
    </row>
    <row r="9">
      <c r="A9" s="71"/>
      <c r="B9" s="72"/>
      <c r="C9" s="75" t="s">
        <v>238</v>
      </c>
      <c r="D9" s="77">
        <f>D8/12</f>
        <v>7141359847</v>
      </c>
      <c r="E9" s="72"/>
      <c r="F9" s="72"/>
      <c r="G9" s="72"/>
      <c r="H9" s="72"/>
      <c r="I9" s="72"/>
      <c r="J9" s="72"/>
      <c r="K9" s="72"/>
      <c r="L9" s="72"/>
      <c r="M9" s="72"/>
      <c r="N9" s="72"/>
      <c r="O9" s="72"/>
      <c r="P9" s="72"/>
      <c r="Q9" s="72"/>
    </row>
    <row r="10">
      <c r="A10" s="71"/>
      <c r="B10" s="72"/>
      <c r="C10" s="75" t="s">
        <v>239</v>
      </c>
      <c r="D10" s="72"/>
      <c r="E10" s="72"/>
      <c r="F10" s="72"/>
      <c r="G10" s="72"/>
      <c r="H10" s="72"/>
      <c r="I10" s="72"/>
      <c r="J10" s="72"/>
      <c r="K10" s="72"/>
      <c r="L10" s="72"/>
      <c r="M10" s="72"/>
      <c r="N10" s="72"/>
      <c r="O10" s="72"/>
      <c r="P10" s="72"/>
      <c r="Q10" s="72"/>
    </row>
    <row r="11">
      <c r="A11" s="71"/>
      <c r="B11" s="72"/>
      <c r="C11" s="72"/>
      <c r="D11" s="72"/>
      <c r="E11" s="72"/>
      <c r="F11" s="72"/>
      <c r="G11" s="72"/>
      <c r="H11" s="72"/>
      <c r="I11" s="72"/>
      <c r="J11" s="72"/>
      <c r="K11" s="72"/>
      <c r="L11" s="72"/>
      <c r="M11" s="72"/>
      <c r="N11" s="72"/>
      <c r="O11" s="72"/>
      <c r="P11" s="72"/>
      <c r="Q11" s="72"/>
    </row>
    <row r="12">
      <c r="A12" s="79" t="s">
        <v>38</v>
      </c>
      <c r="B12" s="80" t="s">
        <v>144</v>
      </c>
      <c r="C12" s="80" t="s">
        <v>145</v>
      </c>
      <c r="D12" s="80" t="s">
        <v>146</v>
      </c>
      <c r="E12" s="80" t="s">
        <v>147</v>
      </c>
      <c r="F12" s="80" t="s">
        <v>148</v>
      </c>
      <c r="G12" s="80" t="s">
        <v>149</v>
      </c>
      <c r="H12" s="80" t="s">
        <v>150</v>
      </c>
      <c r="I12" s="80" t="s">
        <v>151</v>
      </c>
      <c r="J12" s="80" t="s">
        <v>152</v>
      </c>
      <c r="K12" s="80" t="s">
        <v>153</v>
      </c>
      <c r="L12" s="80" t="s">
        <v>154</v>
      </c>
      <c r="M12" s="80" t="s">
        <v>155</v>
      </c>
      <c r="N12" s="80" t="s">
        <v>156</v>
      </c>
      <c r="O12" s="80" t="s">
        <v>157</v>
      </c>
      <c r="P12" s="80" t="s">
        <v>158</v>
      </c>
      <c r="Q12" s="80" t="s">
        <v>159</v>
      </c>
    </row>
    <row r="13">
      <c r="A13" s="81">
        <v>1.0</v>
      </c>
      <c r="B13" s="82"/>
      <c r="C13" s="83" t="s">
        <v>160</v>
      </c>
      <c r="D13" s="82"/>
      <c r="E13" s="82"/>
      <c r="F13" s="84">
        <v>1.05</v>
      </c>
      <c r="G13" s="84">
        <v>1.05</v>
      </c>
      <c r="H13" s="84">
        <v>1.02</v>
      </c>
      <c r="I13" s="84">
        <v>1.05</v>
      </c>
      <c r="J13" s="84">
        <v>1.05</v>
      </c>
      <c r="K13" s="84">
        <v>1.05</v>
      </c>
      <c r="L13" s="84">
        <v>1.15</v>
      </c>
      <c r="M13" s="84">
        <v>1.1</v>
      </c>
      <c r="N13" s="84">
        <v>1.1</v>
      </c>
      <c r="O13" s="84">
        <v>1.1</v>
      </c>
      <c r="P13" s="84">
        <v>1.1</v>
      </c>
      <c r="Q13" s="82"/>
    </row>
    <row r="14">
      <c r="A14" s="81">
        <v>2.0</v>
      </c>
      <c r="B14" s="85" t="s">
        <v>161</v>
      </c>
      <c r="C14" s="86" t="s">
        <v>162</v>
      </c>
      <c r="D14" s="87">
        <f>sum(E14:P14)</f>
        <v>85696318160</v>
      </c>
      <c r="E14" s="88">
        <v>5.0E9</v>
      </c>
      <c r="F14" s="88">
        <f t="shared" ref="F14:P14" si="1">E14*F13</f>
        <v>5250000000</v>
      </c>
      <c r="G14" s="88">
        <f t="shared" si="1"/>
        <v>5512500000</v>
      </c>
      <c r="H14" s="88">
        <f t="shared" si="1"/>
        <v>5622750000</v>
      </c>
      <c r="I14" s="88">
        <f t="shared" si="1"/>
        <v>5903887500</v>
      </c>
      <c r="J14" s="88">
        <f t="shared" si="1"/>
        <v>6199081875</v>
      </c>
      <c r="K14" s="88">
        <f t="shared" si="1"/>
        <v>6509035969</v>
      </c>
      <c r="L14" s="88">
        <f t="shared" si="1"/>
        <v>7485391364</v>
      </c>
      <c r="M14" s="88">
        <f t="shared" si="1"/>
        <v>8233930500</v>
      </c>
      <c r="N14" s="88">
        <f t="shared" si="1"/>
        <v>9057323551</v>
      </c>
      <c r="O14" s="88">
        <f t="shared" si="1"/>
        <v>9963055906</v>
      </c>
      <c r="P14" s="88">
        <f t="shared" si="1"/>
        <v>10959361496</v>
      </c>
      <c r="Q14" s="82"/>
    </row>
    <row r="15">
      <c r="A15" s="89">
        <v>3.0</v>
      </c>
      <c r="B15" s="90"/>
      <c r="C15" s="91" t="s">
        <v>163</v>
      </c>
      <c r="D15" s="92">
        <v>0.65</v>
      </c>
      <c r="E15" s="127">
        <f t="shared" ref="E15:P15" si="2">E14*$D$15</f>
        <v>3250000000</v>
      </c>
      <c r="F15" s="127">
        <f t="shared" si="2"/>
        <v>3412500000</v>
      </c>
      <c r="G15" s="127">
        <f t="shared" si="2"/>
        <v>3583125000</v>
      </c>
      <c r="H15" s="127">
        <f t="shared" si="2"/>
        <v>3654787500</v>
      </c>
      <c r="I15" s="127">
        <f t="shared" si="2"/>
        <v>3837526875</v>
      </c>
      <c r="J15" s="127">
        <f t="shared" si="2"/>
        <v>4029403219</v>
      </c>
      <c r="K15" s="127">
        <f t="shared" si="2"/>
        <v>4230873380</v>
      </c>
      <c r="L15" s="127">
        <f t="shared" si="2"/>
        <v>4865504387</v>
      </c>
      <c r="M15" s="127">
        <f t="shared" si="2"/>
        <v>5352054825</v>
      </c>
      <c r="N15" s="127">
        <f t="shared" si="2"/>
        <v>5887260308</v>
      </c>
      <c r="O15" s="127">
        <f t="shared" si="2"/>
        <v>6475986339</v>
      </c>
      <c r="P15" s="127">
        <f t="shared" si="2"/>
        <v>7123584972</v>
      </c>
      <c r="Q15" s="94"/>
    </row>
    <row r="16">
      <c r="A16" s="81">
        <v>4.0</v>
      </c>
      <c r="B16" s="90"/>
      <c r="C16" s="91" t="s">
        <v>164</v>
      </c>
      <c r="D16" s="92">
        <v>0.3</v>
      </c>
      <c r="E16" s="127">
        <f t="shared" ref="E16:P16" si="3">$D$16*E14</f>
        <v>1500000000</v>
      </c>
      <c r="F16" s="127">
        <f t="shared" si="3"/>
        <v>1575000000</v>
      </c>
      <c r="G16" s="127">
        <f t="shared" si="3"/>
        <v>1653750000</v>
      </c>
      <c r="H16" s="127">
        <f t="shared" si="3"/>
        <v>1686825000</v>
      </c>
      <c r="I16" s="127">
        <f t="shared" si="3"/>
        <v>1771166250</v>
      </c>
      <c r="J16" s="127">
        <f t="shared" si="3"/>
        <v>1859724563</v>
      </c>
      <c r="K16" s="127">
        <f t="shared" si="3"/>
        <v>1952710791</v>
      </c>
      <c r="L16" s="127">
        <f t="shared" si="3"/>
        <v>2245617409</v>
      </c>
      <c r="M16" s="127">
        <f t="shared" si="3"/>
        <v>2470179150</v>
      </c>
      <c r="N16" s="127">
        <f t="shared" si="3"/>
        <v>2717197065</v>
      </c>
      <c r="O16" s="127">
        <f t="shared" si="3"/>
        <v>2988916772</v>
      </c>
      <c r="P16" s="127">
        <f t="shared" si="3"/>
        <v>3287808449</v>
      </c>
      <c r="Q16" s="94"/>
    </row>
    <row r="17">
      <c r="A17" s="81">
        <v>5.0</v>
      </c>
      <c r="B17" s="90"/>
      <c r="C17" s="91" t="s">
        <v>165</v>
      </c>
      <c r="D17" s="92">
        <v>0.05</v>
      </c>
      <c r="E17" s="127">
        <f t="shared" ref="E17:P17" si="4">$D$17*E14</f>
        <v>250000000</v>
      </c>
      <c r="F17" s="127">
        <f t="shared" si="4"/>
        <v>262500000</v>
      </c>
      <c r="G17" s="127">
        <f t="shared" si="4"/>
        <v>275625000</v>
      </c>
      <c r="H17" s="127">
        <f t="shared" si="4"/>
        <v>281137500</v>
      </c>
      <c r="I17" s="127">
        <f t="shared" si="4"/>
        <v>295194375</v>
      </c>
      <c r="J17" s="127">
        <f t="shared" si="4"/>
        <v>309954093.8</v>
      </c>
      <c r="K17" s="127">
        <f t="shared" si="4"/>
        <v>325451798.4</v>
      </c>
      <c r="L17" s="127">
        <f t="shared" si="4"/>
        <v>374269568.2</v>
      </c>
      <c r="M17" s="127">
        <f t="shared" si="4"/>
        <v>411696525</v>
      </c>
      <c r="N17" s="127">
        <f t="shared" si="4"/>
        <v>452866177.5</v>
      </c>
      <c r="O17" s="127">
        <f t="shared" si="4"/>
        <v>498152795.3</v>
      </c>
      <c r="P17" s="127">
        <f t="shared" si="4"/>
        <v>547968074.8</v>
      </c>
      <c r="Q17" s="94"/>
    </row>
    <row r="18">
      <c r="A18" s="89">
        <v>6.0</v>
      </c>
      <c r="B18" s="94"/>
      <c r="C18" s="91" t="s">
        <v>166</v>
      </c>
      <c r="D18" s="95">
        <f t="shared" ref="D18:D19" si="5">sum(E18:P18)</f>
        <v>3000000000</v>
      </c>
      <c r="E18" s="127">
        <v>2.5E8</v>
      </c>
      <c r="F18" s="127">
        <v>2.5E8</v>
      </c>
      <c r="G18" s="127">
        <v>2.5E8</v>
      </c>
      <c r="H18" s="127">
        <v>2.5E8</v>
      </c>
      <c r="I18" s="127">
        <v>2.5E8</v>
      </c>
      <c r="J18" s="127">
        <v>2.5E8</v>
      </c>
      <c r="K18" s="127">
        <v>2.5E8</v>
      </c>
      <c r="L18" s="127">
        <v>2.5E8</v>
      </c>
      <c r="M18" s="127">
        <v>2.5E8</v>
      </c>
      <c r="N18" s="127">
        <v>2.5E8</v>
      </c>
      <c r="O18" s="127">
        <v>2.5E8</v>
      </c>
      <c r="P18" s="127">
        <v>2.5E8</v>
      </c>
      <c r="Q18" s="94"/>
    </row>
    <row r="19">
      <c r="A19" s="81">
        <v>7.0</v>
      </c>
      <c r="B19" s="94"/>
      <c r="C19" s="91" t="s">
        <v>167</v>
      </c>
      <c r="D19" s="95">
        <f t="shared" si="5"/>
        <v>5098930931</v>
      </c>
      <c r="E19" s="127">
        <f t="shared" ref="E19:P19" si="6">E15*3%+E16*10%+E17*20%</f>
        <v>297500000</v>
      </c>
      <c r="F19" s="127">
        <f t="shared" si="6"/>
        <v>312375000</v>
      </c>
      <c r="G19" s="127">
        <f t="shared" si="6"/>
        <v>327993750</v>
      </c>
      <c r="H19" s="127">
        <f t="shared" si="6"/>
        <v>334553625</v>
      </c>
      <c r="I19" s="127">
        <f t="shared" si="6"/>
        <v>351281306.3</v>
      </c>
      <c r="J19" s="127">
        <f t="shared" si="6"/>
        <v>368845371.6</v>
      </c>
      <c r="K19" s="127">
        <f t="shared" si="6"/>
        <v>387287640.1</v>
      </c>
      <c r="L19" s="127">
        <f t="shared" si="6"/>
        <v>445380786.2</v>
      </c>
      <c r="M19" s="127">
        <f t="shared" si="6"/>
        <v>489918864.8</v>
      </c>
      <c r="N19" s="127">
        <f t="shared" si="6"/>
        <v>538910751.3</v>
      </c>
      <c r="O19" s="127">
        <f t="shared" si="6"/>
        <v>592801826.4</v>
      </c>
      <c r="P19" s="127">
        <f t="shared" si="6"/>
        <v>652082009</v>
      </c>
      <c r="Q19" s="94"/>
    </row>
    <row r="20">
      <c r="A20" s="81">
        <v>8.0</v>
      </c>
      <c r="B20" s="94"/>
      <c r="C20" s="91" t="s">
        <v>240</v>
      </c>
      <c r="D20" s="127">
        <f t="shared" ref="D20:P20" si="7">D19-D18</f>
        <v>2098930931</v>
      </c>
      <c r="E20" s="128">
        <f t="shared" si="7"/>
        <v>47500000</v>
      </c>
      <c r="F20" s="128">
        <f t="shared" si="7"/>
        <v>62375000</v>
      </c>
      <c r="G20" s="128">
        <f t="shared" si="7"/>
        <v>77993750</v>
      </c>
      <c r="H20" s="128">
        <f t="shared" si="7"/>
        <v>84553625</v>
      </c>
      <c r="I20" s="128">
        <f t="shared" si="7"/>
        <v>101281306.3</v>
      </c>
      <c r="J20" s="128">
        <f t="shared" si="7"/>
        <v>118845371.6</v>
      </c>
      <c r="K20" s="128">
        <f t="shared" si="7"/>
        <v>137287640.1</v>
      </c>
      <c r="L20" s="128">
        <f t="shared" si="7"/>
        <v>195380786.2</v>
      </c>
      <c r="M20" s="128">
        <f t="shared" si="7"/>
        <v>239918864.8</v>
      </c>
      <c r="N20" s="128">
        <f t="shared" si="7"/>
        <v>288910751.3</v>
      </c>
      <c r="O20" s="128">
        <f t="shared" si="7"/>
        <v>342801826.4</v>
      </c>
      <c r="P20" s="128">
        <f t="shared" si="7"/>
        <v>402082009</v>
      </c>
      <c r="Q20" s="94"/>
    </row>
    <row r="21">
      <c r="A21" s="89">
        <v>9.0</v>
      </c>
      <c r="B21" s="98" t="s">
        <v>169</v>
      </c>
      <c r="C21" s="86" t="s">
        <v>170</v>
      </c>
      <c r="D21" s="86">
        <v>600.0</v>
      </c>
      <c r="E21" s="83"/>
      <c r="F21" s="83"/>
      <c r="G21" s="83"/>
      <c r="H21" s="83"/>
      <c r="I21" s="83"/>
      <c r="J21" s="129">
        <f t="shared" ref="J21:P21" si="8">J14/J22</f>
        <v>413.272125</v>
      </c>
      <c r="K21" s="129">
        <f t="shared" si="8"/>
        <v>406.814748</v>
      </c>
      <c r="L21" s="129">
        <f t="shared" si="8"/>
        <v>440.3171391</v>
      </c>
      <c r="M21" s="129">
        <f t="shared" si="8"/>
        <v>457.4405834</v>
      </c>
      <c r="N21" s="129">
        <f t="shared" si="8"/>
        <v>476.7012395</v>
      </c>
      <c r="O21" s="129">
        <f t="shared" si="8"/>
        <v>498.1527953</v>
      </c>
      <c r="P21" s="129">
        <f t="shared" si="8"/>
        <v>521.874357</v>
      </c>
      <c r="Q21" s="130" t="str">
        <f>(P21-E21)/H21</f>
        <v>#DIV/0!</v>
      </c>
    </row>
    <row r="22">
      <c r="A22" s="81">
        <v>10.0</v>
      </c>
      <c r="B22" s="94"/>
      <c r="C22" s="100" t="s">
        <v>171</v>
      </c>
      <c r="D22" s="100" t="s">
        <v>172</v>
      </c>
      <c r="E22" s="94"/>
      <c r="F22" s="94"/>
      <c r="G22" s="94"/>
      <c r="H22" s="94"/>
      <c r="I22" s="94"/>
      <c r="J22" s="127">
        <v>1.5E7</v>
      </c>
      <c r="K22" s="128">
        <f t="shared" ref="K22:P22" si="9">J22+1000000</f>
        <v>16000000</v>
      </c>
      <c r="L22" s="128">
        <f t="shared" si="9"/>
        <v>17000000</v>
      </c>
      <c r="M22" s="128">
        <f t="shared" si="9"/>
        <v>18000000</v>
      </c>
      <c r="N22" s="128">
        <f t="shared" si="9"/>
        <v>19000000</v>
      </c>
      <c r="O22" s="128">
        <f t="shared" si="9"/>
        <v>20000000</v>
      </c>
      <c r="P22" s="128">
        <f t="shared" si="9"/>
        <v>21000000</v>
      </c>
      <c r="Q22" s="94"/>
    </row>
    <row r="23">
      <c r="A23" s="81">
        <v>11.0</v>
      </c>
      <c r="B23" s="94"/>
      <c r="C23" s="100" t="s">
        <v>173</v>
      </c>
      <c r="D23" s="101">
        <v>0.9</v>
      </c>
      <c r="E23" s="94"/>
      <c r="F23" s="94"/>
      <c r="G23" s="94"/>
      <c r="H23" s="94"/>
      <c r="I23" s="94"/>
      <c r="J23" s="102">
        <f t="shared" ref="J23:P23" si="10">J21*$D$23</f>
        <v>371.9449125</v>
      </c>
      <c r="K23" s="102">
        <f t="shared" si="10"/>
        <v>366.1332732</v>
      </c>
      <c r="L23" s="102">
        <f t="shared" si="10"/>
        <v>396.2854252</v>
      </c>
      <c r="M23" s="102">
        <f t="shared" si="10"/>
        <v>411.696525</v>
      </c>
      <c r="N23" s="102">
        <f t="shared" si="10"/>
        <v>429.0311156</v>
      </c>
      <c r="O23" s="102">
        <f t="shared" si="10"/>
        <v>448.3375158</v>
      </c>
      <c r="P23" s="102">
        <f t="shared" si="10"/>
        <v>469.6869213</v>
      </c>
      <c r="Q23" s="94"/>
    </row>
    <row r="24">
      <c r="A24" s="89">
        <v>12.0</v>
      </c>
      <c r="B24" s="94"/>
      <c r="C24" s="100" t="s">
        <v>174</v>
      </c>
      <c r="D24" s="101">
        <v>0.6</v>
      </c>
      <c r="E24" s="94"/>
      <c r="F24" s="94"/>
      <c r="G24" s="94"/>
      <c r="H24" s="94"/>
      <c r="I24" s="94"/>
      <c r="J24" s="102">
        <f t="shared" ref="J24:P24" si="11">J21*$D$24</f>
        <v>247.963275</v>
      </c>
      <c r="K24" s="102">
        <f t="shared" si="11"/>
        <v>244.0888488</v>
      </c>
      <c r="L24" s="102">
        <f t="shared" si="11"/>
        <v>264.1902834</v>
      </c>
      <c r="M24" s="102">
        <f t="shared" si="11"/>
        <v>274.46435</v>
      </c>
      <c r="N24" s="102">
        <f t="shared" si="11"/>
        <v>286.0207437</v>
      </c>
      <c r="O24" s="102">
        <f t="shared" si="11"/>
        <v>298.8916772</v>
      </c>
      <c r="P24" s="102">
        <f t="shared" si="11"/>
        <v>313.1246142</v>
      </c>
      <c r="Q24" s="94"/>
    </row>
    <row r="25">
      <c r="A25" s="103">
        <v>13.0</v>
      </c>
      <c r="B25" s="104"/>
      <c r="C25" s="106" t="s">
        <v>241</v>
      </c>
      <c r="D25" s="131">
        <v>1.0</v>
      </c>
      <c r="E25" s="104"/>
      <c r="F25" s="104"/>
      <c r="G25" s="104"/>
      <c r="H25" s="104"/>
      <c r="I25" s="104"/>
      <c r="J25" s="104"/>
      <c r="K25" s="104"/>
      <c r="L25" s="104"/>
      <c r="M25" s="104"/>
      <c r="N25" s="104"/>
      <c r="O25" s="104"/>
      <c r="P25" s="104"/>
      <c r="Q25" s="104"/>
    </row>
    <row r="26">
      <c r="A26" s="81">
        <v>14.0</v>
      </c>
      <c r="B26" s="94"/>
      <c r="C26" s="91" t="s">
        <v>177</v>
      </c>
      <c r="D26" s="91" t="s">
        <v>242</v>
      </c>
      <c r="E26" s="94"/>
      <c r="F26" s="94"/>
      <c r="G26" s="94"/>
      <c r="H26" s="94"/>
      <c r="I26" s="94"/>
      <c r="J26" s="94"/>
      <c r="K26" s="94"/>
      <c r="L26" s="94"/>
      <c r="M26" s="94"/>
      <c r="N26" s="94"/>
      <c r="O26" s="94"/>
      <c r="P26" s="94"/>
      <c r="Q26" s="94"/>
    </row>
    <row r="27">
      <c r="A27" s="89">
        <v>15.0</v>
      </c>
      <c r="B27" s="94"/>
      <c r="C27" s="91" t="s">
        <v>179</v>
      </c>
      <c r="D27" s="91" t="s">
        <v>243</v>
      </c>
      <c r="E27" s="94"/>
      <c r="F27" s="94"/>
      <c r="G27" s="94"/>
      <c r="H27" s="94"/>
      <c r="I27" s="94"/>
      <c r="J27" s="94"/>
      <c r="K27" s="94"/>
      <c r="L27" s="94"/>
      <c r="M27" s="94"/>
      <c r="N27" s="94"/>
      <c r="O27" s="94"/>
      <c r="P27" s="94"/>
      <c r="Q27" s="94"/>
    </row>
    <row r="28">
      <c r="A28" s="81">
        <v>16.0</v>
      </c>
      <c r="B28" s="98" t="s">
        <v>181</v>
      </c>
      <c r="C28" s="83" t="s">
        <v>182</v>
      </c>
      <c r="D28" s="83" t="s">
        <v>244</v>
      </c>
      <c r="E28" s="82"/>
      <c r="F28" s="82"/>
      <c r="G28" s="82"/>
      <c r="H28" s="82"/>
      <c r="I28" s="82"/>
      <c r="J28" s="82"/>
      <c r="K28" s="82"/>
      <c r="L28" s="82"/>
      <c r="M28" s="82"/>
      <c r="N28" s="82"/>
      <c r="O28" s="82"/>
      <c r="P28" s="82"/>
      <c r="Q28" s="82"/>
    </row>
    <row r="29">
      <c r="A29" s="81">
        <v>17.0</v>
      </c>
      <c r="B29" s="90"/>
      <c r="C29" s="91" t="s">
        <v>184</v>
      </c>
      <c r="D29" s="91" t="s">
        <v>245</v>
      </c>
      <c r="E29" s="94"/>
      <c r="F29" s="94"/>
      <c r="G29" s="94"/>
      <c r="H29" s="94"/>
      <c r="I29" s="94"/>
      <c r="J29" s="94"/>
      <c r="K29" s="94"/>
      <c r="L29" s="94"/>
      <c r="M29" s="94"/>
      <c r="N29" s="94"/>
      <c r="O29" s="94"/>
      <c r="P29" s="94"/>
      <c r="Q29" s="94"/>
    </row>
    <row r="30">
      <c r="A30" s="89">
        <v>18.0</v>
      </c>
      <c r="B30" s="90"/>
      <c r="C30" s="91" t="s">
        <v>185</v>
      </c>
      <c r="D30" s="91" t="s">
        <v>186</v>
      </c>
      <c r="E30" s="94"/>
      <c r="F30" s="94"/>
      <c r="G30" s="94"/>
      <c r="H30" s="94"/>
      <c r="I30" s="94"/>
      <c r="J30" s="94"/>
      <c r="K30" s="94"/>
      <c r="L30" s="94"/>
      <c r="M30" s="94"/>
      <c r="N30" s="94"/>
      <c r="O30" s="94"/>
      <c r="P30" s="94"/>
      <c r="Q30" s="94"/>
    </row>
    <row r="31">
      <c r="A31" s="81">
        <v>19.0</v>
      </c>
      <c r="B31" s="90"/>
      <c r="C31" s="132" t="s">
        <v>246</v>
      </c>
      <c r="D31" s="91" t="s">
        <v>205</v>
      </c>
      <c r="E31" s="94"/>
      <c r="F31" s="94"/>
      <c r="G31" s="94"/>
      <c r="H31" s="94"/>
      <c r="I31" s="94"/>
      <c r="J31" s="94"/>
      <c r="K31" s="94"/>
      <c r="L31" s="94"/>
      <c r="M31" s="94"/>
      <c r="N31" s="94"/>
      <c r="O31" s="94"/>
      <c r="P31" s="94"/>
      <c r="Q31" s="94"/>
    </row>
    <row r="32">
      <c r="A32" s="81">
        <v>20.0</v>
      </c>
      <c r="B32" s="90"/>
      <c r="C32" s="132" t="s">
        <v>189</v>
      </c>
      <c r="D32" s="91" t="s">
        <v>190</v>
      </c>
      <c r="E32" s="94"/>
      <c r="F32" s="94"/>
      <c r="G32" s="94"/>
      <c r="H32" s="94"/>
      <c r="I32" s="94"/>
      <c r="J32" s="94"/>
      <c r="K32" s="94"/>
      <c r="L32" s="94"/>
      <c r="M32" s="94"/>
      <c r="N32" s="94"/>
      <c r="O32" s="94"/>
      <c r="P32" s="94"/>
      <c r="Q32" s="94"/>
    </row>
    <row r="33">
      <c r="A33" s="89">
        <v>21.0</v>
      </c>
      <c r="B33" s="90"/>
      <c r="C33" s="91" t="s">
        <v>191</v>
      </c>
      <c r="D33" s="91" t="s">
        <v>192</v>
      </c>
      <c r="E33" s="94"/>
      <c r="F33" s="94"/>
      <c r="G33" s="94"/>
      <c r="H33" s="94"/>
      <c r="I33" s="94"/>
      <c r="J33" s="94"/>
      <c r="K33" s="94"/>
      <c r="L33" s="94"/>
      <c r="M33" s="94"/>
      <c r="N33" s="94"/>
      <c r="O33" s="94"/>
      <c r="P33" s="94"/>
      <c r="Q33" s="94"/>
    </row>
    <row r="34">
      <c r="A34" s="81">
        <v>22.0</v>
      </c>
      <c r="B34" s="98"/>
      <c r="C34" s="83" t="s">
        <v>193</v>
      </c>
      <c r="D34" s="83" t="s">
        <v>247</v>
      </c>
      <c r="E34" s="82"/>
      <c r="F34" s="82"/>
      <c r="G34" s="82"/>
      <c r="H34" s="82"/>
      <c r="I34" s="82"/>
      <c r="J34" s="82"/>
      <c r="K34" s="82"/>
      <c r="L34" s="82"/>
      <c r="M34" s="82"/>
      <c r="N34" s="82"/>
      <c r="O34" s="82"/>
      <c r="P34" s="82"/>
      <c r="Q34" s="82"/>
    </row>
    <row r="35">
      <c r="A35" s="81"/>
      <c r="B35" s="107"/>
      <c r="C35" s="83" t="s">
        <v>248</v>
      </c>
      <c r="D35" s="83" t="s">
        <v>249</v>
      </c>
      <c r="E35" s="82"/>
      <c r="F35" s="82"/>
      <c r="G35" s="82"/>
      <c r="H35" s="82"/>
      <c r="I35" s="82"/>
      <c r="J35" s="82"/>
      <c r="K35" s="82"/>
      <c r="L35" s="82"/>
      <c r="M35" s="82"/>
      <c r="N35" s="82"/>
      <c r="O35" s="82"/>
      <c r="P35" s="82"/>
      <c r="Q35" s="82"/>
    </row>
    <row r="36">
      <c r="A36" s="81"/>
      <c r="B36" s="107"/>
      <c r="C36" s="83" t="s">
        <v>250</v>
      </c>
      <c r="D36" s="83" t="s">
        <v>251</v>
      </c>
      <c r="E36" s="82"/>
      <c r="F36" s="82"/>
      <c r="G36" s="82"/>
      <c r="H36" s="82"/>
      <c r="I36" s="82"/>
      <c r="J36" s="82"/>
      <c r="K36" s="82"/>
      <c r="L36" s="82"/>
      <c r="M36" s="82"/>
      <c r="N36" s="82"/>
      <c r="O36" s="82"/>
      <c r="P36" s="82"/>
      <c r="Q36" s="82"/>
    </row>
    <row r="37">
      <c r="A37" s="81">
        <v>23.0</v>
      </c>
      <c r="B37" s="107" t="s">
        <v>195</v>
      </c>
      <c r="C37" s="83" t="s">
        <v>196</v>
      </c>
      <c r="D37" s="83" t="s">
        <v>197</v>
      </c>
      <c r="E37" s="82"/>
      <c r="F37" s="82"/>
      <c r="G37" s="82"/>
      <c r="H37" s="82"/>
      <c r="I37" s="82"/>
      <c r="J37" s="82"/>
      <c r="K37" s="82"/>
      <c r="L37" s="82"/>
      <c r="M37" s="82"/>
      <c r="N37" s="82"/>
      <c r="O37" s="82"/>
      <c r="P37" s="82"/>
      <c r="Q37" s="82"/>
    </row>
    <row r="38">
      <c r="A38" s="89">
        <v>24.0</v>
      </c>
      <c r="B38" s="94"/>
      <c r="C38" s="91" t="s">
        <v>198</v>
      </c>
      <c r="D38" s="132" t="s">
        <v>252</v>
      </c>
      <c r="E38" s="94"/>
      <c r="F38" s="94"/>
      <c r="G38" s="94"/>
      <c r="H38" s="94"/>
      <c r="I38" s="94"/>
      <c r="J38" s="94"/>
      <c r="K38" s="94"/>
      <c r="L38" s="94"/>
      <c r="M38" s="94"/>
      <c r="N38" s="94"/>
      <c r="O38" s="94"/>
      <c r="P38" s="94"/>
      <c r="Q38" s="94"/>
    </row>
    <row r="39">
      <c r="A39" s="81">
        <v>25.0</v>
      </c>
      <c r="B39" s="109"/>
      <c r="C39" s="110" t="s">
        <v>200</v>
      </c>
      <c r="D39" s="110" t="s">
        <v>201</v>
      </c>
      <c r="E39" s="109"/>
      <c r="F39" s="109"/>
      <c r="G39" s="109"/>
      <c r="H39" s="109"/>
      <c r="I39" s="109"/>
      <c r="J39" s="109"/>
      <c r="K39" s="109"/>
      <c r="L39" s="109"/>
      <c r="M39" s="109"/>
      <c r="N39" s="109"/>
      <c r="O39" s="109"/>
      <c r="P39" s="109"/>
      <c r="Q39" s="109"/>
    </row>
    <row r="40">
      <c r="A40" s="81">
        <v>26.0</v>
      </c>
      <c r="B40" s="94"/>
      <c r="C40" s="132" t="s">
        <v>202</v>
      </c>
      <c r="D40" s="91" t="s">
        <v>203</v>
      </c>
      <c r="E40" s="94"/>
      <c r="F40" s="94"/>
      <c r="G40" s="94"/>
      <c r="H40" s="94"/>
      <c r="I40" s="94"/>
      <c r="J40" s="94"/>
      <c r="K40" s="94"/>
      <c r="L40" s="94"/>
      <c r="M40" s="94"/>
      <c r="N40" s="94"/>
      <c r="O40" s="94"/>
      <c r="P40" s="94"/>
      <c r="Q40" s="94"/>
    </row>
    <row r="42">
      <c r="A42" s="112" t="s">
        <v>59</v>
      </c>
      <c r="B42" s="74" t="s">
        <v>125</v>
      </c>
      <c r="C42" s="113"/>
      <c r="D42" s="113"/>
      <c r="E42" s="113"/>
      <c r="F42" s="113"/>
      <c r="G42" s="113"/>
      <c r="H42" s="113"/>
      <c r="I42" s="113"/>
      <c r="J42" s="113"/>
      <c r="K42" s="113"/>
      <c r="L42" s="113"/>
      <c r="M42" s="113"/>
      <c r="N42" s="113"/>
      <c r="O42" s="113"/>
      <c r="P42" s="113"/>
      <c r="Q42" s="113"/>
      <c r="R42" s="114"/>
      <c r="S42" s="114"/>
      <c r="T42" s="114"/>
      <c r="U42" s="114"/>
      <c r="V42" s="114"/>
      <c r="W42" s="114"/>
      <c r="X42" s="114"/>
      <c r="Y42" s="114"/>
      <c r="Z42" s="114"/>
    </row>
    <row r="43">
      <c r="A43" s="71"/>
      <c r="B43" s="72"/>
      <c r="C43" s="75"/>
      <c r="D43" s="72"/>
      <c r="E43" s="72"/>
      <c r="F43" s="72"/>
      <c r="G43" s="72"/>
      <c r="H43" s="72"/>
      <c r="I43" s="72"/>
      <c r="J43" s="72"/>
      <c r="K43" s="116"/>
      <c r="L43" s="116"/>
      <c r="M43" s="116"/>
      <c r="N43" s="116"/>
      <c r="O43" s="116"/>
      <c r="P43" s="116"/>
      <c r="Q43" s="116"/>
    </row>
    <row r="44">
      <c r="A44" s="115">
        <v>1.0</v>
      </c>
      <c r="B44" s="75" t="s">
        <v>208</v>
      </c>
      <c r="C44" s="116">
        <v>700000.0</v>
      </c>
      <c r="D44" s="75" t="s">
        <v>253</v>
      </c>
      <c r="E44" s="72"/>
      <c r="F44" s="72"/>
      <c r="G44" s="72"/>
      <c r="H44" s="72"/>
      <c r="I44" s="72"/>
      <c r="J44" s="72"/>
      <c r="K44" s="116">
        <f t="shared" ref="K44:P44" si="12">$C$44*7</f>
        <v>4900000</v>
      </c>
      <c r="L44" s="116">
        <f t="shared" si="12"/>
        <v>4900000</v>
      </c>
      <c r="M44" s="116">
        <f t="shared" si="12"/>
        <v>4900000</v>
      </c>
      <c r="N44" s="116">
        <f t="shared" si="12"/>
        <v>4900000</v>
      </c>
      <c r="O44" s="116">
        <f t="shared" si="12"/>
        <v>4900000</v>
      </c>
      <c r="P44" s="116">
        <f t="shared" si="12"/>
        <v>4900000</v>
      </c>
      <c r="Q44" s="116"/>
    </row>
    <row r="45">
      <c r="A45" s="115">
        <v>2.0</v>
      </c>
      <c r="B45" s="75" t="s">
        <v>210</v>
      </c>
      <c r="C45" s="116">
        <v>1000000.0</v>
      </c>
      <c r="D45" s="75" t="s">
        <v>254</v>
      </c>
      <c r="E45" s="72"/>
      <c r="F45" s="72"/>
      <c r="G45" s="72"/>
      <c r="H45" s="72"/>
      <c r="I45" s="72"/>
      <c r="J45" s="72"/>
      <c r="K45" s="116">
        <f t="shared" ref="K45:P45" si="13">$C$45*K52</f>
        <v>8000000</v>
      </c>
      <c r="L45" s="116">
        <f t="shared" si="13"/>
        <v>9000000</v>
      </c>
      <c r="M45" s="116">
        <f t="shared" si="13"/>
        <v>9000000</v>
      </c>
      <c r="N45" s="116">
        <f t="shared" si="13"/>
        <v>10000000</v>
      </c>
      <c r="O45" s="116">
        <f t="shared" si="13"/>
        <v>10000000</v>
      </c>
      <c r="P45" s="116">
        <f t="shared" si="13"/>
        <v>10000000</v>
      </c>
      <c r="Q45" s="116"/>
    </row>
    <row r="46">
      <c r="A46" s="115">
        <v>3.0</v>
      </c>
      <c r="B46" s="75" t="s">
        <v>212</v>
      </c>
      <c r="C46" s="116">
        <v>200000.0</v>
      </c>
      <c r="D46" s="75" t="s">
        <v>254</v>
      </c>
      <c r="E46" s="72"/>
      <c r="F46" s="72"/>
      <c r="G46" s="72"/>
      <c r="H46" s="72"/>
      <c r="I46" s="72"/>
      <c r="J46" s="72"/>
      <c r="K46" s="116">
        <f t="shared" ref="K46:P46" si="14">$C$46*K52</f>
        <v>1600000</v>
      </c>
      <c r="L46" s="116">
        <f t="shared" si="14"/>
        <v>1800000</v>
      </c>
      <c r="M46" s="116">
        <f t="shared" si="14"/>
        <v>1800000</v>
      </c>
      <c r="N46" s="116">
        <f t="shared" si="14"/>
        <v>2000000</v>
      </c>
      <c r="O46" s="116">
        <f t="shared" si="14"/>
        <v>2000000</v>
      </c>
      <c r="P46" s="116">
        <f t="shared" si="14"/>
        <v>2000000</v>
      </c>
      <c r="Q46" s="116"/>
    </row>
    <row r="47">
      <c r="A47" s="115">
        <v>4.0</v>
      </c>
      <c r="B47" s="75" t="s">
        <v>214</v>
      </c>
      <c r="C47" s="117">
        <v>5.0E-4</v>
      </c>
      <c r="D47" s="75" t="s">
        <v>215</v>
      </c>
      <c r="E47" s="72"/>
      <c r="F47" s="72"/>
      <c r="G47" s="72"/>
      <c r="H47" s="72"/>
      <c r="I47" s="72"/>
      <c r="J47" s="72"/>
      <c r="K47" s="116">
        <f t="shared" ref="K47:P47" si="15">$C$47*K15</f>
        <v>2115436.69</v>
      </c>
      <c r="L47" s="116">
        <f t="shared" si="15"/>
        <v>2432752.193</v>
      </c>
      <c r="M47" s="116">
        <f t="shared" si="15"/>
        <v>2676027.413</v>
      </c>
      <c r="N47" s="116">
        <f t="shared" si="15"/>
        <v>2943630.154</v>
      </c>
      <c r="O47" s="116">
        <f t="shared" si="15"/>
        <v>3237993.169</v>
      </c>
      <c r="P47" s="116">
        <f t="shared" si="15"/>
        <v>3561792.486</v>
      </c>
      <c r="Q47" s="116"/>
    </row>
    <row r="48">
      <c r="A48" s="115">
        <v>5.0</v>
      </c>
      <c r="B48" s="75" t="s">
        <v>216</v>
      </c>
      <c r="C48" s="116">
        <v>500000.0</v>
      </c>
      <c r="D48" s="75" t="s">
        <v>255</v>
      </c>
      <c r="E48" s="72"/>
      <c r="F48" s="72"/>
      <c r="G48" s="72"/>
      <c r="H48" s="72"/>
      <c r="I48" s="72"/>
      <c r="J48" s="72"/>
      <c r="K48" s="116">
        <f t="shared" ref="K48:P48" si="16">$C$48*2</f>
        <v>1000000</v>
      </c>
      <c r="L48" s="116">
        <f t="shared" si="16"/>
        <v>1000000</v>
      </c>
      <c r="M48" s="116">
        <f t="shared" si="16"/>
        <v>1000000</v>
      </c>
      <c r="N48" s="116">
        <f t="shared" si="16"/>
        <v>1000000</v>
      </c>
      <c r="O48" s="116">
        <f t="shared" si="16"/>
        <v>1000000</v>
      </c>
      <c r="P48" s="116">
        <f t="shared" si="16"/>
        <v>1000000</v>
      </c>
      <c r="Q48" s="116"/>
    </row>
    <row r="49">
      <c r="A49" s="115">
        <v>6.0</v>
      </c>
      <c r="B49" s="75" t="s">
        <v>218</v>
      </c>
      <c r="C49" s="116">
        <v>200000.0</v>
      </c>
      <c r="D49" s="75" t="s">
        <v>254</v>
      </c>
      <c r="E49" s="72"/>
      <c r="F49" s="72"/>
      <c r="G49" s="72"/>
      <c r="H49" s="72"/>
      <c r="I49" s="72"/>
      <c r="J49" s="72"/>
      <c r="K49" s="116">
        <f t="shared" ref="K49:P49" si="17">$C$49*K52</f>
        <v>1600000</v>
      </c>
      <c r="L49" s="116">
        <f t="shared" si="17"/>
        <v>1800000</v>
      </c>
      <c r="M49" s="116">
        <f t="shared" si="17"/>
        <v>1800000</v>
      </c>
      <c r="N49" s="116">
        <f t="shared" si="17"/>
        <v>2000000</v>
      </c>
      <c r="O49" s="116">
        <f t="shared" si="17"/>
        <v>2000000</v>
      </c>
      <c r="P49" s="116">
        <f t="shared" si="17"/>
        <v>2000000</v>
      </c>
      <c r="Q49" s="72"/>
    </row>
    <row r="50" hidden="1">
      <c r="A50" s="115">
        <v>7.0</v>
      </c>
      <c r="B50" s="75" t="s">
        <v>219</v>
      </c>
      <c r="C50" s="72"/>
      <c r="D50" s="72"/>
      <c r="E50" s="72"/>
      <c r="F50" s="72"/>
      <c r="G50" s="72"/>
      <c r="H50" s="72"/>
      <c r="I50" s="72"/>
      <c r="J50" s="72"/>
      <c r="K50" s="116">
        <f>$C$50*C50</f>
        <v>0</v>
      </c>
      <c r="L50" s="77">
        <f t="shared" ref="L50:P50" si="18">SUM(L44:L49)</f>
        <v>20932752.19</v>
      </c>
      <c r="M50" s="77">
        <f t="shared" si="18"/>
        <v>21176027.41</v>
      </c>
      <c r="N50" s="77">
        <f t="shared" si="18"/>
        <v>22843630.15</v>
      </c>
      <c r="O50" s="77">
        <f t="shared" si="18"/>
        <v>23137993.17</v>
      </c>
      <c r="P50" s="77">
        <f t="shared" si="18"/>
        <v>23461792.49</v>
      </c>
      <c r="Q50" s="72"/>
    </row>
    <row r="51">
      <c r="A51" s="115">
        <v>8.0</v>
      </c>
      <c r="B51" s="75" t="s">
        <v>219</v>
      </c>
      <c r="C51" s="74"/>
      <c r="D51" s="74"/>
      <c r="E51" s="118"/>
      <c r="F51" s="119"/>
      <c r="G51" s="113"/>
      <c r="H51" s="113"/>
      <c r="I51" s="113"/>
      <c r="J51" s="113"/>
      <c r="K51" s="116">
        <f t="shared" ref="K51:P51" si="19">sum(K44:K49)</f>
        <v>19215436.69</v>
      </c>
      <c r="L51" s="116">
        <f t="shared" si="19"/>
        <v>20932752.19</v>
      </c>
      <c r="M51" s="116">
        <f t="shared" si="19"/>
        <v>21176027.41</v>
      </c>
      <c r="N51" s="116">
        <f t="shared" si="19"/>
        <v>22843630.15</v>
      </c>
      <c r="O51" s="116">
        <f t="shared" si="19"/>
        <v>23137993.17</v>
      </c>
      <c r="P51" s="116">
        <f t="shared" si="19"/>
        <v>23461792.49</v>
      </c>
      <c r="Q51" s="113"/>
    </row>
    <row r="52">
      <c r="A52" s="115">
        <v>9.0</v>
      </c>
      <c r="B52" s="74" t="s">
        <v>220</v>
      </c>
      <c r="C52" s="74">
        <v>9.0</v>
      </c>
      <c r="D52" s="74"/>
      <c r="E52" s="118"/>
      <c r="F52" s="119"/>
      <c r="G52" s="113"/>
      <c r="H52" s="113"/>
      <c r="I52" s="113"/>
      <c r="J52" s="113"/>
      <c r="K52" s="74">
        <v>8.0</v>
      </c>
      <c r="L52" s="74">
        <v>9.0</v>
      </c>
      <c r="M52" s="74">
        <v>9.0</v>
      </c>
      <c r="N52" s="74">
        <v>10.0</v>
      </c>
      <c r="O52" s="74">
        <v>10.0</v>
      </c>
      <c r="P52" s="74">
        <v>10.0</v>
      </c>
      <c r="Q52" s="113"/>
    </row>
    <row r="53">
      <c r="A53" s="115">
        <v>10.0</v>
      </c>
      <c r="B53" s="74" t="s">
        <v>221</v>
      </c>
      <c r="C53" s="120">
        <f>K51/C52</f>
        <v>2135048.521</v>
      </c>
      <c r="D53" s="74"/>
      <c r="E53" s="118"/>
      <c r="F53" s="119"/>
      <c r="G53" s="113"/>
      <c r="H53" s="113"/>
      <c r="I53" s="113"/>
      <c r="J53" s="113"/>
      <c r="K53" s="113"/>
      <c r="L53" s="113"/>
      <c r="M53" s="113"/>
      <c r="N53" s="113"/>
      <c r="O53" s="113"/>
      <c r="P53" s="113"/>
      <c r="Q53" s="113"/>
    </row>
    <row r="54">
      <c r="A54" s="115">
        <v>11.0</v>
      </c>
      <c r="B54" s="75" t="s">
        <v>222</v>
      </c>
      <c r="C54" s="74"/>
      <c r="D54" s="113"/>
      <c r="E54" s="113"/>
      <c r="F54" s="113"/>
      <c r="G54" s="113"/>
      <c r="H54" s="113"/>
      <c r="I54" s="113"/>
      <c r="J54" s="113"/>
      <c r="K54" s="121">
        <f t="shared" ref="K54:P54" si="20">K51/K14</f>
        <v>0.002952117146</v>
      </c>
      <c r="L54" s="121">
        <f t="shared" si="20"/>
        <v>0.002796480661</v>
      </c>
      <c r="M54" s="121">
        <f t="shared" si="20"/>
        <v>0.002571800601</v>
      </c>
      <c r="N54" s="121">
        <f t="shared" si="20"/>
        <v>0.00252211705</v>
      </c>
      <c r="O54" s="121">
        <f t="shared" si="20"/>
        <v>0.002322379136</v>
      </c>
      <c r="P54" s="121">
        <f t="shared" si="20"/>
        <v>0.002140799215</v>
      </c>
      <c r="Q54" s="116"/>
    </row>
    <row r="56">
      <c r="A56" s="112" t="s">
        <v>59</v>
      </c>
      <c r="B56" s="74" t="s">
        <v>224</v>
      </c>
      <c r="C56" s="113"/>
      <c r="D56" s="113"/>
      <c r="E56" s="113"/>
      <c r="F56" s="113"/>
      <c r="G56" s="113"/>
      <c r="H56" s="113"/>
      <c r="I56" s="113"/>
      <c r="J56" s="113"/>
      <c r="K56" s="113"/>
      <c r="L56" s="113"/>
      <c r="M56" s="113"/>
      <c r="N56" s="113"/>
      <c r="O56" s="113"/>
      <c r="P56" s="113"/>
      <c r="Q56" s="113"/>
    </row>
    <row r="57">
      <c r="A57" s="71"/>
      <c r="B57" s="72"/>
      <c r="C57" s="72"/>
      <c r="D57" s="72"/>
      <c r="E57" s="72"/>
      <c r="F57" s="72"/>
      <c r="G57" s="72"/>
      <c r="H57" s="72"/>
      <c r="I57" s="72"/>
      <c r="J57" s="72"/>
      <c r="K57" s="72"/>
      <c r="L57" s="72"/>
      <c r="M57" s="72"/>
      <c r="N57" s="72"/>
      <c r="O57" s="72"/>
      <c r="P57" s="72"/>
      <c r="Q57" s="72"/>
    </row>
    <row r="58">
      <c r="A58" s="122">
        <v>1.0</v>
      </c>
      <c r="B58" s="123" t="s">
        <v>225</v>
      </c>
      <c r="C58" s="124"/>
      <c r="D58" s="72"/>
      <c r="E58" s="72"/>
      <c r="F58" s="72"/>
      <c r="G58" s="72"/>
      <c r="H58" s="72"/>
      <c r="I58" s="72"/>
      <c r="J58" s="72"/>
      <c r="K58" s="72"/>
      <c r="L58" s="72"/>
      <c r="M58" s="72"/>
      <c r="N58" s="72"/>
      <c r="O58" s="72"/>
      <c r="P58" s="72"/>
      <c r="Q58" s="72"/>
    </row>
    <row r="59">
      <c r="A59" s="125"/>
      <c r="B59" s="91" t="s">
        <v>227</v>
      </c>
      <c r="C59" s="126">
        <v>1.0</v>
      </c>
      <c r="D59" s="72"/>
      <c r="E59" s="72"/>
      <c r="F59" s="72"/>
      <c r="G59" s="72"/>
      <c r="H59" s="72"/>
      <c r="I59" s="72"/>
      <c r="J59" s="72"/>
      <c r="K59" s="72"/>
      <c r="L59" s="72"/>
      <c r="M59" s="72"/>
      <c r="N59" s="72"/>
      <c r="O59" s="72"/>
      <c r="P59" s="72"/>
      <c r="Q59" s="72"/>
    </row>
    <row r="60">
      <c r="A60" s="125"/>
      <c r="B60" s="91" t="s">
        <v>228</v>
      </c>
      <c r="C60" s="126">
        <v>2.0</v>
      </c>
      <c r="D60" s="72"/>
      <c r="E60" s="72"/>
      <c r="F60" s="72"/>
      <c r="G60" s="72"/>
      <c r="H60" s="72"/>
      <c r="I60" s="72"/>
      <c r="J60" s="72"/>
      <c r="K60" s="72"/>
      <c r="L60" s="72"/>
      <c r="M60" s="72"/>
      <c r="N60" s="72"/>
      <c r="O60" s="72"/>
      <c r="P60" s="72"/>
      <c r="Q60" s="72"/>
    </row>
    <row r="61">
      <c r="A61" s="125"/>
      <c r="B61" s="91" t="s">
        <v>229</v>
      </c>
      <c r="C61" s="126">
        <v>12.0</v>
      </c>
      <c r="D61" s="72"/>
      <c r="E61" s="72"/>
      <c r="F61" s="72"/>
      <c r="G61" s="72"/>
      <c r="H61" s="72"/>
      <c r="I61" s="72"/>
      <c r="J61" s="72"/>
      <c r="K61" s="72"/>
      <c r="L61" s="72"/>
      <c r="M61" s="72"/>
      <c r="N61" s="72"/>
      <c r="O61" s="72"/>
      <c r="P61" s="72"/>
      <c r="Q61" s="72"/>
    </row>
    <row r="62">
      <c r="A62" s="125"/>
      <c r="B62" s="91" t="s">
        <v>230</v>
      </c>
      <c r="C62" s="126">
        <v>1.0</v>
      </c>
      <c r="D62" s="72"/>
      <c r="E62" s="72"/>
      <c r="F62" s="72"/>
      <c r="G62" s="72"/>
      <c r="H62" s="72"/>
      <c r="I62" s="72"/>
      <c r="J62" s="72"/>
      <c r="K62" s="72"/>
      <c r="L62" s="72"/>
      <c r="M62" s="72"/>
      <c r="N62" s="72"/>
      <c r="O62" s="72"/>
      <c r="P62" s="72"/>
      <c r="Q62" s="72"/>
    </row>
    <row r="63">
      <c r="A63" s="89">
        <v>2.0</v>
      </c>
      <c r="B63" s="91" t="s">
        <v>231</v>
      </c>
      <c r="C63" s="94"/>
      <c r="D63" s="72"/>
      <c r="E63" s="72"/>
      <c r="F63" s="72"/>
      <c r="G63" s="72"/>
      <c r="H63" s="72"/>
      <c r="I63" s="72"/>
      <c r="J63" s="72"/>
      <c r="K63" s="72"/>
      <c r="L63" s="72"/>
      <c r="M63" s="72"/>
      <c r="N63" s="72"/>
      <c r="O63" s="72"/>
      <c r="P63" s="72"/>
      <c r="Q63" s="72"/>
    </row>
    <row r="64">
      <c r="A64" s="125"/>
      <c r="B64" s="91" t="s">
        <v>232</v>
      </c>
      <c r="C64" s="126">
        <v>1.0</v>
      </c>
      <c r="D64" s="72"/>
      <c r="E64" s="72"/>
      <c r="F64" s="72"/>
      <c r="G64" s="72"/>
      <c r="H64" s="72"/>
      <c r="I64" s="72"/>
      <c r="J64" s="72"/>
      <c r="K64" s="72"/>
      <c r="L64" s="72"/>
      <c r="M64" s="72"/>
      <c r="N64" s="72"/>
      <c r="O64" s="72"/>
      <c r="P64" s="72"/>
      <c r="Q64" s="72"/>
    </row>
    <row r="65">
      <c r="A65" s="125"/>
      <c r="B65" s="91" t="s">
        <v>233</v>
      </c>
      <c r="C65" s="126">
        <v>6.0</v>
      </c>
      <c r="D65" s="72"/>
      <c r="E65" s="72"/>
      <c r="F65" s="72"/>
      <c r="G65" s="72"/>
      <c r="H65" s="72"/>
      <c r="I65" s="72"/>
      <c r="J65" s="72"/>
      <c r="K65" s="72"/>
      <c r="L65" s="72"/>
      <c r="M65" s="72"/>
      <c r="N65" s="72"/>
      <c r="O65" s="72"/>
      <c r="P65" s="72"/>
      <c r="Q65" s="72"/>
    </row>
    <row r="66">
      <c r="A66" s="125"/>
      <c r="B66" s="91" t="s">
        <v>234</v>
      </c>
      <c r="C66" s="126">
        <v>2.0</v>
      </c>
      <c r="D66" s="72"/>
      <c r="E66" s="72"/>
      <c r="F66" s="72"/>
      <c r="G66" s="72"/>
      <c r="H66" s="72"/>
      <c r="I66" s="72"/>
      <c r="J66" s="72"/>
      <c r="K66" s="72"/>
      <c r="L66" s="72"/>
      <c r="M66" s="72"/>
      <c r="N66" s="72"/>
      <c r="O66" s="72"/>
      <c r="P66" s="72"/>
      <c r="Q66" s="72"/>
    </row>
    <row r="67">
      <c r="A67" s="125"/>
      <c r="B67" s="91" t="s">
        <v>112</v>
      </c>
      <c r="C67" s="126">
        <v>1.0</v>
      </c>
      <c r="D67" s="72"/>
      <c r="E67" s="72"/>
      <c r="F67" s="72"/>
      <c r="G67" s="72"/>
      <c r="H67" s="72"/>
      <c r="I67" s="72"/>
      <c r="J67" s="72"/>
      <c r="K67" s="72"/>
      <c r="L67" s="72"/>
      <c r="M67" s="72"/>
      <c r="N67" s="72"/>
      <c r="O67" s="72"/>
      <c r="P67" s="72"/>
      <c r="Q67" s="72"/>
    </row>
  </sheetData>
  <mergeCells count="2">
    <mergeCell ref="A2:P2"/>
    <mergeCell ref="C6:D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34.63"/>
    <col customWidth="1" min="3" max="3" width="41.38"/>
    <col customWidth="1" min="4" max="4" width="21.38"/>
  </cols>
  <sheetData>
    <row r="1">
      <c r="A1" s="71"/>
      <c r="B1" s="72"/>
      <c r="C1" s="72"/>
      <c r="D1" s="72"/>
      <c r="E1" s="72"/>
      <c r="F1" s="72"/>
      <c r="G1" s="72"/>
      <c r="H1" s="72"/>
      <c r="I1" s="72"/>
      <c r="J1" s="72"/>
      <c r="K1" s="72"/>
      <c r="L1" s="72"/>
      <c r="M1" s="72"/>
      <c r="N1" s="72"/>
      <c r="O1" s="72"/>
      <c r="P1" s="72"/>
      <c r="Q1" s="72"/>
    </row>
    <row r="2">
      <c r="A2" s="73" t="s">
        <v>131</v>
      </c>
      <c r="Q2" s="72"/>
    </row>
    <row r="3">
      <c r="A3" s="71"/>
      <c r="B3" s="72"/>
      <c r="C3" s="72"/>
      <c r="D3" s="72"/>
      <c r="E3" s="72"/>
      <c r="F3" s="72"/>
      <c r="G3" s="72"/>
      <c r="H3" s="72"/>
      <c r="I3" s="72"/>
      <c r="J3" s="72"/>
      <c r="K3" s="72"/>
      <c r="L3" s="72"/>
      <c r="M3" s="72"/>
      <c r="N3" s="72"/>
      <c r="O3" s="72"/>
      <c r="P3" s="72"/>
      <c r="Q3" s="72"/>
    </row>
    <row r="4">
      <c r="A4" s="133"/>
      <c r="B4" s="134" t="s">
        <v>132</v>
      </c>
      <c r="C4" s="135" t="s">
        <v>133</v>
      </c>
      <c r="D4" s="136" t="s">
        <v>134</v>
      </c>
      <c r="E4" s="136" t="s">
        <v>256</v>
      </c>
      <c r="F4" s="136"/>
      <c r="G4" s="136"/>
      <c r="H4" s="137"/>
      <c r="I4" s="137"/>
      <c r="J4" s="137"/>
      <c r="K4" s="137"/>
      <c r="L4" s="137"/>
      <c r="M4" s="137"/>
      <c r="N4" s="137"/>
      <c r="O4" s="137"/>
      <c r="P4" s="137"/>
      <c r="Q4" s="137"/>
      <c r="R4" s="9"/>
      <c r="S4" s="9"/>
      <c r="T4" s="9"/>
      <c r="U4" s="9"/>
      <c r="V4" s="9"/>
      <c r="W4" s="9"/>
      <c r="X4" s="9"/>
      <c r="Y4" s="9"/>
      <c r="Z4" s="9"/>
    </row>
    <row r="5" ht="27.75" customHeight="1">
      <c r="A5" s="71"/>
      <c r="B5" s="74" t="s">
        <v>136</v>
      </c>
      <c r="C5" s="75" t="s">
        <v>137</v>
      </c>
      <c r="D5" s="72"/>
      <c r="E5" s="72"/>
      <c r="F5" s="72"/>
      <c r="G5" s="72"/>
      <c r="H5" s="72"/>
      <c r="I5" s="72"/>
      <c r="J5" s="72"/>
      <c r="K5" s="72"/>
      <c r="L5" s="72"/>
      <c r="M5" s="72"/>
      <c r="N5" s="72"/>
      <c r="O5" s="72"/>
      <c r="P5" s="72"/>
      <c r="Q5" s="72"/>
    </row>
    <row r="6" ht="32.25" customHeight="1">
      <c r="A6" s="71"/>
      <c r="B6" s="72"/>
      <c r="C6" s="75" t="s">
        <v>138</v>
      </c>
      <c r="E6" s="72"/>
      <c r="F6" s="72"/>
      <c r="G6" s="72"/>
      <c r="H6" s="72"/>
      <c r="I6" s="72"/>
      <c r="J6" s="72"/>
      <c r="K6" s="72"/>
      <c r="L6" s="72"/>
      <c r="M6" s="72"/>
      <c r="N6" s="72"/>
      <c r="O6" s="72"/>
      <c r="P6" s="72"/>
      <c r="Q6" s="72"/>
    </row>
    <row r="7">
      <c r="A7" s="71"/>
      <c r="B7" s="72"/>
      <c r="C7" s="72"/>
      <c r="D7" s="72"/>
      <c r="E7" s="72"/>
      <c r="F7" s="72"/>
      <c r="G7" s="72"/>
      <c r="H7" s="72"/>
      <c r="I7" s="72"/>
      <c r="J7" s="72"/>
      <c r="K7" s="72"/>
      <c r="L7" s="72"/>
      <c r="M7" s="72"/>
      <c r="N7" s="72"/>
      <c r="O7" s="72"/>
      <c r="P7" s="72"/>
      <c r="Q7" s="72"/>
    </row>
    <row r="8">
      <c r="A8" s="71"/>
      <c r="B8" s="72"/>
      <c r="C8" s="72"/>
      <c r="D8" s="72"/>
      <c r="E8" s="72"/>
      <c r="F8" s="72"/>
      <c r="G8" s="72"/>
      <c r="H8" s="72"/>
      <c r="I8" s="72"/>
      <c r="J8" s="72"/>
      <c r="K8" s="72"/>
      <c r="L8" s="72"/>
      <c r="M8" s="72"/>
      <c r="N8" s="72"/>
      <c r="O8" s="72"/>
      <c r="P8" s="72"/>
      <c r="Q8" s="72"/>
    </row>
    <row r="9">
      <c r="A9" s="79" t="s">
        <v>38</v>
      </c>
      <c r="B9" s="80" t="s">
        <v>144</v>
      </c>
      <c r="C9" s="80" t="s">
        <v>145</v>
      </c>
      <c r="D9" s="80" t="s">
        <v>146</v>
      </c>
      <c r="E9" s="80" t="s">
        <v>147</v>
      </c>
      <c r="F9" s="80" t="s">
        <v>148</v>
      </c>
      <c r="G9" s="80" t="s">
        <v>149</v>
      </c>
      <c r="H9" s="80" t="s">
        <v>150</v>
      </c>
      <c r="I9" s="80" t="s">
        <v>151</v>
      </c>
      <c r="J9" s="80" t="s">
        <v>152</v>
      </c>
      <c r="K9" s="80" t="s">
        <v>153</v>
      </c>
      <c r="L9" s="80" t="s">
        <v>154</v>
      </c>
      <c r="M9" s="80" t="s">
        <v>155</v>
      </c>
      <c r="N9" s="80" t="s">
        <v>156</v>
      </c>
      <c r="O9" s="80" t="s">
        <v>157</v>
      </c>
      <c r="P9" s="80" t="s">
        <v>158</v>
      </c>
      <c r="Q9" s="80" t="s">
        <v>159</v>
      </c>
    </row>
    <row r="10">
      <c r="A10" s="81">
        <v>1.0</v>
      </c>
      <c r="B10" s="82"/>
      <c r="C10" s="83" t="s">
        <v>160</v>
      </c>
      <c r="D10" s="82"/>
      <c r="E10" s="82"/>
      <c r="F10" s="84">
        <v>1.2</v>
      </c>
      <c r="G10" s="84">
        <v>1.1</v>
      </c>
      <c r="H10" s="84">
        <v>1.02</v>
      </c>
      <c r="I10" s="84">
        <v>1.05</v>
      </c>
      <c r="J10" s="84">
        <v>1.05</v>
      </c>
      <c r="K10" s="84">
        <v>1.05</v>
      </c>
      <c r="L10" s="84">
        <v>1.2</v>
      </c>
      <c r="M10" s="84">
        <v>1.2</v>
      </c>
      <c r="N10" s="84">
        <v>1.15</v>
      </c>
      <c r="O10" s="84">
        <v>1.1</v>
      </c>
      <c r="P10" s="84">
        <v>1.05</v>
      </c>
      <c r="Q10" s="82"/>
    </row>
    <row r="11">
      <c r="A11" s="81">
        <v>2.0</v>
      </c>
      <c r="B11" s="85" t="s">
        <v>161</v>
      </c>
      <c r="C11" s="86" t="s">
        <v>162</v>
      </c>
      <c r="D11" s="87">
        <f>sum(E11:P11)</f>
        <v>26207229485</v>
      </c>
      <c r="E11" s="88">
        <v>1.2E9</v>
      </c>
      <c r="F11" s="88">
        <f t="shared" ref="F11:P11" si="1">F10*E11</f>
        <v>1440000000</v>
      </c>
      <c r="G11" s="88">
        <f t="shared" si="1"/>
        <v>1584000000</v>
      </c>
      <c r="H11" s="88">
        <f t="shared" si="1"/>
        <v>1615680000</v>
      </c>
      <c r="I11" s="88">
        <f t="shared" si="1"/>
        <v>1696464000</v>
      </c>
      <c r="J11" s="88">
        <f t="shared" si="1"/>
        <v>1781287200</v>
      </c>
      <c r="K11" s="88">
        <f t="shared" si="1"/>
        <v>1870351560</v>
      </c>
      <c r="L11" s="88">
        <f t="shared" si="1"/>
        <v>2244421872</v>
      </c>
      <c r="M11" s="88">
        <f t="shared" si="1"/>
        <v>2693306246</v>
      </c>
      <c r="N11" s="88">
        <f t="shared" si="1"/>
        <v>3097302183</v>
      </c>
      <c r="O11" s="88">
        <f t="shared" si="1"/>
        <v>3407032402</v>
      </c>
      <c r="P11" s="88">
        <f t="shared" si="1"/>
        <v>3577384022</v>
      </c>
      <c r="Q11" s="82"/>
    </row>
    <row r="12">
      <c r="A12" s="89">
        <v>3.0</v>
      </c>
      <c r="B12" s="90"/>
      <c r="C12" s="91" t="s">
        <v>163</v>
      </c>
      <c r="D12" s="92">
        <v>0.6</v>
      </c>
      <c r="E12" s="127">
        <f t="shared" ref="E12:P12" si="2">E11*$D$12</f>
        <v>720000000</v>
      </c>
      <c r="F12" s="127">
        <f t="shared" si="2"/>
        <v>864000000</v>
      </c>
      <c r="G12" s="127">
        <f t="shared" si="2"/>
        <v>950400000</v>
      </c>
      <c r="H12" s="127">
        <f t="shared" si="2"/>
        <v>969408000</v>
      </c>
      <c r="I12" s="127">
        <f t="shared" si="2"/>
        <v>1017878400</v>
      </c>
      <c r="J12" s="127">
        <f t="shared" si="2"/>
        <v>1068772320</v>
      </c>
      <c r="K12" s="127">
        <f t="shared" si="2"/>
        <v>1122210936</v>
      </c>
      <c r="L12" s="127">
        <f t="shared" si="2"/>
        <v>1346653123</v>
      </c>
      <c r="M12" s="127">
        <f t="shared" si="2"/>
        <v>1615983748</v>
      </c>
      <c r="N12" s="127">
        <f t="shared" si="2"/>
        <v>1858381310</v>
      </c>
      <c r="O12" s="127">
        <f t="shared" si="2"/>
        <v>2044219441</v>
      </c>
      <c r="P12" s="127">
        <f t="shared" si="2"/>
        <v>2146430413</v>
      </c>
      <c r="Q12" s="94"/>
    </row>
    <row r="13">
      <c r="A13" s="81">
        <v>4.0</v>
      </c>
      <c r="B13" s="90"/>
      <c r="C13" s="91" t="s">
        <v>164</v>
      </c>
      <c r="D13" s="92">
        <v>0.35</v>
      </c>
      <c r="E13" s="127">
        <f t="shared" ref="E13:P13" si="3">E11*$D$13</f>
        <v>420000000</v>
      </c>
      <c r="F13" s="127">
        <f t="shared" si="3"/>
        <v>504000000</v>
      </c>
      <c r="G13" s="127">
        <f t="shared" si="3"/>
        <v>554400000</v>
      </c>
      <c r="H13" s="127">
        <f t="shared" si="3"/>
        <v>565488000</v>
      </c>
      <c r="I13" s="127">
        <f t="shared" si="3"/>
        <v>593762400</v>
      </c>
      <c r="J13" s="127">
        <f t="shared" si="3"/>
        <v>623450520</v>
      </c>
      <c r="K13" s="127">
        <f t="shared" si="3"/>
        <v>654623046</v>
      </c>
      <c r="L13" s="127">
        <f t="shared" si="3"/>
        <v>785547655.2</v>
      </c>
      <c r="M13" s="127">
        <f t="shared" si="3"/>
        <v>942657186.2</v>
      </c>
      <c r="N13" s="127">
        <f t="shared" si="3"/>
        <v>1084055764</v>
      </c>
      <c r="O13" s="127">
        <f t="shared" si="3"/>
        <v>1192461341</v>
      </c>
      <c r="P13" s="127">
        <f t="shared" si="3"/>
        <v>1252084408</v>
      </c>
      <c r="Q13" s="94"/>
    </row>
    <row r="14">
      <c r="A14" s="81">
        <v>5.0</v>
      </c>
      <c r="B14" s="90"/>
      <c r="C14" s="91" t="s">
        <v>165</v>
      </c>
      <c r="D14" s="92">
        <v>0.05</v>
      </c>
      <c r="E14" s="127">
        <f t="shared" ref="E14:P14" si="4">$D$14*E11</f>
        <v>60000000</v>
      </c>
      <c r="F14" s="127">
        <f t="shared" si="4"/>
        <v>72000000</v>
      </c>
      <c r="G14" s="127">
        <f t="shared" si="4"/>
        <v>79200000</v>
      </c>
      <c r="H14" s="127">
        <f t="shared" si="4"/>
        <v>80784000</v>
      </c>
      <c r="I14" s="127">
        <f t="shared" si="4"/>
        <v>84823200</v>
      </c>
      <c r="J14" s="127">
        <f t="shared" si="4"/>
        <v>89064360</v>
      </c>
      <c r="K14" s="127">
        <f t="shared" si="4"/>
        <v>93517578</v>
      </c>
      <c r="L14" s="127">
        <f t="shared" si="4"/>
        <v>112221093.6</v>
      </c>
      <c r="M14" s="127">
        <f t="shared" si="4"/>
        <v>134665312.3</v>
      </c>
      <c r="N14" s="127">
        <f t="shared" si="4"/>
        <v>154865109.2</v>
      </c>
      <c r="O14" s="127">
        <f t="shared" si="4"/>
        <v>170351620.1</v>
      </c>
      <c r="P14" s="127">
        <f t="shared" si="4"/>
        <v>178869201.1</v>
      </c>
      <c r="Q14" s="94"/>
    </row>
    <row r="15">
      <c r="A15" s="89">
        <v>6.0</v>
      </c>
      <c r="B15" s="94"/>
      <c r="C15" s="91" t="s">
        <v>166</v>
      </c>
      <c r="D15" s="95">
        <f t="shared" ref="D15:D16" si="5">sum(E15:P15)</f>
        <v>1800000000</v>
      </c>
      <c r="E15" s="127">
        <v>1.5E8</v>
      </c>
      <c r="F15" s="127">
        <v>1.5E8</v>
      </c>
      <c r="G15" s="127">
        <v>1.5E8</v>
      </c>
      <c r="H15" s="127">
        <v>1.5E8</v>
      </c>
      <c r="I15" s="127">
        <v>1.5E8</v>
      </c>
      <c r="J15" s="127">
        <v>1.5E8</v>
      </c>
      <c r="K15" s="127">
        <v>1.5E8</v>
      </c>
      <c r="L15" s="127">
        <v>1.5E8</v>
      </c>
      <c r="M15" s="127">
        <v>1.5E8</v>
      </c>
      <c r="N15" s="127">
        <v>1.5E8</v>
      </c>
      <c r="O15" s="127">
        <v>1.5E8</v>
      </c>
      <c r="P15" s="127">
        <v>1.5E8</v>
      </c>
      <c r="Q15" s="94"/>
    </row>
    <row r="16">
      <c r="A16" s="81">
        <v>7.0</v>
      </c>
      <c r="B16" s="94"/>
      <c r="C16" s="91" t="s">
        <v>167</v>
      </c>
      <c r="D16" s="95">
        <f t="shared" si="5"/>
        <v>1651055458</v>
      </c>
      <c r="E16" s="127">
        <f t="shared" ref="E16:P16" si="6">E12*3%+E13*10%+E14*20%</f>
        <v>75600000</v>
      </c>
      <c r="F16" s="127">
        <f t="shared" si="6"/>
        <v>90720000</v>
      </c>
      <c r="G16" s="127">
        <f t="shared" si="6"/>
        <v>99792000</v>
      </c>
      <c r="H16" s="127">
        <f t="shared" si="6"/>
        <v>101787840</v>
      </c>
      <c r="I16" s="127">
        <f t="shared" si="6"/>
        <v>106877232</v>
      </c>
      <c r="J16" s="127">
        <f t="shared" si="6"/>
        <v>112221093.6</v>
      </c>
      <c r="K16" s="127">
        <f t="shared" si="6"/>
        <v>117832148.3</v>
      </c>
      <c r="L16" s="127">
        <f t="shared" si="6"/>
        <v>141398577.9</v>
      </c>
      <c r="M16" s="127">
        <f t="shared" si="6"/>
        <v>169678293.5</v>
      </c>
      <c r="N16" s="127">
        <f t="shared" si="6"/>
        <v>195130037.6</v>
      </c>
      <c r="O16" s="127">
        <f t="shared" si="6"/>
        <v>214643041.3</v>
      </c>
      <c r="P16" s="127">
        <f t="shared" si="6"/>
        <v>225375193.4</v>
      </c>
      <c r="Q16" s="94"/>
    </row>
    <row r="17">
      <c r="A17" s="81">
        <v>8.0</v>
      </c>
      <c r="B17" s="94"/>
      <c r="C17" s="91" t="s">
        <v>240</v>
      </c>
      <c r="D17" s="96">
        <f t="shared" ref="D17:P17" si="7">D16-D15</f>
        <v>-148944542.4</v>
      </c>
      <c r="E17" s="128">
        <f t="shared" si="7"/>
        <v>-74400000</v>
      </c>
      <c r="F17" s="128">
        <f t="shared" si="7"/>
        <v>-59280000</v>
      </c>
      <c r="G17" s="128">
        <f t="shared" si="7"/>
        <v>-50208000</v>
      </c>
      <c r="H17" s="128">
        <f t="shared" si="7"/>
        <v>-48212160</v>
      </c>
      <c r="I17" s="128">
        <f t="shared" si="7"/>
        <v>-43122768</v>
      </c>
      <c r="J17" s="128">
        <f t="shared" si="7"/>
        <v>-37778906.4</v>
      </c>
      <c r="K17" s="128">
        <f t="shared" si="7"/>
        <v>-32167851.72</v>
      </c>
      <c r="L17" s="128">
        <f t="shared" si="7"/>
        <v>-8601422.064</v>
      </c>
      <c r="M17" s="128">
        <f t="shared" si="7"/>
        <v>19678293.52</v>
      </c>
      <c r="N17" s="128">
        <f t="shared" si="7"/>
        <v>45130037.55</v>
      </c>
      <c r="O17" s="128">
        <f t="shared" si="7"/>
        <v>64643041.31</v>
      </c>
      <c r="P17" s="128">
        <f t="shared" si="7"/>
        <v>75375193.37</v>
      </c>
      <c r="Q17" s="94"/>
    </row>
    <row r="18">
      <c r="A18" s="89">
        <v>9.0</v>
      </c>
      <c r="B18" s="98" t="s">
        <v>169</v>
      </c>
      <c r="C18" s="86" t="s">
        <v>170</v>
      </c>
      <c r="D18" s="86">
        <v>200.0</v>
      </c>
      <c r="E18" s="99">
        <f t="shared" ref="E18:J18" si="8">E11/$D$19</f>
        <v>60</v>
      </c>
      <c r="F18" s="99">
        <f t="shared" si="8"/>
        <v>72</v>
      </c>
      <c r="G18" s="99">
        <f t="shared" si="8"/>
        <v>79.2</v>
      </c>
      <c r="H18" s="99">
        <f t="shared" si="8"/>
        <v>80.784</v>
      </c>
      <c r="I18" s="99">
        <f t="shared" si="8"/>
        <v>84.8232</v>
      </c>
      <c r="J18" s="99">
        <f t="shared" si="8"/>
        <v>89.06436</v>
      </c>
      <c r="K18" s="99">
        <f t="shared" ref="K18:P18" si="9">K11/K19</f>
        <v>116.8969725</v>
      </c>
      <c r="L18" s="99">
        <f t="shared" si="9"/>
        <v>128.2526784</v>
      </c>
      <c r="M18" s="99">
        <f t="shared" si="9"/>
        <v>141.7529603</v>
      </c>
      <c r="N18" s="99">
        <f t="shared" si="9"/>
        <v>151.0879114</v>
      </c>
      <c r="O18" s="99">
        <f t="shared" si="9"/>
        <v>154.8651092</v>
      </c>
      <c r="P18" s="99">
        <f t="shared" si="9"/>
        <v>152.2291073</v>
      </c>
      <c r="Q18" s="82"/>
    </row>
    <row r="19">
      <c r="A19" s="81">
        <v>10.0</v>
      </c>
      <c r="B19" s="94"/>
      <c r="C19" s="100" t="s">
        <v>171</v>
      </c>
      <c r="D19" s="138">
        <v>2.0E7</v>
      </c>
      <c r="E19" s="94"/>
      <c r="F19" s="94"/>
      <c r="G19" s="94"/>
      <c r="H19" s="94"/>
      <c r="I19" s="94"/>
      <c r="J19" s="94"/>
      <c r="K19" s="93">
        <v>1.6E7</v>
      </c>
      <c r="L19" s="97">
        <f t="shared" ref="L19:P19" si="10">K19+1500000</f>
        <v>17500000</v>
      </c>
      <c r="M19" s="97">
        <f t="shared" si="10"/>
        <v>19000000</v>
      </c>
      <c r="N19" s="97">
        <f t="shared" si="10"/>
        <v>20500000</v>
      </c>
      <c r="O19" s="97">
        <f t="shared" si="10"/>
        <v>22000000</v>
      </c>
      <c r="P19" s="97">
        <f t="shared" si="10"/>
        <v>23500000</v>
      </c>
      <c r="Q19" s="94"/>
    </row>
    <row r="20">
      <c r="A20" s="81">
        <v>11.0</v>
      </c>
      <c r="B20" s="94"/>
      <c r="C20" s="100" t="s">
        <v>173</v>
      </c>
      <c r="D20" s="101">
        <v>0.9</v>
      </c>
      <c r="E20" s="94"/>
      <c r="F20" s="94"/>
      <c r="G20" s="94"/>
      <c r="H20" s="94"/>
      <c r="I20" s="94"/>
      <c r="J20" s="94"/>
      <c r="K20" s="94"/>
      <c r="L20" s="94"/>
      <c r="M20" s="94"/>
      <c r="N20" s="94"/>
      <c r="O20" s="94"/>
      <c r="P20" s="94"/>
      <c r="Q20" s="94"/>
    </row>
    <row r="21">
      <c r="A21" s="89">
        <v>12.0</v>
      </c>
      <c r="B21" s="94"/>
      <c r="C21" s="100" t="s">
        <v>174</v>
      </c>
      <c r="D21" s="101">
        <v>0.65</v>
      </c>
      <c r="E21" s="94"/>
      <c r="F21" s="94"/>
      <c r="G21" s="94"/>
      <c r="H21" s="94"/>
      <c r="I21" s="94"/>
      <c r="J21" s="94"/>
      <c r="K21" s="94"/>
      <c r="L21" s="94"/>
      <c r="M21" s="94"/>
      <c r="N21" s="94"/>
      <c r="O21" s="94"/>
      <c r="P21" s="94"/>
      <c r="Q21" s="94"/>
    </row>
    <row r="22">
      <c r="A22" s="103">
        <v>13.0</v>
      </c>
      <c r="B22" s="104"/>
      <c r="C22" s="105" t="s">
        <v>175</v>
      </c>
      <c r="D22" s="106" t="s">
        <v>176</v>
      </c>
      <c r="E22" s="104"/>
      <c r="F22" s="104"/>
      <c r="G22" s="104"/>
      <c r="H22" s="104"/>
      <c r="I22" s="104"/>
      <c r="J22" s="104"/>
      <c r="K22" s="104"/>
      <c r="L22" s="104"/>
      <c r="M22" s="104"/>
      <c r="N22" s="104"/>
      <c r="O22" s="104"/>
      <c r="P22" s="104"/>
      <c r="Q22" s="104"/>
      <c r="R22" s="9"/>
      <c r="S22" s="9"/>
      <c r="T22" s="9"/>
      <c r="U22" s="9"/>
      <c r="V22" s="9"/>
      <c r="W22" s="9"/>
      <c r="X22" s="9"/>
      <c r="Y22" s="9"/>
      <c r="Z22" s="9"/>
    </row>
    <row r="23">
      <c r="A23" s="81">
        <v>14.0</v>
      </c>
      <c r="B23" s="94"/>
      <c r="C23" s="91" t="s">
        <v>177</v>
      </c>
      <c r="D23" s="91" t="s">
        <v>178</v>
      </c>
      <c r="E23" s="94"/>
      <c r="F23" s="94"/>
      <c r="G23" s="94"/>
      <c r="H23" s="94"/>
      <c r="I23" s="94"/>
      <c r="J23" s="94"/>
      <c r="K23" s="94"/>
      <c r="L23" s="94"/>
      <c r="M23" s="94"/>
      <c r="N23" s="94"/>
      <c r="O23" s="94"/>
      <c r="P23" s="94"/>
      <c r="Q23" s="94"/>
    </row>
    <row r="24">
      <c r="A24" s="89">
        <v>15.0</v>
      </c>
      <c r="B24" s="94"/>
      <c r="C24" s="91" t="s">
        <v>179</v>
      </c>
      <c r="D24" s="91" t="s">
        <v>180</v>
      </c>
      <c r="E24" s="94"/>
      <c r="F24" s="94"/>
      <c r="G24" s="94"/>
      <c r="H24" s="94"/>
      <c r="I24" s="94"/>
      <c r="J24" s="94"/>
      <c r="K24" s="94"/>
      <c r="L24" s="94"/>
      <c r="M24" s="94"/>
      <c r="N24" s="94"/>
      <c r="O24" s="94"/>
      <c r="P24" s="94"/>
      <c r="Q24" s="94"/>
    </row>
    <row r="25">
      <c r="A25" s="81">
        <v>16.0</v>
      </c>
      <c r="B25" s="98" t="s">
        <v>181</v>
      </c>
      <c r="C25" s="83" t="s">
        <v>182</v>
      </c>
      <c r="D25" s="83" t="s">
        <v>183</v>
      </c>
      <c r="E25" s="82"/>
      <c r="F25" s="82"/>
      <c r="G25" s="82"/>
      <c r="H25" s="82"/>
      <c r="I25" s="82"/>
      <c r="J25" s="82"/>
      <c r="K25" s="82"/>
      <c r="L25" s="82"/>
      <c r="M25" s="82"/>
      <c r="N25" s="82"/>
      <c r="O25" s="82"/>
      <c r="P25" s="82"/>
      <c r="Q25" s="82"/>
    </row>
    <row r="26">
      <c r="A26" s="81">
        <v>17.0</v>
      </c>
      <c r="B26" s="90"/>
      <c r="C26" s="91" t="s">
        <v>184</v>
      </c>
      <c r="D26" s="91" t="s">
        <v>180</v>
      </c>
      <c r="E26" s="94"/>
      <c r="F26" s="94"/>
      <c r="G26" s="94"/>
      <c r="H26" s="94"/>
      <c r="I26" s="94"/>
      <c r="J26" s="94"/>
      <c r="K26" s="94"/>
      <c r="L26" s="94"/>
      <c r="M26" s="94"/>
      <c r="N26" s="94"/>
      <c r="O26" s="94"/>
      <c r="P26" s="94"/>
      <c r="Q26" s="94"/>
    </row>
    <row r="27">
      <c r="A27" s="89">
        <v>18.0</v>
      </c>
      <c r="B27" s="90"/>
      <c r="C27" s="91" t="s">
        <v>185</v>
      </c>
      <c r="D27" s="91" t="s">
        <v>186</v>
      </c>
      <c r="E27" s="94"/>
      <c r="F27" s="94"/>
      <c r="G27" s="94"/>
      <c r="H27" s="94"/>
      <c r="I27" s="94"/>
      <c r="J27" s="94"/>
      <c r="K27" s="94"/>
      <c r="L27" s="94"/>
      <c r="M27" s="94"/>
      <c r="N27" s="94"/>
      <c r="O27" s="94"/>
      <c r="P27" s="94"/>
      <c r="Q27" s="94"/>
    </row>
    <row r="28">
      <c r="A28" s="81">
        <v>19.0</v>
      </c>
      <c r="B28" s="90"/>
      <c r="C28" s="91" t="s">
        <v>187</v>
      </c>
      <c r="D28" s="91" t="s">
        <v>188</v>
      </c>
      <c r="E28" s="94"/>
      <c r="F28" s="94"/>
      <c r="G28" s="94"/>
      <c r="H28" s="94"/>
      <c r="I28" s="94"/>
      <c r="J28" s="94"/>
      <c r="K28" s="94"/>
      <c r="L28" s="94"/>
      <c r="M28" s="94"/>
      <c r="N28" s="94"/>
      <c r="O28" s="94"/>
      <c r="P28" s="94"/>
      <c r="Q28" s="94"/>
    </row>
    <row r="29">
      <c r="A29" s="81">
        <v>20.0</v>
      </c>
      <c r="B29" s="139"/>
      <c r="C29" s="140" t="s">
        <v>189</v>
      </c>
      <c r="D29" s="140" t="s">
        <v>190</v>
      </c>
      <c r="E29" s="141"/>
      <c r="F29" s="141"/>
      <c r="G29" s="141"/>
      <c r="H29" s="141"/>
      <c r="I29" s="141"/>
      <c r="J29" s="141"/>
      <c r="K29" s="141"/>
      <c r="L29" s="141"/>
      <c r="M29" s="141"/>
      <c r="N29" s="141"/>
      <c r="O29" s="141"/>
      <c r="P29" s="141"/>
      <c r="Q29" s="141"/>
    </row>
    <row r="30">
      <c r="A30" s="89">
        <v>21.0</v>
      </c>
      <c r="B30" s="139"/>
      <c r="C30" s="140" t="s">
        <v>191</v>
      </c>
      <c r="D30" s="140" t="s">
        <v>192</v>
      </c>
      <c r="E30" s="141"/>
      <c r="F30" s="141"/>
      <c r="G30" s="141"/>
      <c r="H30" s="141"/>
      <c r="I30" s="141"/>
      <c r="J30" s="141"/>
      <c r="K30" s="141"/>
      <c r="L30" s="141"/>
      <c r="M30" s="141"/>
      <c r="N30" s="141"/>
      <c r="O30" s="141"/>
      <c r="P30" s="141"/>
      <c r="Q30" s="141"/>
    </row>
    <row r="31">
      <c r="A31" s="81">
        <v>22.0</v>
      </c>
      <c r="B31" s="142"/>
      <c r="C31" s="143" t="s">
        <v>193</v>
      </c>
      <c r="D31" s="143" t="s">
        <v>194</v>
      </c>
      <c r="E31" s="144"/>
      <c r="F31" s="144"/>
      <c r="G31" s="144"/>
      <c r="H31" s="144"/>
      <c r="I31" s="144"/>
      <c r="J31" s="144"/>
      <c r="K31" s="144"/>
      <c r="L31" s="144"/>
      <c r="M31" s="144"/>
      <c r="N31" s="144"/>
      <c r="O31" s="144"/>
      <c r="P31" s="144"/>
      <c r="Q31" s="144"/>
    </row>
    <row r="32">
      <c r="A32" s="81">
        <v>23.0</v>
      </c>
      <c r="B32" s="145" t="s">
        <v>195</v>
      </c>
      <c r="C32" s="143" t="s">
        <v>196</v>
      </c>
      <c r="D32" s="143" t="s">
        <v>197</v>
      </c>
      <c r="E32" s="144"/>
      <c r="F32" s="144"/>
      <c r="G32" s="144"/>
      <c r="H32" s="144"/>
      <c r="I32" s="144"/>
      <c r="J32" s="144"/>
      <c r="K32" s="144"/>
      <c r="L32" s="144"/>
      <c r="M32" s="144"/>
      <c r="N32" s="144"/>
      <c r="O32" s="144"/>
      <c r="P32" s="144"/>
      <c r="Q32" s="144"/>
    </row>
    <row r="33">
      <c r="A33" s="89">
        <v>24.0</v>
      </c>
      <c r="B33" s="141"/>
      <c r="C33" s="140" t="s">
        <v>198</v>
      </c>
      <c r="D33" s="146" t="s">
        <v>199</v>
      </c>
      <c r="E33" s="141"/>
      <c r="F33" s="141"/>
      <c r="G33" s="141"/>
      <c r="H33" s="141"/>
      <c r="I33" s="141"/>
      <c r="J33" s="141"/>
      <c r="K33" s="141"/>
      <c r="L33" s="141"/>
      <c r="M33" s="141"/>
      <c r="N33" s="141"/>
      <c r="O33" s="141"/>
      <c r="P33" s="141"/>
      <c r="Q33" s="141"/>
    </row>
    <row r="34">
      <c r="A34" s="81">
        <v>25.0</v>
      </c>
      <c r="B34" s="147"/>
      <c r="C34" s="148" t="s">
        <v>200</v>
      </c>
      <c r="D34" s="148" t="s">
        <v>201</v>
      </c>
      <c r="E34" s="147"/>
      <c r="F34" s="147"/>
      <c r="G34" s="147"/>
      <c r="H34" s="147"/>
      <c r="I34" s="147"/>
      <c r="J34" s="147"/>
      <c r="K34" s="147"/>
      <c r="L34" s="147"/>
      <c r="M34" s="147"/>
      <c r="N34" s="147"/>
      <c r="O34" s="147"/>
      <c r="P34" s="147"/>
      <c r="Q34" s="147"/>
    </row>
    <row r="35">
      <c r="A35" s="81">
        <v>26.0</v>
      </c>
      <c r="B35" s="141"/>
      <c r="C35" s="146" t="s">
        <v>202</v>
      </c>
      <c r="D35" s="140" t="s">
        <v>203</v>
      </c>
      <c r="E35" s="141"/>
      <c r="F35" s="141"/>
      <c r="G35" s="141"/>
      <c r="H35" s="141"/>
      <c r="I35" s="141"/>
      <c r="J35" s="141"/>
      <c r="K35" s="141"/>
      <c r="L35" s="141"/>
      <c r="M35" s="141"/>
      <c r="N35" s="141"/>
      <c r="O35" s="141"/>
      <c r="P35" s="141"/>
      <c r="Q35" s="141"/>
    </row>
    <row r="36">
      <c r="A36" s="89">
        <v>27.0</v>
      </c>
      <c r="B36" s="141"/>
      <c r="C36" s="140" t="s">
        <v>204</v>
      </c>
      <c r="D36" s="140" t="s">
        <v>205</v>
      </c>
      <c r="E36" s="141"/>
      <c r="F36" s="141"/>
      <c r="G36" s="141"/>
      <c r="H36" s="141"/>
      <c r="I36" s="141"/>
      <c r="J36" s="141"/>
      <c r="K36" s="141"/>
      <c r="L36" s="141"/>
      <c r="M36" s="141"/>
      <c r="N36" s="141"/>
      <c r="O36" s="141"/>
      <c r="P36" s="141"/>
      <c r="Q36" s="141"/>
    </row>
    <row r="37">
      <c r="A37" s="71"/>
      <c r="B37" s="72"/>
      <c r="C37" s="72"/>
      <c r="D37" s="72"/>
      <c r="E37" s="72"/>
      <c r="F37" s="72"/>
      <c r="G37" s="72"/>
      <c r="H37" s="72"/>
      <c r="I37" s="72"/>
      <c r="J37" s="72"/>
      <c r="K37" s="72"/>
      <c r="L37" s="72"/>
      <c r="M37" s="72"/>
      <c r="N37" s="72"/>
      <c r="O37" s="72"/>
      <c r="P37" s="72"/>
      <c r="Q37" s="72"/>
    </row>
    <row r="38">
      <c r="A38" s="112" t="s">
        <v>59</v>
      </c>
      <c r="B38" s="74" t="s">
        <v>125</v>
      </c>
      <c r="C38" s="74" t="s">
        <v>206</v>
      </c>
      <c r="D38" s="74" t="s">
        <v>207</v>
      </c>
      <c r="E38" s="113"/>
      <c r="F38" s="113"/>
      <c r="G38" s="113"/>
      <c r="H38" s="113"/>
      <c r="I38" s="113"/>
      <c r="J38" s="113"/>
      <c r="K38" s="113"/>
      <c r="L38" s="113"/>
      <c r="M38" s="113"/>
      <c r="N38" s="113"/>
      <c r="O38" s="113"/>
      <c r="P38" s="113"/>
      <c r="Q38" s="113"/>
      <c r="R38" s="114"/>
      <c r="S38" s="114"/>
      <c r="T38" s="114"/>
      <c r="U38" s="114"/>
      <c r="V38" s="114"/>
      <c r="W38" s="114"/>
      <c r="X38" s="114"/>
      <c r="Y38" s="114"/>
      <c r="Z38" s="114"/>
    </row>
    <row r="39">
      <c r="A39" s="71"/>
      <c r="B39" s="75" t="s">
        <v>208</v>
      </c>
      <c r="C39" s="116">
        <v>700000.0</v>
      </c>
      <c r="D39" s="75" t="s">
        <v>209</v>
      </c>
      <c r="E39" s="72"/>
      <c r="F39" s="72"/>
      <c r="G39" s="72"/>
      <c r="H39" s="72"/>
      <c r="I39" s="72"/>
      <c r="J39" s="72"/>
      <c r="K39" s="116">
        <f t="shared" ref="K39:P39" si="11">$C$39*4</f>
        <v>2800000</v>
      </c>
      <c r="L39" s="116">
        <f t="shared" si="11"/>
        <v>2800000</v>
      </c>
      <c r="M39" s="116">
        <f t="shared" si="11"/>
        <v>2800000</v>
      </c>
      <c r="N39" s="116">
        <f t="shared" si="11"/>
        <v>2800000</v>
      </c>
      <c r="O39" s="116">
        <f t="shared" si="11"/>
        <v>2800000</v>
      </c>
      <c r="P39" s="116">
        <f t="shared" si="11"/>
        <v>2800000</v>
      </c>
      <c r="Q39" s="116"/>
    </row>
    <row r="40">
      <c r="A40" s="71"/>
      <c r="B40" s="75" t="s">
        <v>210</v>
      </c>
      <c r="C40" s="116">
        <v>1000000.0</v>
      </c>
      <c r="D40" s="75" t="s">
        <v>257</v>
      </c>
      <c r="E40" s="72"/>
      <c r="F40" s="72"/>
      <c r="G40" s="72"/>
      <c r="H40" s="72"/>
      <c r="I40" s="72"/>
      <c r="J40" s="72"/>
      <c r="K40" s="116">
        <f t="shared" ref="K40:P40" si="12">$C$40*K46</f>
        <v>4000000</v>
      </c>
      <c r="L40" s="116">
        <f t="shared" si="12"/>
        <v>5000000</v>
      </c>
      <c r="M40" s="116">
        <f t="shared" si="12"/>
        <v>5000000</v>
      </c>
      <c r="N40" s="116">
        <f t="shared" si="12"/>
        <v>5000000</v>
      </c>
      <c r="O40" s="116">
        <f t="shared" si="12"/>
        <v>5000000</v>
      </c>
      <c r="P40" s="116">
        <f t="shared" si="12"/>
        <v>5000000</v>
      </c>
      <c r="Q40" s="116"/>
    </row>
    <row r="41">
      <c r="A41" s="71"/>
      <c r="B41" s="75" t="s">
        <v>212</v>
      </c>
      <c r="C41" s="116">
        <v>200000.0</v>
      </c>
      <c r="D41" s="75" t="s">
        <v>257</v>
      </c>
      <c r="E41" s="72"/>
      <c r="F41" s="72"/>
      <c r="G41" s="72"/>
      <c r="H41" s="72"/>
      <c r="I41" s="72"/>
      <c r="J41" s="72"/>
      <c r="K41" s="116">
        <f t="shared" ref="K41:P41" si="13">$C$41*K46</f>
        <v>800000</v>
      </c>
      <c r="L41" s="116">
        <f t="shared" si="13"/>
        <v>1000000</v>
      </c>
      <c r="M41" s="116">
        <f t="shared" si="13"/>
        <v>1000000</v>
      </c>
      <c r="N41" s="116">
        <f t="shared" si="13"/>
        <v>1000000</v>
      </c>
      <c r="O41" s="116">
        <f t="shared" si="13"/>
        <v>1000000</v>
      </c>
      <c r="P41" s="116">
        <f t="shared" si="13"/>
        <v>1000000</v>
      </c>
      <c r="Q41" s="116"/>
    </row>
    <row r="42">
      <c r="A42" s="112"/>
      <c r="B42" s="74" t="s">
        <v>216</v>
      </c>
      <c r="C42" s="149">
        <v>500000.0</v>
      </c>
      <c r="D42" s="75" t="s">
        <v>257</v>
      </c>
      <c r="E42" s="113"/>
      <c r="F42" s="113"/>
      <c r="G42" s="113"/>
      <c r="H42" s="113"/>
      <c r="I42" s="113"/>
      <c r="J42" s="113"/>
      <c r="K42" s="150">
        <v>500000.0</v>
      </c>
      <c r="L42" s="150">
        <v>500000.0</v>
      </c>
      <c r="M42" s="150">
        <v>500000.0</v>
      </c>
      <c r="N42" s="150">
        <v>500000.0</v>
      </c>
      <c r="O42" s="150">
        <v>500000.0</v>
      </c>
      <c r="P42" s="150">
        <v>500000.0</v>
      </c>
      <c r="Q42" s="116"/>
    </row>
    <row r="43">
      <c r="A43" s="71"/>
      <c r="B43" s="75" t="s">
        <v>218</v>
      </c>
      <c r="C43" s="116">
        <v>200000.0</v>
      </c>
      <c r="D43" s="75" t="s">
        <v>257</v>
      </c>
      <c r="E43" s="72"/>
      <c r="F43" s="72"/>
      <c r="G43" s="72"/>
      <c r="H43" s="72"/>
      <c r="I43" s="72"/>
      <c r="J43" s="72"/>
      <c r="K43" s="77">
        <f t="shared" ref="K43:P43" si="14">$C$43*K46</f>
        <v>800000</v>
      </c>
      <c r="L43" s="77">
        <f t="shared" si="14"/>
        <v>1000000</v>
      </c>
      <c r="M43" s="77">
        <f t="shared" si="14"/>
        <v>1000000</v>
      </c>
      <c r="N43" s="77">
        <f t="shared" si="14"/>
        <v>1000000</v>
      </c>
      <c r="O43" s="77">
        <f t="shared" si="14"/>
        <v>1000000</v>
      </c>
      <c r="P43" s="77">
        <f t="shared" si="14"/>
        <v>1000000</v>
      </c>
      <c r="Q43" s="72"/>
    </row>
    <row r="44">
      <c r="A44" s="71"/>
      <c r="B44" s="75" t="s">
        <v>219</v>
      </c>
      <c r="C44" s="72"/>
      <c r="D44" s="72"/>
      <c r="E44" s="72"/>
      <c r="F44" s="72"/>
      <c r="G44" s="72"/>
      <c r="H44" s="72"/>
      <c r="I44" s="72"/>
      <c r="J44" s="72"/>
      <c r="K44" s="77">
        <f t="shared" ref="K44:P44" si="15">SUM(K39:K43)</f>
        <v>8900000</v>
      </c>
      <c r="L44" s="77">
        <f t="shared" si="15"/>
        <v>10300000</v>
      </c>
      <c r="M44" s="77">
        <f t="shared" si="15"/>
        <v>10300000</v>
      </c>
      <c r="N44" s="77">
        <f t="shared" si="15"/>
        <v>10300000</v>
      </c>
      <c r="O44" s="77">
        <f t="shared" si="15"/>
        <v>10300000</v>
      </c>
      <c r="P44" s="77">
        <f t="shared" si="15"/>
        <v>10300000</v>
      </c>
      <c r="Q44" s="72"/>
    </row>
    <row r="45">
      <c r="A45" s="112"/>
      <c r="B45" s="75" t="s">
        <v>222</v>
      </c>
      <c r="C45" s="74"/>
      <c r="D45" s="74"/>
      <c r="E45" s="118"/>
      <c r="F45" s="119"/>
      <c r="G45" s="113"/>
      <c r="H45" s="113"/>
      <c r="I45" s="113"/>
      <c r="J45" s="113"/>
      <c r="K45" s="118">
        <f t="shared" ref="K45:P45" si="16">K44/K11</f>
        <v>0.004758463698</v>
      </c>
      <c r="L45" s="118">
        <f t="shared" si="16"/>
        <v>0.004589155064</v>
      </c>
      <c r="M45" s="118">
        <f t="shared" si="16"/>
        <v>0.003824295887</v>
      </c>
      <c r="N45" s="118">
        <f t="shared" si="16"/>
        <v>0.003325474684</v>
      </c>
      <c r="O45" s="118">
        <f t="shared" si="16"/>
        <v>0.003023158804</v>
      </c>
      <c r="P45" s="118">
        <f t="shared" si="16"/>
        <v>0.002879198861</v>
      </c>
      <c r="Q45" s="113"/>
    </row>
    <row r="46">
      <c r="A46" s="112"/>
      <c r="B46" s="74" t="s">
        <v>220</v>
      </c>
      <c r="C46" s="74">
        <v>5.0</v>
      </c>
      <c r="D46" s="74"/>
      <c r="E46" s="118"/>
      <c r="F46" s="119"/>
      <c r="G46" s="113"/>
      <c r="H46" s="113"/>
      <c r="I46" s="113"/>
      <c r="J46" s="113"/>
      <c r="K46" s="74">
        <v>4.0</v>
      </c>
      <c r="L46" s="74">
        <v>5.0</v>
      </c>
      <c r="M46" s="74">
        <v>5.0</v>
      </c>
      <c r="N46" s="74">
        <v>5.0</v>
      </c>
      <c r="O46" s="74">
        <v>5.0</v>
      </c>
      <c r="P46" s="74">
        <v>5.0</v>
      </c>
      <c r="Q46" s="113"/>
    </row>
    <row r="47">
      <c r="A47" s="112"/>
      <c r="B47" s="74" t="s">
        <v>221</v>
      </c>
      <c r="C47" s="120">
        <f>K44/C46</f>
        <v>1780000</v>
      </c>
      <c r="D47" s="74"/>
      <c r="E47" s="118"/>
      <c r="F47" s="119"/>
      <c r="G47" s="113"/>
      <c r="H47" s="113"/>
      <c r="I47" s="113"/>
      <c r="J47" s="113"/>
      <c r="K47" s="113"/>
      <c r="L47" s="113"/>
      <c r="M47" s="113"/>
      <c r="N47" s="113"/>
      <c r="O47" s="113"/>
      <c r="P47" s="113"/>
      <c r="Q47" s="113"/>
    </row>
    <row r="48">
      <c r="A48" s="112" t="s">
        <v>223</v>
      </c>
      <c r="B48" s="74" t="s">
        <v>224</v>
      </c>
      <c r="C48" s="113"/>
      <c r="D48" s="74"/>
      <c r="E48" s="118"/>
      <c r="F48" s="119"/>
      <c r="G48" s="113"/>
      <c r="H48" s="113"/>
      <c r="I48" s="113"/>
      <c r="J48" s="113"/>
      <c r="K48" s="113"/>
      <c r="L48" s="113"/>
      <c r="M48" s="113"/>
      <c r="N48" s="113"/>
      <c r="O48" s="113"/>
      <c r="P48" s="113"/>
      <c r="Q48" s="113"/>
    </row>
    <row r="49">
      <c r="A49" s="112" t="s">
        <v>258</v>
      </c>
      <c r="B49" s="151" t="s">
        <v>225</v>
      </c>
      <c r="C49" s="113"/>
      <c r="D49" s="113"/>
      <c r="E49" s="113"/>
      <c r="F49" s="113"/>
      <c r="G49" s="113"/>
      <c r="H49" s="113"/>
      <c r="I49" s="113"/>
      <c r="J49" s="113"/>
      <c r="K49" s="113"/>
      <c r="L49" s="113"/>
      <c r="M49" s="113"/>
      <c r="N49" s="113"/>
      <c r="O49" s="113"/>
      <c r="P49" s="113"/>
      <c r="Q49" s="113"/>
      <c r="R49" s="114"/>
      <c r="S49" s="114"/>
      <c r="T49" s="114"/>
      <c r="U49" s="114"/>
      <c r="V49" s="114"/>
      <c r="W49" s="114"/>
      <c r="X49" s="114"/>
      <c r="Y49" s="114"/>
      <c r="Z49" s="114"/>
    </row>
    <row r="50">
      <c r="A50" s="115"/>
      <c r="B50" s="123"/>
      <c r="C50" s="75"/>
      <c r="D50" s="75"/>
      <c r="E50" s="152"/>
      <c r="F50" s="152"/>
      <c r="G50" s="72"/>
      <c r="H50" s="72"/>
      <c r="I50" s="72"/>
      <c r="J50" s="72"/>
      <c r="K50" s="72"/>
      <c r="L50" s="72"/>
      <c r="M50" s="72"/>
      <c r="N50" s="72"/>
      <c r="O50" s="72"/>
      <c r="P50" s="72"/>
      <c r="Q50" s="72"/>
    </row>
    <row r="51">
      <c r="A51" s="153" t="s">
        <v>38</v>
      </c>
      <c r="B51" s="154" t="s">
        <v>259</v>
      </c>
      <c r="C51" s="155" t="s">
        <v>260</v>
      </c>
      <c r="D51" s="153" t="s">
        <v>226</v>
      </c>
      <c r="E51" s="155" t="s">
        <v>261</v>
      </c>
      <c r="F51" s="155" t="s">
        <v>262</v>
      </c>
      <c r="G51" s="72"/>
      <c r="H51" s="72"/>
      <c r="I51" s="72"/>
      <c r="J51" s="72"/>
      <c r="K51" s="72"/>
      <c r="L51" s="72"/>
      <c r="M51" s="72"/>
      <c r="N51" s="72"/>
      <c r="O51" s="72"/>
      <c r="P51" s="72"/>
      <c r="Q51" s="72"/>
    </row>
    <row r="52">
      <c r="A52" s="89">
        <v>1.0</v>
      </c>
      <c r="B52" s="91" t="s">
        <v>227</v>
      </c>
      <c r="C52" s="126"/>
      <c r="D52" s="141"/>
      <c r="E52" s="141"/>
      <c r="F52" s="141"/>
      <c r="G52" s="72"/>
      <c r="H52" s="72"/>
      <c r="I52" s="72"/>
      <c r="J52" s="72"/>
      <c r="K52" s="72"/>
      <c r="L52" s="72"/>
      <c r="M52" s="72"/>
      <c r="N52" s="72"/>
      <c r="O52" s="72"/>
      <c r="P52" s="72"/>
      <c r="Q52" s="72"/>
    </row>
    <row r="53">
      <c r="A53" s="89">
        <v>2.0</v>
      </c>
      <c r="B53" s="91" t="s">
        <v>228</v>
      </c>
      <c r="C53" s="126"/>
      <c r="D53" s="141"/>
      <c r="E53" s="126">
        <v>1.0</v>
      </c>
      <c r="F53" s="141"/>
      <c r="G53" s="72"/>
      <c r="H53" s="72"/>
      <c r="I53" s="72"/>
      <c r="J53" s="72"/>
      <c r="K53" s="72"/>
      <c r="L53" s="72"/>
      <c r="M53" s="72"/>
      <c r="N53" s="72"/>
      <c r="O53" s="72"/>
      <c r="P53" s="72"/>
      <c r="Q53" s="72"/>
    </row>
    <row r="54">
      <c r="A54" s="89">
        <v>3.0</v>
      </c>
      <c r="B54" s="91" t="s">
        <v>229</v>
      </c>
      <c r="C54" s="126"/>
      <c r="D54" s="141"/>
      <c r="E54" s="126">
        <v>6.0</v>
      </c>
      <c r="F54" s="141"/>
      <c r="G54" s="72"/>
      <c r="H54" s="72"/>
      <c r="I54" s="72"/>
      <c r="J54" s="72"/>
      <c r="K54" s="72"/>
      <c r="L54" s="72"/>
      <c r="M54" s="72"/>
      <c r="N54" s="72"/>
      <c r="O54" s="72"/>
      <c r="P54" s="72"/>
      <c r="Q54" s="72"/>
    </row>
    <row r="55">
      <c r="A55" s="89">
        <v>4.0</v>
      </c>
      <c r="B55" s="91" t="s">
        <v>230</v>
      </c>
      <c r="C55" s="126"/>
      <c r="D55" s="141"/>
      <c r="E55" s="141"/>
      <c r="F55" s="141"/>
      <c r="G55" s="72"/>
      <c r="H55" s="72"/>
      <c r="I55" s="72"/>
      <c r="J55" s="72"/>
      <c r="K55" s="72"/>
      <c r="L55" s="72"/>
      <c r="M55" s="72"/>
      <c r="N55" s="72"/>
      <c r="O55" s="72"/>
      <c r="P55" s="72"/>
      <c r="Q55" s="72"/>
    </row>
    <row r="56">
      <c r="A56" s="71"/>
      <c r="B56" s="72"/>
      <c r="C56" s="75"/>
      <c r="D56" s="75"/>
      <c r="E56" s="72"/>
      <c r="F56" s="72"/>
      <c r="G56" s="72"/>
      <c r="H56" s="72"/>
      <c r="I56" s="72"/>
      <c r="J56" s="72"/>
      <c r="K56" s="72"/>
      <c r="L56" s="72"/>
      <c r="M56" s="72"/>
      <c r="N56" s="72"/>
      <c r="O56" s="72"/>
      <c r="P56" s="72"/>
      <c r="Q56" s="72"/>
    </row>
    <row r="57">
      <c r="A57" s="74" t="s">
        <v>263</v>
      </c>
      <c r="B57" s="74" t="s">
        <v>264</v>
      </c>
      <c r="C57" s="74"/>
      <c r="D57" s="74"/>
      <c r="E57" s="113"/>
      <c r="F57" s="113"/>
      <c r="G57" s="113"/>
      <c r="H57" s="113"/>
      <c r="I57" s="113"/>
      <c r="J57" s="113"/>
      <c r="K57" s="113"/>
      <c r="L57" s="113"/>
      <c r="M57" s="113"/>
      <c r="N57" s="113"/>
      <c r="O57" s="113"/>
      <c r="P57" s="113"/>
      <c r="Q57" s="113"/>
      <c r="R57" s="114"/>
      <c r="S57" s="114"/>
      <c r="T57" s="114"/>
      <c r="U57" s="114"/>
      <c r="V57" s="114"/>
      <c r="W57" s="114"/>
      <c r="X57" s="114"/>
      <c r="Y57" s="114"/>
      <c r="Z57" s="114"/>
    </row>
    <row r="58">
      <c r="A58" s="71"/>
      <c r="B58" s="75" t="s">
        <v>87</v>
      </c>
      <c r="C58" s="72"/>
      <c r="D58" s="72"/>
      <c r="E58" s="72"/>
      <c r="F58" s="72"/>
      <c r="G58" s="72"/>
      <c r="H58" s="72"/>
      <c r="I58" s="72"/>
      <c r="J58" s="72"/>
      <c r="K58" s="72"/>
      <c r="L58" s="72"/>
      <c r="M58" s="72"/>
      <c r="N58" s="72"/>
      <c r="O58" s="72"/>
      <c r="P58" s="72"/>
      <c r="Q58" s="72"/>
    </row>
    <row r="59">
      <c r="A59" s="71"/>
      <c r="B59" s="75" t="s">
        <v>265</v>
      </c>
      <c r="C59" s="72"/>
      <c r="D59" s="72"/>
      <c r="E59" s="72"/>
      <c r="F59" s="72"/>
      <c r="G59" s="72"/>
      <c r="H59" s="72"/>
      <c r="I59" s="72"/>
      <c r="J59" s="72"/>
      <c r="K59" s="72"/>
      <c r="L59" s="72"/>
      <c r="M59" s="72"/>
      <c r="N59" s="72"/>
      <c r="O59" s="72"/>
      <c r="P59" s="72"/>
      <c r="Q59" s="72"/>
    </row>
    <row r="60">
      <c r="A60" s="71"/>
      <c r="B60" s="75" t="s">
        <v>91</v>
      </c>
      <c r="C60" s="72"/>
      <c r="D60" s="72"/>
      <c r="E60" s="72"/>
      <c r="F60" s="72"/>
      <c r="G60" s="72"/>
      <c r="H60" s="72"/>
      <c r="I60" s="72"/>
      <c r="J60" s="72"/>
      <c r="K60" s="72"/>
      <c r="L60" s="72"/>
      <c r="M60" s="72"/>
      <c r="N60" s="72"/>
      <c r="O60" s="72"/>
      <c r="P60" s="72"/>
      <c r="Q60" s="72"/>
    </row>
    <row r="61">
      <c r="A61" s="115"/>
      <c r="B61" s="75" t="s">
        <v>266</v>
      </c>
      <c r="C61" s="75"/>
      <c r="D61" s="75"/>
      <c r="E61" s="75"/>
      <c r="F61" s="75"/>
      <c r="G61" s="75"/>
      <c r="H61" s="75"/>
      <c r="I61" s="75"/>
      <c r="J61" s="75"/>
      <c r="K61" s="75"/>
      <c r="L61" s="75"/>
      <c r="M61" s="75"/>
      <c r="N61" s="75"/>
      <c r="O61" s="75"/>
      <c r="P61" s="75"/>
      <c r="Q61" s="156"/>
    </row>
    <row r="62">
      <c r="A62" s="115"/>
      <c r="B62" s="75" t="s">
        <v>267</v>
      </c>
      <c r="C62" s="75"/>
      <c r="D62" s="75"/>
      <c r="E62" s="75"/>
      <c r="F62" s="75"/>
      <c r="G62" s="75"/>
      <c r="H62" s="75"/>
      <c r="I62" s="75"/>
      <c r="J62" s="75"/>
      <c r="K62" s="75"/>
      <c r="L62" s="75"/>
      <c r="M62" s="75"/>
      <c r="N62" s="75"/>
      <c r="O62" s="75"/>
      <c r="P62" s="75"/>
      <c r="Q62" s="156"/>
    </row>
    <row r="63">
      <c r="A63" s="115"/>
      <c r="B63" s="75" t="s">
        <v>268</v>
      </c>
      <c r="C63" s="75"/>
      <c r="D63" s="75"/>
      <c r="E63" s="75"/>
      <c r="F63" s="75"/>
      <c r="G63" s="75"/>
      <c r="H63" s="75"/>
      <c r="I63" s="75"/>
      <c r="J63" s="75"/>
      <c r="K63" s="75"/>
      <c r="L63" s="75"/>
      <c r="M63" s="75"/>
      <c r="N63" s="75"/>
      <c r="O63" s="75"/>
      <c r="P63" s="75"/>
      <c r="Q63" s="156"/>
    </row>
    <row r="64">
      <c r="A64" s="115"/>
      <c r="B64" s="75" t="s">
        <v>269</v>
      </c>
      <c r="C64" s="75"/>
      <c r="D64" s="75"/>
      <c r="E64" s="75"/>
      <c r="F64" s="75"/>
      <c r="G64" s="75"/>
      <c r="H64" s="75"/>
      <c r="I64" s="75"/>
      <c r="J64" s="75"/>
      <c r="K64" s="75"/>
      <c r="L64" s="75"/>
      <c r="M64" s="75"/>
      <c r="N64" s="75"/>
      <c r="O64" s="75"/>
      <c r="P64" s="75"/>
      <c r="Q64" s="156"/>
    </row>
    <row r="65">
      <c r="A65" s="115"/>
      <c r="B65" s="72"/>
      <c r="C65" s="75"/>
      <c r="D65" s="75"/>
      <c r="E65" s="72"/>
      <c r="F65" s="72"/>
      <c r="G65" s="75"/>
      <c r="H65" s="75"/>
      <c r="I65" s="75"/>
      <c r="J65" s="75"/>
      <c r="K65" s="75"/>
      <c r="L65" s="72"/>
      <c r="M65" s="72"/>
      <c r="N65" s="72"/>
      <c r="O65" s="72"/>
      <c r="P65" s="72"/>
      <c r="Q65" s="72"/>
    </row>
    <row r="66">
      <c r="A66" s="112">
        <v>3.0</v>
      </c>
      <c r="B66" s="74" t="s">
        <v>270</v>
      </c>
      <c r="C66" s="74"/>
      <c r="D66" s="74"/>
      <c r="E66" s="113"/>
      <c r="F66" s="113"/>
      <c r="G66" s="74"/>
      <c r="H66" s="74"/>
      <c r="I66" s="74"/>
      <c r="J66" s="74"/>
      <c r="K66" s="74"/>
      <c r="L66" s="74"/>
      <c r="M66" s="74"/>
      <c r="N66" s="74"/>
      <c r="O66" s="74"/>
      <c r="P66" s="74"/>
      <c r="Q66" s="157"/>
      <c r="R66" s="114"/>
      <c r="S66" s="114"/>
      <c r="T66" s="114"/>
      <c r="U66" s="114"/>
      <c r="V66" s="114"/>
      <c r="W66" s="114"/>
      <c r="X66" s="114"/>
      <c r="Y66" s="114"/>
      <c r="Z66" s="114"/>
    </row>
    <row r="67">
      <c r="A67" s="115"/>
      <c r="B67" s="75" t="s">
        <v>271</v>
      </c>
      <c r="C67" s="75"/>
      <c r="D67" s="75"/>
      <c r="E67" s="75"/>
      <c r="F67" s="75"/>
      <c r="G67" s="75"/>
      <c r="H67" s="75"/>
      <c r="I67" s="75"/>
      <c r="J67" s="75"/>
      <c r="K67" s="75"/>
      <c r="L67" s="75"/>
      <c r="M67" s="75"/>
      <c r="N67" s="75"/>
      <c r="O67" s="75"/>
      <c r="P67" s="75"/>
      <c r="Q67" s="156"/>
    </row>
    <row r="68">
      <c r="A68" s="115"/>
      <c r="B68" s="75" t="s">
        <v>272</v>
      </c>
      <c r="C68" s="75"/>
      <c r="D68" s="75"/>
      <c r="E68" s="72"/>
      <c r="F68" s="72"/>
      <c r="G68" s="72"/>
      <c r="H68" s="72"/>
      <c r="I68" s="72"/>
      <c r="J68" s="72"/>
      <c r="K68" s="72"/>
      <c r="L68" s="72"/>
      <c r="M68" s="72"/>
      <c r="N68" s="72"/>
      <c r="O68" s="72"/>
      <c r="P68" s="72"/>
      <c r="Q68" s="72"/>
    </row>
    <row r="69">
      <c r="A69" s="115"/>
      <c r="B69" s="75" t="s">
        <v>273</v>
      </c>
      <c r="C69" s="75"/>
      <c r="D69" s="72"/>
      <c r="E69" s="72"/>
      <c r="F69" s="72"/>
      <c r="G69" s="72"/>
      <c r="H69" s="72"/>
      <c r="I69" s="72"/>
      <c r="J69" s="72"/>
      <c r="K69" s="72"/>
      <c r="L69" s="72"/>
      <c r="M69" s="72"/>
      <c r="N69" s="72"/>
      <c r="O69" s="72"/>
      <c r="P69" s="72"/>
      <c r="Q69" s="72"/>
    </row>
    <row r="70">
      <c r="A70" s="115"/>
      <c r="B70" s="75" t="s">
        <v>274</v>
      </c>
      <c r="C70" s="75"/>
      <c r="D70" s="156"/>
      <c r="E70" s="72"/>
      <c r="F70" s="72"/>
      <c r="G70" s="72"/>
      <c r="H70" s="72"/>
      <c r="I70" s="72"/>
      <c r="J70" s="72"/>
      <c r="K70" s="72"/>
      <c r="L70" s="72"/>
      <c r="M70" s="72"/>
      <c r="N70" s="72"/>
      <c r="O70" s="72"/>
      <c r="P70" s="72"/>
      <c r="Q70" s="72"/>
    </row>
    <row r="71">
      <c r="A71" s="115"/>
      <c r="B71" s="72"/>
      <c r="C71" s="75"/>
      <c r="D71" s="156"/>
      <c r="E71" s="72"/>
      <c r="F71" s="72"/>
      <c r="G71" s="72"/>
      <c r="H71" s="72"/>
      <c r="I71" s="72"/>
      <c r="J71" s="72"/>
      <c r="K71" s="72"/>
      <c r="L71" s="72"/>
      <c r="M71" s="72"/>
      <c r="N71" s="72"/>
      <c r="O71" s="72"/>
      <c r="P71" s="72"/>
      <c r="Q71" s="72"/>
    </row>
    <row r="72">
      <c r="A72" s="115"/>
      <c r="B72" s="72"/>
      <c r="C72" s="75"/>
      <c r="D72" s="156"/>
      <c r="E72" s="72"/>
      <c r="F72" s="72"/>
      <c r="G72" s="72"/>
      <c r="H72" s="72"/>
      <c r="I72" s="72"/>
      <c r="J72" s="72"/>
      <c r="K72" s="72"/>
      <c r="L72" s="72"/>
      <c r="M72" s="72"/>
      <c r="N72" s="72"/>
      <c r="O72" s="72"/>
      <c r="P72" s="72"/>
      <c r="Q72" s="72"/>
    </row>
    <row r="73">
      <c r="A73" s="115"/>
      <c r="B73" s="75"/>
      <c r="C73" s="75"/>
      <c r="D73" s="156"/>
      <c r="E73" s="72"/>
      <c r="F73" s="72"/>
      <c r="G73" s="72"/>
      <c r="H73" s="72"/>
      <c r="I73" s="72"/>
      <c r="J73" s="72"/>
      <c r="K73" s="72"/>
      <c r="L73" s="72"/>
      <c r="M73" s="72"/>
      <c r="N73" s="72"/>
      <c r="O73" s="72"/>
      <c r="P73" s="72"/>
      <c r="Q73" s="72"/>
    </row>
    <row r="74">
      <c r="A74" s="115"/>
      <c r="B74" s="72"/>
      <c r="C74" s="72"/>
      <c r="D74" s="75"/>
      <c r="E74" s="72"/>
      <c r="F74" s="72"/>
      <c r="G74" s="72"/>
      <c r="H74" s="72"/>
      <c r="I74" s="72"/>
      <c r="J74" s="72"/>
      <c r="K74" s="72"/>
      <c r="L74" s="72"/>
      <c r="M74" s="72"/>
      <c r="N74" s="72"/>
      <c r="O74" s="72"/>
      <c r="P74" s="72"/>
      <c r="Q74" s="72"/>
    </row>
    <row r="75">
      <c r="A75" s="115"/>
      <c r="B75" s="72"/>
      <c r="C75" s="72"/>
      <c r="D75" s="72"/>
      <c r="E75" s="72"/>
      <c r="F75" s="72"/>
      <c r="G75" s="72"/>
      <c r="H75" s="72"/>
      <c r="I75" s="72"/>
      <c r="J75" s="72"/>
      <c r="K75" s="72"/>
      <c r="L75" s="72"/>
      <c r="M75" s="72"/>
      <c r="N75" s="72"/>
      <c r="O75" s="72"/>
      <c r="P75" s="72"/>
      <c r="Q75" s="72"/>
    </row>
    <row r="76">
      <c r="A76" s="115"/>
      <c r="B76" s="75"/>
      <c r="C76" s="75"/>
      <c r="D76" s="72"/>
      <c r="E76" s="72"/>
      <c r="F76" s="72"/>
      <c r="G76" s="72"/>
      <c r="H76" s="72"/>
      <c r="I76" s="72"/>
      <c r="J76" s="72"/>
      <c r="K76" s="72"/>
      <c r="L76" s="72"/>
      <c r="M76" s="72"/>
      <c r="N76" s="72"/>
      <c r="O76" s="72"/>
      <c r="P76" s="72"/>
      <c r="Q76" s="72"/>
    </row>
    <row r="77">
      <c r="A77" s="115"/>
      <c r="B77" s="72"/>
      <c r="C77" s="75"/>
      <c r="D77" s="156"/>
      <c r="E77" s="72"/>
      <c r="F77" s="72"/>
      <c r="G77" s="72"/>
      <c r="H77" s="72"/>
      <c r="I77" s="72"/>
      <c r="J77" s="72"/>
      <c r="K77" s="72"/>
      <c r="L77" s="72"/>
      <c r="M77" s="72"/>
      <c r="N77" s="72"/>
      <c r="O77" s="72"/>
      <c r="P77" s="72"/>
      <c r="Q77" s="72"/>
    </row>
    <row r="78">
      <c r="A78" s="115"/>
      <c r="B78" s="72"/>
      <c r="C78" s="72"/>
      <c r="D78" s="72"/>
      <c r="E78" s="72"/>
      <c r="F78" s="72"/>
      <c r="G78" s="72"/>
      <c r="H78" s="72"/>
      <c r="I78" s="72"/>
      <c r="J78" s="72"/>
      <c r="K78" s="72"/>
      <c r="L78" s="72"/>
      <c r="M78" s="72"/>
      <c r="N78" s="72"/>
      <c r="O78" s="72"/>
      <c r="P78" s="72"/>
      <c r="Q78" s="72"/>
    </row>
    <row r="79">
      <c r="A79" s="115"/>
      <c r="B79" s="72"/>
      <c r="C79" s="72"/>
      <c r="D79" s="72"/>
      <c r="E79" s="72"/>
      <c r="F79" s="72"/>
      <c r="G79" s="72"/>
      <c r="H79" s="72"/>
      <c r="I79" s="72"/>
      <c r="J79" s="72"/>
      <c r="K79" s="72"/>
      <c r="L79" s="72"/>
      <c r="M79" s="72"/>
      <c r="N79" s="72"/>
      <c r="O79" s="72"/>
      <c r="P79" s="72"/>
      <c r="Q79" s="72"/>
    </row>
    <row r="80">
      <c r="A80" s="115"/>
      <c r="B80" s="72"/>
      <c r="C80" s="72"/>
      <c r="D80" s="72"/>
      <c r="E80" s="72"/>
      <c r="F80" s="72"/>
      <c r="G80" s="72"/>
      <c r="H80" s="72"/>
      <c r="I80" s="72"/>
      <c r="J80" s="72"/>
      <c r="K80" s="72"/>
      <c r="L80" s="72"/>
      <c r="M80" s="72"/>
      <c r="N80" s="72"/>
      <c r="O80" s="72"/>
      <c r="P80" s="72"/>
      <c r="Q80" s="72"/>
    </row>
    <row r="81">
      <c r="A81" s="115"/>
      <c r="B81" s="72"/>
      <c r="C81" s="72"/>
      <c r="D81" s="72"/>
      <c r="E81" s="72"/>
      <c r="F81" s="72"/>
      <c r="G81" s="72"/>
      <c r="H81" s="72"/>
      <c r="I81" s="72"/>
      <c r="J81" s="72"/>
      <c r="K81" s="72"/>
      <c r="L81" s="72"/>
      <c r="M81" s="72"/>
      <c r="N81" s="72"/>
      <c r="O81" s="72"/>
      <c r="P81" s="72"/>
      <c r="Q81" s="72"/>
    </row>
    <row r="82">
      <c r="A82" s="115"/>
      <c r="B82" s="72"/>
      <c r="C82" s="72"/>
      <c r="D82" s="72"/>
      <c r="E82" s="72"/>
      <c r="F82" s="72"/>
      <c r="G82" s="72"/>
      <c r="H82" s="72"/>
      <c r="I82" s="72"/>
      <c r="J82" s="72"/>
      <c r="K82" s="72"/>
      <c r="L82" s="72"/>
      <c r="M82" s="72"/>
      <c r="N82" s="72"/>
      <c r="O82" s="72"/>
      <c r="P82" s="72"/>
      <c r="Q82" s="72"/>
    </row>
    <row r="83">
      <c r="A83" s="115"/>
      <c r="B83" s="72"/>
      <c r="C83" s="72"/>
      <c r="D83" s="72"/>
      <c r="E83" s="72"/>
      <c r="F83" s="72"/>
      <c r="G83" s="72"/>
      <c r="H83" s="72"/>
      <c r="I83" s="72"/>
      <c r="J83" s="72"/>
      <c r="K83" s="72"/>
      <c r="L83" s="72"/>
      <c r="M83" s="72"/>
      <c r="N83" s="72"/>
      <c r="O83" s="72"/>
      <c r="P83" s="72"/>
      <c r="Q83" s="72"/>
    </row>
    <row r="84">
      <c r="A84" s="115"/>
      <c r="B84" s="72"/>
      <c r="C84" s="72"/>
      <c r="D84" s="72"/>
      <c r="E84" s="72"/>
      <c r="F84" s="72"/>
      <c r="G84" s="72"/>
      <c r="H84" s="72"/>
      <c r="I84" s="72"/>
      <c r="J84" s="72"/>
      <c r="K84" s="72"/>
      <c r="L84" s="72"/>
      <c r="M84" s="72"/>
      <c r="N84" s="72"/>
      <c r="O84" s="72"/>
      <c r="P84" s="72"/>
      <c r="Q84" s="72"/>
    </row>
    <row r="85">
      <c r="A85" s="115"/>
      <c r="B85" s="72"/>
      <c r="C85" s="72"/>
      <c r="D85" s="72"/>
      <c r="E85" s="72"/>
      <c r="F85" s="72"/>
      <c r="G85" s="72"/>
      <c r="H85" s="72"/>
      <c r="I85" s="72"/>
      <c r="J85" s="72"/>
      <c r="K85" s="72"/>
      <c r="L85" s="72"/>
      <c r="M85" s="72"/>
      <c r="N85" s="72"/>
      <c r="O85" s="72"/>
      <c r="P85" s="72"/>
      <c r="Q85" s="72"/>
    </row>
    <row r="86">
      <c r="A86" s="115"/>
      <c r="B86" s="72"/>
      <c r="C86" s="72"/>
      <c r="D86" s="72"/>
      <c r="E86" s="72"/>
      <c r="F86" s="72"/>
      <c r="G86" s="72"/>
      <c r="H86" s="72"/>
      <c r="I86" s="72"/>
      <c r="J86" s="72"/>
      <c r="K86" s="72"/>
      <c r="L86" s="72"/>
      <c r="M86" s="72"/>
      <c r="N86" s="72"/>
      <c r="O86" s="72"/>
      <c r="P86" s="72"/>
      <c r="Q86" s="72"/>
    </row>
    <row r="87">
      <c r="A87" s="115"/>
      <c r="B87" s="72"/>
      <c r="C87" s="72"/>
      <c r="D87" s="72"/>
      <c r="E87" s="72"/>
      <c r="F87" s="72"/>
      <c r="G87" s="72"/>
      <c r="H87" s="72"/>
      <c r="I87" s="72"/>
      <c r="J87" s="72"/>
      <c r="K87" s="72"/>
      <c r="L87" s="72"/>
      <c r="M87" s="72"/>
      <c r="N87" s="72"/>
      <c r="O87" s="72"/>
      <c r="P87" s="72"/>
      <c r="Q87" s="72"/>
    </row>
  </sheetData>
  <mergeCells count="2">
    <mergeCell ref="A2:P2"/>
    <mergeCell ref="C6:D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22.75"/>
    <col customWidth="1" min="3" max="3" width="41.38"/>
    <col customWidth="1" min="4" max="4" width="21.38"/>
  </cols>
  <sheetData>
    <row r="1">
      <c r="A1" s="71"/>
      <c r="B1" s="72"/>
      <c r="C1" s="72"/>
      <c r="D1" s="72"/>
      <c r="E1" s="72"/>
      <c r="F1" s="72"/>
      <c r="G1" s="72"/>
      <c r="H1" s="72"/>
      <c r="I1" s="72"/>
      <c r="J1" s="72"/>
      <c r="K1" s="72"/>
      <c r="L1" s="72"/>
      <c r="M1" s="72"/>
      <c r="N1" s="72"/>
      <c r="O1" s="72"/>
      <c r="P1" s="72"/>
      <c r="Q1" s="72"/>
    </row>
    <row r="2" ht="36.75" customHeight="1">
      <c r="A2" s="158" t="s">
        <v>131</v>
      </c>
      <c r="Q2" s="137"/>
      <c r="R2" s="9"/>
      <c r="S2" s="9"/>
      <c r="T2" s="9"/>
      <c r="U2" s="9"/>
      <c r="V2" s="9"/>
      <c r="W2" s="9"/>
      <c r="X2" s="9"/>
      <c r="Y2" s="9"/>
      <c r="Z2" s="9"/>
    </row>
    <row r="3">
      <c r="A3" s="71"/>
      <c r="B3" s="72"/>
      <c r="C3" s="72"/>
      <c r="D3" s="72"/>
      <c r="E3" s="72"/>
      <c r="F3" s="72"/>
      <c r="G3" s="72"/>
      <c r="H3" s="72"/>
      <c r="I3" s="72"/>
      <c r="J3" s="72"/>
      <c r="K3" s="72"/>
      <c r="L3" s="72"/>
      <c r="M3" s="72"/>
      <c r="N3" s="72"/>
      <c r="O3" s="72"/>
      <c r="P3" s="72"/>
      <c r="Q3" s="72"/>
    </row>
    <row r="4">
      <c r="A4" s="71"/>
      <c r="B4" s="74" t="s">
        <v>132</v>
      </c>
      <c r="C4" s="75" t="s">
        <v>133</v>
      </c>
      <c r="D4" s="72"/>
      <c r="E4" s="75" t="s">
        <v>134</v>
      </c>
      <c r="F4" s="75"/>
      <c r="G4" s="75" t="s">
        <v>275</v>
      </c>
      <c r="H4" s="72"/>
      <c r="I4" s="72"/>
      <c r="J4" s="72"/>
      <c r="K4" s="72"/>
      <c r="L4" s="72"/>
      <c r="M4" s="72"/>
      <c r="N4" s="72"/>
      <c r="O4" s="72"/>
      <c r="P4" s="72"/>
      <c r="Q4" s="72"/>
    </row>
    <row r="5">
      <c r="A5" s="71"/>
      <c r="B5" s="74" t="s">
        <v>136</v>
      </c>
      <c r="C5" s="75" t="s">
        <v>137</v>
      </c>
      <c r="D5" s="72"/>
      <c r="E5" s="72"/>
      <c r="F5" s="72"/>
      <c r="G5" s="72"/>
      <c r="H5" s="72"/>
      <c r="I5" s="72"/>
      <c r="J5" s="72"/>
      <c r="K5" s="72"/>
      <c r="L5" s="72"/>
      <c r="M5" s="72"/>
      <c r="N5" s="72"/>
      <c r="O5" s="72"/>
      <c r="P5" s="72"/>
      <c r="Q5" s="72"/>
    </row>
    <row r="6">
      <c r="A6" s="71"/>
      <c r="B6" s="72"/>
      <c r="C6" s="75" t="s">
        <v>138</v>
      </c>
      <c r="E6" s="72"/>
      <c r="F6" s="72"/>
      <c r="G6" s="72"/>
      <c r="H6" s="72"/>
      <c r="I6" s="72"/>
      <c r="J6" s="72"/>
      <c r="K6" s="72"/>
      <c r="L6" s="72"/>
      <c r="M6" s="72"/>
      <c r="N6" s="72"/>
      <c r="O6" s="72"/>
      <c r="P6" s="72"/>
      <c r="Q6" s="72"/>
    </row>
    <row r="7">
      <c r="A7" s="71"/>
      <c r="B7" s="72"/>
      <c r="C7" s="72"/>
      <c r="D7" s="72"/>
      <c r="E7" s="72"/>
      <c r="F7" s="72"/>
      <c r="G7" s="72"/>
      <c r="H7" s="72"/>
      <c r="I7" s="72"/>
      <c r="J7" s="72"/>
      <c r="K7" s="72"/>
      <c r="L7" s="72"/>
      <c r="M7" s="72"/>
      <c r="N7" s="72"/>
      <c r="O7" s="72"/>
      <c r="P7" s="72"/>
      <c r="Q7" s="72"/>
    </row>
    <row r="8">
      <c r="A8" s="71"/>
      <c r="B8" s="72"/>
      <c r="C8" s="72"/>
      <c r="D8" s="72"/>
      <c r="E8" s="72"/>
      <c r="F8" s="72"/>
      <c r="G8" s="72"/>
      <c r="H8" s="72"/>
      <c r="I8" s="72"/>
      <c r="J8" s="72"/>
      <c r="K8" s="72"/>
      <c r="L8" s="72"/>
      <c r="M8" s="72"/>
      <c r="N8" s="72"/>
      <c r="O8" s="72"/>
      <c r="P8" s="72"/>
      <c r="Q8" s="72"/>
    </row>
    <row r="9">
      <c r="A9" s="79" t="s">
        <v>38</v>
      </c>
      <c r="B9" s="80" t="s">
        <v>144</v>
      </c>
      <c r="C9" s="80" t="s">
        <v>145</v>
      </c>
      <c r="D9" s="80" t="s">
        <v>146</v>
      </c>
      <c r="E9" s="80" t="s">
        <v>147</v>
      </c>
      <c r="F9" s="80" t="s">
        <v>148</v>
      </c>
      <c r="G9" s="80" t="s">
        <v>149</v>
      </c>
      <c r="H9" s="80" t="s">
        <v>150</v>
      </c>
      <c r="I9" s="80" t="s">
        <v>151</v>
      </c>
      <c r="J9" s="80" t="s">
        <v>152</v>
      </c>
      <c r="K9" s="80" t="s">
        <v>153</v>
      </c>
      <c r="L9" s="80" t="s">
        <v>154</v>
      </c>
      <c r="M9" s="80" t="s">
        <v>155</v>
      </c>
      <c r="N9" s="80" t="s">
        <v>156</v>
      </c>
      <c r="O9" s="80" t="s">
        <v>157</v>
      </c>
      <c r="P9" s="80" t="s">
        <v>158</v>
      </c>
      <c r="Q9" s="80" t="s">
        <v>159</v>
      </c>
    </row>
    <row r="10">
      <c r="A10" s="81">
        <v>1.0</v>
      </c>
      <c r="B10" s="82"/>
      <c r="C10" s="83" t="s">
        <v>160</v>
      </c>
      <c r="D10" s="82"/>
      <c r="E10" s="82"/>
      <c r="F10" s="84">
        <v>1.2</v>
      </c>
      <c r="G10" s="84">
        <v>1.1</v>
      </c>
      <c r="H10" s="84">
        <v>1.02</v>
      </c>
      <c r="I10" s="84">
        <v>1.05</v>
      </c>
      <c r="J10" s="84">
        <v>1.05</v>
      </c>
      <c r="K10" s="84">
        <v>1.05</v>
      </c>
      <c r="L10" s="84">
        <v>1.05</v>
      </c>
      <c r="M10" s="84">
        <v>1.1</v>
      </c>
      <c r="N10" s="84">
        <v>1.1</v>
      </c>
      <c r="O10" s="84">
        <v>1.05</v>
      </c>
      <c r="P10" s="84">
        <v>1.05</v>
      </c>
      <c r="Q10" s="82"/>
    </row>
    <row r="11">
      <c r="A11" s="81">
        <v>2.0</v>
      </c>
      <c r="B11" s="85" t="s">
        <v>161</v>
      </c>
      <c r="C11" s="86" t="s">
        <v>162</v>
      </c>
      <c r="D11" s="87">
        <f>sum(E11:P11)</f>
        <v>22400000000</v>
      </c>
      <c r="E11" s="88">
        <v>1.2E9</v>
      </c>
      <c r="F11" s="88">
        <v>1.4E9</v>
      </c>
      <c r="G11" s="88">
        <v>1.5E9</v>
      </c>
      <c r="H11" s="88">
        <v>1.6E9</v>
      </c>
      <c r="I11" s="88">
        <v>1.7E9</v>
      </c>
      <c r="J11" s="88">
        <v>1.5E9</v>
      </c>
      <c r="K11" s="88">
        <v>1.5E9</v>
      </c>
      <c r="L11" s="88">
        <f t="shared" ref="L11:P11" si="1">K11+300000000</f>
        <v>1800000000</v>
      </c>
      <c r="M11" s="88">
        <f t="shared" si="1"/>
        <v>2100000000</v>
      </c>
      <c r="N11" s="88">
        <f t="shared" si="1"/>
        <v>2400000000</v>
      </c>
      <c r="O11" s="88">
        <f t="shared" si="1"/>
        <v>2700000000</v>
      </c>
      <c r="P11" s="88">
        <f t="shared" si="1"/>
        <v>3000000000</v>
      </c>
      <c r="Q11" s="82"/>
    </row>
    <row r="12">
      <c r="A12" s="89">
        <v>3.0</v>
      </c>
      <c r="B12" s="90"/>
      <c r="C12" s="91" t="s">
        <v>163</v>
      </c>
      <c r="D12" s="92">
        <v>0.6</v>
      </c>
      <c r="E12" s="127">
        <f t="shared" ref="E12:P12" si="2">E11*$D$12</f>
        <v>720000000</v>
      </c>
      <c r="F12" s="127">
        <f t="shared" si="2"/>
        <v>840000000</v>
      </c>
      <c r="G12" s="127">
        <f t="shared" si="2"/>
        <v>900000000</v>
      </c>
      <c r="H12" s="127">
        <f t="shared" si="2"/>
        <v>960000000</v>
      </c>
      <c r="I12" s="127">
        <f t="shared" si="2"/>
        <v>1020000000</v>
      </c>
      <c r="J12" s="127">
        <f t="shared" si="2"/>
        <v>900000000</v>
      </c>
      <c r="K12" s="127">
        <f t="shared" si="2"/>
        <v>900000000</v>
      </c>
      <c r="L12" s="127">
        <f t="shared" si="2"/>
        <v>1080000000</v>
      </c>
      <c r="M12" s="127">
        <f t="shared" si="2"/>
        <v>1260000000</v>
      </c>
      <c r="N12" s="127">
        <f t="shared" si="2"/>
        <v>1440000000</v>
      </c>
      <c r="O12" s="127">
        <f t="shared" si="2"/>
        <v>1620000000</v>
      </c>
      <c r="P12" s="127">
        <f t="shared" si="2"/>
        <v>1800000000</v>
      </c>
      <c r="Q12" s="94"/>
    </row>
    <row r="13">
      <c r="A13" s="81">
        <v>4.0</v>
      </c>
      <c r="B13" s="90"/>
      <c r="C13" s="91" t="s">
        <v>164</v>
      </c>
      <c r="D13" s="92">
        <v>0.35</v>
      </c>
      <c r="E13" s="127">
        <f t="shared" ref="E13:P13" si="3">E11*$D$13</f>
        <v>420000000</v>
      </c>
      <c r="F13" s="127">
        <f t="shared" si="3"/>
        <v>490000000</v>
      </c>
      <c r="G13" s="127">
        <f t="shared" si="3"/>
        <v>525000000</v>
      </c>
      <c r="H13" s="127">
        <f t="shared" si="3"/>
        <v>560000000</v>
      </c>
      <c r="I13" s="127">
        <f t="shared" si="3"/>
        <v>595000000</v>
      </c>
      <c r="J13" s="127">
        <f t="shared" si="3"/>
        <v>525000000</v>
      </c>
      <c r="K13" s="127">
        <f t="shared" si="3"/>
        <v>525000000</v>
      </c>
      <c r="L13" s="127">
        <f t="shared" si="3"/>
        <v>630000000</v>
      </c>
      <c r="M13" s="127">
        <f t="shared" si="3"/>
        <v>735000000</v>
      </c>
      <c r="N13" s="127">
        <f t="shared" si="3"/>
        <v>840000000</v>
      </c>
      <c r="O13" s="127">
        <f t="shared" si="3"/>
        <v>945000000</v>
      </c>
      <c r="P13" s="127">
        <f t="shared" si="3"/>
        <v>1050000000</v>
      </c>
      <c r="Q13" s="94"/>
    </row>
    <row r="14">
      <c r="A14" s="81">
        <v>5.0</v>
      </c>
      <c r="B14" s="90"/>
      <c r="C14" s="91" t="s">
        <v>165</v>
      </c>
      <c r="D14" s="92">
        <v>0.05</v>
      </c>
      <c r="E14" s="127">
        <f t="shared" ref="E14:P14" si="4">E11*$D$14</f>
        <v>60000000</v>
      </c>
      <c r="F14" s="127">
        <f t="shared" si="4"/>
        <v>70000000</v>
      </c>
      <c r="G14" s="127">
        <f t="shared" si="4"/>
        <v>75000000</v>
      </c>
      <c r="H14" s="127">
        <f t="shared" si="4"/>
        <v>80000000</v>
      </c>
      <c r="I14" s="127">
        <f t="shared" si="4"/>
        <v>85000000</v>
      </c>
      <c r="J14" s="127">
        <f t="shared" si="4"/>
        <v>75000000</v>
      </c>
      <c r="K14" s="127">
        <f t="shared" si="4"/>
        <v>75000000</v>
      </c>
      <c r="L14" s="127">
        <f t="shared" si="4"/>
        <v>90000000</v>
      </c>
      <c r="M14" s="127">
        <f t="shared" si="4"/>
        <v>105000000</v>
      </c>
      <c r="N14" s="127">
        <f t="shared" si="4"/>
        <v>120000000</v>
      </c>
      <c r="O14" s="127">
        <f t="shared" si="4"/>
        <v>135000000</v>
      </c>
      <c r="P14" s="127">
        <f t="shared" si="4"/>
        <v>150000000</v>
      </c>
      <c r="Q14" s="94"/>
    </row>
    <row r="15">
      <c r="A15" s="89">
        <v>6.0</v>
      </c>
      <c r="B15" s="94"/>
      <c r="C15" s="91" t="s">
        <v>166</v>
      </c>
      <c r="D15" s="95">
        <f t="shared" ref="D15:D17" si="5">sum(E15:P15)</f>
        <v>1800000000</v>
      </c>
      <c r="E15" s="127">
        <v>1.5E8</v>
      </c>
      <c r="F15" s="127">
        <v>1.5E8</v>
      </c>
      <c r="G15" s="127">
        <v>1.5E8</v>
      </c>
      <c r="H15" s="127">
        <v>1.5E8</v>
      </c>
      <c r="I15" s="127">
        <v>1.5E8</v>
      </c>
      <c r="J15" s="127">
        <v>1.5E8</v>
      </c>
      <c r="K15" s="127">
        <v>1.5E8</v>
      </c>
      <c r="L15" s="127">
        <v>1.5E8</v>
      </c>
      <c r="M15" s="127">
        <v>1.5E8</v>
      </c>
      <c r="N15" s="127">
        <v>1.5E8</v>
      </c>
      <c r="O15" s="127">
        <v>1.5E8</v>
      </c>
      <c r="P15" s="127">
        <v>1.5E8</v>
      </c>
      <c r="Q15" s="94"/>
    </row>
    <row r="16">
      <c r="A16" s="81">
        <v>7.0</v>
      </c>
      <c r="B16" s="94"/>
      <c r="C16" s="91" t="s">
        <v>167</v>
      </c>
      <c r="D16" s="95">
        <f t="shared" si="5"/>
        <v>1411200000</v>
      </c>
      <c r="E16" s="127">
        <f t="shared" ref="E16:P16" si="6">E12*3%+E13*10%+E14*20%</f>
        <v>75600000</v>
      </c>
      <c r="F16" s="127">
        <f t="shared" si="6"/>
        <v>88200000</v>
      </c>
      <c r="G16" s="127">
        <f t="shared" si="6"/>
        <v>94500000</v>
      </c>
      <c r="H16" s="127">
        <f t="shared" si="6"/>
        <v>100800000</v>
      </c>
      <c r="I16" s="127">
        <f t="shared" si="6"/>
        <v>107100000</v>
      </c>
      <c r="J16" s="127">
        <f t="shared" si="6"/>
        <v>94500000</v>
      </c>
      <c r="K16" s="127">
        <f t="shared" si="6"/>
        <v>94500000</v>
      </c>
      <c r="L16" s="127">
        <f t="shared" si="6"/>
        <v>113400000</v>
      </c>
      <c r="M16" s="127">
        <f t="shared" si="6"/>
        <v>132300000</v>
      </c>
      <c r="N16" s="127">
        <f t="shared" si="6"/>
        <v>151200000</v>
      </c>
      <c r="O16" s="127">
        <f t="shared" si="6"/>
        <v>170100000</v>
      </c>
      <c r="P16" s="127">
        <f t="shared" si="6"/>
        <v>189000000</v>
      </c>
      <c r="Q16" s="94"/>
    </row>
    <row r="17">
      <c r="A17" s="81">
        <v>8.0</v>
      </c>
      <c r="B17" s="94"/>
      <c r="C17" s="91" t="s">
        <v>240</v>
      </c>
      <c r="D17" s="95">
        <f t="shared" si="5"/>
        <v>-388800000</v>
      </c>
      <c r="E17" s="128">
        <f t="shared" ref="E17:P17" si="7">E16-E15</f>
        <v>-74400000</v>
      </c>
      <c r="F17" s="128">
        <f t="shared" si="7"/>
        <v>-61800000</v>
      </c>
      <c r="G17" s="128">
        <f t="shared" si="7"/>
        <v>-55500000</v>
      </c>
      <c r="H17" s="128">
        <f t="shared" si="7"/>
        <v>-49200000</v>
      </c>
      <c r="I17" s="128">
        <f t="shared" si="7"/>
        <v>-42900000</v>
      </c>
      <c r="J17" s="128">
        <f t="shared" si="7"/>
        <v>-55500000</v>
      </c>
      <c r="K17" s="128">
        <f t="shared" si="7"/>
        <v>-55500000</v>
      </c>
      <c r="L17" s="128">
        <f t="shared" si="7"/>
        <v>-36600000</v>
      </c>
      <c r="M17" s="128">
        <f t="shared" si="7"/>
        <v>-17700000</v>
      </c>
      <c r="N17" s="128">
        <f t="shared" si="7"/>
        <v>1200000</v>
      </c>
      <c r="O17" s="128">
        <f t="shared" si="7"/>
        <v>20100000</v>
      </c>
      <c r="P17" s="128">
        <f t="shared" si="7"/>
        <v>39000000</v>
      </c>
      <c r="Q17" s="94"/>
    </row>
    <row r="18">
      <c r="A18" s="89">
        <v>9.0</v>
      </c>
      <c r="B18" s="98" t="s">
        <v>169</v>
      </c>
      <c r="C18" s="86" t="s">
        <v>170</v>
      </c>
      <c r="D18" s="86">
        <v>200.0</v>
      </c>
      <c r="E18" s="99">
        <f t="shared" ref="E18:P18" si="8">E11/$D$19</f>
        <v>60</v>
      </c>
      <c r="F18" s="99">
        <f t="shared" si="8"/>
        <v>70</v>
      </c>
      <c r="G18" s="99">
        <f t="shared" si="8"/>
        <v>75</v>
      </c>
      <c r="H18" s="99">
        <f t="shared" si="8"/>
        <v>80</v>
      </c>
      <c r="I18" s="99">
        <f t="shared" si="8"/>
        <v>85</v>
      </c>
      <c r="J18" s="99">
        <f t="shared" si="8"/>
        <v>75</v>
      </c>
      <c r="K18" s="99">
        <f t="shared" si="8"/>
        <v>75</v>
      </c>
      <c r="L18" s="99">
        <f t="shared" si="8"/>
        <v>90</v>
      </c>
      <c r="M18" s="99">
        <f t="shared" si="8"/>
        <v>105</v>
      </c>
      <c r="N18" s="99">
        <f t="shared" si="8"/>
        <v>120</v>
      </c>
      <c r="O18" s="99">
        <f t="shared" si="8"/>
        <v>135</v>
      </c>
      <c r="P18" s="99">
        <f t="shared" si="8"/>
        <v>150</v>
      </c>
      <c r="Q18" s="82"/>
    </row>
    <row r="19">
      <c r="A19" s="81">
        <v>10.0</v>
      </c>
      <c r="B19" s="94"/>
      <c r="C19" s="100" t="s">
        <v>171</v>
      </c>
      <c r="D19" s="138">
        <v>2.0E7</v>
      </c>
      <c r="E19" s="94"/>
      <c r="F19" s="94"/>
      <c r="G19" s="94"/>
      <c r="H19" s="94"/>
      <c r="I19" s="94"/>
      <c r="J19" s="94"/>
      <c r="K19" s="94"/>
      <c r="L19" s="94"/>
      <c r="M19" s="94"/>
      <c r="N19" s="94"/>
      <c r="O19" s="94"/>
      <c r="P19" s="94"/>
      <c r="Q19" s="94"/>
    </row>
    <row r="20">
      <c r="A20" s="81">
        <v>11.0</v>
      </c>
      <c r="B20" s="94"/>
      <c r="C20" s="100" t="s">
        <v>173</v>
      </c>
      <c r="D20" s="101">
        <v>0.9</v>
      </c>
      <c r="E20" s="94">
        <f t="shared" ref="E20:P20" si="9">E18*$D$20</f>
        <v>54</v>
      </c>
      <c r="F20" s="94">
        <f t="shared" si="9"/>
        <v>63</v>
      </c>
      <c r="G20" s="94">
        <f t="shared" si="9"/>
        <v>67.5</v>
      </c>
      <c r="H20" s="94">
        <f t="shared" si="9"/>
        <v>72</v>
      </c>
      <c r="I20" s="94">
        <f t="shared" si="9"/>
        <v>76.5</v>
      </c>
      <c r="J20" s="94">
        <f t="shared" si="9"/>
        <v>67.5</v>
      </c>
      <c r="K20" s="94">
        <f t="shared" si="9"/>
        <v>67.5</v>
      </c>
      <c r="L20" s="94">
        <f t="shared" si="9"/>
        <v>81</v>
      </c>
      <c r="M20" s="94">
        <f t="shared" si="9"/>
        <v>94.5</v>
      </c>
      <c r="N20" s="94">
        <f t="shared" si="9"/>
        <v>108</v>
      </c>
      <c r="O20" s="94">
        <f t="shared" si="9"/>
        <v>121.5</v>
      </c>
      <c r="P20" s="94">
        <f t="shared" si="9"/>
        <v>135</v>
      </c>
      <c r="Q20" s="94"/>
    </row>
    <row r="21">
      <c r="A21" s="89">
        <v>12.0</v>
      </c>
      <c r="B21" s="94"/>
      <c r="C21" s="100" t="s">
        <v>174</v>
      </c>
      <c r="D21" s="101">
        <v>0.65</v>
      </c>
      <c r="E21" s="94">
        <f t="shared" ref="E21:P21" si="10">E18*$D$21</f>
        <v>39</v>
      </c>
      <c r="F21" s="94">
        <f t="shared" si="10"/>
        <v>45.5</v>
      </c>
      <c r="G21" s="94">
        <f t="shared" si="10"/>
        <v>48.75</v>
      </c>
      <c r="H21" s="94">
        <f t="shared" si="10"/>
        <v>52</v>
      </c>
      <c r="I21" s="94">
        <f t="shared" si="10"/>
        <v>55.25</v>
      </c>
      <c r="J21" s="94">
        <f t="shared" si="10"/>
        <v>48.75</v>
      </c>
      <c r="K21" s="94">
        <f t="shared" si="10"/>
        <v>48.75</v>
      </c>
      <c r="L21" s="94">
        <f t="shared" si="10"/>
        <v>58.5</v>
      </c>
      <c r="M21" s="94">
        <f t="shared" si="10"/>
        <v>68.25</v>
      </c>
      <c r="N21" s="94">
        <f t="shared" si="10"/>
        <v>78</v>
      </c>
      <c r="O21" s="94">
        <f t="shared" si="10"/>
        <v>87.75</v>
      </c>
      <c r="P21" s="94">
        <f t="shared" si="10"/>
        <v>97.5</v>
      </c>
      <c r="Q21" s="94"/>
    </row>
    <row r="22">
      <c r="A22" s="103">
        <v>13.0</v>
      </c>
      <c r="B22" s="104"/>
      <c r="C22" s="105" t="s">
        <v>175</v>
      </c>
      <c r="D22" s="106" t="s">
        <v>176</v>
      </c>
      <c r="E22" s="104"/>
      <c r="F22" s="104"/>
      <c r="G22" s="104"/>
      <c r="H22" s="104"/>
      <c r="I22" s="104"/>
      <c r="J22" s="104"/>
      <c r="K22" s="104"/>
      <c r="L22" s="104"/>
      <c r="M22" s="104"/>
      <c r="N22" s="104"/>
      <c r="O22" s="104"/>
      <c r="P22" s="104"/>
      <c r="Q22" s="104"/>
      <c r="R22" s="9"/>
      <c r="S22" s="9"/>
      <c r="T22" s="9"/>
      <c r="U22" s="9"/>
      <c r="V22" s="9"/>
      <c r="W22" s="9"/>
      <c r="X22" s="9"/>
      <c r="Y22" s="9"/>
      <c r="Z22" s="9"/>
    </row>
    <row r="23">
      <c r="A23" s="81">
        <v>14.0</v>
      </c>
      <c r="B23" s="94"/>
      <c r="C23" s="91" t="s">
        <v>177</v>
      </c>
      <c r="D23" s="91" t="s">
        <v>178</v>
      </c>
      <c r="E23" s="94"/>
      <c r="F23" s="94"/>
      <c r="G23" s="94"/>
      <c r="H23" s="94"/>
      <c r="I23" s="94"/>
      <c r="J23" s="94"/>
      <c r="K23" s="94"/>
      <c r="L23" s="94"/>
      <c r="M23" s="94"/>
      <c r="N23" s="94"/>
      <c r="O23" s="94"/>
      <c r="P23" s="94"/>
      <c r="Q23" s="94"/>
    </row>
    <row r="24">
      <c r="A24" s="89">
        <v>15.0</v>
      </c>
      <c r="B24" s="94"/>
      <c r="C24" s="91" t="s">
        <v>179</v>
      </c>
      <c r="D24" s="91" t="s">
        <v>180</v>
      </c>
      <c r="E24" s="94"/>
      <c r="F24" s="94"/>
      <c r="G24" s="94"/>
      <c r="H24" s="94"/>
      <c r="I24" s="94"/>
      <c r="J24" s="94"/>
      <c r="K24" s="94"/>
      <c r="L24" s="94"/>
      <c r="M24" s="94"/>
      <c r="N24" s="94"/>
      <c r="O24" s="94"/>
      <c r="P24" s="94"/>
      <c r="Q24" s="94"/>
    </row>
    <row r="25">
      <c r="A25" s="81">
        <v>16.0</v>
      </c>
      <c r="B25" s="98" t="s">
        <v>181</v>
      </c>
      <c r="C25" s="83" t="s">
        <v>182</v>
      </c>
      <c r="D25" s="83" t="s">
        <v>183</v>
      </c>
      <c r="E25" s="82"/>
      <c r="F25" s="82"/>
      <c r="G25" s="82"/>
      <c r="H25" s="82"/>
      <c r="I25" s="82"/>
      <c r="J25" s="82"/>
      <c r="K25" s="82"/>
      <c r="L25" s="82"/>
      <c r="M25" s="82"/>
      <c r="N25" s="82"/>
      <c r="O25" s="82"/>
      <c r="P25" s="82"/>
      <c r="Q25" s="82"/>
    </row>
    <row r="26">
      <c r="A26" s="81">
        <v>17.0</v>
      </c>
      <c r="B26" s="90"/>
      <c r="C26" s="91" t="s">
        <v>184</v>
      </c>
      <c r="D26" s="91" t="s">
        <v>180</v>
      </c>
      <c r="E26" s="94"/>
      <c r="F26" s="94"/>
      <c r="G26" s="94"/>
      <c r="H26" s="94"/>
      <c r="I26" s="94"/>
      <c r="J26" s="94"/>
      <c r="K26" s="94"/>
      <c r="L26" s="94"/>
      <c r="M26" s="94"/>
      <c r="N26" s="94"/>
      <c r="O26" s="94"/>
      <c r="P26" s="94"/>
      <c r="Q26" s="94"/>
    </row>
    <row r="27">
      <c r="A27" s="89">
        <v>18.0</v>
      </c>
      <c r="B27" s="90"/>
      <c r="C27" s="91" t="s">
        <v>185</v>
      </c>
      <c r="D27" s="91" t="s">
        <v>186</v>
      </c>
      <c r="E27" s="94"/>
      <c r="F27" s="94"/>
      <c r="G27" s="94"/>
      <c r="H27" s="94"/>
      <c r="I27" s="94"/>
      <c r="J27" s="94"/>
      <c r="K27" s="94"/>
      <c r="L27" s="94"/>
      <c r="M27" s="94"/>
      <c r="N27" s="94"/>
      <c r="O27" s="94"/>
      <c r="P27" s="94"/>
      <c r="Q27" s="94"/>
    </row>
    <row r="28">
      <c r="A28" s="81">
        <v>19.0</v>
      </c>
      <c r="B28" s="90"/>
      <c r="C28" s="91" t="s">
        <v>187</v>
      </c>
      <c r="D28" s="91" t="s">
        <v>188</v>
      </c>
      <c r="E28" s="94"/>
      <c r="F28" s="94"/>
      <c r="G28" s="94"/>
      <c r="H28" s="94"/>
      <c r="I28" s="94"/>
      <c r="J28" s="94"/>
      <c r="K28" s="94"/>
      <c r="L28" s="94"/>
      <c r="M28" s="94"/>
      <c r="N28" s="94"/>
      <c r="O28" s="94"/>
      <c r="P28" s="94"/>
      <c r="Q28" s="94"/>
    </row>
    <row r="29">
      <c r="A29" s="81">
        <v>20.0</v>
      </c>
      <c r="B29" s="90"/>
      <c r="C29" s="91" t="s">
        <v>189</v>
      </c>
      <c r="D29" s="91" t="s">
        <v>190</v>
      </c>
      <c r="E29" s="94"/>
      <c r="F29" s="94"/>
      <c r="G29" s="94"/>
      <c r="H29" s="94"/>
      <c r="I29" s="94"/>
      <c r="J29" s="94"/>
      <c r="K29" s="94"/>
      <c r="L29" s="94"/>
      <c r="M29" s="94"/>
      <c r="N29" s="94"/>
      <c r="O29" s="94"/>
      <c r="P29" s="94"/>
      <c r="Q29" s="94"/>
    </row>
    <row r="30">
      <c r="A30" s="89">
        <v>21.0</v>
      </c>
      <c r="B30" s="90"/>
      <c r="C30" s="91" t="s">
        <v>191</v>
      </c>
      <c r="D30" s="91" t="s">
        <v>192</v>
      </c>
      <c r="E30" s="94"/>
      <c r="F30" s="94"/>
      <c r="G30" s="94"/>
      <c r="H30" s="94"/>
      <c r="I30" s="94"/>
      <c r="J30" s="94"/>
      <c r="K30" s="94"/>
      <c r="L30" s="94"/>
      <c r="M30" s="94"/>
      <c r="N30" s="94"/>
      <c r="O30" s="94"/>
      <c r="P30" s="94"/>
      <c r="Q30" s="94"/>
    </row>
    <row r="31">
      <c r="A31" s="81">
        <v>22.0</v>
      </c>
      <c r="B31" s="98"/>
      <c r="C31" s="83" t="s">
        <v>193</v>
      </c>
      <c r="D31" s="83" t="s">
        <v>194</v>
      </c>
      <c r="E31" s="82"/>
      <c r="F31" s="82"/>
      <c r="G31" s="82"/>
      <c r="H31" s="82"/>
      <c r="I31" s="82"/>
      <c r="J31" s="82"/>
      <c r="K31" s="82"/>
      <c r="L31" s="82"/>
      <c r="M31" s="82"/>
      <c r="N31" s="82"/>
      <c r="O31" s="82"/>
      <c r="P31" s="82"/>
      <c r="Q31" s="82"/>
    </row>
    <row r="32">
      <c r="A32" s="81">
        <v>23.0</v>
      </c>
      <c r="B32" s="107" t="s">
        <v>195</v>
      </c>
      <c r="C32" s="83" t="s">
        <v>196</v>
      </c>
      <c r="D32" s="83" t="s">
        <v>197</v>
      </c>
      <c r="E32" s="82"/>
      <c r="F32" s="82"/>
      <c r="G32" s="82"/>
      <c r="H32" s="82"/>
      <c r="I32" s="82"/>
      <c r="J32" s="82"/>
      <c r="K32" s="82"/>
      <c r="L32" s="82"/>
      <c r="M32" s="82"/>
      <c r="N32" s="82"/>
      <c r="O32" s="82"/>
      <c r="P32" s="82"/>
      <c r="Q32" s="82"/>
    </row>
    <row r="33">
      <c r="A33" s="89">
        <v>24.0</v>
      </c>
      <c r="B33" s="94"/>
      <c r="C33" s="91" t="s">
        <v>198</v>
      </c>
      <c r="D33" s="108" t="s">
        <v>199</v>
      </c>
      <c r="E33" s="94"/>
      <c r="F33" s="94"/>
      <c r="G33" s="94"/>
      <c r="H33" s="94"/>
      <c r="I33" s="94"/>
      <c r="J33" s="94"/>
      <c r="K33" s="94"/>
      <c r="L33" s="94"/>
      <c r="M33" s="94"/>
      <c r="N33" s="94"/>
      <c r="O33" s="94"/>
      <c r="P33" s="94"/>
      <c r="Q33" s="94"/>
    </row>
    <row r="34">
      <c r="A34" s="81">
        <v>25.0</v>
      </c>
      <c r="B34" s="109"/>
      <c r="C34" s="110" t="s">
        <v>200</v>
      </c>
      <c r="D34" s="110" t="s">
        <v>201</v>
      </c>
      <c r="E34" s="109"/>
      <c r="F34" s="109"/>
      <c r="G34" s="109"/>
      <c r="H34" s="109"/>
      <c r="I34" s="109"/>
      <c r="J34" s="109"/>
      <c r="K34" s="109"/>
      <c r="L34" s="109"/>
      <c r="M34" s="109"/>
      <c r="N34" s="109"/>
      <c r="O34" s="109"/>
      <c r="P34" s="109"/>
      <c r="Q34" s="109"/>
    </row>
    <row r="35">
      <c r="A35" s="81">
        <v>26.0</v>
      </c>
      <c r="B35" s="94"/>
      <c r="C35" s="108" t="s">
        <v>202</v>
      </c>
      <c r="D35" s="91" t="s">
        <v>203</v>
      </c>
      <c r="E35" s="94"/>
      <c r="F35" s="94"/>
      <c r="G35" s="94"/>
      <c r="H35" s="94"/>
      <c r="I35" s="94"/>
      <c r="J35" s="94"/>
      <c r="K35" s="94"/>
      <c r="L35" s="94"/>
      <c r="M35" s="94"/>
      <c r="N35" s="94"/>
      <c r="O35" s="94"/>
      <c r="P35" s="94"/>
      <c r="Q35" s="94"/>
    </row>
    <row r="36">
      <c r="A36" s="89">
        <v>27.0</v>
      </c>
      <c r="B36" s="72"/>
      <c r="C36" s="111" t="s">
        <v>204</v>
      </c>
      <c r="D36" s="75" t="s">
        <v>205</v>
      </c>
      <c r="E36" s="72"/>
      <c r="F36" s="72"/>
      <c r="G36" s="72"/>
      <c r="H36" s="72"/>
      <c r="I36" s="72"/>
      <c r="J36" s="72"/>
      <c r="K36" s="72"/>
      <c r="L36" s="72"/>
      <c r="M36" s="72"/>
      <c r="N36" s="72"/>
      <c r="O36" s="72"/>
      <c r="P36" s="72"/>
      <c r="Q36" s="72"/>
    </row>
    <row r="37">
      <c r="A37" s="112" t="s">
        <v>59</v>
      </c>
      <c r="B37" s="74" t="s">
        <v>125</v>
      </c>
      <c r="C37" s="113"/>
      <c r="D37" s="113"/>
      <c r="E37" s="113"/>
      <c r="F37" s="113"/>
      <c r="G37" s="113"/>
      <c r="H37" s="113"/>
      <c r="I37" s="113"/>
      <c r="J37" s="113"/>
      <c r="K37" s="113"/>
      <c r="L37" s="113"/>
      <c r="M37" s="113"/>
      <c r="N37" s="113"/>
      <c r="O37" s="113"/>
      <c r="P37" s="113"/>
      <c r="Q37" s="113"/>
      <c r="R37" s="114"/>
      <c r="S37" s="114"/>
      <c r="T37" s="114"/>
      <c r="U37" s="114"/>
      <c r="V37" s="114"/>
      <c r="W37" s="114"/>
      <c r="X37" s="114"/>
      <c r="Y37" s="114"/>
      <c r="Z37" s="114"/>
    </row>
    <row r="38">
      <c r="A38" s="71"/>
      <c r="B38" s="75" t="s">
        <v>208</v>
      </c>
      <c r="C38" s="116">
        <v>700000.0</v>
      </c>
      <c r="D38" s="75" t="s">
        <v>209</v>
      </c>
      <c r="E38" s="72"/>
      <c r="F38" s="72"/>
      <c r="G38" s="72"/>
      <c r="H38" s="72"/>
      <c r="I38" s="72"/>
      <c r="J38" s="72"/>
      <c r="K38" s="116">
        <f t="shared" ref="K38:P38" si="11">$C$38*4</f>
        <v>2800000</v>
      </c>
      <c r="L38" s="116">
        <f t="shared" si="11"/>
        <v>2800000</v>
      </c>
      <c r="M38" s="116">
        <f t="shared" si="11"/>
        <v>2800000</v>
      </c>
      <c r="N38" s="116">
        <f t="shared" si="11"/>
        <v>2800000</v>
      </c>
      <c r="O38" s="116">
        <f t="shared" si="11"/>
        <v>2800000</v>
      </c>
      <c r="P38" s="116">
        <f t="shared" si="11"/>
        <v>2800000</v>
      </c>
      <c r="Q38" s="116"/>
    </row>
    <row r="39">
      <c r="A39" s="71"/>
      <c r="B39" s="75" t="s">
        <v>210</v>
      </c>
      <c r="C39" s="116">
        <v>1000000.0</v>
      </c>
      <c r="D39" s="75" t="s">
        <v>257</v>
      </c>
      <c r="E39" s="72"/>
      <c r="F39" s="72"/>
      <c r="G39" s="72"/>
      <c r="H39" s="72"/>
      <c r="I39" s="72"/>
      <c r="J39" s="72"/>
      <c r="K39" s="116">
        <f t="shared" ref="K39:P39" si="12">$C$39*K45</f>
        <v>3000000</v>
      </c>
      <c r="L39" s="116">
        <f t="shared" si="12"/>
        <v>4000000</v>
      </c>
      <c r="M39" s="116">
        <f t="shared" si="12"/>
        <v>5000000</v>
      </c>
      <c r="N39" s="116">
        <f t="shared" si="12"/>
        <v>5000000</v>
      </c>
      <c r="O39" s="116">
        <f t="shared" si="12"/>
        <v>5000000</v>
      </c>
      <c r="P39" s="116">
        <f t="shared" si="12"/>
        <v>5000000</v>
      </c>
      <c r="Q39" s="116"/>
    </row>
    <row r="40">
      <c r="A40" s="71"/>
      <c r="B40" s="75" t="s">
        <v>212</v>
      </c>
      <c r="C40" s="116">
        <v>200000.0</v>
      </c>
      <c r="D40" s="75" t="s">
        <v>257</v>
      </c>
      <c r="E40" s="72"/>
      <c r="F40" s="72"/>
      <c r="G40" s="72"/>
      <c r="H40" s="72"/>
      <c r="I40" s="72"/>
      <c r="J40" s="72"/>
      <c r="K40" s="116">
        <f t="shared" ref="K40:P40" si="13">$C$40*K45</f>
        <v>600000</v>
      </c>
      <c r="L40" s="116">
        <f t="shared" si="13"/>
        <v>800000</v>
      </c>
      <c r="M40" s="116">
        <f t="shared" si="13"/>
        <v>1000000</v>
      </c>
      <c r="N40" s="116">
        <f t="shared" si="13"/>
        <v>1000000</v>
      </c>
      <c r="O40" s="116">
        <f t="shared" si="13"/>
        <v>1000000</v>
      </c>
      <c r="P40" s="116">
        <f t="shared" si="13"/>
        <v>1000000</v>
      </c>
      <c r="Q40" s="116"/>
    </row>
    <row r="41">
      <c r="A41" s="112"/>
      <c r="B41" s="74" t="s">
        <v>216</v>
      </c>
      <c r="C41" s="149">
        <v>500000.0</v>
      </c>
      <c r="D41" s="75" t="s">
        <v>257</v>
      </c>
      <c r="E41" s="113"/>
      <c r="F41" s="113"/>
      <c r="G41" s="113"/>
      <c r="H41" s="113"/>
      <c r="I41" s="113"/>
      <c r="J41" s="113"/>
      <c r="K41" s="150">
        <f>C41*1</f>
        <v>500000</v>
      </c>
      <c r="L41" s="150">
        <v>500000.0</v>
      </c>
      <c r="M41" s="150">
        <v>500000.0</v>
      </c>
      <c r="N41" s="150">
        <v>500000.0</v>
      </c>
      <c r="O41" s="150">
        <v>500000.0</v>
      </c>
      <c r="P41" s="150">
        <v>500000.0</v>
      </c>
      <c r="Q41" s="116"/>
    </row>
    <row r="42">
      <c r="A42" s="71"/>
      <c r="B42" s="75" t="s">
        <v>218</v>
      </c>
      <c r="C42" s="116">
        <v>200000.0</v>
      </c>
      <c r="D42" s="75" t="s">
        <v>257</v>
      </c>
      <c r="E42" s="72"/>
      <c r="F42" s="72"/>
      <c r="G42" s="72"/>
      <c r="H42" s="72"/>
      <c r="I42" s="72"/>
      <c r="J42" s="72"/>
      <c r="K42" s="77">
        <f t="shared" ref="K42:P42" si="14">$C$42*K45</f>
        <v>600000</v>
      </c>
      <c r="L42" s="77">
        <f t="shared" si="14"/>
        <v>800000</v>
      </c>
      <c r="M42" s="77">
        <f t="shared" si="14"/>
        <v>1000000</v>
      </c>
      <c r="N42" s="77">
        <f t="shared" si="14"/>
        <v>1000000</v>
      </c>
      <c r="O42" s="77">
        <f t="shared" si="14"/>
        <v>1000000</v>
      </c>
      <c r="P42" s="77">
        <f t="shared" si="14"/>
        <v>1000000</v>
      </c>
      <c r="Q42" s="72"/>
    </row>
    <row r="43">
      <c r="A43" s="71"/>
      <c r="B43" s="75" t="s">
        <v>219</v>
      </c>
      <c r="C43" s="72"/>
      <c r="D43" s="72"/>
      <c r="E43" s="72"/>
      <c r="F43" s="72"/>
      <c r="G43" s="72"/>
      <c r="H43" s="72"/>
      <c r="I43" s="72"/>
      <c r="J43" s="72"/>
      <c r="K43" s="77">
        <f t="shared" ref="K43:P43" si="15">SUM(K38:K42)</f>
        <v>7500000</v>
      </c>
      <c r="L43" s="77">
        <f t="shared" si="15"/>
        <v>8900000</v>
      </c>
      <c r="M43" s="77">
        <f t="shared" si="15"/>
        <v>10300000</v>
      </c>
      <c r="N43" s="77">
        <f t="shared" si="15"/>
        <v>10300000</v>
      </c>
      <c r="O43" s="77">
        <f t="shared" si="15"/>
        <v>10300000</v>
      </c>
      <c r="P43" s="77">
        <f t="shared" si="15"/>
        <v>10300000</v>
      </c>
      <c r="Q43" s="72"/>
    </row>
    <row r="44">
      <c r="A44" s="112"/>
      <c r="B44" s="75" t="s">
        <v>222</v>
      </c>
      <c r="C44" s="74"/>
      <c r="D44" s="74"/>
      <c r="E44" s="118"/>
      <c r="F44" s="119"/>
      <c r="G44" s="113"/>
      <c r="H44" s="113"/>
      <c r="I44" s="113"/>
      <c r="J44" s="113"/>
      <c r="K44" s="118">
        <f t="shared" ref="K44:P44" si="16">K43/K11</f>
        <v>0.005</v>
      </c>
      <c r="L44" s="118">
        <f t="shared" si="16"/>
        <v>0.004944444444</v>
      </c>
      <c r="M44" s="118">
        <f t="shared" si="16"/>
        <v>0.004904761905</v>
      </c>
      <c r="N44" s="118">
        <f t="shared" si="16"/>
        <v>0.004291666667</v>
      </c>
      <c r="O44" s="118">
        <f t="shared" si="16"/>
        <v>0.003814814815</v>
      </c>
      <c r="P44" s="118">
        <f t="shared" si="16"/>
        <v>0.003433333333</v>
      </c>
      <c r="Q44" s="113"/>
    </row>
    <row r="45">
      <c r="A45" s="112"/>
      <c r="B45" s="74" t="s">
        <v>220</v>
      </c>
      <c r="C45" s="74">
        <v>5.0</v>
      </c>
      <c r="D45" s="74"/>
      <c r="E45" s="118"/>
      <c r="F45" s="119"/>
      <c r="G45" s="113"/>
      <c r="H45" s="113"/>
      <c r="I45" s="113"/>
      <c r="J45" s="113"/>
      <c r="K45" s="74">
        <v>3.0</v>
      </c>
      <c r="L45" s="74">
        <v>4.0</v>
      </c>
      <c r="M45" s="74">
        <v>5.0</v>
      </c>
      <c r="N45" s="74">
        <v>5.0</v>
      </c>
      <c r="O45" s="74">
        <v>5.0</v>
      </c>
      <c r="P45" s="74">
        <v>5.0</v>
      </c>
      <c r="Q45" s="113"/>
    </row>
    <row r="46">
      <c r="A46" s="112"/>
      <c r="B46" s="74" t="s">
        <v>221</v>
      </c>
      <c r="C46" s="120">
        <f>K43/C45</f>
        <v>1500000</v>
      </c>
      <c r="D46" s="74"/>
      <c r="E46" s="118"/>
      <c r="F46" s="119"/>
      <c r="G46" s="113"/>
      <c r="H46" s="113"/>
      <c r="I46" s="113"/>
      <c r="J46" s="113"/>
      <c r="K46" s="113"/>
      <c r="L46" s="113"/>
      <c r="M46" s="113"/>
      <c r="N46" s="113"/>
      <c r="O46" s="113"/>
      <c r="P46" s="113"/>
      <c r="Q46" s="113"/>
    </row>
    <row r="47">
      <c r="A47" s="71"/>
      <c r="B47" s="72"/>
      <c r="C47" s="75"/>
      <c r="D47" s="72"/>
      <c r="E47" s="72"/>
      <c r="F47" s="72"/>
      <c r="G47" s="72"/>
      <c r="H47" s="72"/>
      <c r="I47" s="72"/>
      <c r="J47" s="72"/>
      <c r="K47" s="116"/>
      <c r="L47" s="116"/>
      <c r="M47" s="116"/>
      <c r="N47" s="116"/>
      <c r="O47" s="116"/>
      <c r="P47" s="116"/>
      <c r="Q47" s="116"/>
    </row>
    <row r="48">
      <c r="A48" s="112"/>
      <c r="B48" s="74"/>
      <c r="C48" s="74"/>
      <c r="D48" s="113"/>
      <c r="E48" s="113"/>
      <c r="F48" s="113"/>
      <c r="G48" s="113"/>
      <c r="H48" s="113"/>
      <c r="I48" s="113"/>
      <c r="J48" s="113"/>
      <c r="K48" s="150"/>
      <c r="L48" s="150"/>
      <c r="M48" s="150"/>
      <c r="N48" s="150"/>
      <c r="O48" s="150"/>
      <c r="P48" s="150"/>
      <c r="Q48" s="116"/>
    </row>
    <row r="49">
      <c r="A49" s="71"/>
      <c r="B49" s="72"/>
      <c r="C49" s="72"/>
      <c r="D49" s="72"/>
      <c r="E49" s="72"/>
      <c r="F49" s="72"/>
      <c r="G49" s="72"/>
      <c r="H49" s="72"/>
      <c r="I49" s="72"/>
      <c r="J49" s="72"/>
      <c r="K49" s="72"/>
      <c r="L49" s="72"/>
      <c r="M49" s="72"/>
      <c r="N49" s="72"/>
      <c r="O49" s="72"/>
      <c r="P49" s="72"/>
      <c r="Q49" s="72"/>
    </row>
    <row r="50">
      <c r="A50" s="71"/>
      <c r="B50" s="72"/>
      <c r="C50" s="72"/>
      <c r="D50" s="72"/>
      <c r="E50" s="72"/>
      <c r="F50" s="72"/>
      <c r="G50" s="72"/>
      <c r="H50" s="72"/>
      <c r="I50" s="72"/>
      <c r="J50" s="72"/>
      <c r="K50" s="72"/>
      <c r="L50" s="72"/>
      <c r="M50" s="72"/>
      <c r="N50" s="72"/>
      <c r="O50" s="72"/>
      <c r="P50" s="72"/>
      <c r="Q50" s="72"/>
    </row>
    <row r="51">
      <c r="A51" s="112" t="s">
        <v>59</v>
      </c>
      <c r="B51" s="74" t="s">
        <v>224</v>
      </c>
      <c r="C51" s="113"/>
      <c r="D51" s="113"/>
      <c r="E51" s="113"/>
      <c r="F51" s="113"/>
      <c r="G51" s="113"/>
      <c r="H51" s="113"/>
      <c r="I51" s="113"/>
      <c r="J51" s="113"/>
      <c r="K51" s="113"/>
      <c r="L51" s="113"/>
      <c r="M51" s="113"/>
      <c r="N51" s="113"/>
      <c r="O51" s="113"/>
      <c r="P51" s="113"/>
      <c r="Q51" s="113"/>
    </row>
    <row r="52">
      <c r="A52" s="71"/>
      <c r="B52" s="72"/>
      <c r="C52" s="72"/>
      <c r="D52" s="72"/>
      <c r="E52" s="72"/>
      <c r="F52" s="72"/>
      <c r="G52" s="72"/>
      <c r="H52" s="72"/>
      <c r="I52" s="72"/>
      <c r="J52" s="72"/>
      <c r="K52" s="72"/>
      <c r="L52" s="72"/>
      <c r="M52" s="72"/>
      <c r="N52" s="72"/>
      <c r="O52" s="72"/>
      <c r="P52" s="72"/>
      <c r="Q52" s="72"/>
    </row>
    <row r="53">
      <c r="A53" s="159">
        <v>1.0</v>
      </c>
      <c r="B53" s="160" t="s">
        <v>225</v>
      </c>
      <c r="C53" s="161"/>
      <c r="D53" s="135" t="s">
        <v>276</v>
      </c>
      <c r="E53" s="135" t="s">
        <v>277</v>
      </c>
      <c r="F53" s="137"/>
      <c r="G53" s="137"/>
      <c r="H53" s="137"/>
      <c r="I53" s="137"/>
      <c r="J53" s="137"/>
      <c r="K53" s="137"/>
      <c r="L53" s="137"/>
      <c r="M53" s="137"/>
      <c r="N53" s="137"/>
      <c r="O53" s="137"/>
      <c r="P53" s="137"/>
      <c r="Q53" s="137"/>
      <c r="R53" s="9"/>
      <c r="S53" s="9"/>
      <c r="T53" s="9"/>
      <c r="U53" s="9"/>
      <c r="V53" s="9"/>
      <c r="W53" s="9"/>
      <c r="X53" s="9"/>
      <c r="Y53" s="9"/>
      <c r="Z53" s="9"/>
    </row>
    <row r="54">
      <c r="A54" s="125"/>
      <c r="B54" s="91"/>
      <c r="C54" s="126"/>
      <c r="D54" s="72"/>
      <c r="E54" s="72"/>
      <c r="F54" s="72"/>
      <c r="G54" s="72"/>
      <c r="H54" s="72"/>
      <c r="I54" s="72"/>
      <c r="J54" s="72"/>
      <c r="K54" s="72"/>
      <c r="L54" s="72"/>
      <c r="M54" s="72"/>
      <c r="N54" s="72"/>
      <c r="O54" s="72"/>
      <c r="P54" s="72"/>
      <c r="Q54" s="72"/>
    </row>
    <row r="55">
      <c r="A55" s="125"/>
      <c r="B55" s="91" t="s">
        <v>228</v>
      </c>
      <c r="C55" s="126">
        <v>1.0</v>
      </c>
      <c r="D55" s="162">
        <v>1.3E7</v>
      </c>
      <c r="E55" s="162">
        <v>5000000.0</v>
      </c>
      <c r="F55" s="72">
        <f t="shared" ref="F55:F62" si="17">(E55+D55)*C55</f>
        <v>18000000</v>
      </c>
      <c r="G55" s="72"/>
      <c r="H55" s="72"/>
      <c r="I55" s="72"/>
      <c r="J55" s="72"/>
      <c r="K55" s="72"/>
      <c r="L55" s="72"/>
      <c r="M55" s="72"/>
      <c r="N55" s="72"/>
      <c r="O55" s="72"/>
      <c r="P55" s="72"/>
      <c r="Q55" s="72"/>
    </row>
    <row r="56">
      <c r="A56" s="125"/>
      <c r="B56" s="91" t="s">
        <v>229</v>
      </c>
      <c r="C56" s="126">
        <v>5.0</v>
      </c>
      <c r="D56" s="162">
        <v>6000000.0</v>
      </c>
      <c r="E56" s="116">
        <v>6000000.0</v>
      </c>
      <c r="F56" s="77">
        <f t="shared" si="17"/>
        <v>60000000</v>
      </c>
      <c r="G56" s="72"/>
      <c r="H56" s="72"/>
      <c r="I56" s="72"/>
      <c r="J56" s="72"/>
      <c r="K56" s="72"/>
      <c r="L56" s="72"/>
      <c r="M56" s="72"/>
      <c r="N56" s="72"/>
      <c r="O56" s="72"/>
      <c r="P56" s="72"/>
      <c r="Q56" s="72"/>
    </row>
    <row r="57">
      <c r="A57" s="125"/>
      <c r="B57" s="91" t="s">
        <v>230</v>
      </c>
      <c r="C57" s="126"/>
      <c r="D57" s="163"/>
      <c r="E57" s="72"/>
      <c r="F57" s="72">
        <f t="shared" si="17"/>
        <v>0</v>
      </c>
      <c r="G57" s="72"/>
      <c r="H57" s="72"/>
      <c r="I57" s="72"/>
      <c r="J57" s="72"/>
      <c r="K57" s="72"/>
      <c r="L57" s="72"/>
      <c r="M57" s="72"/>
      <c r="N57" s="72"/>
      <c r="O57" s="72"/>
      <c r="P57" s="72"/>
      <c r="Q57" s="72"/>
    </row>
    <row r="58">
      <c r="A58" s="89">
        <v>2.0</v>
      </c>
      <c r="B58" s="91" t="s">
        <v>231</v>
      </c>
      <c r="C58" s="94"/>
      <c r="D58" s="72"/>
      <c r="E58" s="72"/>
      <c r="F58" s="72">
        <f t="shared" si="17"/>
        <v>0</v>
      </c>
      <c r="G58" s="72"/>
      <c r="H58" s="72"/>
      <c r="I58" s="72"/>
      <c r="J58" s="72"/>
      <c r="K58" s="72"/>
      <c r="L58" s="72"/>
      <c r="M58" s="72"/>
      <c r="N58" s="72"/>
      <c r="O58" s="72"/>
      <c r="P58" s="72"/>
      <c r="Q58" s="72"/>
    </row>
    <row r="59">
      <c r="A59" s="125"/>
      <c r="B59" s="91" t="s">
        <v>232</v>
      </c>
      <c r="C59" s="126"/>
      <c r="D59" s="72"/>
      <c r="E59" s="72"/>
      <c r="F59" s="72">
        <f t="shared" si="17"/>
        <v>0</v>
      </c>
      <c r="G59" s="72"/>
      <c r="H59" s="72"/>
      <c r="I59" s="72"/>
      <c r="J59" s="72"/>
      <c r="K59" s="72"/>
      <c r="L59" s="72"/>
      <c r="M59" s="72"/>
      <c r="N59" s="72"/>
      <c r="O59" s="72"/>
      <c r="P59" s="72"/>
      <c r="Q59" s="72"/>
    </row>
    <row r="60">
      <c r="A60" s="125"/>
      <c r="B60" s="91" t="s">
        <v>233</v>
      </c>
      <c r="C60" s="126"/>
      <c r="D60" s="72"/>
      <c r="E60" s="72"/>
      <c r="F60" s="72">
        <f t="shared" si="17"/>
        <v>0</v>
      </c>
      <c r="G60" s="72"/>
      <c r="H60" s="72"/>
      <c r="I60" s="72"/>
      <c r="J60" s="72"/>
      <c r="K60" s="72"/>
      <c r="L60" s="72"/>
      <c r="M60" s="72"/>
      <c r="N60" s="72"/>
      <c r="O60" s="72"/>
      <c r="P60" s="72"/>
      <c r="Q60" s="72"/>
    </row>
    <row r="61">
      <c r="A61" s="125"/>
      <c r="B61" s="91" t="s">
        <v>234</v>
      </c>
      <c r="C61" s="126"/>
      <c r="D61" s="72"/>
      <c r="E61" s="72"/>
      <c r="F61" s="72">
        <f t="shared" si="17"/>
        <v>0</v>
      </c>
      <c r="G61" s="72"/>
      <c r="H61" s="72"/>
      <c r="I61" s="72"/>
      <c r="J61" s="72"/>
      <c r="K61" s="72"/>
      <c r="L61" s="72"/>
      <c r="M61" s="72"/>
      <c r="N61" s="72"/>
      <c r="O61" s="72"/>
      <c r="P61" s="72"/>
      <c r="Q61" s="72"/>
    </row>
    <row r="62">
      <c r="A62" s="125"/>
      <c r="B62" s="91" t="s">
        <v>112</v>
      </c>
      <c r="C62" s="126"/>
      <c r="D62" s="72"/>
      <c r="E62" s="72"/>
      <c r="F62" s="72">
        <f t="shared" si="17"/>
        <v>0</v>
      </c>
      <c r="G62" s="72"/>
      <c r="H62" s="72"/>
      <c r="I62" s="72"/>
      <c r="J62" s="72"/>
      <c r="K62" s="72"/>
      <c r="L62" s="72"/>
      <c r="M62" s="72"/>
      <c r="N62" s="72"/>
      <c r="O62" s="72"/>
      <c r="P62" s="72"/>
      <c r="Q62" s="72"/>
    </row>
    <row r="63">
      <c r="A63" s="71"/>
      <c r="B63" s="72"/>
      <c r="C63" s="72"/>
      <c r="D63" s="72"/>
      <c r="E63" s="72"/>
      <c r="F63" s="72"/>
      <c r="G63" s="72"/>
      <c r="H63" s="72"/>
      <c r="I63" s="72"/>
      <c r="J63" s="72"/>
      <c r="K63" s="72"/>
      <c r="L63" s="72"/>
      <c r="M63" s="72"/>
      <c r="N63" s="72"/>
      <c r="O63" s="72"/>
      <c r="P63" s="72"/>
      <c r="Q63" s="72"/>
    </row>
    <row r="64">
      <c r="A64" s="71"/>
      <c r="B64" s="72"/>
      <c r="C64" s="72"/>
      <c r="D64" s="72"/>
      <c r="E64" s="72"/>
      <c r="F64" s="72"/>
      <c r="G64" s="72"/>
      <c r="H64" s="72"/>
      <c r="I64" s="72"/>
      <c r="J64" s="72"/>
      <c r="K64" s="72"/>
      <c r="L64" s="72"/>
      <c r="M64" s="72"/>
      <c r="N64" s="72"/>
      <c r="O64" s="72"/>
      <c r="P64" s="72"/>
      <c r="Q64" s="72"/>
    </row>
    <row r="65">
      <c r="A65" s="71"/>
      <c r="B65" s="72"/>
      <c r="C65" s="72"/>
      <c r="D65" s="72"/>
      <c r="E65" s="72"/>
      <c r="F65" s="72"/>
      <c r="G65" s="72"/>
      <c r="H65" s="72"/>
      <c r="I65" s="72"/>
      <c r="J65" s="72"/>
      <c r="K65" s="72"/>
      <c r="L65" s="72"/>
      <c r="M65" s="72"/>
      <c r="N65" s="72"/>
      <c r="O65" s="72"/>
      <c r="P65" s="72"/>
      <c r="Q65" s="72"/>
    </row>
    <row r="66">
      <c r="A66" s="71"/>
      <c r="B66" s="72"/>
      <c r="C66" s="72"/>
      <c r="D66" s="72"/>
      <c r="E66" s="72"/>
      <c r="F66" s="72"/>
      <c r="G66" s="72"/>
      <c r="H66" s="72"/>
      <c r="I66" s="72"/>
      <c r="J66" s="72"/>
      <c r="K66" s="72"/>
      <c r="L66" s="72"/>
      <c r="M66" s="72"/>
      <c r="N66" s="72"/>
      <c r="O66" s="72"/>
      <c r="P66" s="72"/>
      <c r="Q66" s="72"/>
    </row>
    <row r="67">
      <c r="A67" s="115">
        <v>26.0</v>
      </c>
      <c r="B67" s="72"/>
      <c r="C67" s="72"/>
      <c r="D67" s="72"/>
      <c r="E67" s="72"/>
      <c r="F67" s="72"/>
      <c r="G67" s="72"/>
      <c r="H67" s="72"/>
      <c r="I67" s="72"/>
      <c r="J67" s="72"/>
      <c r="K67" s="72"/>
      <c r="L67" s="72"/>
      <c r="M67" s="72"/>
      <c r="N67" s="72"/>
      <c r="O67" s="72"/>
      <c r="P67" s="72"/>
      <c r="Q67" s="72"/>
    </row>
    <row r="68">
      <c r="A68" s="115">
        <v>27.0</v>
      </c>
      <c r="B68" s="72"/>
      <c r="C68" s="72"/>
      <c r="D68" s="72"/>
      <c r="E68" s="72"/>
      <c r="F68" s="72"/>
      <c r="G68" s="72"/>
      <c r="H68" s="72"/>
      <c r="I68" s="72"/>
      <c r="J68" s="72"/>
      <c r="K68" s="72"/>
      <c r="L68" s="72"/>
      <c r="M68" s="72"/>
      <c r="N68" s="72"/>
      <c r="O68" s="72"/>
      <c r="P68" s="72"/>
      <c r="Q68" s="72"/>
    </row>
    <row r="69">
      <c r="A69" s="115">
        <v>28.0</v>
      </c>
      <c r="B69" s="72"/>
      <c r="C69" s="72"/>
      <c r="D69" s="72"/>
      <c r="E69" s="72"/>
      <c r="F69" s="72"/>
      <c r="G69" s="72"/>
      <c r="H69" s="72"/>
      <c r="I69" s="72"/>
      <c r="J69" s="72"/>
      <c r="K69" s="72"/>
      <c r="L69" s="72"/>
      <c r="M69" s="72"/>
      <c r="N69" s="72"/>
      <c r="O69" s="72"/>
      <c r="P69" s="72"/>
      <c r="Q69" s="72"/>
    </row>
  </sheetData>
  <mergeCells count="2">
    <mergeCell ref="A2:P2"/>
    <mergeCell ref="C6:D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17.63"/>
    <col customWidth="1" min="3" max="3" width="33.38"/>
    <col customWidth="1" min="4" max="4" width="24.25"/>
    <col customWidth="1" min="5" max="5" width="16.88"/>
    <col customWidth="1" min="6" max="16" width="14.75"/>
  </cols>
  <sheetData>
    <row r="1">
      <c r="A1" s="71"/>
      <c r="B1" s="72"/>
      <c r="C1" s="72"/>
      <c r="D1" s="72"/>
      <c r="E1" s="72"/>
      <c r="F1" s="72"/>
      <c r="G1" s="72"/>
      <c r="H1" s="72"/>
      <c r="I1" s="72"/>
      <c r="J1" s="72"/>
      <c r="K1" s="72"/>
      <c r="L1" s="72"/>
      <c r="M1" s="72"/>
      <c r="N1" s="72"/>
      <c r="O1" s="72"/>
      <c r="P1" s="72"/>
      <c r="Q1" s="72"/>
    </row>
    <row r="2">
      <c r="A2" s="73" t="s">
        <v>131</v>
      </c>
      <c r="Q2" s="72"/>
    </row>
    <row r="3">
      <c r="A3" s="71"/>
      <c r="B3" s="72"/>
      <c r="C3" s="72"/>
      <c r="D3" s="72"/>
      <c r="E3" s="72"/>
      <c r="F3" s="72"/>
      <c r="G3" s="72"/>
      <c r="H3" s="72"/>
      <c r="I3" s="72"/>
      <c r="J3" s="72"/>
      <c r="K3" s="72"/>
      <c r="L3" s="72"/>
      <c r="M3" s="72"/>
      <c r="N3" s="72"/>
      <c r="O3" s="72"/>
      <c r="P3" s="72"/>
      <c r="Q3" s="72"/>
    </row>
    <row r="4">
      <c r="A4" s="71"/>
      <c r="B4" s="74" t="s">
        <v>132</v>
      </c>
      <c r="C4" s="75" t="s">
        <v>47</v>
      </c>
      <c r="D4" s="72"/>
      <c r="E4" s="75" t="s">
        <v>134</v>
      </c>
      <c r="F4" s="75" t="s">
        <v>278</v>
      </c>
      <c r="G4" s="72"/>
      <c r="H4" s="72"/>
      <c r="I4" s="72"/>
      <c r="J4" s="72"/>
      <c r="K4" s="72"/>
      <c r="L4" s="72"/>
      <c r="M4" s="72"/>
      <c r="N4" s="72"/>
      <c r="O4" s="72"/>
      <c r="P4" s="72"/>
      <c r="Q4" s="72"/>
    </row>
    <row r="5">
      <c r="A5" s="71"/>
      <c r="B5" s="74" t="s">
        <v>136</v>
      </c>
      <c r="C5" s="75" t="s">
        <v>279</v>
      </c>
      <c r="D5" s="72"/>
      <c r="E5" s="75" t="s">
        <v>280</v>
      </c>
      <c r="F5" s="72"/>
      <c r="G5" s="72"/>
      <c r="H5" s="72"/>
      <c r="I5" s="72"/>
      <c r="J5" s="72"/>
      <c r="K5" s="72"/>
      <c r="L5" s="72"/>
      <c r="M5" s="72"/>
      <c r="N5" s="72"/>
      <c r="O5" s="72"/>
      <c r="P5" s="72"/>
      <c r="Q5" s="72"/>
    </row>
    <row r="6">
      <c r="A6" s="71"/>
      <c r="B6" s="72"/>
      <c r="C6" s="75" t="s">
        <v>138</v>
      </c>
      <c r="E6" s="72"/>
      <c r="F6" s="72"/>
      <c r="G6" s="72"/>
      <c r="H6" s="72"/>
      <c r="I6" s="72"/>
      <c r="J6" s="72"/>
      <c r="K6" s="72"/>
      <c r="L6" s="72"/>
      <c r="M6" s="72"/>
      <c r="N6" s="72"/>
      <c r="O6" s="72"/>
      <c r="P6" s="72"/>
      <c r="Q6" s="72"/>
    </row>
    <row r="7">
      <c r="A7" s="71"/>
      <c r="B7" s="72"/>
      <c r="C7" s="75"/>
      <c r="D7" s="72"/>
      <c r="E7" s="72"/>
      <c r="F7" s="72"/>
      <c r="G7" s="72"/>
      <c r="H7" s="72"/>
      <c r="I7" s="72"/>
      <c r="J7" s="72"/>
      <c r="K7" s="72"/>
      <c r="L7" s="72"/>
      <c r="M7" s="72"/>
      <c r="N7" s="72"/>
      <c r="O7" s="72"/>
      <c r="P7" s="72"/>
      <c r="Q7" s="72"/>
    </row>
    <row r="8">
      <c r="A8" s="71"/>
      <c r="B8" s="72"/>
      <c r="C8" s="72"/>
      <c r="D8" s="72"/>
      <c r="E8" s="72"/>
      <c r="F8" s="72"/>
      <c r="G8" s="72"/>
      <c r="H8" s="72"/>
      <c r="I8" s="72"/>
      <c r="J8" s="72"/>
      <c r="K8" s="72"/>
      <c r="L8" s="72"/>
      <c r="M8" s="72"/>
      <c r="N8" s="72"/>
      <c r="O8" s="72"/>
      <c r="P8" s="72"/>
      <c r="Q8" s="72"/>
    </row>
    <row r="9">
      <c r="A9" s="79" t="s">
        <v>38</v>
      </c>
      <c r="B9" s="80" t="s">
        <v>144</v>
      </c>
      <c r="C9" s="80" t="s">
        <v>145</v>
      </c>
      <c r="D9" s="80" t="s">
        <v>146</v>
      </c>
      <c r="E9" s="80" t="s">
        <v>147</v>
      </c>
      <c r="F9" s="80" t="s">
        <v>148</v>
      </c>
      <c r="G9" s="80" t="s">
        <v>149</v>
      </c>
      <c r="H9" s="80" t="s">
        <v>150</v>
      </c>
      <c r="I9" s="80" t="s">
        <v>151</v>
      </c>
      <c r="J9" s="80" t="s">
        <v>152</v>
      </c>
      <c r="K9" s="80" t="s">
        <v>153</v>
      </c>
      <c r="L9" s="80" t="s">
        <v>154</v>
      </c>
      <c r="M9" s="80" t="s">
        <v>155</v>
      </c>
      <c r="N9" s="80" t="s">
        <v>156</v>
      </c>
      <c r="O9" s="80" t="s">
        <v>157</v>
      </c>
      <c r="P9" s="80" t="s">
        <v>158</v>
      </c>
      <c r="Q9" s="80" t="s">
        <v>159</v>
      </c>
    </row>
    <row r="10">
      <c r="A10" s="81">
        <v>1.0</v>
      </c>
      <c r="B10" s="82"/>
      <c r="C10" s="83" t="s">
        <v>160</v>
      </c>
      <c r="D10" s="82"/>
      <c r="E10" s="82"/>
      <c r="F10" s="84">
        <v>1.2</v>
      </c>
      <c r="G10" s="84">
        <v>1.1</v>
      </c>
      <c r="H10" s="84">
        <v>1.02</v>
      </c>
      <c r="I10" s="84">
        <v>1.05</v>
      </c>
      <c r="J10" s="84">
        <v>1.05</v>
      </c>
      <c r="K10" s="84">
        <v>1.05</v>
      </c>
      <c r="L10" s="84">
        <v>2.0</v>
      </c>
      <c r="M10" s="84">
        <v>1.5</v>
      </c>
      <c r="N10" s="84">
        <v>1.35</v>
      </c>
      <c r="O10" s="84">
        <v>1.25</v>
      </c>
      <c r="P10" s="84">
        <v>1.2</v>
      </c>
      <c r="Q10" s="82"/>
    </row>
    <row r="11">
      <c r="A11" s="81">
        <v>2.0</v>
      </c>
      <c r="B11" s="85" t="s">
        <v>161</v>
      </c>
      <c r="C11" s="86" t="s">
        <v>162</v>
      </c>
      <c r="D11" s="87">
        <f>sum(E11:P11)</f>
        <v>71313201219</v>
      </c>
      <c r="E11" s="88">
        <v>5.0E9</v>
      </c>
      <c r="F11" s="88">
        <v>2.0E9</v>
      </c>
      <c r="G11" s="88">
        <f t="shared" ref="G11:P11" si="1">F11*G10</f>
        <v>2200000000</v>
      </c>
      <c r="H11" s="88">
        <f t="shared" si="1"/>
        <v>2244000000</v>
      </c>
      <c r="I11" s="88">
        <f t="shared" si="1"/>
        <v>2356200000</v>
      </c>
      <c r="J11" s="88">
        <f t="shared" si="1"/>
        <v>2474010000</v>
      </c>
      <c r="K11" s="88">
        <f t="shared" si="1"/>
        <v>2597710500</v>
      </c>
      <c r="L11" s="88">
        <f t="shared" si="1"/>
        <v>5195421000</v>
      </c>
      <c r="M11" s="88">
        <f t="shared" si="1"/>
        <v>7793131500</v>
      </c>
      <c r="N11" s="88">
        <f t="shared" si="1"/>
        <v>10520727525</v>
      </c>
      <c r="O11" s="88">
        <f t="shared" si="1"/>
        <v>13150909406</v>
      </c>
      <c r="P11" s="88">
        <f t="shared" si="1"/>
        <v>15781091288</v>
      </c>
      <c r="Q11" s="82"/>
    </row>
    <row r="12">
      <c r="A12" s="89"/>
      <c r="B12" s="90"/>
      <c r="C12" s="91" t="s">
        <v>281</v>
      </c>
      <c r="D12" s="92"/>
      <c r="E12" s="127"/>
      <c r="F12" s="127"/>
      <c r="G12" s="127"/>
      <c r="H12" s="127"/>
      <c r="I12" s="127"/>
      <c r="J12" s="127"/>
      <c r="K12" s="127">
        <f>K11*100%</f>
        <v>2597710500</v>
      </c>
      <c r="L12" s="127">
        <f t="shared" ref="L12:N12" si="2">L11*70%</f>
        <v>3636794700</v>
      </c>
      <c r="M12" s="127">
        <f t="shared" si="2"/>
        <v>5455192050</v>
      </c>
      <c r="N12" s="127">
        <f t="shared" si="2"/>
        <v>7364509268</v>
      </c>
      <c r="O12" s="127">
        <f t="shared" ref="O12:P12" si="3">O11*60%</f>
        <v>7890545644</v>
      </c>
      <c r="P12" s="127">
        <f t="shared" si="3"/>
        <v>9468654773</v>
      </c>
      <c r="Q12" s="94"/>
    </row>
    <row r="13">
      <c r="A13" s="89"/>
      <c r="B13" s="90"/>
      <c r="C13" s="91" t="s">
        <v>282</v>
      </c>
      <c r="D13" s="92"/>
      <c r="E13" s="127">
        <f t="shared" ref="E13:J13" si="4">E11</f>
        <v>5000000000</v>
      </c>
      <c r="F13" s="127">
        <f t="shared" si="4"/>
        <v>2000000000</v>
      </c>
      <c r="G13" s="127">
        <f t="shared" si="4"/>
        <v>2200000000</v>
      </c>
      <c r="H13" s="127">
        <f t="shared" si="4"/>
        <v>2244000000</v>
      </c>
      <c r="I13" s="127">
        <f t="shared" si="4"/>
        <v>2356200000</v>
      </c>
      <c r="J13" s="127">
        <f t="shared" si="4"/>
        <v>2474010000</v>
      </c>
      <c r="K13" s="127"/>
      <c r="L13" s="127">
        <f t="shared" ref="L13:P13" si="5">L11-L12</f>
        <v>1558626300</v>
      </c>
      <c r="M13" s="127">
        <f t="shared" si="5"/>
        <v>2337939450</v>
      </c>
      <c r="N13" s="127">
        <f t="shared" si="5"/>
        <v>3156218258</v>
      </c>
      <c r="O13" s="127">
        <f t="shared" si="5"/>
        <v>5260363763</v>
      </c>
      <c r="P13" s="127">
        <f t="shared" si="5"/>
        <v>6312436515</v>
      </c>
      <c r="Q13" s="94"/>
    </row>
    <row r="14">
      <c r="A14" s="89">
        <v>3.0</v>
      </c>
      <c r="B14" s="90"/>
      <c r="C14" s="91" t="s">
        <v>163</v>
      </c>
      <c r="D14" s="92">
        <v>0.65</v>
      </c>
      <c r="E14" s="127">
        <f t="shared" ref="E14:P14" si="6">E11*$D$14</f>
        <v>3250000000</v>
      </c>
      <c r="F14" s="127">
        <f t="shared" si="6"/>
        <v>1300000000</v>
      </c>
      <c r="G14" s="127">
        <f t="shared" si="6"/>
        <v>1430000000</v>
      </c>
      <c r="H14" s="127">
        <f t="shared" si="6"/>
        <v>1458600000</v>
      </c>
      <c r="I14" s="127">
        <f t="shared" si="6"/>
        <v>1531530000</v>
      </c>
      <c r="J14" s="127">
        <f t="shared" si="6"/>
        <v>1608106500</v>
      </c>
      <c r="K14" s="127">
        <f t="shared" si="6"/>
        <v>1688511825</v>
      </c>
      <c r="L14" s="127">
        <f t="shared" si="6"/>
        <v>3377023650</v>
      </c>
      <c r="M14" s="127">
        <f t="shared" si="6"/>
        <v>5065535475</v>
      </c>
      <c r="N14" s="127">
        <f t="shared" si="6"/>
        <v>6838472891</v>
      </c>
      <c r="O14" s="127">
        <f t="shared" si="6"/>
        <v>8548091114</v>
      </c>
      <c r="P14" s="127">
        <f t="shared" si="6"/>
        <v>10257709337</v>
      </c>
      <c r="Q14" s="94"/>
    </row>
    <row r="15">
      <c r="A15" s="81">
        <v>4.0</v>
      </c>
      <c r="B15" s="90"/>
      <c r="C15" s="91" t="s">
        <v>164</v>
      </c>
      <c r="D15" s="92">
        <v>0.3</v>
      </c>
      <c r="E15" s="127">
        <f t="shared" ref="E15:P15" si="7">$D$15*E11</f>
        <v>1500000000</v>
      </c>
      <c r="F15" s="127">
        <f t="shared" si="7"/>
        <v>600000000</v>
      </c>
      <c r="G15" s="127">
        <f t="shared" si="7"/>
        <v>660000000</v>
      </c>
      <c r="H15" s="127">
        <f t="shared" si="7"/>
        <v>673200000</v>
      </c>
      <c r="I15" s="127">
        <f t="shared" si="7"/>
        <v>706860000</v>
      </c>
      <c r="J15" s="127">
        <f t="shared" si="7"/>
        <v>742203000</v>
      </c>
      <c r="K15" s="127">
        <f t="shared" si="7"/>
        <v>779313150</v>
      </c>
      <c r="L15" s="127">
        <f t="shared" si="7"/>
        <v>1558626300</v>
      </c>
      <c r="M15" s="127">
        <f t="shared" si="7"/>
        <v>2337939450</v>
      </c>
      <c r="N15" s="127">
        <f t="shared" si="7"/>
        <v>3156218258</v>
      </c>
      <c r="O15" s="127">
        <f t="shared" si="7"/>
        <v>3945272822</v>
      </c>
      <c r="P15" s="127">
        <f t="shared" si="7"/>
        <v>4734327386</v>
      </c>
      <c r="Q15" s="94"/>
    </row>
    <row r="16">
      <c r="A16" s="81">
        <v>5.0</v>
      </c>
      <c r="B16" s="90"/>
      <c r="C16" s="91" t="s">
        <v>165</v>
      </c>
      <c r="D16" s="92">
        <v>0.05</v>
      </c>
      <c r="E16" s="127">
        <f t="shared" ref="E16:P16" si="8">$D$16*E11</f>
        <v>250000000</v>
      </c>
      <c r="F16" s="127">
        <f t="shared" si="8"/>
        <v>100000000</v>
      </c>
      <c r="G16" s="127">
        <f t="shared" si="8"/>
        <v>110000000</v>
      </c>
      <c r="H16" s="127">
        <f t="shared" si="8"/>
        <v>112200000</v>
      </c>
      <c r="I16" s="127">
        <f t="shared" si="8"/>
        <v>117810000</v>
      </c>
      <c r="J16" s="127">
        <f t="shared" si="8"/>
        <v>123700500</v>
      </c>
      <c r="K16" s="127">
        <f t="shared" si="8"/>
        <v>129885525</v>
      </c>
      <c r="L16" s="127">
        <f t="shared" si="8"/>
        <v>259771050</v>
      </c>
      <c r="M16" s="127">
        <f t="shared" si="8"/>
        <v>389656575</v>
      </c>
      <c r="N16" s="127">
        <f t="shared" si="8"/>
        <v>526036376.3</v>
      </c>
      <c r="O16" s="127">
        <f t="shared" si="8"/>
        <v>657545470.3</v>
      </c>
      <c r="P16" s="127">
        <f t="shared" si="8"/>
        <v>789054564.4</v>
      </c>
      <c r="Q16" s="94"/>
    </row>
    <row r="17">
      <c r="A17" s="89">
        <v>6.0</v>
      </c>
      <c r="B17" s="94"/>
      <c r="C17" s="91" t="s">
        <v>166</v>
      </c>
      <c r="D17" s="95">
        <f t="shared" ref="D17:D19" si="9">sum(E17:P17)</f>
        <v>4200000000</v>
      </c>
      <c r="E17" s="127">
        <v>3.0E8</v>
      </c>
      <c r="F17" s="127">
        <v>3.0E8</v>
      </c>
      <c r="G17" s="127">
        <v>3.0E8</v>
      </c>
      <c r="H17" s="127">
        <v>3.0E8</v>
      </c>
      <c r="I17" s="127">
        <v>3.0E8</v>
      </c>
      <c r="J17" s="127">
        <v>3.0E8</v>
      </c>
      <c r="K17" s="127">
        <v>4.0E8</v>
      </c>
      <c r="L17" s="127">
        <v>4.0E8</v>
      </c>
      <c r="M17" s="127">
        <v>4.0E8</v>
      </c>
      <c r="N17" s="127">
        <v>4.0E8</v>
      </c>
      <c r="O17" s="127">
        <v>4.0E8</v>
      </c>
      <c r="P17" s="127">
        <v>4.0E8</v>
      </c>
      <c r="Q17" s="94"/>
    </row>
    <row r="18">
      <c r="A18" s="81">
        <v>7.0</v>
      </c>
      <c r="B18" s="94"/>
      <c r="C18" s="91" t="s">
        <v>283</v>
      </c>
      <c r="D18" s="95">
        <f t="shared" si="9"/>
        <v>4011367569</v>
      </c>
      <c r="E18" s="127">
        <f t="shared" ref="E18:P18" si="10">E14*2.5%+E15*10%+E16*20%</f>
        <v>281250000</v>
      </c>
      <c r="F18" s="127">
        <f t="shared" si="10"/>
        <v>112500000</v>
      </c>
      <c r="G18" s="127">
        <f t="shared" si="10"/>
        <v>123750000</v>
      </c>
      <c r="H18" s="127">
        <f t="shared" si="10"/>
        <v>126225000</v>
      </c>
      <c r="I18" s="127">
        <f t="shared" si="10"/>
        <v>132536250</v>
      </c>
      <c r="J18" s="127">
        <f t="shared" si="10"/>
        <v>139163062.5</v>
      </c>
      <c r="K18" s="127">
        <f t="shared" si="10"/>
        <v>146121215.6</v>
      </c>
      <c r="L18" s="127">
        <f t="shared" si="10"/>
        <v>292242431.3</v>
      </c>
      <c r="M18" s="127">
        <f t="shared" si="10"/>
        <v>438363646.9</v>
      </c>
      <c r="N18" s="127">
        <f t="shared" si="10"/>
        <v>591790923.3</v>
      </c>
      <c r="O18" s="127">
        <f t="shared" si="10"/>
        <v>739738654.1</v>
      </c>
      <c r="P18" s="127">
        <f t="shared" si="10"/>
        <v>887686384.9</v>
      </c>
      <c r="Q18" s="94"/>
    </row>
    <row r="19">
      <c r="A19" s="81">
        <v>8.0</v>
      </c>
      <c r="B19" s="94"/>
      <c r="C19" s="91" t="s">
        <v>284</v>
      </c>
      <c r="D19" s="127">
        <f t="shared" si="9"/>
        <v>-188632431.4</v>
      </c>
      <c r="E19" s="128">
        <f t="shared" ref="E19:P19" si="11">E18-E17</f>
        <v>-18750000</v>
      </c>
      <c r="F19" s="128">
        <f t="shared" si="11"/>
        <v>-187500000</v>
      </c>
      <c r="G19" s="128">
        <f t="shared" si="11"/>
        <v>-176250000</v>
      </c>
      <c r="H19" s="128">
        <f t="shared" si="11"/>
        <v>-173775000</v>
      </c>
      <c r="I19" s="128">
        <f t="shared" si="11"/>
        <v>-167463750</v>
      </c>
      <c r="J19" s="128">
        <f t="shared" si="11"/>
        <v>-160836937.5</v>
      </c>
      <c r="K19" s="128">
        <f t="shared" si="11"/>
        <v>-253878784.4</v>
      </c>
      <c r="L19" s="128">
        <f t="shared" si="11"/>
        <v>-107757568.8</v>
      </c>
      <c r="M19" s="128">
        <f t="shared" si="11"/>
        <v>38363646.88</v>
      </c>
      <c r="N19" s="128">
        <f t="shared" si="11"/>
        <v>191790923.3</v>
      </c>
      <c r="O19" s="128">
        <f t="shared" si="11"/>
        <v>339738654.1</v>
      </c>
      <c r="P19" s="128">
        <f t="shared" si="11"/>
        <v>487686384.9</v>
      </c>
      <c r="Q19" s="94"/>
    </row>
    <row r="20">
      <c r="A20" s="89">
        <v>9.0</v>
      </c>
      <c r="B20" s="98" t="s">
        <v>169</v>
      </c>
      <c r="C20" s="86" t="s">
        <v>170</v>
      </c>
      <c r="D20" s="86">
        <v>500.0</v>
      </c>
      <c r="E20" s="83">
        <v>200.0</v>
      </c>
      <c r="F20" s="83">
        <v>200.0</v>
      </c>
      <c r="G20" s="83">
        <v>200.0</v>
      </c>
      <c r="H20" s="83">
        <v>200.0</v>
      </c>
      <c r="I20" s="83">
        <v>200.0</v>
      </c>
      <c r="J20" s="83">
        <v>200.0</v>
      </c>
      <c r="K20" s="83">
        <v>200.0</v>
      </c>
      <c r="L20" s="83">
        <v>300.0</v>
      </c>
      <c r="M20" s="83">
        <v>350.0</v>
      </c>
      <c r="N20" s="83">
        <v>400.0</v>
      </c>
      <c r="O20" s="83">
        <v>450.0</v>
      </c>
      <c r="P20" s="83">
        <v>500.0</v>
      </c>
      <c r="Q20" s="130">
        <f>(P20-E20)/H20</f>
        <v>1.5</v>
      </c>
    </row>
    <row r="21">
      <c r="A21" s="81">
        <v>10.0</v>
      </c>
      <c r="B21" s="94"/>
      <c r="C21" s="100" t="s">
        <v>171</v>
      </c>
      <c r="D21" s="164">
        <f>P11/P20</f>
        <v>31562182.58</v>
      </c>
      <c r="E21" s="94"/>
      <c r="F21" s="94"/>
      <c r="G21" s="94"/>
      <c r="H21" s="94"/>
      <c r="I21" s="94"/>
      <c r="J21" s="94"/>
      <c r="K21" s="94"/>
      <c r="L21" s="94"/>
      <c r="M21" s="94"/>
      <c r="N21" s="94"/>
      <c r="O21" s="94"/>
      <c r="P21" s="94"/>
      <c r="Q21" s="94"/>
    </row>
    <row r="22">
      <c r="A22" s="81">
        <v>11.0</v>
      </c>
      <c r="B22" s="94"/>
      <c r="C22" s="100" t="s">
        <v>173</v>
      </c>
      <c r="D22" s="101">
        <v>0.7</v>
      </c>
      <c r="E22" s="94"/>
      <c r="F22" s="94"/>
      <c r="G22" s="94"/>
      <c r="H22" s="94"/>
      <c r="I22" s="94"/>
      <c r="J22" s="94"/>
      <c r="K22" s="94"/>
      <c r="L22" s="94"/>
      <c r="M22" s="94"/>
      <c r="N22" s="94"/>
      <c r="O22" s="94"/>
      <c r="P22" s="94"/>
      <c r="Q22" s="94"/>
    </row>
    <row r="23">
      <c r="A23" s="89">
        <v>12.0</v>
      </c>
      <c r="B23" s="94"/>
      <c r="C23" s="100" t="s">
        <v>174</v>
      </c>
      <c r="D23" s="101">
        <v>0.5</v>
      </c>
      <c r="E23" s="94"/>
      <c r="F23" s="94"/>
      <c r="G23" s="94"/>
      <c r="H23" s="94"/>
      <c r="I23" s="94"/>
      <c r="J23" s="94"/>
      <c r="K23" s="94"/>
      <c r="L23" s="94"/>
      <c r="M23" s="94"/>
      <c r="N23" s="94"/>
      <c r="O23" s="94"/>
      <c r="P23" s="94"/>
      <c r="Q23" s="94"/>
    </row>
    <row r="24">
      <c r="A24" s="103">
        <v>13.0</v>
      </c>
      <c r="B24" s="104"/>
      <c r="C24" s="106" t="s">
        <v>285</v>
      </c>
      <c r="D24" s="131">
        <v>1.0</v>
      </c>
      <c r="E24" s="104"/>
      <c r="F24" s="104"/>
      <c r="G24" s="104"/>
      <c r="H24" s="104"/>
      <c r="I24" s="104"/>
      <c r="J24" s="104"/>
      <c r="K24" s="104"/>
      <c r="L24" s="104"/>
      <c r="M24" s="104"/>
      <c r="N24" s="104"/>
      <c r="O24" s="104"/>
      <c r="P24" s="104"/>
      <c r="Q24" s="104"/>
    </row>
    <row r="25">
      <c r="A25" s="81">
        <v>14.0</v>
      </c>
      <c r="B25" s="94"/>
      <c r="C25" s="91" t="s">
        <v>177</v>
      </c>
      <c r="D25" s="91" t="s">
        <v>286</v>
      </c>
      <c r="E25" s="94"/>
      <c r="F25" s="94"/>
      <c r="G25" s="94"/>
      <c r="H25" s="94"/>
      <c r="I25" s="94"/>
      <c r="J25" s="94"/>
      <c r="K25" s="94"/>
      <c r="L25" s="94"/>
      <c r="M25" s="94"/>
      <c r="N25" s="94"/>
      <c r="O25" s="94"/>
      <c r="P25" s="94"/>
      <c r="Q25" s="94"/>
    </row>
    <row r="26">
      <c r="A26" s="89">
        <v>15.0</v>
      </c>
      <c r="B26" s="94"/>
      <c r="C26" s="91" t="s">
        <v>179</v>
      </c>
      <c r="D26" s="91" t="s">
        <v>243</v>
      </c>
      <c r="E26" s="94"/>
      <c r="F26" s="94"/>
      <c r="G26" s="94"/>
      <c r="H26" s="94"/>
      <c r="I26" s="94"/>
      <c r="J26" s="94"/>
      <c r="K26" s="94"/>
      <c r="L26" s="94"/>
      <c r="M26" s="94"/>
      <c r="N26" s="94"/>
      <c r="O26" s="94"/>
      <c r="P26" s="94"/>
      <c r="Q26" s="94"/>
    </row>
    <row r="27">
      <c r="A27" s="81">
        <v>16.0</v>
      </c>
      <c r="B27" s="98" t="s">
        <v>181</v>
      </c>
      <c r="C27" s="83" t="s">
        <v>182</v>
      </c>
      <c r="D27" s="83" t="s">
        <v>244</v>
      </c>
      <c r="E27" s="82"/>
      <c r="F27" s="82"/>
      <c r="G27" s="82"/>
      <c r="H27" s="82"/>
      <c r="I27" s="82"/>
      <c r="J27" s="82"/>
      <c r="K27" s="82"/>
      <c r="L27" s="82"/>
      <c r="M27" s="82"/>
      <c r="N27" s="82"/>
      <c r="O27" s="82"/>
      <c r="P27" s="82"/>
      <c r="Q27" s="82"/>
    </row>
    <row r="28">
      <c r="A28" s="81"/>
      <c r="B28" s="90"/>
      <c r="C28" s="91" t="s">
        <v>287</v>
      </c>
      <c r="D28" s="165">
        <v>0.5</v>
      </c>
      <c r="E28" s="94"/>
      <c r="F28" s="94"/>
      <c r="G28" s="94"/>
      <c r="H28" s="94"/>
      <c r="I28" s="94"/>
      <c r="J28" s="94"/>
      <c r="K28" s="94"/>
      <c r="L28" s="94"/>
      <c r="M28" s="94"/>
      <c r="N28" s="94"/>
      <c r="O28" s="94"/>
      <c r="P28" s="94"/>
      <c r="Q28" s="94"/>
    </row>
    <row r="29">
      <c r="A29" s="81">
        <v>17.0</v>
      </c>
      <c r="B29" s="90"/>
      <c r="C29" s="91" t="s">
        <v>184</v>
      </c>
      <c r="D29" s="91" t="s">
        <v>245</v>
      </c>
      <c r="E29" s="94"/>
      <c r="F29" s="94"/>
      <c r="G29" s="94"/>
      <c r="H29" s="94"/>
      <c r="I29" s="94"/>
      <c r="J29" s="94"/>
      <c r="K29" s="94"/>
      <c r="L29" s="94"/>
      <c r="M29" s="94"/>
      <c r="N29" s="94"/>
      <c r="O29" s="94"/>
      <c r="P29" s="94"/>
      <c r="Q29" s="94"/>
    </row>
    <row r="30">
      <c r="A30" s="89">
        <v>18.0</v>
      </c>
      <c r="B30" s="90"/>
      <c r="C30" s="91" t="s">
        <v>185</v>
      </c>
      <c r="D30" s="91" t="s">
        <v>186</v>
      </c>
      <c r="E30" s="94"/>
      <c r="F30" s="94"/>
      <c r="G30" s="94"/>
      <c r="H30" s="94"/>
      <c r="I30" s="94"/>
      <c r="J30" s="94"/>
      <c r="K30" s="94"/>
      <c r="L30" s="94"/>
      <c r="M30" s="94"/>
      <c r="N30" s="94"/>
      <c r="O30" s="94"/>
      <c r="P30" s="94"/>
      <c r="Q30" s="94"/>
    </row>
    <row r="31">
      <c r="A31" s="81">
        <v>19.0</v>
      </c>
      <c r="B31" s="90"/>
      <c r="C31" s="132" t="s">
        <v>246</v>
      </c>
      <c r="D31" s="91" t="s">
        <v>205</v>
      </c>
      <c r="E31" s="94"/>
      <c r="F31" s="94"/>
      <c r="G31" s="94"/>
      <c r="H31" s="94"/>
      <c r="I31" s="94"/>
      <c r="J31" s="94"/>
      <c r="K31" s="94"/>
      <c r="L31" s="94"/>
      <c r="M31" s="94"/>
      <c r="N31" s="94"/>
      <c r="O31" s="94"/>
      <c r="P31" s="94"/>
      <c r="Q31" s="94"/>
    </row>
    <row r="32">
      <c r="A32" s="81">
        <v>20.0</v>
      </c>
      <c r="B32" s="90"/>
      <c r="C32" s="132" t="s">
        <v>189</v>
      </c>
      <c r="D32" s="91" t="s">
        <v>190</v>
      </c>
      <c r="E32" s="94"/>
      <c r="F32" s="94"/>
      <c r="G32" s="94"/>
      <c r="H32" s="94"/>
      <c r="I32" s="94"/>
      <c r="J32" s="94"/>
      <c r="K32" s="94"/>
      <c r="L32" s="94"/>
      <c r="M32" s="94"/>
      <c r="N32" s="94"/>
      <c r="O32" s="94"/>
      <c r="P32" s="94"/>
      <c r="Q32" s="94"/>
    </row>
    <row r="33">
      <c r="A33" s="89">
        <v>21.0</v>
      </c>
      <c r="B33" s="90"/>
      <c r="C33" s="91" t="s">
        <v>191</v>
      </c>
      <c r="D33" s="91" t="s">
        <v>192</v>
      </c>
      <c r="E33" s="94"/>
      <c r="F33" s="94"/>
      <c r="G33" s="94"/>
      <c r="H33" s="94"/>
      <c r="I33" s="94"/>
      <c r="J33" s="94"/>
      <c r="K33" s="94"/>
      <c r="L33" s="94"/>
      <c r="M33" s="94"/>
      <c r="N33" s="94"/>
      <c r="O33" s="94"/>
      <c r="P33" s="94"/>
      <c r="Q33" s="94"/>
    </row>
    <row r="34">
      <c r="A34" s="81">
        <v>22.0</v>
      </c>
      <c r="B34" s="98"/>
      <c r="C34" s="83" t="s">
        <v>193</v>
      </c>
      <c r="D34" s="83" t="s">
        <v>247</v>
      </c>
      <c r="E34" s="82"/>
      <c r="F34" s="82"/>
      <c r="G34" s="82"/>
      <c r="H34" s="82"/>
      <c r="I34" s="82"/>
      <c r="J34" s="82"/>
      <c r="K34" s="82"/>
      <c r="L34" s="82"/>
      <c r="M34" s="82"/>
      <c r="N34" s="82"/>
      <c r="O34" s="82"/>
      <c r="P34" s="82"/>
      <c r="Q34" s="82"/>
    </row>
    <row r="35">
      <c r="A35" s="81"/>
      <c r="B35" s="107"/>
      <c r="C35" s="166" t="s">
        <v>288</v>
      </c>
      <c r="D35" s="83" t="s">
        <v>249</v>
      </c>
      <c r="E35" s="82"/>
      <c r="F35" s="82"/>
      <c r="G35" s="82"/>
      <c r="H35" s="82"/>
      <c r="I35" s="82"/>
      <c r="J35" s="82"/>
      <c r="K35" s="82"/>
      <c r="L35" s="82"/>
      <c r="M35" s="82"/>
      <c r="N35" s="82"/>
      <c r="O35" s="82"/>
      <c r="P35" s="82"/>
      <c r="Q35" s="82"/>
    </row>
    <row r="36">
      <c r="A36" s="81"/>
      <c r="B36" s="107"/>
      <c r="C36" s="83" t="s">
        <v>250</v>
      </c>
      <c r="D36" s="83" t="s">
        <v>289</v>
      </c>
      <c r="E36" s="99">
        <f t="shared" ref="E36:P36" si="12">E11*60%</f>
        <v>3000000000</v>
      </c>
      <c r="F36" s="99">
        <f t="shared" si="12"/>
        <v>1200000000</v>
      </c>
      <c r="G36" s="99">
        <f t="shared" si="12"/>
        <v>1320000000</v>
      </c>
      <c r="H36" s="99">
        <f t="shared" si="12"/>
        <v>1346400000</v>
      </c>
      <c r="I36" s="99">
        <f t="shared" si="12"/>
        <v>1413720000</v>
      </c>
      <c r="J36" s="99">
        <f t="shared" si="12"/>
        <v>1484406000</v>
      </c>
      <c r="K36" s="99">
        <f t="shared" si="12"/>
        <v>1558626300</v>
      </c>
      <c r="L36" s="99">
        <f t="shared" si="12"/>
        <v>3117252600</v>
      </c>
      <c r="M36" s="99">
        <f t="shared" si="12"/>
        <v>4675878900</v>
      </c>
      <c r="N36" s="99">
        <f t="shared" si="12"/>
        <v>6312436515</v>
      </c>
      <c r="O36" s="99">
        <f t="shared" si="12"/>
        <v>7890545644</v>
      </c>
      <c r="P36" s="99">
        <f t="shared" si="12"/>
        <v>9468654773</v>
      </c>
      <c r="Q36" s="82"/>
    </row>
    <row r="37">
      <c r="A37" s="81">
        <v>23.0</v>
      </c>
      <c r="B37" s="107" t="s">
        <v>195</v>
      </c>
      <c r="C37" s="83" t="s">
        <v>196</v>
      </c>
      <c r="D37" s="166" t="s">
        <v>290</v>
      </c>
      <c r="E37" s="82"/>
      <c r="F37" s="82"/>
      <c r="G37" s="82"/>
      <c r="H37" s="82"/>
      <c r="I37" s="82"/>
      <c r="J37" s="82"/>
      <c r="K37" s="82"/>
      <c r="L37" s="82"/>
      <c r="M37" s="82"/>
      <c r="N37" s="82"/>
      <c r="O37" s="82"/>
      <c r="P37" s="82"/>
      <c r="Q37" s="82"/>
    </row>
    <row r="38">
      <c r="A38" s="89">
        <v>24.0</v>
      </c>
      <c r="B38" s="94"/>
      <c r="C38" s="91" t="s">
        <v>198</v>
      </c>
      <c r="D38" s="132" t="s">
        <v>252</v>
      </c>
      <c r="E38" s="94"/>
      <c r="F38" s="94"/>
      <c r="G38" s="94"/>
      <c r="H38" s="94"/>
      <c r="I38" s="94"/>
      <c r="J38" s="94"/>
      <c r="K38" s="94"/>
      <c r="L38" s="94"/>
      <c r="M38" s="94"/>
      <c r="N38" s="94"/>
      <c r="O38" s="94"/>
      <c r="P38" s="94"/>
      <c r="Q38" s="94"/>
    </row>
    <row r="39">
      <c r="A39" s="81">
        <v>25.0</v>
      </c>
      <c r="B39" s="109"/>
      <c r="C39" s="110" t="s">
        <v>200</v>
      </c>
      <c r="D39" s="110" t="s">
        <v>291</v>
      </c>
      <c r="E39" s="109"/>
      <c r="F39" s="109"/>
      <c r="G39" s="109"/>
      <c r="H39" s="109"/>
      <c r="I39" s="109"/>
      <c r="J39" s="109"/>
      <c r="K39" s="109"/>
      <c r="L39" s="109"/>
      <c r="M39" s="109"/>
      <c r="N39" s="109"/>
      <c r="O39" s="109"/>
      <c r="P39" s="109"/>
      <c r="Q39" s="109"/>
    </row>
    <row r="40">
      <c r="A40" s="81">
        <v>26.0</v>
      </c>
      <c r="B40" s="94"/>
      <c r="C40" s="132" t="s">
        <v>202</v>
      </c>
      <c r="D40" s="91" t="s">
        <v>203</v>
      </c>
      <c r="E40" s="94"/>
      <c r="F40" s="94"/>
      <c r="G40" s="94"/>
      <c r="H40" s="94"/>
      <c r="I40" s="94"/>
      <c r="J40" s="94"/>
      <c r="K40" s="94"/>
      <c r="L40" s="94"/>
      <c r="M40" s="94"/>
      <c r="N40" s="94"/>
      <c r="O40" s="94"/>
      <c r="P40" s="94"/>
      <c r="Q40" s="94"/>
    </row>
    <row r="42">
      <c r="A42" s="112" t="s">
        <v>59</v>
      </c>
      <c r="B42" s="74" t="s">
        <v>125</v>
      </c>
      <c r="C42" s="113"/>
      <c r="D42" s="113"/>
      <c r="E42" s="113"/>
      <c r="F42" s="113"/>
      <c r="G42" s="113"/>
      <c r="H42" s="113"/>
      <c r="I42" s="113"/>
      <c r="J42" s="113"/>
      <c r="K42" s="113"/>
      <c r="L42" s="113"/>
      <c r="M42" s="113"/>
      <c r="N42" s="113"/>
      <c r="O42" s="113"/>
      <c r="P42" s="113"/>
      <c r="Q42" s="113"/>
      <c r="R42" s="114"/>
      <c r="S42" s="114"/>
      <c r="T42" s="114"/>
      <c r="U42" s="114"/>
      <c r="V42" s="114"/>
      <c r="W42" s="114"/>
      <c r="X42" s="114"/>
      <c r="Y42" s="114"/>
      <c r="Z42" s="114"/>
    </row>
    <row r="43">
      <c r="A43" s="115">
        <v>1.0</v>
      </c>
      <c r="B43" s="75" t="s">
        <v>208</v>
      </c>
      <c r="C43" s="116">
        <v>700000.0</v>
      </c>
      <c r="D43" s="75" t="s">
        <v>209</v>
      </c>
      <c r="E43" s="72"/>
      <c r="F43" s="72"/>
      <c r="G43" s="72"/>
      <c r="H43" s="72"/>
      <c r="I43" s="72"/>
      <c r="J43" s="72"/>
      <c r="K43" s="116">
        <f t="shared" ref="K43:P43" si="13">$C$43*7</f>
        <v>4900000</v>
      </c>
      <c r="L43" s="116">
        <f t="shared" si="13"/>
        <v>4900000</v>
      </c>
      <c r="M43" s="116">
        <f t="shared" si="13"/>
        <v>4900000</v>
      </c>
      <c r="N43" s="116">
        <f t="shared" si="13"/>
        <v>4900000</v>
      </c>
      <c r="O43" s="116">
        <f t="shared" si="13"/>
        <v>4900000</v>
      </c>
      <c r="P43" s="116">
        <f t="shared" si="13"/>
        <v>4900000</v>
      </c>
      <c r="Q43" s="116"/>
    </row>
    <row r="44">
      <c r="A44" s="115">
        <v>2.0</v>
      </c>
      <c r="B44" s="75" t="s">
        <v>210</v>
      </c>
      <c r="C44" s="116">
        <v>1000000.0</v>
      </c>
      <c r="D44" s="75" t="s">
        <v>211</v>
      </c>
      <c r="E44" s="72"/>
      <c r="F44" s="72"/>
      <c r="G44" s="72"/>
      <c r="H44" s="72"/>
      <c r="I44" s="72"/>
      <c r="J44" s="72"/>
      <c r="K44" s="116">
        <f t="shared" ref="K44:P44" si="14">K51*$C$44</f>
        <v>4000000</v>
      </c>
      <c r="L44" s="116">
        <f t="shared" si="14"/>
        <v>6000000</v>
      </c>
      <c r="M44" s="116">
        <f t="shared" si="14"/>
        <v>6000000</v>
      </c>
      <c r="N44" s="116">
        <f t="shared" si="14"/>
        <v>10000000</v>
      </c>
      <c r="O44" s="116">
        <f t="shared" si="14"/>
        <v>10000000</v>
      </c>
      <c r="P44" s="116">
        <f t="shared" si="14"/>
        <v>10000000</v>
      </c>
      <c r="Q44" s="116"/>
    </row>
    <row r="45">
      <c r="A45" s="115">
        <v>3.0</v>
      </c>
      <c r="B45" s="75" t="s">
        <v>212</v>
      </c>
      <c r="C45" s="116">
        <v>200000.0</v>
      </c>
      <c r="D45" s="75" t="s">
        <v>213</v>
      </c>
      <c r="E45" s="72"/>
      <c r="F45" s="72"/>
      <c r="G45" s="72"/>
      <c r="H45" s="72"/>
      <c r="I45" s="72"/>
      <c r="J45" s="72"/>
      <c r="K45" s="116">
        <f t="shared" ref="K45:P45" si="15">$C$45*K51</f>
        <v>800000</v>
      </c>
      <c r="L45" s="116">
        <f t="shared" si="15"/>
        <v>1200000</v>
      </c>
      <c r="M45" s="116">
        <f t="shared" si="15"/>
        <v>1200000</v>
      </c>
      <c r="N45" s="116">
        <f t="shared" si="15"/>
        <v>2000000</v>
      </c>
      <c r="O45" s="116">
        <f t="shared" si="15"/>
        <v>2000000</v>
      </c>
      <c r="P45" s="116">
        <f t="shared" si="15"/>
        <v>2000000</v>
      </c>
      <c r="Q45" s="116"/>
    </row>
    <row r="46">
      <c r="A46" s="115">
        <v>4.0</v>
      </c>
      <c r="B46" s="75" t="s">
        <v>214</v>
      </c>
      <c r="C46" s="117">
        <v>5.0E-4</v>
      </c>
      <c r="D46" s="75" t="s">
        <v>215</v>
      </c>
      <c r="E46" s="72"/>
      <c r="F46" s="72"/>
      <c r="G46" s="72"/>
      <c r="H46" s="72"/>
      <c r="I46" s="72"/>
      <c r="J46" s="72"/>
      <c r="K46" s="116">
        <f t="shared" ref="K46:P46" si="16">$C$46*K14</f>
        <v>844255.9125</v>
      </c>
      <c r="L46" s="116">
        <f t="shared" si="16"/>
        <v>1688511.825</v>
      </c>
      <c r="M46" s="116">
        <f t="shared" si="16"/>
        <v>2532767.738</v>
      </c>
      <c r="N46" s="116">
        <f t="shared" si="16"/>
        <v>3419236.446</v>
      </c>
      <c r="O46" s="116">
        <f t="shared" si="16"/>
        <v>4274045.557</v>
      </c>
      <c r="P46" s="116">
        <f t="shared" si="16"/>
        <v>5128854.668</v>
      </c>
      <c r="Q46" s="116"/>
    </row>
    <row r="47">
      <c r="A47" s="115">
        <v>5.0</v>
      </c>
      <c r="B47" s="75" t="s">
        <v>216</v>
      </c>
      <c r="C47" s="116">
        <v>500000.0</v>
      </c>
      <c r="D47" s="75" t="s">
        <v>213</v>
      </c>
      <c r="E47" s="72"/>
      <c r="F47" s="72"/>
      <c r="G47" s="72"/>
      <c r="H47" s="72"/>
      <c r="I47" s="72"/>
      <c r="J47" s="72"/>
      <c r="K47" s="116">
        <f t="shared" ref="K47:M47" si="17">1*$C$47</f>
        <v>500000</v>
      </c>
      <c r="L47" s="116">
        <f t="shared" si="17"/>
        <v>500000</v>
      </c>
      <c r="M47" s="116">
        <f t="shared" si="17"/>
        <v>500000</v>
      </c>
      <c r="N47" s="116">
        <f t="shared" ref="N47:P47" si="18">$M$47*2</f>
        <v>1000000</v>
      </c>
      <c r="O47" s="116">
        <f t="shared" si="18"/>
        <v>1000000</v>
      </c>
      <c r="P47" s="116">
        <f t="shared" si="18"/>
        <v>1000000</v>
      </c>
      <c r="Q47" s="116"/>
    </row>
    <row r="48">
      <c r="A48" s="115">
        <v>6.0</v>
      </c>
      <c r="B48" s="75" t="s">
        <v>218</v>
      </c>
      <c r="C48" s="116">
        <v>200000.0</v>
      </c>
      <c r="D48" s="75" t="s">
        <v>213</v>
      </c>
      <c r="E48" s="72"/>
      <c r="F48" s="72"/>
      <c r="G48" s="72"/>
      <c r="H48" s="72"/>
      <c r="I48" s="72"/>
      <c r="J48" s="72"/>
      <c r="K48" s="116">
        <f t="shared" ref="K48:P48" si="19">$C$48*K51</f>
        <v>800000</v>
      </c>
      <c r="L48" s="116">
        <f t="shared" si="19"/>
        <v>1200000</v>
      </c>
      <c r="M48" s="116">
        <f t="shared" si="19"/>
        <v>1200000</v>
      </c>
      <c r="N48" s="116">
        <f t="shared" si="19"/>
        <v>2000000</v>
      </c>
      <c r="O48" s="116">
        <f t="shared" si="19"/>
        <v>2000000</v>
      </c>
      <c r="P48" s="116">
        <f t="shared" si="19"/>
        <v>2000000</v>
      </c>
      <c r="Q48" s="72"/>
    </row>
    <row r="49" hidden="1">
      <c r="A49" s="115">
        <v>7.0</v>
      </c>
      <c r="B49" s="75" t="s">
        <v>219</v>
      </c>
      <c r="C49" s="72"/>
      <c r="D49" s="72"/>
      <c r="E49" s="72"/>
      <c r="F49" s="72"/>
      <c r="G49" s="72"/>
      <c r="H49" s="72"/>
      <c r="I49" s="72"/>
      <c r="J49" s="72"/>
      <c r="K49" s="116">
        <f>$C$50*C49</f>
        <v>0</v>
      </c>
      <c r="L49" s="77">
        <f t="shared" ref="L49:P49" si="20">SUM(L43:L48)</f>
        <v>15488511.83</v>
      </c>
      <c r="M49" s="77">
        <f t="shared" si="20"/>
        <v>16332767.74</v>
      </c>
      <c r="N49" s="77">
        <f t="shared" si="20"/>
        <v>23319236.45</v>
      </c>
      <c r="O49" s="77">
        <f t="shared" si="20"/>
        <v>24174045.56</v>
      </c>
      <c r="P49" s="77">
        <f t="shared" si="20"/>
        <v>25028854.67</v>
      </c>
      <c r="Q49" s="72"/>
    </row>
    <row r="50">
      <c r="A50" s="115">
        <v>8.0</v>
      </c>
      <c r="B50" s="75" t="s">
        <v>219</v>
      </c>
      <c r="C50" s="74"/>
      <c r="D50" s="74"/>
      <c r="E50" s="118"/>
      <c r="F50" s="119"/>
      <c r="G50" s="113"/>
      <c r="H50" s="113"/>
      <c r="I50" s="113"/>
      <c r="J50" s="113"/>
      <c r="K50" s="116">
        <f t="shared" ref="K50:P50" si="21">sum(K43:K48)</f>
        <v>11844255.91</v>
      </c>
      <c r="L50" s="116">
        <f t="shared" si="21"/>
        <v>15488511.83</v>
      </c>
      <c r="M50" s="116">
        <f t="shared" si="21"/>
        <v>16332767.74</v>
      </c>
      <c r="N50" s="116">
        <f t="shared" si="21"/>
        <v>23319236.45</v>
      </c>
      <c r="O50" s="116">
        <f t="shared" si="21"/>
        <v>24174045.56</v>
      </c>
      <c r="P50" s="116">
        <f t="shared" si="21"/>
        <v>25028854.67</v>
      </c>
      <c r="Q50" s="113"/>
    </row>
    <row r="51">
      <c r="A51" s="115">
        <v>9.0</v>
      </c>
      <c r="B51" s="74" t="s">
        <v>220</v>
      </c>
      <c r="C51" s="74">
        <v>10.0</v>
      </c>
      <c r="D51" s="74"/>
      <c r="E51" s="118"/>
      <c r="F51" s="119"/>
      <c r="G51" s="113"/>
      <c r="H51" s="113"/>
      <c r="I51" s="113"/>
      <c r="J51" s="113"/>
      <c r="K51" s="74">
        <v>4.0</v>
      </c>
      <c r="L51" s="74">
        <v>6.0</v>
      </c>
      <c r="M51" s="74">
        <v>6.0</v>
      </c>
      <c r="N51" s="74">
        <v>10.0</v>
      </c>
      <c r="O51" s="74">
        <v>10.0</v>
      </c>
      <c r="P51" s="74">
        <v>10.0</v>
      </c>
      <c r="Q51" s="113"/>
    </row>
    <row r="52">
      <c r="A52" s="115">
        <v>10.0</v>
      </c>
      <c r="B52" s="74" t="s">
        <v>221</v>
      </c>
      <c r="C52" s="120">
        <f>K50/C51</f>
        <v>1184425.591</v>
      </c>
      <c r="D52" s="74"/>
      <c r="E52" s="118"/>
      <c r="F52" s="119"/>
      <c r="G52" s="113"/>
      <c r="H52" s="113"/>
      <c r="I52" s="113"/>
      <c r="J52" s="113"/>
      <c r="K52" s="113"/>
      <c r="L52" s="113"/>
      <c r="M52" s="113"/>
      <c r="N52" s="113"/>
      <c r="O52" s="113"/>
      <c r="P52" s="113"/>
      <c r="Q52" s="113"/>
    </row>
    <row r="53">
      <c r="A53" s="115">
        <v>11.0</v>
      </c>
      <c r="B53" s="75" t="s">
        <v>222</v>
      </c>
      <c r="C53" s="74"/>
      <c r="D53" s="113"/>
      <c r="E53" s="113"/>
      <c r="F53" s="113"/>
      <c r="G53" s="113"/>
      <c r="H53" s="113"/>
      <c r="I53" s="113"/>
      <c r="J53" s="113"/>
      <c r="K53" s="121">
        <f t="shared" ref="K53:P53" si="22">K50/K11</f>
        <v>0.004559498032</v>
      </c>
      <c r="L53" s="121">
        <f t="shared" si="22"/>
        <v>0.002981185129</v>
      </c>
      <c r="M53" s="121">
        <f t="shared" si="22"/>
        <v>0.002095790086</v>
      </c>
      <c r="N53" s="121">
        <f t="shared" si="22"/>
        <v>0.002216504171</v>
      </c>
      <c r="O53" s="121">
        <f t="shared" si="22"/>
        <v>0.001838203337</v>
      </c>
      <c r="P53" s="121">
        <f t="shared" si="22"/>
        <v>0.001586002781</v>
      </c>
      <c r="Q53" s="116"/>
    </row>
    <row r="55">
      <c r="A55" s="112" t="s">
        <v>59</v>
      </c>
      <c r="B55" s="74" t="s">
        <v>224</v>
      </c>
      <c r="C55" s="113"/>
      <c r="D55" s="113"/>
      <c r="E55" s="113"/>
      <c r="F55" s="113"/>
      <c r="G55" s="113"/>
      <c r="H55" s="113"/>
      <c r="I55" s="113"/>
      <c r="J55" s="113"/>
      <c r="K55" s="113"/>
      <c r="L55" s="113"/>
      <c r="M55" s="113"/>
      <c r="N55" s="113"/>
      <c r="O55" s="113"/>
      <c r="P55" s="113"/>
      <c r="Q55" s="113"/>
    </row>
    <row r="56">
      <c r="A56" s="71"/>
      <c r="B56" s="72"/>
      <c r="C56" s="72"/>
      <c r="D56" s="72"/>
      <c r="E56" s="72"/>
      <c r="F56" s="72"/>
      <c r="G56" s="72"/>
      <c r="H56" s="72"/>
      <c r="I56" s="72"/>
      <c r="J56" s="72"/>
      <c r="K56" s="72"/>
      <c r="L56" s="72"/>
      <c r="M56" s="72"/>
      <c r="N56" s="72"/>
      <c r="O56" s="72"/>
      <c r="P56" s="72"/>
      <c r="Q56" s="72"/>
    </row>
    <row r="57">
      <c r="A57" s="122" t="s">
        <v>38</v>
      </c>
      <c r="B57" s="122" t="s">
        <v>292</v>
      </c>
      <c r="C57" s="140"/>
      <c r="D57" s="140" t="s">
        <v>293</v>
      </c>
      <c r="E57" s="140" t="s">
        <v>294</v>
      </c>
      <c r="F57" s="140" t="s">
        <v>295</v>
      </c>
      <c r="G57" s="72"/>
      <c r="H57" s="72"/>
      <c r="I57" s="72"/>
      <c r="J57" s="72"/>
      <c r="K57" s="72"/>
      <c r="L57" s="72"/>
      <c r="M57" s="72"/>
      <c r="N57" s="72"/>
      <c r="O57" s="72"/>
      <c r="P57" s="72"/>
      <c r="Q57" s="72"/>
    </row>
    <row r="58">
      <c r="A58" s="89">
        <v>1.0</v>
      </c>
      <c r="B58" s="122" t="s">
        <v>296</v>
      </c>
      <c r="C58" s="140" t="s">
        <v>227</v>
      </c>
      <c r="D58" s="167">
        <v>1.0</v>
      </c>
      <c r="E58" s="168">
        <v>2.0E7</v>
      </c>
      <c r="F58" s="169">
        <f t="shared" ref="F58:F60" si="23">E58*D58</f>
        <v>20000000</v>
      </c>
      <c r="G58" s="72"/>
      <c r="H58" s="72"/>
      <c r="I58" s="72"/>
      <c r="J58" s="72"/>
      <c r="K58" s="72"/>
      <c r="L58" s="72"/>
      <c r="M58" s="72"/>
      <c r="N58" s="72"/>
      <c r="O58" s="72"/>
      <c r="P58" s="72"/>
      <c r="Q58" s="72"/>
    </row>
    <row r="59">
      <c r="A59" s="89">
        <v>2.0</v>
      </c>
      <c r="B59" s="170"/>
      <c r="C59" s="140" t="s">
        <v>228</v>
      </c>
      <c r="D59" s="167">
        <v>2.0</v>
      </c>
      <c r="E59" s="168">
        <v>1.0E7</v>
      </c>
      <c r="F59" s="169">
        <f t="shared" si="23"/>
        <v>20000000</v>
      </c>
      <c r="G59" s="72"/>
      <c r="H59" s="72"/>
      <c r="I59" s="72"/>
      <c r="J59" s="72"/>
      <c r="K59" s="72"/>
      <c r="L59" s="72"/>
      <c r="M59" s="72"/>
      <c r="N59" s="72"/>
      <c r="O59" s="72"/>
      <c r="P59" s="72"/>
      <c r="Q59" s="72"/>
    </row>
    <row r="60">
      <c r="A60" s="89">
        <v>3.0</v>
      </c>
      <c r="B60" s="170"/>
      <c r="C60" s="140" t="s">
        <v>229</v>
      </c>
      <c r="D60" s="167">
        <v>12.0</v>
      </c>
      <c r="E60" s="168">
        <v>6000000.0</v>
      </c>
      <c r="F60" s="169">
        <f t="shared" si="23"/>
        <v>72000000</v>
      </c>
      <c r="G60" s="72"/>
      <c r="H60" s="72"/>
      <c r="I60" s="72"/>
      <c r="J60" s="72"/>
      <c r="K60" s="72"/>
      <c r="L60" s="72"/>
      <c r="M60" s="72"/>
      <c r="N60" s="72"/>
      <c r="O60" s="72"/>
      <c r="P60" s="72"/>
      <c r="Q60" s="72"/>
    </row>
    <row r="61">
      <c r="A61" s="89">
        <v>4.0</v>
      </c>
      <c r="B61" s="170"/>
      <c r="C61" s="140" t="s">
        <v>297</v>
      </c>
      <c r="D61" s="167">
        <v>1.0</v>
      </c>
      <c r="E61" s="168"/>
      <c r="F61" s="169"/>
      <c r="G61" s="72"/>
      <c r="H61" s="72"/>
      <c r="I61" s="72"/>
      <c r="J61" s="72"/>
      <c r="K61" s="72"/>
      <c r="L61" s="72"/>
      <c r="M61" s="72"/>
      <c r="N61" s="72"/>
      <c r="O61" s="72"/>
      <c r="P61" s="72"/>
      <c r="Q61" s="72"/>
    </row>
    <row r="62">
      <c r="A62" s="89">
        <v>5.0</v>
      </c>
      <c r="B62" s="170"/>
      <c r="C62" s="171" t="s">
        <v>298</v>
      </c>
      <c r="D62" s="167">
        <v>6.0</v>
      </c>
      <c r="E62" s="168">
        <v>6000000.0</v>
      </c>
      <c r="F62" s="169">
        <f t="shared" ref="F62:F63" si="24">E62*D62</f>
        <v>36000000</v>
      </c>
      <c r="G62" s="72"/>
      <c r="H62" s="72"/>
      <c r="I62" s="72"/>
      <c r="J62" s="72"/>
      <c r="K62" s="72"/>
      <c r="L62" s="72"/>
      <c r="M62" s="72"/>
      <c r="N62" s="72"/>
      <c r="O62" s="72"/>
      <c r="P62" s="72"/>
      <c r="Q62" s="72"/>
    </row>
    <row r="63">
      <c r="A63" s="89">
        <v>6.0</v>
      </c>
      <c r="B63" s="170"/>
      <c r="C63" s="140" t="s">
        <v>230</v>
      </c>
      <c r="D63" s="167">
        <v>1.0</v>
      </c>
      <c r="E63" s="168">
        <v>1.0E7</v>
      </c>
      <c r="F63" s="169">
        <f t="shared" si="24"/>
        <v>10000000</v>
      </c>
      <c r="G63" s="72"/>
      <c r="H63" s="72"/>
      <c r="I63" s="72"/>
      <c r="J63" s="72"/>
      <c r="K63" s="72"/>
      <c r="L63" s="72"/>
      <c r="M63" s="72"/>
      <c r="N63" s="72"/>
      <c r="O63" s="72"/>
      <c r="P63" s="72"/>
      <c r="Q63" s="72"/>
    </row>
    <row r="64">
      <c r="A64" s="89">
        <v>7.0</v>
      </c>
      <c r="B64" s="140"/>
      <c r="C64" s="140"/>
      <c r="D64" s="141"/>
      <c r="E64" s="169"/>
      <c r="F64" s="172">
        <f>subtotal(9,F58:F63)</f>
        <v>158000000</v>
      </c>
      <c r="G64" s="72"/>
      <c r="H64" s="72"/>
      <c r="I64" s="72"/>
      <c r="J64" s="72"/>
      <c r="K64" s="72"/>
      <c r="L64" s="72"/>
      <c r="M64" s="72"/>
      <c r="N64" s="72"/>
      <c r="O64" s="72"/>
      <c r="P64" s="72"/>
      <c r="Q64" s="72"/>
    </row>
    <row r="65">
      <c r="A65" s="89">
        <v>8.0</v>
      </c>
      <c r="B65" s="140" t="s">
        <v>231</v>
      </c>
      <c r="C65" s="140" t="s">
        <v>232</v>
      </c>
      <c r="D65" s="167">
        <v>1.0</v>
      </c>
      <c r="E65" s="168">
        <v>1.2E7</v>
      </c>
      <c r="F65" s="169">
        <f t="shared" ref="F65:F67" si="25">E65*D65</f>
        <v>12000000</v>
      </c>
      <c r="G65" s="72"/>
      <c r="H65" s="72"/>
      <c r="I65" s="72"/>
      <c r="J65" s="72"/>
      <c r="K65" s="72"/>
      <c r="L65" s="72"/>
      <c r="M65" s="72"/>
      <c r="N65" s="72"/>
      <c r="O65" s="72"/>
      <c r="P65" s="72"/>
      <c r="Q65" s="72"/>
    </row>
    <row r="66">
      <c r="A66" s="89">
        <v>9.0</v>
      </c>
      <c r="B66" s="170"/>
      <c r="C66" s="140" t="s">
        <v>233</v>
      </c>
      <c r="D66" s="167">
        <v>6.0</v>
      </c>
      <c r="E66" s="168">
        <v>8000000.0</v>
      </c>
      <c r="F66" s="169">
        <f t="shared" si="25"/>
        <v>48000000</v>
      </c>
      <c r="G66" s="72"/>
      <c r="H66" s="72"/>
      <c r="I66" s="72"/>
      <c r="J66" s="72"/>
      <c r="K66" s="72"/>
      <c r="L66" s="72"/>
      <c r="M66" s="72"/>
      <c r="N66" s="72"/>
      <c r="O66" s="72"/>
      <c r="P66" s="72"/>
      <c r="Q66" s="72"/>
    </row>
    <row r="67">
      <c r="A67" s="89">
        <v>10.0</v>
      </c>
      <c r="B67" s="170"/>
      <c r="C67" s="140" t="s">
        <v>234</v>
      </c>
      <c r="D67" s="167">
        <v>2.0</v>
      </c>
      <c r="E67" s="168">
        <v>1.0E7</v>
      </c>
      <c r="F67" s="169">
        <f t="shared" si="25"/>
        <v>20000000</v>
      </c>
      <c r="G67" s="72"/>
      <c r="H67" s="72"/>
      <c r="I67" s="72"/>
      <c r="J67" s="72"/>
      <c r="K67" s="72"/>
      <c r="L67" s="72"/>
      <c r="M67" s="72"/>
      <c r="N67" s="72"/>
      <c r="O67" s="72"/>
      <c r="P67" s="72"/>
      <c r="Q67" s="72"/>
    </row>
    <row r="68">
      <c r="A68" s="89">
        <v>11.0</v>
      </c>
      <c r="B68" s="173"/>
      <c r="C68" s="171" t="s">
        <v>299</v>
      </c>
      <c r="D68" s="173"/>
      <c r="E68" s="173"/>
      <c r="F68" s="173"/>
    </row>
    <row r="69">
      <c r="A69" s="89">
        <v>12.0</v>
      </c>
      <c r="B69" s="173"/>
      <c r="C69" s="171" t="s">
        <v>300</v>
      </c>
      <c r="D69" s="173"/>
      <c r="E69" s="173"/>
      <c r="F69" s="173"/>
    </row>
    <row r="70">
      <c r="A70" s="89">
        <v>13.0</v>
      </c>
      <c r="B70" s="173"/>
      <c r="C70" s="171" t="s">
        <v>301</v>
      </c>
      <c r="D70" s="173"/>
      <c r="E70" s="173"/>
      <c r="F70" s="173"/>
    </row>
    <row r="71">
      <c r="A71" s="89">
        <v>14.0</v>
      </c>
      <c r="B71" s="173"/>
      <c r="C71" s="171" t="s">
        <v>302</v>
      </c>
      <c r="D71" s="173"/>
      <c r="E71" s="173"/>
      <c r="F71" s="173"/>
    </row>
    <row r="72">
      <c r="A72" s="89">
        <v>15.0</v>
      </c>
      <c r="B72" s="173"/>
      <c r="C72" s="171" t="s">
        <v>303</v>
      </c>
      <c r="D72" s="173"/>
      <c r="E72" s="173"/>
      <c r="F72" s="173"/>
    </row>
    <row r="73">
      <c r="F73" s="68">
        <f>subtotal(9,F58:F72)</f>
        <v>238000000</v>
      </c>
    </row>
  </sheetData>
  <mergeCells count="2">
    <mergeCell ref="A2:P2"/>
    <mergeCell ref="C6:D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3"/>
    <col customWidth="1" min="2" max="2" width="18.88"/>
    <col customWidth="1" min="5" max="5" width="17.25"/>
  </cols>
  <sheetData>
    <row r="1" ht="19.5" customHeight="1">
      <c r="A1" s="174"/>
    </row>
    <row r="2" ht="19.5" customHeight="1">
      <c r="A2" s="174"/>
    </row>
    <row r="3" ht="19.5" customHeight="1">
      <c r="A3" s="174"/>
    </row>
    <row r="4" ht="19.5" customHeight="1">
      <c r="A4" s="174"/>
    </row>
    <row r="5" ht="52.5" customHeight="1">
      <c r="A5" s="175" t="s">
        <v>304</v>
      </c>
      <c r="H5" s="9"/>
      <c r="I5" s="9"/>
      <c r="J5" s="9"/>
      <c r="K5" s="9"/>
      <c r="L5" s="9"/>
      <c r="M5" s="9"/>
      <c r="N5" s="9"/>
      <c r="O5" s="9"/>
      <c r="P5" s="9"/>
      <c r="Q5" s="9"/>
      <c r="R5" s="9"/>
      <c r="S5" s="9"/>
      <c r="T5" s="9"/>
      <c r="U5" s="9"/>
      <c r="V5" s="9"/>
      <c r="W5" s="9"/>
      <c r="X5" s="9"/>
      <c r="Y5" s="9"/>
      <c r="Z5" s="9"/>
    </row>
    <row r="6" ht="19.5" customHeight="1">
      <c r="A6" s="174"/>
    </row>
    <row r="7" ht="19.5" customHeight="1">
      <c r="A7" s="174"/>
    </row>
    <row r="8" ht="19.5" customHeight="1">
      <c r="A8" s="174"/>
      <c r="B8" s="11" t="s">
        <v>305</v>
      </c>
      <c r="C8" s="11" t="s">
        <v>306</v>
      </c>
      <c r="E8" s="11" t="s">
        <v>307</v>
      </c>
      <c r="G8" s="11" t="s">
        <v>308</v>
      </c>
    </row>
    <row r="9" ht="19.5" customHeight="1">
      <c r="A9" s="174"/>
      <c r="B9" s="11" t="s">
        <v>309</v>
      </c>
      <c r="E9" s="11" t="s">
        <v>310</v>
      </c>
      <c r="G9" s="11" t="s">
        <v>311</v>
      </c>
    </row>
    <row r="10" ht="19.5" customHeight="1">
      <c r="A10" s="174"/>
      <c r="B10" s="11" t="s">
        <v>312</v>
      </c>
      <c r="C10" s="11" t="s">
        <v>313</v>
      </c>
    </row>
    <row r="11" ht="19.5" customHeight="1">
      <c r="A11" s="176"/>
    </row>
    <row r="12" ht="30.0" customHeight="1">
      <c r="A12" s="177" t="s">
        <v>50</v>
      </c>
      <c r="B12" s="178" t="s">
        <v>314</v>
      </c>
      <c r="C12" s="179"/>
      <c r="D12" s="179"/>
      <c r="E12" s="179"/>
      <c r="F12" s="179"/>
      <c r="G12" s="179"/>
      <c r="H12" s="179"/>
      <c r="I12" s="180"/>
      <c r="J12" s="180"/>
      <c r="K12" s="180"/>
      <c r="L12" s="180"/>
      <c r="M12" s="180"/>
      <c r="N12" s="180"/>
      <c r="O12" s="180"/>
      <c r="P12" s="180"/>
      <c r="Q12" s="180"/>
      <c r="R12" s="180"/>
      <c r="S12" s="180"/>
      <c r="T12" s="180"/>
      <c r="U12" s="180"/>
      <c r="V12" s="180"/>
      <c r="W12" s="180"/>
      <c r="X12" s="180"/>
      <c r="Y12" s="180"/>
      <c r="Z12" s="180"/>
    </row>
    <row r="13" ht="19.5" customHeight="1">
      <c r="A13" s="176">
        <v>1.0</v>
      </c>
      <c r="B13" s="11" t="s">
        <v>315</v>
      </c>
      <c r="C13" s="11" t="s">
        <v>316</v>
      </c>
    </row>
    <row r="14" ht="19.5" customHeight="1">
      <c r="A14" s="176">
        <v>2.0</v>
      </c>
      <c r="B14" s="11" t="s">
        <v>317</v>
      </c>
      <c r="C14" s="11" t="s">
        <v>318</v>
      </c>
    </row>
    <row r="15" ht="19.5" customHeight="1">
      <c r="A15" s="176"/>
      <c r="B15" s="69" t="s">
        <v>319</v>
      </c>
      <c r="C15" s="11">
        <v>50.0</v>
      </c>
    </row>
    <row r="16" ht="19.5" customHeight="1">
      <c r="A16" s="176"/>
      <c r="B16" s="69" t="s">
        <v>320</v>
      </c>
      <c r="C16" s="11">
        <v>30.0</v>
      </c>
    </row>
    <row r="17" ht="19.5" customHeight="1">
      <c r="A17" s="176"/>
      <c r="B17" s="69" t="s">
        <v>321</v>
      </c>
      <c r="C17" s="11">
        <v>100.0</v>
      </c>
    </row>
    <row r="18" ht="19.5" customHeight="1">
      <c r="A18" s="176">
        <v>3.0</v>
      </c>
      <c r="B18" s="11" t="s">
        <v>322</v>
      </c>
      <c r="C18" s="11" t="s">
        <v>323</v>
      </c>
    </row>
    <row r="19" ht="19.5" customHeight="1">
      <c r="A19" s="176">
        <v>3.0</v>
      </c>
      <c r="B19" s="11" t="s">
        <v>324</v>
      </c>
      <c r="C19" s="11" t="s">
        <v>24</v>
      </c>
    </row>
    <row r="20" ht="19.5" customHeight="1">
      <c r="A20" s="176">
        <v>4.0</v>
      </c>
      <c r="B20" s="11" t="s">
        <v>305</v>
      </c>
    </row>
    <row r="21" ht="19.5" customHeight="1">
      <c r="A21" s="176">
        <v>5.0</v>
      </c>
      <c r="B21" s="11" t="s">
        <v>325</v>
      </c>
    </row>
    <row r="22">
      <c r="A22" s="181">
        <v>6.0</v>
      </c>
      <c r="B22" s="182" t="s">
        <v>326</v>
      </c>
      <c r="C22" s="182" t="s">
        <v>327</v>
      </c>
      <c r="D22" s="182" t="s">
        <v>328</v>
      </c>
      <c r="E22" s="182" t="s">
        <v>329</v>
      </c>
      <c r="F22" s="183" t="s">
        <v>330</v>
      </c>
      <c r="G22" s="180"/>
      <c r="H22" s="180"/>
      <c r="I22" s="180"/>
      <c r="J22" s="180"/>
      <c r="K22" s="180"/>
      <c r="L22" s="180"/>
      <c r="M22" s="180"/>
      <c r="N22" s="180"/>
      <c r="O22" s="180"/>
      <c r="P22" s="180"/>
      <c r="Q22" s="180"/>
      <c r="R22" s="180"/>
      <c r="S22" s="180"/>
      <c r="T22" s="180"/>
      <c r="U22" s="180"/>
      <c r="V22" s="180"/>
      <c r="W22" s="180"/>
      <c r="X22" s="180"/>
      <c r="Y22" s="180"/>
      <c r="Z22" s="180"/>
    </row>
    <row r="23" ht="19.5" customHeight="1">
      <c r="A23" s="176"/>
      <c r="B23" s="11" t="s">
        <v>331</v>
      </c>
      <c r="C23" s="184">
        <v>3.0E8</v>
      </c>
      <c r="D23" s="65">
        <v>0.3</v>
      </c>
      <c r="E23" s="60">
        <f t="shared" ref="E23:E24" si="1">D23*C23</f>
        <v>90000000</v>
      </c>
      <c r="F23" s="68">
        <f>E23/C25</f>
        <v>300</v>
      </c>
    </row>
    <row r="24" ht="19.5" customHeight="1">
      <c r="A24" s="176"/>
      <c r="B24" s="11" t="s">
        <v>332</v>
      </c>
      <c r="C24" s="184">
        <v>1.0E9</v>
      </c>
      <c r="D24" s="65">
        <v>0.3</v>
      </c>
      <c r="E24" s="60">
        <f t="shared" si="1"/>
        <v>300000000</v>
      </c>
      <c r="F24" s="68">
        <f>E24/C25</f>
        <v>1000</v>
      </c>
    </row>
    <row r="25" ht="19.5" customHeight="1">
      <c r="A25" s="176">
        <v>7.0</v>
      </c>
      <c r="B25" s="11" t="s">
        <v>333</v>
      </c>
      <c r="C25" s="184">
        <v>300000.0</v>
      </c>
    </row>
    <row r="26" ht="19.5" hidden="1" customHeight="1">
      <c r="A26" s="176"/>
      <c r="B26" s="11"/>
    </row>
    <row r="27" ht="19.5" customHeight="1">
      <c r="A27" s="176">
        <v>8.0</v>
      </c>
      <c r="B27" s="11" t="s">
        <v>334</v>
      </c>
    </row>
    <row r="28">
      <c r="A28" s="185">
        <v>9.0</v>
      </c>
      <c r="B28" s="185" t="s">
        <v>335</v>
      </c>
      <c r="C28" s="185"/>
      <c r="D28" s="185"/>
      <c r="E28" s="185"/>
      <c r="F28" s="185"/>
      <c r="G28" s="185"/>
    </row>
    <row r="29" ht="34.5" customHeight="1">
      <c r="A29" s="181">
        <v>10.0</v>
      </c>
      <c r="B29" s="186" t="s">
        <v>336</v>
      </c>
      <c r="C29" s="181"/>
      <c r="D29" s="181"/>
      <c r="E29" s="181"/>
      <c r="F29" s="181"/>
      <c r="G29" s="181"/>
      <c r="H29" s="181"/>
      <c r="I29" s="9"/>
      <c r="J29" s="9"/>
      <c r="K29" s="9"/>
      <c r="L29" s="9"/>
      <c r="M29" s="9"/>
      <c r="N29" s="9"/>
      <c r="O29" s="9"/>
      <c r="P29" s="9"/>
      <c r="Q29" s="9"/>
      <c r="R29" s="9"/>
      <c r="S29" s="9"/>
      <c r="T29" s="9"/>
      <c r="U29" s="9"/>
      <c r="V29" s="9"/>
      <c r="W29" s="9"/>
      <c r="X29" s="9"/>
      <c r="Y29" s="9"/>
      <c r="Z29" s="9"/>
    </row>
    <row r="30" ht="34.5" customHeight="1">
      <c r="A30" s="177" t="s">
        <v>59</v>
      </c>
      <c r="B30" s="187" t="s">
        <v>337</v>
      </c>
      <c r="C30" s="177"/>
      <c r="D30" s="177"/>
      <c r="E30" s="177"/>
      <c r="F30" s="177"/>
      <c r="G30" s="177"/>
      <c r="H30" s="177"/>
      <c r="I30" s="9"/>
      <c r="J30" s="9"/>
      <c r="K30" s="9"/>
      <c r="L30" s="9"/>
      <c r="M30" s="9"/>
      <c r="N30" s="9"/>
      <c r="O30" s="9"/>
      <c r="P30" s="9"/>
      <c r="Q30" s="9"/>
      <c r="R30" s="9"/>
      <c r="S30" s="9"/>
      <c r="T30" s="9"/>
      <c r="U30" s="9"/>
      <c r="V30" s="9"/>
      <c r="W30" s="9"/>
      <c r="X30" s="9"/>
      <c r="Y30" s="9"/>
      <c r="Z30" s="9"/>
    </row>
    <row r="31" ht="34.5" customHeight="1">
      <c r="A31" s="181"/>
      <c r="B31" s="181"/>
      <c r="C31" s="181"/>
      <c r="D31" s="181"/>
      <c r="E31" s="181"/>
      <c r="F31" s="181"/>
      <c r="G31" s="181"/>
      <c r="H31" s="181"/>
      <c r="I31" s="9"/>
      <c r="J31" s="9"/>
      <c r="K31" s="9"/>
      <c r="L31" s="9"/>
      <c r="M31" s="9"/>
      <c r="N31" s="9"/>
      <c r="O31" s="9"/>
      <c r="P31" s="9"/>
      <c r="Q31" s="9"/>
      <c r="R31" s="9"/>
      <c r="S31" s="9"/>
      <c r="T31" s="9"/>
      <c r="U31" s="9"/>
      <c r="V31" s="9"/>
      <c r="W31" s="9"/>
      <c r="X31" s="9"/>
      <c r="Y31" s="9"/>
      <c r="Z31" s="9"/>
    </row>
    <row r="32" ht="34.5" customHeight="1">
      <c r="A32" s="188" t="s">
        <v>38</v>
      </c>
      <c r="B32" s="188" t="s">
        <v>39</v>
      </c>
      <c r="C32" s="188" t="s">
        <v>154</v>
      </c>
      <c r="D32" s="188" t="s">
        <v>155</v>
      </c>
      <c r="E32" s="188" t="s">
        <v>156</v>
      </c>
      <c r="F32" s="188" t="s">
        <v>157</v>
      </c>
      <c r="G32" s="188" t="s">
        <v>158</v>
      </c>
      <c r="H32" s="188" t="s">
        <v>338</v>
      </c>
      <c r="I32" s="9"/>
      <c r="J32" s="9"/>
      <c r="K32" s="9"/>
      <c r="L32" s="9"/>
      <c r="M32" s="9"/>
      <c r="N32" s="9"/>
      <c r="O32" s="9"/>
      <c r="P32" s="9"/>
      <c r="Q32" s="9"/>
      <c r="R32" s="9"/>
      <c r="S32" s="9"/>
      <c r="T32" s="9"/>
      <c r="U32" s="9"/>
      <c r="V32" s="9"/>
      <c r="W32" s="9"/>
      <c r="X32" s="9"/>
      <c r="Y32" s="9"/>
      <c r="Z32" s="9"/>
    </row>
    <row r="33" ht="23.25" customHeight="1">
      <c r="A33" s="189">
        <v>1.0</v>
      </c>
      <c r="B33" s="171" t="s">
        <v>63</v>
      </c>
      <c r="C33" s="190">
        <v>6.0E7</v>
      </c>
      <c r="D33" s="191">
        <f t="shared" ref="D33:G33" si="2">C33+50000000</f>
        <v>110000000</v>
      </c>
      <c r="E33" s="191">
        <f t="shared" si="2"/>
        <v>160000000</v>
      </c>
      <c r="F33" s="191">
        <f t="shared" si="2"/>
        <v>210000000</v>
      </c>
      <c r="G33" s="191">
        <f t="shared" si="2"/>
        <v>260000000</v>
      </c>
      <c r="H33" s="191">
        <f t="shared" ref="H33:H34" si="4">sum(C33:G33)</f>
        <v>800000000</v>
      </c>
    </row>
    <row r="34" ht="23.25" customHeight="1">
      <c r="A34" s="189">
        <v>2.0</v>
      </c>
      <c r="B34" s="171" t="s">
        <v>339</v>
      </c>
      <c r="C34" s="191">
        <f t="shared" ref="C34:G34" si="3">C33*70%</f>
        <v>42000000</v>
      </c>
      <c r="D34" s="191">
        <f t="shared" si="3"/>
        <v>77000000</v>
      </c>
      <c r="E34" s="191">
        <f t="shared" si="3"/>
        <v>112000000</v>
      </c>
      <c r="F34" s="191">
        <f t="shared" si="3"/>
        <v>147000000</v>
      </c>
      <c r="G34" s="191">
        <f t="shared" si="3"/>
        <v>182000000</v>
      </c>
      <c r="H34" s="191">
        <f t="shared" si="4"/>
        <v>560000000</v>
      </c>
    </row>
    <row r="35" ht="23.25" customHeight="1">
      <c r="A35" s="189">
        <v>3.0</v>
      </c>
      <c r="B35" s="171" t="s">
        <v>65</v>
      </c>
      <c r="C35" s="191"/>
      <c r="D35" s="191"/>
      <c r="E35" s="191"/>
      <c r="F35" s="191"/>
      <c r="G35" s="191"/>
      <c r="H35" s="191"/>
    </row>
    <row r="36" ht="23.25" customHeight="1">
      <c r="A36" s="189">
        <v>4.0</v>
      </c>
      <c r="B36" s="171" t="s">
        <v>64</v>
      </c>
      <c r="C36" s="192"/>
      <c r="D36" s="192"/>
      <c r="E36" s="192"/>
      <c r="F36" s="192"/>
      <c r="G36" s="192"/>
      <c r="H36" s="192"/>
    </row>
    <row r="37" ht="43.5" customHeight="1">
      <c r="A37" s="193">
        <v>5.0</v>
      </c>
      <c r="B37" s="194" t="s">
        <v>168</v>
      </c>
      <c r="C37" s="195">
        <f t="shared" ref="C37:G37" si="5">C33-C34-C35</f>
        <v>18000000</v>
      </c>
      <c r="D37" s="195">
        <f t="shared" si="5"/>
        <v>33000000</v>
      </c>
      <c r="E37" s="195">
        <f t="shared" si="5"/>
        <v>48000000</v>
      </c>
      <c r="F37" s="195">
        <f t="shared" si="5"/>
        <v>63000000</v>
      </c>
      <c r="G37" s="195">
        <f t="shared" si="5"/>
        <v>78000000</v>
      </c>
      <c r="H37" s="195">
        <f>sum(C37:G37)</f>
        <v>240000000</v>
      </c>
      <c r="I37" s="196"/>
      <c r="J37" s="196"/>
      <c r="K37" s="196"/>
      <c r="L37" s="196"/>
      <c r="M37" s="196"/>
      <c r="N37" s="196"/>
      <c r="O37" s="196"/>
      <c r="P37" s="196"/>
      <c r="Q37" s="196"/>
      <c r="R37" s="196"/>
      <c r="S37" s="196"/>
      <c r="T37" s="196"/>
      <c r="U37" s="196"/>
      <c r="V37" s="196"/>
      <c r="W37" s="196"/>
      <c r="X37" s="196"/>
      <c r="Y37" s="196"/>
      <c r="Z37" s="196"/>
    </row>
    <row r="38">
      <c r="A38" s="174"/>
    </row>
    <row r="39">
      <c r="A39" s="174"/>
    </row>
    <row r="40">
      <c r="A40" s="174"/>
    </row>
    <row r="41" ht="28.5" customHeight="1">
      <c r="A41" s="185" t="s">
        <v>223</v>
      </c>
      <c r="B41" s="69" t="s">
        <v>340</v>
      </c>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row>
    <row r="42">
      <c r="A42" s="176" t="s">
        <v>38</v>
      </c>
      <c r="B42" s="11" t="s">
        <v>341</v>
      </c>
      <c r="C42" s="11" t="s">
        <v>154</v>
      </c>
      <c r="D42" s="11" t="s">
        <v>155</v>
      </c>
      <c r="E42" s="11" t="s">
        <v>156</v>
      </c>
      <c r="F42" s="11" t="s">
        <v>157</v>
      </c>
      <c r="G42" s="11" t="s">
        <v>158</v>
      </c>
      <c r="H42" s="11" t="s">
        <v>159</v>
      </c>
      <c r="I42" s="11" t="s">
        <v>226</v>
      </c>
    </row>
    <row r="43">
      <c r="A43" s="176">
        <v>1.0</v>
      </c>
      <c r="B43" s="11" t="s">
        <v>342</v>
      </c>
      <c r="C43" s="11">
        <v>1.0</v>
      </c>
      <c r="D43" s="11">
        <v>1.0</v>
      </c>
      <c r="E43" s="11">
        <v>1.0</v>
      </c>
      <c r="F43" s="11">
        <v>1.0</v>
      </c>
      <c r="G43" s="11">
        <v>1.0</v>
      </c>
      <c r="H43" s="68">
        <f t="shared" ref="H43:H44" si="6">G43-C43</f>
        <v>0</v>
      </c>
    </row>
    <row r="44">
      <c r="A44" s="176">
        <v>2.0</v>
      </c>
      <c r="B44" s="11" t="s">
        <v>298</v>
      </c>
      <c r="C44" s="11">
        <v>1.0</v>
      </c>
      <c r="D44" s="11">
        <v>1.0</v>
      </c>
      <c r="E44" s="11">
        <v>2.0</v>
      </c>
      <c r="F44" s="11">
        <v>2.0</v>
      </c>
      <c r="G44" s="11">
        <v>3.0</v>
      </c>
      <c r="H44" s="68">
        <f t="shared" si="6"/>
        <v>2</v>
      </c>
    </row>
    <row r="45">
      <c r="A45" s="176">
        <v>3.0</v>
      </c>
    </row>
    <row r="46">
      <c r="A46" s="174"/>
    </row>
    <row r="47">
      <c r="A47" s="174"/>
    </row>
    <row r="48">
      <c r="A48" s="185" t="s">
        <v>343</v>
      </c>
      <c r="B48" s="69" t="s">
        <v>344</v>
      </c>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row>
    <row r="49">
      <c r="A49" s="174"/>
    </row>
    <row r="50">
      <c r="A50" s="174"/>
    </row>
    <row r="51">
      <c r="A51" s="174"/>
    </row>
    <row r="52">
      <c r="A52" s="174"/>
    </row>
    <row r="53">
      <c r="A53" s="174"/>
    </row>
    <row r="54">
      <c r="A54" s="174"/>
    </row>
    <row r="55">
      <c r="A55" s="174"/>
    </row>
    <row r="56">
      <c r="A56" s="174"/>
    </row>
    <row r="57">
      <c r="A57" s="174"/>
    </row>
    <row r="58">
      <c r="A58" s="174"/>
    </row>
    <row r="59">
      <c r="A59" s="174"/>
    </row>
    <row r="60">
      <c r="A60" s="174"/>
    </row>
    <row r="61">
      <c r="A61" s="174"/>
    </row>
    <row r="62">
      <c r="A62" s="174"/>
    </row>
    <row r="63">
      <c r="A63" s="174"/>
    </row>
    <row r="64">
      <c r="A64" s="174"/>
    </row>
    <row r="65">
      <c r="A65" s="174"/>
    </row>
    <row r="66">
      <c r="A66" s="174"/>
    </row>
    <row r="67">
      <c r="A67" s="174"/>
    </row>
    <row r="68">
      <c r="A68" s="174"/>
    </row>
    <row r="69">
      <c r="A69" s="174"/>
    </row>
    <row r="70">
      <c r="A70" s="174"/>
    </row>
    <row r="71">
      <c r="A71" s="174"/>
    </row>
    <row r="72">
      <c r="A72" s="174"/>
    </row>
    <row r="73">
      <c r="A73" s="174"/>
    </row>
    <row r="74">
      <c r="A74" s="174"/>
    </row>
    <row r="75">
      <c r="A75" s="174"/>
    </row>
    <row r="76">
      <c r="A76" s="174"/>
    </row>
    <row r="77">
      <c r="A77" s="174"/>
    </row>
    <row r="78">
      <c r="A78" s="174"/>
    </row>
    <row r="79">
      <c r="A79" s="174"/>
    </row>
    <row r="80">
      <c r="A80" s="174"/>
    </row>
    <row r="81">
      <c r="A81" s="174"/>
    </row>
    <row r="82">
      <c r="A82" s="174"/>
    </row>
    <row r="83">
      <c r="A83" s="174"/>
    </row>
    <row r="84">
      <c r="A84" s="174"/>
    </row>
    <row r="85">
      <c r="A85" s="174"/>
    </row>
    <row r="86">
      <c r="A86" s="174"/>
    </row>
    <row r="87">
      <c r="A87" s="174"/>
    </row>
    <row r="88">
      <c r="A88" s="174"/>
    </row>
    <row r="89">
      <c r="A89" s="174"/>
    </row>
    <row r="90">
      <c r="A90" s="174"/>
    </row>
    <row r="91">
      <c r="A91" s="174"/>
    </row>
    <row r="92">
      <c r="A92" s="174"/>
    </row>
    <row r="93">
      <c r="A93" s="174"/>
    </row>
    <row r="94">
      <c r="A94" s="174"/>
    </row>
    <row r="95">
      <c r="A95" s="174"/>
    </row>
    <row r="96">
      <c r="A96" s="174"/>
    </row>
    <row r="97">
      <c r="A97" s="174"/>
    </row>
    <row r="98">
      <c r="A98" s="174"/>
    </row>
    <row r="99">
      <c r="A99" s="174"/>
    </row>
    <row r="100">
      <c r="A100" s="174"/>
    </row>
    <row r="101">
      <c r="A101" s="174"/>
    </row>
    <row r="102">
      <c r="A102" s="174"/>
    </row>
    <row r="103">
      <c r="A103" s="174"/>
    </row>
    <row r="104">
      <c r="A104" s="174"/>
    </row>
    <row r="105">
      <c r="A105" s="174"/>
    </row>
    <row r="106">
      <c r="A106" s="174"/>
    </row>
    <row r="107">
      <c r="A107" s="174"/>
    </row>
    <row r="108">
      <c r="A108" s="174"/>
    </row>
    <row r="109">
      <c r="A109" s="174"/>
    </row>
    <row r="110">
      <c r="A110" s="174"/>
    </row>
    <row r="111">
      <c r="A111" s="174"/>
    </row>
    <row r="112">
      <c r="A112" s="174"/>
    </row>
    <row r="113">
      <c r="A113" s="174"/>
    </row>
    <row r="114">
      <c r="A114" s="174"/>
    </row>
    <row r="115">
      <c r="A115" s="174"/>
    </row>
    <row r="116">
      <c r="A116" s="174"/>
    </row>
    <row r="117">
      <c r="A117" s="174"/>
    </row>
    <row r="118">
      <c r="A118" s="174"/>
    </row>
    <row r="119">
      <c r="A119" s="174"/>
    </row>
    <row r="120">
      <c r="A120" s="174"/>
    </row>
    <row r="121">
      <c r="A121" s="174"/>
    </row>
    <row r="122">
      <c r="A122" s="174"/>
    </row>
    <row r="123">
      <c r="A123" s="174"/>
    </row>
    <row r="124">
      <c r="A124" s="174"/>
    </row>
    <row r="125">
      <c r="A125" s="174"/>
    </row>
    <row r="126">
      <c r="A126" s="174"/>
    </row>
    <row r="127">
      <c r="A127" s="174"/>
    </row>
    <row r="128">
      <c r="A128" s="174"/>
    </row>
    <row r="129">
      <c r="A129" s="174"/>
    </row>
    <row r="130">
      <c r="A130" s="174"/>
    </row>
    <row r="131">
      <c r="A131" s="174"/>
    </row>
    <row r="132">
      <c r="A132" s="174"/>
    </row>
    <row r="133">
      <c r="A133" s="174"/>
    </row>
    <row r="134">
      <c r="A134" s="174"/>
    </row>
    <row r="135">
      <c r="A135" s="174"/>
    </row>
    <row r="136">
      <c r="A136" s="174"/>
    </row>
    <row r="137">
      <c r="A137" s="174"/>
    </row>
    <row r="138">
      <c r="A138" s="174"/>
    </row>
    <row r="139">
      <c r="A139" s="174"/>
    </row>
    <row r="140">
      <c r="A140" s="174"/>
    </row>
    <row r="141">
      <c r="A141" s="174"/>
    </row>
    <row r="142">
      <c r="A142" s="174"/>
    </row>
    <row r="143">
      <c r="A143" s="174"/>
    </row>
    <row r="144">
      <c r="A144" s="174"/>
    </row>
    <row r="145">
      <c r="A145" s="174"/>
    </row>
    <row r="146">
      <c r="A146" s="174"/>
    </row>
    <row r="147">
      <c r="A147" s="174"/>
    </row>
    <row r="148">
      <c r="A148" s="174"/>
    </row>
    <row r="149">
      <c r="A149" s="174"/>
    </row>
    <row r="150">
      <c r="A150" s="174"/>
    </row>
    <row r="151">
      <c r="A151" s="174"/>
    </row>
    <row r="152">
      <c r="A152" s="174"/>
    </row>
    <row r="153">
      <c r="A153" s="174"/>
    </row>
    <row r="154">
      <c r="A154" s="174"/>
    </row>
    <row r="155">
      <c r="A155" s="174"/>
    </row>
    <row r="156">
      <c r="A156" s="174"/>
    </row>
    <row r="157">
      <c r="A157" s="174"/>
    </row>
    <row r="158">
      <c r="A158" s="174"/>
    </row>
    <row r="159">
      <c r="A159" s="174"/>
    </row>
    <row r="160">
      <c r="A160" s="174"/>
    </row>
    <row r="161">
      <c r="A161" s="174"/>
    </row>
    <row r="162">
      <c r="A162" s="174"/>
    </row>
    <row r="163">
      <c r="A163" s="174"/>
    </row>
    <row r="164">
      <c r="A164" s="174"/>
    </row>
    <row r="165">
      <c r="A165" s="174"/>
    </row>
    <row r="166">
      <c r="A166" s="174"/>
    </row>
    <row r="167">
      <c r="A167" s="174"/>
    </row>
    <row r="168">
      <c r="A168" s="174"/>
    </row>
    <row r="169">
      <c r="A169" s="174"/>
    </row>
    <row r="170">
      <c r="A170" s="174"/>
    </row>
    <row r="171">
      <c r="A171" s="174"/>
    </row>
    <row r="172">
      <c r="A172" s="174"/>
    </row>
    <row r="173">
      <c r="A173" s="174"/>
    </row>
    <row r="174">
      <c r="A174" s="174"/>
    </row>
    <row r="175">
      <c r="A175" s="174"/>
    </row>
    <row r="176">
      <c r="A176" s="174"/>
    </row>
    <row r="177">
      <c r="A177" s="174"/>
    </row>
    <row r="178">
      <c r="A178" s="174"/>
    </row>
    <row r="179">
      <c r="A179" s="174"/>
    </row>
    <row r="180">
      <c r="A180" s="174"/>
    </row>
    <row r="181">
      <c r="A181" s="174"/>
    </row>
    <row r="182">
      <c r="A182" s="174"/>
    </row>
    <row r="183">
      <c r="A183" s="174"/>
    </row>
    <row r="184">
      <c r="A184" s="174"/>
    </row>
    <row r="185">
      <c r="A185" s="174"/>
    </row>
    <row r="186">
      <c r="A186" s="174"/>
    </row>
    <row r="187">
      <c r="A187" s="174"/>
    </row>
    <row r="188">
      <c r="A188" s="174"/>
    </row>
    <row r="189">
      <c r="A189" s="174"/>
    </row>
    <row r="190">
      <c r="A190" s="174"/>
    </row>
    <row r="191">
      <c r="A191" s="174"/>
    </row>
    <row r="192">
      <c r="A192" s="174"/>
    </row>
    <row r="193">
      <c r="A193" s="174"/>
    </row>
    <row r="194">
      <c r="A194" s="174"/>
    </row>
    <row r="195">
      <c r="A195" s="174"/>
    </row>
    <row r="196">
      <c r="A196" s="174"/>
    </row>
    <row r="197">
      <c r="A197" s="174"/>
    </row>
    <row r="198">
      <c r="A198" s="174"/>
    </row>
    <row r="199">
      <c r="A199" s="174"/>
    </row>
    <row r="200">
      <c r="A200" s="174"/>
    </row>
    <row r="201">
      <c r="A201" s="174"/>
    </row>
    <row r="202">
      <c r="A202" s="174"/>
    </row>
    <row r="203">
      <c r="A203" s="174"/>
    </row>
    <row r="204">
      <c r="A204" s="174"/>
    </row>
    <row r="205">
      <c r="A205" s="174"/>
    </row>
    <row r="206">
      <c r="A206" s="174"/>
    </row>
    <row r="207">
      <c r="A207" s="174"/>
    </row>
    <row r="208">
      <c r="A208" s="174"/>
    </row>
    <row r="209">
      <c r="A209" s="174"/>
    </row>
    <row r="210">
      <c r="A210" s="174"/>
    </row>
    <row r="211">
      <c r="A211" s="174"/>
    </row>
    <row r="212">
      <c r="A212" s="174"/>
    </row>
    <row r="213">
      <c r="A213" s="174"/>
    </row>
    <row r="214">
      <c r="A214" s="174"/>
    </row>
    <row r="215">
      <c r="A215" s="174"/>
    </row>
    <row r="216">
      <c r="A216" s="174"/>
    </row>
    <row r="217">
      <c r="A217" s="174"/>
    </row>
    <row r="218">
      <c r="A218" s="174"/>
    </row>
    <row r="219">
      <c r="A219" s="174"/>
    </row>
    <row r="220">
      <c r="A220" s="174"/>
    </row>
    <row r="221">
      <c r="A221" s="174"/>
    </row>
    <row r="222">
      <c r="A222" s="174"/>
    </row>
    <row r="223">
      <c r="A223" s="174"/>
    </row>
    <row r="224">
      <c r="A224" s="174"/>
    </row>
    <row r="225">
      <c r="A225" s="174"/>
    </row>
    <row r="226">
      <c r="A226" s="174"/>
    </row>
    <row r="227">
      <c r="A227" s="174"/>
    </row>
    <row r="228">
      <c r="A228" s="174"/>
    </row>
    <row r="229">
      <c r="A229" s="174"/>
    </row>
    <row r="230">
      <c r="A230" s="174"/>
    </row>
    <row r="231">
      <c r="A231" s="174"/>
    </row>
    <row r="232">
      <c r="A232" s="174"/>
    </row>
    <row r="233">
      <c r="A233" s="174"/>
    </row>
    <row r="234">
      <c r="A234" s="174"/>
    </row>
    <row r="235">
      <c r="A235" s="174"/>
    </row>
    <row r="236">
      <c r="A236" s="174"/>
    </row>
    <row r="237">
      <c r="A237" s="174"/>
    </row>
    <row r="238">
      <c r="A238" s="174"/>
    </row>
    <row r="239">
      <c r="A239" s="174"/>
    </row>
    <row r="240">
      <c r="A240" s="174"/>
    </row>
    <row r="241">
      <c r="A241" s="174"/>
    </row>
    <row r="242">
      <c r="A242" s="174"/>
    </row>
    <row r="243">
      <c r="A243" s="174"/>
    </row>
    <row r="244">
      <c r="A244" s="174"/>
    </row>
    <row r="245">
      <c r="A245" s="174"/>
    </row>
    <row r="246">
      <c r="A246" s="174"/>
    </row>
    <row r="247">
      <c r="A247" s="174"/>
    </row>
    <row r="248">
      <c r="A248" s="174"/>
    </row>
    <row r="249">
      <c r="A249" s="174"/>
    </row>
    <row r="250">
      <c r="A250" s="174"/>
    </row>
    <row r="251">
      <c r="A251" s="174"/>
    </row>
    <row r="252">
      <c r="A252" s="174"/>
    </row>
    <row r="253">
      <c r="A253" s="174"/>
    </row>
    <row r="254">
      <c r="A254" s="174"/>
    </row>
    <row r="255">
      <c r="A255" s="174"/>
    </row>
    <row r="256">
      <c r="A256" s="174"/>
    </row>
    <row r="257">
      <c r="A257" s="174"/>
    </row>
    <row r="258">
      <c r="A258" s="174"/>
    </row>
    <row r="259">
      <c r="A259" s="174"/>
    </row>
    <row r="260">
      <c r="A260" s="174"/>
    </row>
    <row r="261">
      <c r="A261" s="174"/>
    </row>
    <row r="262">
      <c r="A262" s="174"/>
    </row>
    <row r="263">
      <c r="A263" s="174"/>
    </row>
    <row r="264">
      <c r="A264" s="174"/>
    </row>
    <row r="265">
      <c r="A265" s="174"/>
    </row>
    <row r="266">
      <c r="A266" s="174"/>
    </row>
    <row r="267">
      <c r="A267" s="174"/>
    </row>
    <row r="268">
      <c r="A268" s="174"/>
    </row>
    <row r="269">
      <c r="A269" s="174"/>
    </row>
    <row r="270">
      <c r="A270" s="174"/>
    </row>
    <row r="271">
      <c r="A271" s="174"/>
    </row>
    <row r="272">
      <c r="A272" s="174"/>
    </row>
    <row r="273">
      <c r="A273" s="174"/>
    </row>
    <row r="274">
      <c r="A274" s="174"/>
    </row>
    <row r="275">
      <c r="A275" s="174"/>
    </row>
    <row r="276">
      <c r="A276" s="174"/>
    </row>
    <row r="277">
      <c r="A277" s="174"/>
    </row>
    <row r="278">
      <c r="A278" s="174"/>
    </row>
    <row r="279">
      <c r="A279" s="174"/>
    </row>
    <row r="280">
      <c r="A280" s="174"/>
    </row>
    <row r="281">
      <c r="A281" s="174"/>
    </row>
    <row r="282">
      <c r="A282" s="174"/>
    </row>
    <row r="283">
      <c r="A283" s="174"/>
    </row>
    <row r="284">
      <c r="A284" s="174"/>
    </row>
    <row r="285">
      <c r="A285" s="174"/>
    </row>
    <row r="286">
      <c r="A286" s="174"/>
    </row>
    <row r="287">
      <c r="A287" s="174"/>
    </row>
    <row r="288">
      <c r="A288" s="174"/>
    </row>
    <row r="289">
      <c r="A289" s="174"/>
    </row>
    <row r="290">
      <c r="A290" s="174"/>
    </row>
    <row r="291">
      <c r="A291" s="174"/>
    </row>
    <row r="292">
      <c r="A292" s="174"/>
    </row>
    <row r="293">
      <c r="A293" s="174"/>
    </row>
    <row r="294">
      <c r="A294" s="174"/>
    </row>
    <row r="295">
      <c r="A295" s="174"/>
    </row>
    <row r="296">
      <c r="A296" s="174"/>
    </row>
    <row r="297">
      <c r="A297" s="174"/>
    </row>
    <row r="298">
      <c r="A298" s="174"/>
    </row>
    <row r="299">
      <c r="A299" s="174"/>
    </row>
    <row r="300">
      <c r="A300" s="174"/>
    </row>
    <row r="301">
      <c r="A301" s="174"/>
    </row>
    <row r="302">
      <c r="A302" s="174"/>
    </row>
    <row r="303">
      <c r="A303" s="174"/>
    </row>
    <row r="304">
      <c r="A304" s="174"/>
    </row>
    <row r="305">
      <c r="A305" s="174"/>
    </row>
    <row r="306">
      <c r="A306" s="174"/>
    </row>
    <row r="307">
      <c r="A307" s="174"/>
    </row>
    <row r="308">
      <c r="A308" s="174"/>
    </row>
    <row r="309">
      <c r="A309" s="174"/>
    </row>
    <row r="310">
      <c r="A310" s="174"/>
    </row>
    <row r="311">
      <c r="A311" s="174"/>
    </row>
    <row r="312">
      <c r="A312" s="174"/>
    </row>
    <row r="313">
      <c r="A313" s="174"/>
    </row>
    <row r="314">
      <c r="A314" s="174"/>
    </row>
    <row r="315">
      <c r="A315" s="174"/>
    </row>
    <row r="316">
      <c r="A316" s="174"/>
    </row>
    <row r="317">
      <c r="A317" s="174"/>
    </row>
    <row r="318">
      <c r="A318" s="174"/>
    </row>
    <row r="319">
      <c r="A319" s="174"/>
    </row>
    <row r="320">
      <c r="A320" s="174"/>
    </row>
    <row r="321">
      <c r="A321" s="174"/>
    </row>
    <row r="322">
      <c r="A322" s="174"/>
    </row>
    <row r="323">
      <c r="A323" s="174"/>
    </row>
    <row r="324">
      <c r="A324" s="174"/>
    </row>
    <row r="325">
      <c r="A325" s="174"/>
    </row>
    <row r="326">
      <c r="A326" s="174"/>
    </row>
    <row r="327">
      <c r="A327" s="174"/>
    </row>
    <row r="328">
      <c r="A328" s="174"/>
    </row>
    <row r="329">
      <c r="A329" s="174"/>
    </row>
    <row r="330">
      <c r="A330" s="174"/>
    </row>
    <row r="331">
      <c r="A331" s="174"/>
    </row>
    <row r="332">
      <c r="A332" s="174"/>
    </row>
    <row r="333">
      <c r="A333" s="174"/>
    </row>
    <row r="334">
      <c r="A334" s="174"/>
    </row>
    <row r="335">
      <c r="A335" s="174"/>
    </row>
    <row r="336">
      <c r="A336" s="174"/>
    </row>
    <row r="337">
      <c r="A337" s="174"/>
    </row>
    <row r="338">
      <c r="A338" s="174"/>
    </row>
    <row r="339">
      <c r="A339" s="174"/>
    </row>
    <row r="340">
      <c r="A340" s="174"/>
    </row>
    <row r="341">
      <c r="A341" s="174"/>
    </row>
    <row r="342">
      <c r="A342" s="174"/>
    </row>
    <row r="343">
      <c r="A343" s="174"/>
    </row>
    <row r="344">
      <c r="A344" s="174"/>
    </row>
    <row r="345">
      <c r="A345" s="174"/>
    </row>
    <row r="346">
      <c r="A346" s="174"/>
    </row>
    <row r="347">
      <c r="A347" s="174"/>
    </row>
    <row r="348">
      <c r="A348" s="174"/>
    </row>
    <row r="349">
      <c r="A349" s="174"/>
    </row>
    <row r="350">
      <c r="A350" s="174"/>
    </row>
    <row r="351">
      <c r="A351" s="174"/>
    </row>
    <row r="352">
      <c r="A352" s="174"/>
    </row>
    <row r="353">
      <c r="A353" s="174"/>
    </row>
    <row r="354">
      <c r="A354" s="174"/>
    </row>
    <row r="355">
      <c r="A355" s="174"/>
    </row>
    <row r="356">
      <c r="A356" s="174"/>
    </row>
    <row r="357">
      <c r="A357" s="174"/>
    </row>
    <row r="358">
      <c r="A358" s="174"/>
    </row>
    <row r="359">
      <c r="A359" s="174"/>
    </row>
    <row r="360">
      <c r="A360" s="174"/>
    </row>
    <row r="361">
      <c r="A361" s="174"/>
    </row>
    <row r="362">
      <c r="A362" s="174"/>
    </row>
    <row r="363">
      <c r="A363" s="174"/>
    </row>
    <row r="364">
      <c r="A364" s="174"/>
    </row>
    <row r="365">
      <c r="A365" s="174"/>
    </row>
    <row r="366">
      <c r="A366" s="174"/>
    </row>
    <row r="367">
      <c r="A367" s="174"/>
    </row>
    <row r="368">
      <c r="A368" s="174"/>
    </row>
    <row r="369">
      <c r="A369" s="174"/>
    </row>
    <row r="370">
      <c r="A370" s="174"/>
    </row>
    <row r="371">
      <c r="A371" s="174"/>
    </row>
    <row r="372">
      <c r="A372" s="174"/>
    </row>
    <row r="373">
      <c r="A373" s="174"/>
    </row>
    <row r="374">
      <c r="A374" s="174"/>
    </row>
    <row r="375">
      <c r="A375" s="174"/>
    </row>
    <row r="376">
      <c r="A376" s="174"/>
    </row>
    <row r="377">
      <c r="A377" s="174"/>
    </row>
    <row r="378">
      <c r="A378" s="174"/>
    </row>
    <row r="379">
      <c r="A379" s="174"/>
    </row>
    <row r="380">
      <c r="A380" s="174"/>
    </row>
    <row r="381">
      <c r="A381" s="174"/>
    </row>
    <row r="382">
      <c r="A382" s="174"/>
    </row>
    <row r="383">
      <c r="A383" s="174"/>
    </row>
    <row r="384">
      <c r="A384" s="174"/>
    </row>
    <row r="385">
      <c r="A385" s="174"/>
    </row>
    <row r="386">
      <c r="A386" s="174"/>
    </row>
    <row r="387">
      <c r="A387" s="174"/>
    </row>
    <row r="388">
      <c r="A388" s="174"/>
    </row>
    <row r="389">
      <c r="A389" s="174"/>
    </row>
    <row r="390">
      <c r="A390" s="174"/>
    </row>
    <row r="391">
      <c r="A391" s="174"/>
    </row>
    <row r="392">
      <c r="A392" s="174"/>
    </row>
    <row r="393">
      <c r="A393" s="174"/>
    </row>
    <row r="394">
      <c r="A394" s="174"/>
    </row>
    <row r="395">
      <c r="A395" s="174"/>
    </row>
    <row r="396">
      <c r="A396" s="174"/>
    </row>
    <row r="397">
      <c r="A397" s="174"/>
    </row>
    <row r="398">
      <c r="A398" s="174"/>
    </row>
    <row r="399">
      <c r="A399" s="174"/>
    </row>
    <row r="400">
      <c r="A400" s="174"/>
    </row>
    <row r="401">
      <c r="A401" s="174"/>
    </row>
    <row r="402">
      <c r="A402" s="174"/>
    </row>
    <row r="403">
      <c r="A403" s="174"/>
    </row>
    <row r="404">
      <c r="A404" s="174"/>
    </row>
    <row r="405">
      <c r="A405" s="174"/>
    </row>
    <row r="406">
      <c r="A406" s="174"/>
    </row>
    <row r="407">
      <c r="A407" s="174"/>
    </row>
    <row r="408">
      <c r="A408" s="174"/>
    </row>
    <row r="409">
      <c r="A409" s="174"/>
    </row>
    <row r="410">
      <c r="A410" s="174"/>
    </row>
    <row r="411">
      <c r="A411" s="174"/>
    </row>
    <row r="412">
      <c r="A412" s="174"/>
    </row>
    <row r="413">
      <c r="A413" s="174"/>
    </row>
    <row r="414">
      <c r="A414" s="174"/>
    </row>
    <row r="415">
      <c r="A415" s="174"/>
    </row>
    <row r="416">
      <c r="A416" s="174"/>
    </row>
    <row r="417">
      <c r="A417" s="174"/>
    </row>
    <row r="418">
      <c r="A418" s="174"/>
    </row>
    <row r="419">
      <c r="A419" s="174"/>
    </row>
    <row r="420">
      <c r="A420" s="174"/>
    </row>
    <row r="421">
      <c r="A421" s="174"/>
    </row>
    <row r="422">
      <c r="A422" s="174"/>
    </row>
    <row r="423">
      <c r="A423" s="174"/>
    </row>
    <row r="424">
      <c r="A424" s="174"/>
    </row>
    <row r="425">
      <c r="A425" s="174"/>
    </row>
    <row r="426">
      <c r="A426" s="174"/>
    </row>
    <row r="427">
      <c r="A427" s="174"/>
    </row>
    <row r="428">
      <c r="A428" s="174"/>
    </row>
    <row r="429">
      <c r="A429" s="174"/>
    </row>
    <row r="430">
      <c r="A430" s="174"/>
    </row>
    <row r="431">
      <c r="A431" s="174"/>
    </row>
    <row r="432">
      <c r="A432" s="174"/>
    </row>
    <row r="433">
      <c r="A433" s="174"/>
    </row>
    <row r="434">
      <c r="A434" s="174"/>
    </row>
    <row r="435">
      <c r="A435" s="174"/>
    </row>
    <row r="436">
      <c r="A436" s="174"/>
    </row>
    <row r="437">
      <c r="A437" s="174"/>
    </row>
    <row r="438">
      <c r="A438" s="174"/>
    </row>
    <row r="439">
      <c r="A439" s="174"/>
    </row>
    <row r="440">
      <c r="A440" s="174"/>
    </row>
    <row r="441">
      <c r="A441" s="174"/>
    </row>
    <row r="442">
      <c r="A442" s="174"/>
    </row>
    <row r="443">
      <c r="A443" s="174"/>
    </row>
    <row r="444">
      <c r="A444" s="174"/>
    </row>
    <row r="445">
      <c r="A445" s="174"/>
    </row>
    <row r="446">
      <c r="A446" s="174"/>
    </row>
    <row r="447">
      <c r="A447" s="174"/>
    </row>
    <row r="448">
      <c r="A448" s="174"/>
    </row>
    <row r="449">
      <c r="A449" s="174"/>
    </row>
    <row r="450">
      <c r="A450" s="174"/>
    </row>
    <row r="451">
      <c r="A451" s="174"/>
    </row>
    <row r="452">
      <c r="A452" s="174"/>
    </row>
    <row r="453">
      <c r="A453" s="174"/>
    </row>
    <row r="454">
      <c r="A454" s="174"/>
    </row>
    <row r="455">
      <c r="A455" s="174"/>
    </row>
    <row r="456">
      <c r="A456" s="174"/>
    </row>
    <row r="457">
      <c r="A457" s="174"/>
    </row>
    <row r="458">
      <c r="A458" s="174"/>
    </row>
    <row r="459">
      <c r="A459" s="174"/>
    </row>
    <row r="460">
      <c r="A460" s="174"/>
    </row>
    <row r="461">
      <c r="A461" s="174"/>
    </row>
    <row r="462">
      <c r="A462" s="174"/>
    </row>
    <row r="463">
      <c r="A463" s="174"/>
    </row>
    <row r="464">
      <c r="A464" s="174"/>
    </row>
    <row r="465">
      <c r="A465" s="174"/>
    </row>
    <row r="466">
      <c r="A466" s="174"/>
    </row>
    <row r="467">
      <c r="A467" s="174"/>
    </row>
    <row r="468">
      <c r="A468" s="174"/>
    </row>
    <row r="469">
      <c r="A469" s="174"/>
    </row>
    <row r="470">
      <c r="A470" s="174"/>
    </row>
    <row r="471">
      <c r="A471" s="174"/>
    </row>
    <row r="472">
      <c r="A472" s="174"/>
    </row>
    <row r="473">
      <c r="A473" s="174"/>
    </row>
    <row r="474">
      <c r="A474" s="174"/>
    </row>
    <row r="475">
      <c r="A475" s="174"/>
    </row>
    <row r="476">
      <c r="A476" s="174"/>
    </row>
    <row r="477">
      <c r="A477" s="174"/>
    </row>
    <row r="478">
      <c r="A478" s="174"/>
    </row>
    <row r="479">
      <c r="A479" s="174"/>
    </row>
    <row r="480">
      <c r="A480" s="174"/>
    </row>
    <row r="481">
      <c r="A481" s="174"/>
    </row>
    <row r="482">
      <c r="A482" s="174"/>
    </row>
    <row r="483">
      <c r="A483" s="174"/>
    </row>
    <row r="484">
      <c r="A484" s="174"/>
    </row>
    <row r="485">
      <c r="A485" s="174"/>
    </row>
    <row r="486">
      <c r="A486" s="174"/>
    </row>
    <row r="487">
      <c r="A487" s="174"/>
    </row>
    <row r="488">
      <c r="A488" s="174"/>
    </row>
    <row r="489">
      <c r="A489" s="174"/>
    </row>
    <row r="490">
      <c r="A490" s="174"/>
    </row>
    <row r="491">
      <c r="A491" s="174"/>
    </row>
    <row r="492">
      <c r="A492" s="174"/>
    </row>
    <row r="493">
      <c r="A493" s="174"/>
    </row>
    <row r="494">
      <c r="A494" s="174"/>
    </row>
    <row r="495">
      <c r="A495" s="174"/>
    </row>
    <row r="496">
      <c r="A496" s="174"/>
    </row>
    <row r="497">
      <c r="A497" s="174"/>
    </row>
    <row r="498">
      <c r="A498" s="174"/>
    </row>
    <row r="499">
      <c r="A499" s="174"/>
    </row>
    <row r="500">
      <c r="A500" s="174"/>
    </row>
    <row r="501">
      <c r="A501" s="174"/>
    </row>
    <row r="502">
      <c r="A502" s="174"/>
    </row>
    <row r="503">
      <c r="A503" s="174"/>
    </row>
    <row r="504">
      <c r="A504" s="174"/>
    </row>
    <row r="505">
      <c r="A505" s="174"/>
    </row>
    <row r="506">
      <c r="A506" s="174"/>
    </row>
    <row r="507">
      <c r="A507" s="174"/>
    </row>
    <row r="508">
      <c r="A508" s="174"/>
    </row>
    <row r="509">
      <c r="A509" s="174"/>
    </row>
    <row r="510">
      <c r="A510" s="174"/>
    </row>
    <row r="511">
      <c r="A511" s="174"/>
    </row>
    <row r="512">
      <c r="A512" s="174"/>
    </row>
    <row r="513">
      <c r="A513" s="174"/>
    </row>
    <row r="514">
      <c r="A514" s="174"/>
    </row>
    <row r="515">
      <c r="A515" s="174"/>
    </row>
    <row r="516">
      <c r="A516" s="174"/>
    </row>
    <row r="517">
      <c r="A517" s="174"/>
    </row>
    <row r="518">
      <c r="A518" s="174"/>
    </row>
    <row r="519">
      <c r="A519" s="174"/>
    </row>
    <row r="520">
      <c r="A520" s="174"/>
    </row>
    <row r="521">
      <c r="A521" s="174"/>
    </row>
    <row r="522">
      <c r="A522" s="174"/>
    </row>
    <row r="523">
      <c r="A523" s="174"/>
    </row>
    <row r="524">
      <c r="A524" s="174"/>
    </row>
    <row r="525">
      <c r="A525" s="174"/>
    </row>
    <row r="526">
      <c r="A526" s="174"/>
    </row>
    <row r="527">
      <c r="A527" s="174"/>
    </row>
    <row r="528">
      <c r="A528" s="174"/>
    </row>
    <row r="529">
      <c r="A529" s="174"/>
    </row>
    <row r="530">
      <c r="A530" s="174"/>
    </row>
    <row r="531">
      <c r="A531" s="174"/>
    </row>
    <row r="532">
      <c r="A532" s="174"/>
    </row>
    <row r="533">
      <c r="A533" s="174"/>
    </row>
    <row r="534">
      <c r="A534" s="174"/>
    </row>
    <row r="535">
      <c r="A535" s="174"/>
    </row>
    <row r="536">
      <c r="A536" s="174"/>
    </row>
    <row r="537">
      <c r="A537" s="174"/>
    </row>
    <row r="538">
      <c r="A538" s="174"/>
    </row>
    <row r="539">
      <c r="A539" s="174"/>
    </row>
    <row r="540">
      <c r="A540" s="174"/>
    </row>
    <row r="541">
      <c r="A541" s="174"/>
    </row>
    <row r="542">
      <c r="A542" s="174"/>
    </row>
    <row r="543">
      <c r="A543" s="174"/>
    </row>
    <row r="544">
      <c r="A544" s="174"/>
    </row>
    <row r="545">
      <c r="A545" s="174"/>
    </row>
    <row r="546">
      <c r="A546" s="174"/>
    </row>
    <row r="547">
      <c r="A547" s="174"/>
    </row>
    <row r="548">
      <c r="A548" s="174"/>
    </row>
    <row r="549">
      <c r="A549" s="174"/>
    </row>
    <row r="550">
      <c r="A550" s="174"/>
    </row>
    <row r="551">
      <c r="A551" s="174"/>
    </row>
    <row r="552">
      <c r="A552" s="174"/>
    </row>
    <row r="553">
      <c r="A553" s="174"/>
    </row>
    <row r="554">
      <c r="A554" s="174"/>
    </row>
    <row r="555">
      <c r="A555" s="174"/>
    </row>
    <row r="556">
      <c r="A556" s="174"/>
    </row>
    <row r="557">
      <c r="A557" s="174"/>
    </row>
    <row r="558">
      <c r="A558" s="174"/>
    </row>
    <row r="559">
      <c r="A559" s="174"/>
    </row>
    <row r="560">
      <c r="A560" s="174"/>
    </row>
    <row r="561">
      <c r="A561" s="174"/>
    </row>
    <row r="562">
      <c r="A562" s="174"/>
    </row>
    <row r="563">
      <c r="A563" s="174"/>
    </row>
    <row r="564">
      <c r="A564" s="174"/>
    </row>
    <row r="565">
      <c r="A565" s="174"/>
    </row>
    <row r="566">
      <c r="A566" s="174"/>
    </row>
    <row r="567">
      <c r="A567" s="174"/>
    </row>
    <row r="568">
      <c r="A568" s="174"/>
    </row>
    <row r="569">
      <c r="A569" s="174"/>
    </row>
    <row r="570">
      <c r="A570" s="174"/>
    </row>
    <row r="571">
      <c r="A571" s="174"/>
    </row>
    <row r="572">
      <c r="A572" s="174"/>
    </row>
    <row r="573">
      <c r="A573" s="174"/>
    </row>
    <row r="574">
      <c r="A574" s="174"/>
    </row>
    <row r="575">
      <c r="A575" s="174"/>
    </row>
    <row r="576">
      <c r="A576" s="174"/>
    </row>
    <row r="577">
      <c r="A577" s="174"/>
    </row>
    <row r="578">
      <c r="A578" s="174"/>
    </row>
    <row r="579">
      <c r="A579" s="174"/>
    </row>
    <row r="580">
      <c r="A580" s="174"/>
    </row>
    <row r="581">
      <c r="A581" s="174"/>
    </row>
    <row r="582">
      <c r="A582" s="174"/>
    </row>
    <row r="583">
      <c r="A583" s="174"/>
    </row>
    <row r="584">
      <c r="A584" s="174"/>
    </row>
    <row r="585">
      <c r="A585" s="174"/>
    </row>
    <row r="586">
      <c r="A586" s="174"/>
    </row>
    <row r="587">
      <c r="A587" s="174"/>
    </row>
    <row r="588">
      <c r="A588" s="174"/>
    </row>
    <row r="589">
      <c r="A589" s="174"/>
    </row>
    <row r="590">
      <c r="A590" s="174"/>
    </row>
    <row r="591">
      <c r="A591" s="174"/>
    </row>
    <row r="592">
      <c r="A592" s="174"/>
    </row>
    <row r="593">
      <c r="A593" s="174"/>
    </row>
    <row r="594">
      <c r="A594" s="174"/>
    </row>
    <row r="595">
      <c r="A595" s="174"/>
    </row>
    <row r="596">
      <c r="A596" s="174"/>
    </row>
    <row r="597">
      <c r="A597" s="174"/>
    </row>
    <row r="598">
      <c r="A598" s="174"/>
    </row>
    <row r="599">
      <c r="A599" s="174"/>
    </row>
    <row r="600">
      <c r="A600" s="174"/>
    </row>
    <row r="601">
      <c r="A601" s="174"/>
    </row>
    <row r="602">
      <c r="A602" s="174"/>
    </row>
    <row r="603">
      <c r="A603" s="174"/>
    </row>
    <row r="604">
      <c r="A604" s="174"/>
    </row>
    <row r="605">
      <c r="A605" s="174"/>
    </row>
    <row r="606">
      <c r="A606" s="174"/>
    </row>
    <row r="607">
      <c r="A607" s="174"/>
    </row>
    <row r="608">
      <c r="A608" s="174"/>
    </row>
    <row r="609">
      <c r="A609" s="174"/>
    </row>
    <row r="610">
      <c r="A610" s="174"/>
    </row>
    <row r="611">
      <c r="A611" s="174"/>
    </row>
    <row r="612">
      <c r="A612" s="174"/>
    </row>
    <row r="613">
      <c r="A613" s="174"/>
    </row>
    <row r="614">
      <c r="A614" s="174"/>
    </row>
    <row r="615">
      <c r="A615" s="174"/>
    </row>
    <row r="616">
      <c r="A616" s="174"/>
    </row>
    <row r="617">
      <c r="A617" s="174"/>
    </row>
    <row r="618">
      <c r="A618" s="174"/>
    </row>
    <row r="619">
      <c r="A619" s="174"/>
    </row>
    <row r="620">
      <c r="A620" s="174"/>
    </row>
    <row r="621">
      <c r="A621" s="174"/>
    </row>
    <row r="622">
      <c r="A622" s="174"/>
    </row>
    <row r="623">
      <c r="A623" s="174"/>
    </row>
    <row r="624">
      <c r="A624" s="174"/>
    </row>
    <row r="625">
      <c r="A625" s="174"/>
    </row>
    <row r="626">
      <c r="A626" s="174"/>
    </row>
    <row r="627">
      <c r="A627" s="174"/>
    </row>
    <row r="628">
      <c r="A628" s="174"/>
    </row>
    <row r="629">
      <c r="A629" s="174"/>
    </row>
    <row r="630">
      <c r="A630" s="174"/>
    </row>
    <row r="631">
      <c r="A631" s="174"/>
    </row>
    <row r="632">
      <c r="A632" s="174"/>
    </row>
    <row r="633">
      <c r="A633" s="174"/>
    </row>
    <row r="634">
      <c r="A634" s="174"/>
    </row>
    <row r="635">
      <c r="A635" s="174"/>
    </row>
    <row r="636">
      <c r="A636" s="174"/>
    </row>
    <row r="637">
      <c r="A637" s="174"/>
    </row>
    <row r="638">
      <c r="A638" s="174"/>
    </row>
    <row r="639">
      <c r="A639" s="174"/>
    </row>
    <row r="640">
      <c r="A640" s="174"/>
    </row>
    <row r="641">
      <c r="A641" s="174"/>
    </row>
    <row r="642">
      <c r="A642" s="174"/>
    </row>
    <row r="643">
      <c r="A643" s="174"/>
    </row>
    <row r="644">
      <c r="A644" s="174"/>
    </row>
    <row r="645">
      <c r="A645" s="174"/>
    </row>
    <row r="646">
      <c r="A646" s="174"/>
    </row>
    <row r="647">
      <c r="A647" s="174"/>
    </row>
    <row r="648">
      <c r="A648" s="174"/>
    </row>
    <row r="649">
      <c r="A649" s="174"/>
    </row>
    <row r="650">
      <c r="A650" s="174"/>
    </row>
    <row r="651">
      <c r="A651" s="174"/>
    </row>
    <row r="652">
      <c r="A652" s="174"/>
    </row>
    <row r="653">
      <c r="A653" s="174"/>
    </row>
    <row r="654">
      <c r="A654" s="174"/>
    </row>
    <row r="655">
      <c r="A655" s="174"/>
    </row>
    <row r="656">
      <c r="A656" s="174"/>
    </row>
    <row r="657">
      <c r="A657" s="174"/>
    </row>
    <row r="658">
      <c r="A658" s="174"/>
    </row>
    <row r="659">
      <c r="A659" s="174"/>
    </row>
    <row r="660">
      <c r="A660" s="174"/>
    </row>
    <row r="661">
      <c r="A661" s="174"/>
    </row>
    <row r="662">
      <c r="A662" s="174"/>
    </row>
    <row r="663">
      <c r="A663" s="174"/>
    </row>
    <row r="664">
      <c r="A664" s="174"/>
    </row>
    <row r="665">
      <c r="A665" s="174"/>
    </row>
    <row r="666">
      <c r="A666" s="174"/>
    </row>
    <row r="667">
      <c r="A667" s="174"/>
    </row>
    <row r="668">
      <c r="A668" s="174"/>
    </row>
    <row r="669">
      <c r="A669" s="174"/>
    </row>
    <row r="670">
      <c r="A670" s="174"/>
    </row>
    <row r="671">
      <c r="A671" s="174"/>
    </row>
    <row r="672">
      <c r="A672" s="174"/>
    </row>
    <row r="673">
      <c r="A673" s="174"/>
    </row>
    <row r="674">
      <c r="A674" s="174"/>
    </row>
    <row r="675">
      <c r="A675" s="174"/>
    </row>
    <row r="676">
      <c r="A676" s="174"/>
    </row>
    <row r="677">
      <c r="A677" s="174"/>
    </row>
    <row r="678">
      <c r="A678" s="174"/>
    </row>
    <row r="679">
      <c r="A679" s="174"/>
    </row>
    <row r="680">
      <c r="A680" s="174"/>
    </row>
    <row r="681">
      <c r="A681" s="174"/>
    </row>
    <row r="682">
      <c r="A682" s="174"/>
    </row>
    <row r="683">
      <c r="A683" s="174"/>
    </row>
    <row r="684">
      <c r="A684" s="174"/>
    </row>
    <row r="685">
      <c r="A685" s="174"/>
    </row>
    <row r="686">
      <c r="A686" s="174"/>
    </row>
    <row r="687">
      <c r="A687" s="174"/>
    </row>
    <row r="688">
      <c r="A688" s="174"/>
    </row>
    <row r="689">
      <c r="A689" s="174"/>
    </row>
    <row r="690">
      <c r="A690" s="174"/>
    </row>
    <row r="691">
      <c r="A691" s="174"/>
    </row>
    <row r="692">
      <c r="A692" s="174"/>
    </row>
    <row r="693">
      <c r="A693" s="174"/>
    </row>
    <row r="694">
      <c r="A694" s="174"/>
    </row>
    <row r="695">
      <c r="A695" s="174"/>
    </row>
    <row r="696">
      <c r="A696" s="174"/>
    </row>
    <row r="697">
      <c r="A697" s="174"/>
    </row>
    <row r="698">
      <c r="A698" s="174"/>
    </row>
    <row r="699">
      <c r="A699" s="174"/>
    </row>
    <row r="700">
      <c r="A700" s="174"/>
    </row>
    <row r="701">
      <c r="A701" s="174"/>
    </row>
    <row r="702">
      <c r="A702" s="174"/>
    </row>
    <row r="703">
      <c r="A703" s="174"/>
    </row>
    <row r="704">
      <c r="A704" s="174"/>
    </row>
    <row r="705">
      <c r="A705" s="174"/>
    </row>
    <row r="706">
      <c r="A706" s="174"/>
    </row>
    <row r="707">
      <c r="A707" s="174"/>
    </row>
    <row r="708">
      <c r="A708" s="174"/>
    </row>
    <row r="709">
      <c r="A709" s="174"/>
    </row>
    <row r="710">
      <c r="A710" s="174"/>
    </row>
    <row r="711">
      <c r="A711" s="174"/>
    </row>
    <row r="712">
      <c r="A712" s="174"/>
    </row>
    <row r="713">
      <c r="A713" s="174"/>
    </row>
    <row r="714">
      <c r="A714" s="174"/>
    </row>
    <row r="715">
      <c r="A715" s="174"/>
    </row>
    <row r="716">
      <c r="A716" s="174"/>
    </row>
    <row r="717">
      <c r="A717" s="174"/>
    </row>
    <row r="718">
      <c r="A718" s="174"/>
    </row>
    <row r="719">
      <c r="A719" s="174"/>
    </row>
    <row r="720">
      <c r="A720" s="174"/>
    </row>
    <row r="721">
      <c r="A721" s="174"/>
    </row>
    <row r="722">
      <c r="A722" s="174"/>
    </row>
    <row r="723">
      <c r="A723" s="174"/>
    </row>
    <row r="724">
      <c r="A724" s="174"/>
    </row>
    <row r="725">
      <c r="A725" s="174"/>
    </row>
    <row r="726">
      <c r="A726" s="174"/>
    </row>
    <row r="727">
      <c r="A727" s="174"/>
    </row>
    <row r="728">
      <c r="A728" s="174"/>
    </row>
    <row r="729">
      <c r="A729" s="174"/>
    </row>
    <row r="730">
      <c r="A730" s="174"/>
    </row>
    <row r="731">
      <c r="A731" s="174"/>
    </row>
    <row r="732">
      <c r="A732" s="174"/>
    </row>
    <row r="733">
      <c r="A733" s="174"/>
    </row>
    <row r="734">
      <c r="A734" s="174"/>
    </row>
    <row r="735">
      <c r="A735" s="174"/>
    </row>
    <row r="736">
      <c r="A736" s="174"/>
    </row>
    <row r="737">
      <c r="A737" s="174"/>
    </row>
    <row r="738">
      <c r="A738" s="174"/>
    </row>
    <row r="739">
      <c r="A739" s="174"/>
    </row>
    <row r="740">
      <c r="A740" s="174"/>
    </row>
    <row r="741">
      <c r="A741" s="174"/>
    </row>
    <row r="742">
      <c r="A742" s="174"/>
    </row>
    <row r="743">
      <c r="A743" s="174"/>
    </row>
    <row r="744">
      <c r="A744" s="174"/>
    </row>
    <row r="745">
      <c r="A745" s="174"/>
    </row>
    <row r="746">
      <c r="A746" s="174"/>
    </row>
    <row r="747">
      <c r="A747" s="174"/>
    </row>
    <row r="748">
      <c r="A748" s="174"/>
    </row>
    <row r="749">
      <c r="A749" s="174"/>
    </row>
    <row r="750">
      <c r="A750" s="174"/>
    </row>
    <row r="751">
      <c r="A751" s="174"/>
    </row>
    <row r="752">
      <c r="A752" s="174"/>
    </row>
    <row r="753">
      <c r="A753" s="174"/>
    </row>
    <row r="754">
      <c r="A754" s="174"/>
    </row>
    <row r="755">
      <c r="A755" s="174"/>
    </row>
    <row r="756">
      <c r="A756" s="174"/>
    </row>
    <row r="757">
      <c r="A757" s="174"/>
    </row>
    <row r="758">
      <c r="A758" s="174"/>
    </row>
    <row r="759">
      <c r="A759" s="174"/>
    </row>
    <row r="760">
      <c r="A760" s="174"/>
    </row>
    <row r="761">
      <c r="A761" s="174"/>
    </row>
    <row r="762">
      <c r="A762" s="174"/>
    </row>
    <row r="763">
      <c r="A763" s="174"/>
    </row>
    <row r="764">
      <c r="A764" s="174"/>
    </row>
    <row r="765">
      <c r="A765" s="174"/>
    </row>
    <row r="766">
      <c r="A766" s="174"/>
    </row>
    <row r="767">
      <c r="A767" s="174"/>
    </row>
    <row r="768">
      <c r="A768" s="174"/>
    </row>
    <row r="769">
      <c r="A769" s="174"/>
    </row>
    <row r="770">
      <c r="A770" s="174"/>
    </row>
    <row r="771">
      <c r="A771" s="174"/>
    </row>
    <row r="772">
      <c r="A772" s="174"/>
    </row>
    <row r="773">
      <c r="A773" s="174"/>
    </row>
    <row r="774">
      <c r="A774" s="174"/>
    </row>
    <row r="775">
      <c r="A775" s="174"/>
    </row>
    <row r="776">
      <c r="A776" s="174"/>
    </row>
    <row r="777">
      <c r="A777" s="174"/>
    </row>
    <row r="778">
      <c r="A778" s="174"/>
    </row>
    <row r="779">
      <c r="A779" s="174"/>
    </row>
    <row r="780">
      <c r="A780" s="174"/>
    </row>
    <row r="781">
      <c r="A781" s="174"/>
    </row>
    <row r="782">
      <c r="A782" s="174"/>
    </row>
    <row r="783">
      <c r="A783" s="174"/>
    </row>
    <row r="784">
      <c r="A784" s="174"/>
    </row>
    <row r="785">
      <c r="A785" s="174"/>
    </row>
    <row r="786">
      <c r="A786" s="174"/>
    </row>
    <row r="787">
      <c r="A787" s="174"/>
    </row>
    <row r="788">
      <c r="A788" s="174"/>
    </row>
    <row r="789">
      <c r="A789" s="174"/>
    </row>
    <row r="790">
      <c r="A790" s="174"/>
    </row>
    <row r="791">
      <c r="A791" s="174"/>
    </row>
    <row r="792">
      <c r="A792" s="174"/>
    </row>
    <row r="793">
      <c r="A793" s="174"/>
    </row>
    <row r="794">
      <c r="A794" s="174"/>
    </row>
    <row r="795">
      <c r="A795" s="174"/>
    </row>
    <row r="796">
      <c r="A796" s="174"/>
    </row>
    <row r="797">
      <c r="A797" s="174"/>
    </row>
    <row r="798">
      <c r="A798" s="174"/>
    </row>
    <row r="799">
      <c r="A799" s="174"/>
    </row>
    <row r="800">
      <c r="A800" s="174"/>
    </row>
    <row r="801">
      <c r="A801" s="174"/>
    </row>
    <row r="802">
      <c r="A802" s="174"/>
    </row>
    <row r="803">
      <c r="A803" s="174"/>
    </row>
    <row r="804">
      <c r="A804" s="174"/>
    </row>
    <row r="805">
      <c r="A805" s="174"/>
    </row>
    <row r="806">
      <c r="A806" s="174"/>
    </row>
    <row r="807">
      <c r="A807" s="174"/>
    </row>
    <row r="808">
      <c r="A808" s="174"/>
    </row>
    <row r="809">
      <c r="A809" s="174"/>
    </row>
    <row r="810">
      <c r="A810" s="174"/>
    </row>
    <row r="811">
      <c r="A811" s="174"/>
    </row>
    <row r="812">
      <c r="A812" s="174"/>
    </row>
    <row r="813">
      <c r="A813" s="174"/>
    </row>
    <row r="814">
      <c r="A814" s="174"/>
    </row>
    <row r="815">
      <c r="A815" s="174"/>
    </row>
    <row r="816">
      <c r="A816" s="174"/>
    </row>
    <row r="817">
      <c r="A817" s="174"/>
    </row>
    <row r="818">
      <c r="A818" s="174"/>
    </row>
    <row r="819">
      <c r="A819" s="174"/>
    </row>
    <row r="820">
      <c r="A820" s="174"/>
    </row>
    <row r="821">
      <c r="A821" s="174"/>
    </row>
    <row r="822">
      <c r="A822" s="174"/>
    </row>
    <row r="823">
      <c r="A823" s="174"/>
    </row>
    <row r="824">
      <c r="A824" s="174"/>
    </row>
    <row r="825">
      <c r="A825" s="174"/>
    </row>
    <row r="826">
      <c r="A826" s="174"/>
    </row>
    <row r="827">
      <c r="A827" s="174"/>
    </row>
    <row r="828">
      <c r="A828" s="174"/>
    </row>
    <row r="829">
      <c r="A829" s="174"/>
    </row>
    <row r="830">
      <c r="A830" s="174"/>
    </row>
    <row r="831">
      <c r="A831" s="174"/>
    </row>
    <row r="832">
      <c r="A832" s="174"/>
    </row>
    <row r="833">
      <c r="A833" s="174"/>
    </row>
    <row r="834">
      <c r="A834" s="174"/>
    </row>
    <row r="835">
      <c r="A835" s="174"/>
    </row>
    <row r="836">
      <c r="A836" s="174"/>
    </row>
    <row r="837">
      <c r="A837" s="174"/>
    </row>
    <row r="838">
      <c r="A838" s="174"/>
    </row>
    <row r="839">
      <c r="A839" s="174"/>
    </row>
    <row r="840">
      <c r="A840" s="174"/>
    </row>
    <row r="841">
      <c r="A841" s="174"/>
    </row>
    <row r="842">
      <c r="A842" s="174"/>
    </row>
    <row r="843">
      <c r="A843" s="174"/>
    </row>
    <row r="844">
      <c r="A844" s="174"/>
    </row>
    <row r="845">
      <c r="A845" s="174"/>
    </row>
    <row r="846">
      <c r="A846" s="174"/>
    </row>
    <row r="847">
      <c r="A847" s="174"/>
    </row>
    <row r="848">
      <c r="A848" s="174"/>
    </row>
    <row r="849">
      <c r="A849" s="174"/>
    </row>
    <row r="850">
      <c r="A850" s="174"/>
    </row>
    <row r="851">
      <c r="A851" s="174"/>
    </row>
    <row r="852">
      <c r="A852" s="174"/>
    </row>
    <row r="853">
      <c r="A853" s="174"/>
    </row>
    <row r="854">
      <c r="A854" s="174"/>
    </row>
    <row r="855">
      <c r="A855" s="174"/>
    </row>
    <row r="856">
      <c r="A856" s="174"/>
    </row>
    <row r="857">
      <c r="A857" s="174"/>
    </row>
    <row r="858">
      <c r="A858" s="174"/>
    </row>
    <row r="859">
      <c r="A859" s="174"/>
    </row>
    <row r="860">
      <c r="A860" s="174"/>
    </row>
    <row r="861">
      <c r="A861" s="174"/>
    </row>
    <row r="862">
      <c r="A862" s="174"/>
    </row>
    <row r="863">
      <c r="A863" s="174"/>
    </row>
    <row r="864">
      <c r="A864" s="174"/>
    </row>
    <row r="865">
      <c r="A865" s="174"/>
    </row>
    <row r="866">
      <c r="A866" s="174"/>
    </row>
    <row r="867">
      <c r="A867" s="174"/>
    </row>
    <row r="868">
      <c r="A868" s="174"/>
    </row>
    <row r="869">
      <c r="A869" s="174"/>
    </row>
    <row r="870">
      <c r="A870" s="174"/>
    </row>
    <row r="871">
      <c r="A871" s="174"/>
    </row>
    <row r="872">
      <c r="A872" s="174"/>
    </row>
    <row r="873">
      <c r="A873" s="174"/>
    </row>
    <row r="874">
      <c r="A874" s="174"/>
    </row>
    <row r="875">
      <c r="A875" s="174"/>
    </row>
    <row r="876">
      <c r="A876" s="174"/>
    </row>
    <row r="877">
      <c r="A877" s="174"/>
    </row>
    <row r="878">
      <c r="A878" s="174"/>
    </row>
    <row r="879">
      <c r="A879" s="174"/>
    </row>
    <row r="880">
      <c r="A880" s="174"/>
    </row>
    <row r="881">
      <c r="A881" s="174"/>
    </row>
    <row r="882">
      <c r="A882" s="174"/>
    </row>
    <row r="883">
      <c r="A883" s="174"/>
    </row>
    <row r="884">
      <c r="A884" s="174"/>
    </row>
    <row r="885">
      <c r="A885" s="174"/>
    </row>
    <row r="886">
      <c r="A886" s="174"/>
    </row>
    <row r="887">
      <c r="A887" s="174"/>
    </row>
    <row r="888">
      <c r="A888" s="174"/>
    </row>
    <row r="889">
      <c r="A889" s="174"/>
    </row>
    <row r="890">
      <c r="A890" s="174"/>
    </row>
    <row r="891">
      <c r="A891" s="174"/>
    </row>
    <row r="892">
      <c r="A892" s="174"/>
    </row>
    <row r="893">
      <c r="A893" s="174"/>
    </row>
    <row r="894">
      <c r="A894" s="174"/>
    </row>
    <row r="895">
      <c r="A895" s="174"/>
    </row>
    <row r="896">
      <c r="A896" s="174"/>
    </row>
    <row r="897">
      <c r="A897" s="174"/>
    </row>
    <row r="898">
      <c r="A898" s="174"/>
    </row>
    <row r="899">
      <c r="A899" s="174"/>
    </row>
    <row r="900">
      <c r="A900" s="174"/>
    </row>
    <row r="901">
      <c r="A901" s="174"/>
    </row>
    <row r="902">
      <c r="A902" s="174"/>
    </row>
    <row r="903">
      <c r="A903" s="174"/>
    </row>
    <row r="904">
      <c r="A904" s="174"/>
    </row>
    <row r="905">
      <c r="A905" s="174"/>
    </row>
    <row r="906">
      <c r="A906" s="174"/>
    </row>
    <row r="907">
      <c r="A907" s="174"/>
    </row>
    <row r="908">
      <c r="A908" s="174"/>
    </row>
    <row r="909">
      <c r="A909" s="174"/>
    </row>
    <row r="910">
      <c r="A910" s="174"/>
    </row>
    <row r="911">
      <c r="A911" s="174"/>
    </row>
    <row r="912">
      <c r="A912" s="174"/>
    </row>
    <row r="913">
      <c r="A913" s="174"/>
    </row>
    <row r="914">
      <c r="A914" s="174"/>
    </row>
    <row r="915">
      <c r="A915" s="174"/>
    </row>
    <row r="916">
      <c r="A916" s="174"/>
    </row>
    <row r="917">
      <c r="A917" s="174"/>
    </row>
    <row r="918">
      <c r="A918" s="174"/>
    </row>
    <row r="919">
      <c r="A919" s="174"/>
    </row>
    <row r="920">
      <c r="A920" s="174"/>
    </row>
    <row r="921">
      <c r="A921" s="174"/>
    </row>
    <row r="922">
      <c r="A922" s="174"/>
    </row>
    <row r="923">
      <c r="A923" s="174"/>
    </row>
    <row r="924">
      <c r="A924" s="174"/>
    </row>
    <row r="925">
      <c r="A925" s="174"/>
    </row>
    <row r="926">
      <c r="A926" s="174"/>
    </row>
    <row r="927">
      <c r="A927" s="174"/>
    </row>
    <row r="928">
      <c r="A928" s="174"/>
    </row>
    <row r="929">
      <c r="A929" s="174"/>
    </row>
    <row r="930">
      <c r="A930" s="174"/>
    </row>
    <row r="931">
      <c r="A931" s="174"/>
    </row>
    <row r="932">
      <c r="A932" s="174"/>
    </row>
    <row r="933">
      <c r="A933" s="174"/>
    </row>
    <row r="934">
      <c r="A934" s="174"/>
    </row>
    <row r="935">
      <c r="A935" s="174"/>
    </row>
    <row r="936">
      <c r="A936" s="174"/>
    </row>
    <row r="937">
      <c r="A937" s="174"/>
    </row>
    <row r="938">
      <c r="A938" s="174"/>
    </row>
    <row r="939">
      <c r="A939" s="174"/>
    </row>
    <row r="940">
      <c r="A940" s="174"/>
    </row>
    <row r="941">
      <c r="A941" s="174"/>
    </row>
    <row r="942">
      <c r="A942" s="174"/>
    </row>
    <row r="943">
      <c r="A943" s="174"/>
    </row>
    <row r="944">
      <c r="A944" s="174"/>
    </row>
    <row r="945">
      <c r="A945" s="174"/>
    </row>
    <row r="946">
      <c r="A946" s="174"/>
    </row>
    <row r="947">
      <c r="A947" s="174"/>
    </row>
    <row r="948">
      <c r="A948" s="174"/>
    </row>
    <row r="949">
      <c r="A949" s="174"/>
    </row>
    <row r="950">
      <c r="A950" s="174"/>
    </row>
    <row r="951">
      <c r="A951" s="174"/>
    </row>
    <row r="952">
      <c r="A952" s="174"/>
    </row>
    <row r="953">
      <c r="A953" s="174"/>
    </row>
    <row r="954">
      <c r="A954" s="174"/>
    </row>
    <row r="955">
      <c r="A955" s="174"/>
    </row>
    <row r="956">
      <c r="A956" s="174"/>
    </row>
    <row r="957">
      <c r="A957" s="174"/>
    </row>
    <row r="958">
      <c r="A958" s="174"/>
    </row>
    <row r="959">
      <c r="A959" s="174"/>
    </row>
    <row r="960">
      <c r="A960" s="174"/>
    </row>
    <row r="961">
      <c r="A961" s="174"/>
    </row>
    <row r="962">
      <c r="A962" s="174"/>
    </row>
    <row r="963">
      <c r="A963" s="174"/>
    </row>
    <row r="964">
      <c r="A964" s="174"/>
    </row>
    <row r="965">
      <c r="A965" s="174"/>
    </row>
    <row r="966">
      <c r="A966" s="174"/>
    </row>
    <row r="967">
      <c r="A967" s="174"/>
    </row>
    <row r="968">
      <c r="A968" s="174"/>
    </row>
    <row r="969">
      <c r="A969" s="174"/>
    </row>
    <row r="970">
      <c r="A970" s="174"/>
    </row>
    <row r="971">
      <c r="A971" s="174"/>
    </row>
    <row r="972">
      <c r="A972" s="174"/>
    </row>
    <row r="973">
      <c r="A973" s="174"/>
    </row>
    <row r="974">
      <c r="A974" s="174"/>
    </row>
    <row r="975">
      <c r="A975" s="174"/>
    </row>
    <row r="976">
      <c r="A976" s="174"/>
    </row>
    <row r="977">
      <c r="A977" s="174"/>
    </row>
    <row r="978">
      <c r="A978" s="174"/>
    </row>
    <row r="979">
      <c r="A979" s="174"/>
    </row>
    <row r="980">
      <c r="A980" s="174"/>
    </row>
    <row r="981">
      <c r="A981" s="174"/>
    </row>
    <row r="982">
      <c r="A982" s="174"/>
    </row>
    <row r="983">
      <c r="A983" s="174"/>
    </row>
    <row r="984">
      <c r="A984" s="174"/>
    </row>
    <row r="985">
      <c r="A985" s="174"/>
    </row>
    <row r="986">
      <c r="A986" s="174"/>
    </row>
    <row r="987">
      <c r="A987" s="174"/>
    </row>
    <row r="988">
      <c r="A988" s="174"/>
    </row>
    <row r="989">
      <c r="A989" s="174"/>
    </row>
    <row r="990">
      <c r="A990" s="174"/>
    </row>
    <row r="991">
      <c r="A991" s="174"/>
    </row>
    <row r="992">
      <c r="A992" s="174"/>
    </row>
    <row r="993">
      <c r="A993" s="174"/>
    </row>
    <row r="994">
      <c r="A994" s="174"/>
    </row>
    <row r="995">
      <c r="A995" s="174"/>
    </row>
    <row r="996">
      <c r="A996" s="174"/>
    </row>
    <row r="997">
      <c r="A997" s="174"/>
    </row>
    <row r="998">
      <c r="A998" s="174"/>
    </row>
    <row r="999">
      <c r="A999" s="174"/>
    </row>
    <row r="1000">
      <c r="A1000" s="174"/>
    </row>
    <row r="1001">
      <c r="A1001" s="174"/>
    </row>
    <row r="1002">
      <c r="A1002" s="174"/>
    </row>
    <row r="1003">
      <c r="A1003" s="174"/>
    </row>
    <row r="1004">
      <c r="A1004" s="174"/>
    </row>
    <row r="1005">
      <c r="A1005" s="174"/>
    </row>
    <row r="1006">
      <c r="A1006" s="174"/>
    </row>
    <row r="1007">
      <c r="A1007" s="174"/>
    </row>
    <row r="1008">
      <c r="A1008" s="174"/>
    </row>
    <row r="1009">
      <c r="A1009" s="174"/>
    </row>
    <row r="1010">
      <c r="A1010" s="174"/>
    </row>
    <row r="1011">
      <c r="A1011" s="174"/>
    </row>
    <row r="1012">
      <c r="A1012" s="174"/>
    </row>
    <row r="1013">
      <c r="A1013" s="174"/>
    </row>
    <row r="1014">
      <c r="A1014" s="174"/>
    </row>
    <row r="1015">
      <c r="A1015" s="174"/>
    </row>
    <row r="1016">
      <c r="A1016" s="174"/>
    </row>
    <row r="1017">
      <c r="A1017" s="174"/>
    </row>
    <row r="1018">
      <c r="A1018" s="174"/>
    </row>
    <row r="1019">
      <c r="A1019" s="174"/>
    </row>
    <row r="1020">
      <c r="A1020" s="174"/>
    </row>
    <row r="1021">
      <c r="A1021" s="174"/>
    </row>
    <row r="1022">
      <c r="A1022" s="174"/>
    </row>
    <row r="1023">
      <c r="A1023" s="174"/>
    </row>
    <row r="1024">
      <c r="A1024" s="174"/>
    </row>
    <row r="1025">
      <c r="A1025" s="174"/>
    </row>
    <row r="1026">
      <c r="A1026" s="174"/>
    </row>
    <row r="1027">
      <c r="A1027" s="174"/>
    </row>
    <row r="1028">
      <c r="A1028" s="174"/>
    </row>
    <row r="1029">
      <c r="A1029" s="174"/>
    </row>
    <row r="1030">
      <c r="A1030" s="174"/>
    </row>
    <row r="1031">
      <c r="A1031" s="174"/>
    </row>
    <row r="1032">
      <c r="A1032" s="174"/>
    </row>
    <row r="1033">
      <c r="A1033" s="174"/>
    </row>
  </sheetData>
  <mergeCells count="1">
    <mergeCell ref="A5:G5"/>
  </mergeCells>
  <drawing r:id="rId1"/>
</worksheet>
</file>