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22.xml" ContentType="application/vnd.ms-office.chartstyle+xml"/>
  <Override PartName="/xl/charts/colors22.xml" ContentType="application/vnd.ms-office.chartcolorstyle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drawings/drawing4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search\Programming\PilotStudy01\"/>
    </mc:Choice>
  </mc:AlternateContent>
  <xr:revisionPtr revIDLastSave="0" documentId="13_ncr:1_{9821B06B-D7B2-4D2F-9D23-C348053FCC44}" xr6:coauthVersionLast="47" xr6:coauthVersionMax="47" xr10:uidLastSave="{00000000-0000-0000-0000-000000000000}"/>
  <bookViews>
    <workbookView xWindow="28680" yWindow="-120" windowWidth="29040" windowHeight="15840" tabRatio="458" activeTab="3" xr2:uid="{D3F1141B-13E0-4FAD-BB89-3B485E477EF2}"/>
  </bookViews>
  <sheets>
    <sheet name="Site 1_410730" sheetId="1" r:id="rId1"/>
    <sheet name="Benchmark" sheetId="2" r:id="rId2"/>
    <sheet name="CachmentInfo" sheetId="4" r:id="rId3"/>
    <sheet name="timeline" sheetId="3" r:id="rId4"/>
    <sheet name="Outline Map" sheetId="6" r:id="rId5"/>
    <sheet name="Monthly Optim" sheetId="5" r:id="rId6"/>
  </sheets>
  <definedNames>
    <definedName name="_xlchart.v1.0" hidden="1">Benchmark!$E$2:$E$7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6" i="4" l="1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I3" i="4"/>
  <c r="I2" i="4"/>
  <c r="D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42" i="1" l="1"/>
  <c r="D57" i="1"/>
  <c r="D82" i="1"/>
  <c r="E83" i="1"/>
  <c r="E58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62" i="1"/>
  <c r="E50" i="1"/>
  <c r="E51" i="1"/>
  <c r="E52" i="1"/>
  <c r="E53" i="1"/>
  <c r="E54" i="1"/>
  <c r="E55" i="1"/>
  <c r="E56" i="1"/>
  <c r="E49" i="1"/>
  <c r="D46" i="1" l="1"/>
  <c r="D34" i="1"/>
</calcChain>
</file>

<file path=xl/sharedStrings.xml><?xml version="1.0" encoding="utf-8"?>
<sst xmlns="http://schemas.openxmlformats.org/spreadsheetml/2006/main" count="351" uniqueCount="182">
  <si>
    <t>with occurrence parameter only</t>
  </si>
  <si>
    <t>All parameter</t>
  </si>
  <si>
    <t>SSE.SetSeed</t>
  </si>
  <si>
    <t>Average SSE of 100 replicates</t>
  </si>
  <si>
    <t>amount only</t>
  </si>
  <si>
    <t>trial 1</t>
  </si>
  <si>
    <t>trial2</t>
  </si>
  <si>
    <t>trial 3</t>
  </si>
  <si>
    <t>trial 4</t>
  </si>
  <si>
    <t>trial 5</t>
  </si>
  <si>
    <t>trial 6</t>
  </si>
  <si>
    <t>trial 7</t>
  </si>
  <si>
    <t>trial 8</t>
  </si>
  <si>
    <t>trial 9</t>
  </si>
  <si>
    <t>trial 10</t>
  </si>
  <si>
    <t>trial 11</t>
  </si>
  <si>
    <t>trial 12</t>
  </si>
  <si>
    <t>occurrence only</t>
  </si>
  <si>
    <t>trial 2</t>
  </si>
  <si>
    <t>trial 13</t>
  </si>
  <si>
    <t>trial 14</t>
  </si>
  <si>
    <t>trial 15</t>
  </si>
  <si>
    <t>trial 16</t>
  </si>
  <si>
    <t>trial 17</t>
  </si>
  <si>
    <t>trial 18</t>
  </si>
  <si>
    <t>trial 19</t>
  </si>
  <si>
    <t>set.seed SSE</t>
  </si>
  <si>
    <t>time (s)</t>
  </si>
  <si>
    <t>with amount parameters only
(and optimised occurrence parameters)</t>
  </si>
  <si>
    <t>Outlet ID:</t>
  </si>
  <si>
    <t>Juradiction:</t>
  </si>
  <si>
    <t>ACT</t>
  </si>
  <si>
    <r>
      <t>130 km</t>
    </r>
    <r>
      <rPr>
        <vertAlign val="superscript"/>
        <sz val="11"/>
        <color theme="1"/>
        <rFont val="Calibri"/>
        <family val="2"/>
        <scheme val="minor"/>
      </rPr>
      <t>2</t>
    </r>
  </si>
  <si>
    <t>Lat:</t>
  </si>
  <si>
    <t>Long:</t>
  </si>
  <si>
    <t>Record:</t>
  </si>
  <si>
    <t>05/07/1963 - 28/02/2019</t>
  </si>
  <si>
    <t>Area:</t>
  </si>
  <si>
    <t>Total</t>
  </si>
  <si>
    <t>SILO ID:</t>
  </si>
  <si>
    <t>NSW</t>
  </si>
  <si>
    <t>Elevation:</t>
  </si>
  <si>
    <t>Iterations</t>
  </si>
  <si>
    <t>All parameters</t>
  </si>
  <si>
    <t>PDW</t>
  </si>
  <si>
    <t>PWW</t>
  </si>
  <si>
    <t>alpha</t>
  </si>
  <si>
    <t>beta</t>
  </si>
  <si>
    <t>Baseline</t>
  </si>
  <si>
    <t>Occurrence only - trial 19</t>
  </si>
  <si>
    <t>Amount only with optimised occurrence - trial 10</t>
  </si>
  <si>
    <t>All parameters - trial 08</t>
  </si>
  <si>
    <t>trial 20</t>
  </si>
  <si>
    <t>min/iter</t>
  </si>
  <si>
    <t>average</t>
  </si>
  <si>
    <t>Average</t>
  </si>
  <si>
    <t>Total (hours)</t>
  </si>
  <si>
    <t>All parameters - trial 20 with new code</t>
  </si>
  <si>
    <t>get SSE</t>
  </si>
  <si>
    <t>get voFDC</t>
  </si>
  <si>
    <t>get simFDC</t>
  </si>
  <si>
    <t>extract simflow</t>
  </si>
  <si>
    <t>run GR4J</t>
  </si>
  <si>
    <t>run WGEN</t>
  </si>
  <si>
    <t>pass amount para</t>
  </si>
  <si>
    <t>pass occur para</t>
  </si>
  <si>
    <t>Description</t>
  </si>
  <si>
    <t>make GR4J runoption</t>
  </si>
  <si>
    <t>Original OF</t>
  </si>
  <si>
    <t>min</t>
  </si>
  <si>
    <t>lq</t>
  </si>
  <si>
    <t>mean</t>
  </si>
  <si>
    <t>median</t>
  </si>
  <si>
    <t>uq</t>
  </si>
  <si>
    <t>max</t>
  </si>
  <si>
    <t>No. Evaluation</t>
  </si>
  <si>
    <t>significant</t>
  </si>
  <si>
    <t>insignificant</t>
  </si>
  <si>
    <t>Runtime (ms)</t>
  </si>
  <si>
    <t>V1.0</t>
  </si>
  <si>
    <t>V2.0</t>
  </si>
  <si>
    <t>V3.0</t>
  </si>
  <si>
    <t>V4.0</t>
  </si>
  <si>
    <t>get FDC</t>
  </si>
  <si>
    <t>Runtime (us)</t>
  </si>
  <si>
    <t>in R</t>
  </si>
  <si>
    <t>in C</t>
  </si>
  <si>
    <t>MC model</t>
  </si>
  <si>
    <t>V.2.0</t>
  </si>
  <si>
    <t>V3.1</t>
  </si>
  <si>
    <t>Overall</t>
  </si>
  <si>
    <t>Febuary</t>
  </si>
  <si>
    <t>March</t>
  </si>
  <si>
    <t>April</t>
  </si>
  <si>
    <t>Major Review</t>
  </si>
  <si>
    <t>Presentation</t>
  </si>
  <si>
    <t>Introduction</t>
  </si>
  <si>
    <t>Methodology</t>
  </si>
  <si>
    <t>Case study</t>
  </si>
  <si>
    <t>Result</t>
  </si>
  <si>
    <t>Discussion</t>
  </si>
  <si>
    <t>Conclusion</t>
  </si>
  <si>
    <t>Draft for feedback</t>
  </si>
  <si>
    <t>Draft presentation</t>
  </si>
  <si>
    <t>31/01 - 04/02</t>
  </si>
  <si>
    <t>07/02 - 11/02</t>
  </si>
  <si>
    <t>14/02 - 18/02</t>
  </si>
  <si>
    <t>21/02 - 25/02</t>
  </si>
  <si>
    <t>28/02 - 04/03</t>
  </si>
  <si>
    <t>07/03 - 11/03</t>
  </si>
  <si>
    <t>14/03 - 18/03</t>
  </si>
  <si>
    <t>21/03 - 25/03</t>
  </si>
  <si>
    <t>28/03 - 01/04</t>
  </si>
  <si>
    <t>04/04 - 08/04</t>
  </si>
  <si>
    <t>11/04 - 15/04</t>
  </si>
  <si>
    <t>18/04 - 22/04</t>
  </si>
  <si>
    <t>Simulation</t>
  </si>
  <si>
    <t>ID</t>
  </si>
  <si>
    <t>Lat</t>
  </si>
  <si>
    <t>Long</t>
  </si>
  <si>
    <t>Juradiction</t>
  </si>
  <si>
    <t>Area(Km^2)</t>
  </si>
  <si>
    <t>x1</t>
  </si>
  <si>
    <t>x2</t>
  </si>
  <si>
    <t>x3</t>
  </si>
  <si>
    <t>x4</t>
  </si>
  <si>
    <t>NSE</t>
  </si>
  <si>
    <t>NearestSilo</t>
  </si>
  <si>
    <t>G8140063</t>
  </si>
  <si>
    <t>NT</t>
  </si>
  <si>
    <t>G8170002</t>
  </si>
  <si>
    <t>915206A</t>
  </si>
  <si>
    <t>QLD</t>
  </si>
  <si>
    <t>143107A</t>
  </si>
  <si>
    <t>136202D</t>
  </si>
  <si>
    <t>108002A</t>
  </si>
  <si>
    <t>111005A</t>
  </si>
  <si>
    <t>121002A</t>
  </si>
  <si>
    <t>VIC</t>
  </si>
  <si>
    <t>TAS</t>
  </si>
  <si>
    <t>A5030502</t>
  </si>
  <si>
    <t>SA</t>
  </si>
  <si>
    <t>A5060500</t>
  </si>
  <si>
    <t>A5090503</t>
  </si>
  <si>
    <t>WA</t>
  </si>
  <si>
    <t>Start (YYYYMMDD)</t>
  </si>
  <si>
    <t>End (YYYYMMDD)</t>
  </si>
  <si>
    <t>Nyear</t>
  </si>
  <si>
    <t>Column1</t>
  </si>
  <si>
    <t>not potential</t>
  </si>
  <si>
    <t>potential</t>
  </si>
  <si>
    <t>maybe</t>
  </si>
  <si>
    <t>Checklist</t>
  </si>
  <si>
    <t>plan for results</t>
  </si>
  <si>
    <t>40hrs of CARST</t>
  </si>
  <si>
    <t>literature review</t>
  </si>
  <si>
    <t>Introduction paragrpah</t>
  </si>
  <si>
    <t>Research gap</t>
  </si>
  <si>
    <t>Objectives</t>
  </si>
  <si>
    <t>Comment</t>
  </si>
  <si>
    <t>Good Rainfall - Good Streamflow</t>
  </si>
  <si>
    <t>Bad Rainfall - Bad Streamflow</t>
  </si>
  <si>
    <t>Dry catchment -Small value of streamflow</t>
  </si>
  <si>
    <t>~Bad Rainfall - Good Streamflow</t>
  </si>
  <si>
    <t>Good Rainfall - ~Good streamflow</t>
  </si>
  <si>
    <t>Good Rainfall - ~Bad Streamflow</t>
  </si>
  <si>
    <t>Good Rainfall - Bad Streamflow - Small value of streamflow</t>
  </si>
  <si>
    <t>Good Rainfall - Good Streamflow - Small value of streamflow</t>
  </si>
  <si>
    <t>~Good Rainfall - Good Streamflow - Small value of streamflow</t>
  </si>
  <si>
    <t>Objective Function</t>
  </si>
  <si>
    <t>SSE flow duration curve</t>
  </si>
  <si>
    <t>SSE flow duration curve &amp; SSE mean rainfall</t>
  </si>
  <si>
    <t>SSE flow duration curve &amp; SSE rainfall</t>
  </si>
  <si>
    <t>SSE flow duration curve disaggregate</t>
  </si>
  <si>
    <t>0.5Q + 0.5R</t>
  </si>
  <si>
    <t>0.5Q^2+0.5R</t>
  </si>
  <si>
    <t>0.5Q+0.5R</t>
  </si>
  <si>
    <t>0.1H+03.M+0.6L</t>
  </si>
  <si>
    <t>H = high(prob&lt;0.05); M = high(0.05&lt;prob&lt;0.5); L = low(prob&gt;0.5)</t>
  </si>
  <si>
    <t>Case Study</t>
  </si>
  <si>
    <t>Results</t>
  </si>
  <si>
    <t>Gantt 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</si>
</sst>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name val="Calibri"/>
      <family val="2"/>
      <scheme val="minor"/>
    </font>
    <font>
      <sz val="11"/>
      <color theme="5" tint="0.59999389629810485"/>
      <name val="Calibri"/>
      <family val="2"/>
      <scheme val="minor"/>
    </font>
    <font>
      <sz val="11"/>
      <color rgb="FF70330A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theme="9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0" fontId="1" fillId="0" borderId="0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164" fontId="0" fillId="0" borderId="4" xfId="0" applyNumberFormat="1" applyBorder="1" applyAlignment="1">
      <alignment vertical="center" wrapText="1"/>
    </xf>
    <xf numFmtId="164" fontId="1" fillId="0" borderId="4" xfId="0" applyNumberFormat="1" applyFont="1" applyBorder="1" applyAlignment="1">
      <alignment vertical="center" wrapText="1"/>
    </xf>
    <xf numFmtId="164" fontId="1" fillId="0" borderId="5" xfId="0" applyNumberFormat="1" applyFont="1" applyBorder="1" applyAlignment="1">
      <alignment vertical="center" wrapText="1"/>
    </xf>
    <xf numFmtId="0" fontId="0" fillId="0" borderId="0" xfId="0" applyFont="1" applyAlignment="1">
      <alignment vertical="center" wrapText="1"/>
    </xf>
    <xf numFmtId="0" fontId="0" fillId="2" borderId="0" xfId="0" applyFill="1"/>
    <xf numFmtId="0" fontId="0" fillId="3" borderId="0" xfId="0" applyFill="1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4" borderId="0" xfId="0" applyFill="1"/>
    <xf numFmtId="0" fontId="0" fillId="2" borderId="6" xfId="0" applyFill="1" applyBorder="1"/>
    <xf numFmtId="0" fontId="4" fillId="0" borderId="7" xfId="0" applyFont="1" applyBorder="1"/>
    <xf numFmtId="0" fontId="5" fillId="0" borderId="7" xfId="0" applyFont="1" applyBorder="1" applyAlignment="1">
      <alignment horizontal="center"/>
    </xf>
    <xf numFmtId="0" fontId="5" fillId="0" borderId="7" xfId="0" applyFont="1" applyBorder="1"/>
    <xf numFmtId="0" fontId="6" fillId="0" borderId="7" xfId="0" applyFont="1" applyBorder="1"/>
    <xf numFmtId="0" fontId="4" fillId="5" borderId="7" xfId="0" applyFont="1" applyFill="1" applyBorder="1"/>
    <xf numFmtId="0" fontId="4" fillId="6" borderId="7" xfId="0" applyFont="1" applyFill="1" applyBorder="1"/>
    <xf numFmtId="0" fontId="4" fillId="0" borderId="7" xfId="0" applyFont="1" applyFill="1" applyBorder="1"/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5" fillId="0" borderId="8" xfId="0" applyFont="1" applyBorder="1" applyAlignment="1">
      <alignment horizontal="center"/>
    </xf>
    <xf numFmtId="0" fontId="6" fillId="0" borderId="8" xfId="0" applyFont="1" applyBorder="1"/>
    <xf numFmtId="0" fontId="4" fillId="0" borderId="8" xfId="0" applyFont="1" applyBorder="1"/>
    <xf numFmtId="0" fontId="4" fillId="7" borderId="8" xfId="0" applyFont="1" applyFill="1" applyBorder="1"/>
    <xf numFmtId="0" fontId="5" fillId="0" borderId="9" xfId="0" applyFont="1" applyBorder="1" applyAlignment="1">
      <alignment horizontal="center"/>
    </xf>
    <xf numFmtId="0" fontId="6" fillId="0" borderId="9" xfId="0" applyFont="1" applyBorder="1"/>
    <xf numFmtId="0" fontId="4" fillId="0" borderId="9" xfId="0" applyFont="1" applyBorder="1"/>
    <xf numFmtId="0" fontId="4" fillId="5" borderId="8" xfId="0" applyFont="1" applyFill="1" applyBorder="1"/>
    <xf numFmtId="0" fontId="4" fillId="7" borderId="9" xfId="0" applyFont="1" applyFill="1" applyBorder="1"/>
    <xf numFmtId="0" fontId="4" fillId="5" borderId="9" xfId="0" applyFont="1" applyFill="1" applyBorder="1"/>
    <xf numFmtId="0" fontId="4" fillId="10" borderId="7" xfId="0" applyFont="1" applyFill="1" applyBorder="1"/>
    <xf numFmtId="0" fontId="4" fillId="11" borderId="7" xfId="0" applyFont="1" applyFill="1" applyBorder="1"/>
    <xf numFmtId="0" fontId="7" fillId="8" borderId="0" xfId="0" applyFont="1" applyFill="1" applyAlignment="1">
      <alignment horizontal="center"/>
    </xf>
    <xf numFmtId="0" fontId="1" fillId="12" borderId="0" xfId="0" applyFont="1" applyFill="1" applyAlignment="1">
      <alignment horizontal="center"/>
    </xf>
    <xf numFmtId="0" fontId="1" fillId="13" borderId="0" xfId="0" applyFont="1" applyFill="1" applyAlignment="1">
      <alignment horizontal="center"/>
    </xf>
    <xf numFmtId="0" fontId="1" fillId="14" borderId="0" xfId="0" applyFont="1" applyFill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5" fillId="0" borderId="7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8" fillId="6" borderId="7" xfId="0" applyFont="1" applyFill="1" applyBorder="1"/>
    <xf numFmtId="0" fontId="4" fillId="15" borderId="7" xfId="0" applyFont="1" applyFill="1" applyBorder="1"/>
    <xf numFmtId="0" fontId="4" fillId="16" borderId="9" xfId="0" applyFont="1" applyFill="1" applyBorder="1"/>
    <xf numFmtId="0" fontId="4" fillId="16" borderId="7" xfId="0" applyFont="1" applyFill="1" applyBorder="1"/>
    <xf numFmtId="0" fontId="9" fillId="6" borderId="7" xfId="0" applyFont="1" applyFill="1" applyBorder="1"/>
    <xf numFmtId="0" fontId="10" fillId="7" borderId="0" xfId="0" applyFont="1" applyFill="1" applyAlignment="1">
      <alignment horizontal="center"/>
    </xf>
  </cellXfs>
  <cellStyles count="1">
    <cellStyle name="Normal" xfId="0" builtinId="0"/>
  </cellStyles>
  <dxfs count="17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70330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Optimising</a:t>
            </a:r>
            <a:r>
              <a:rPr lang="en-GB" baseline="0"/>
              <a:t> amount parameters only (with optimised occurence parameters)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'Site 1_410730'!$A$36:$A$45</c:f>
              <c:strCache>
                <c:ptCount val="10"/>
                <c:pt idx="0">
                  <c:v>trial 1</c:v>
                </c:pt>
                <c:pt idx="1">
                  <c:v>trial2</c:v>
                </c:pt>
                <c:pt idx="2">
                  <c:v>trial 3</c:v>
                </c:pt>
                <c:pt idx="3">
                  <c:v>trial 4</c:v>
                </c:pt>
                <c:pt idx="4">
                  <c:v>trial 5</c:v>
                </c:pt>
                <c:pt idx="5">
                  <c:v>trial 6</c:v>
                </c:pt>
                <c:pt idx="6">
                  <c:v>trial 7</c:v>
                </c:pt>
                <c:pt idx="7">
                  <c:v>trial 8</c:v>
                </c:pt>
                <c:pt idx="8">
                  <c:v>trial 9</c:v>
                </c:pt>
                <c:pt idx="9">
                  <c:v>trial 10</c:v>
                </c:pt>
              </c:strCache>
            </c:strRef>
          </c:xVal>
          <c:yVal>
            <c:numRef>
              <c:f>'Site 1_410730'!$B$36:$B$45</c:f>
              <c:numCache>
                <c:formatCode>General</c:formatCode>
                <c:ptCount val="10"/>
                <c:pt idx="0">
                  <c:v>235.9324</c:v>
                </c:pt>
                <c:pt idx="1">
                  <c:v>235.2542</c:v>
                </c:pt>
                <c:pt idx="2">
                  <c:v>235.2499</c:v>
                </c:pt>
                <c:pt idx="3">
                  <c:v>235.24379999999999</c:v>
                </c:pt>
                <c:pt idx="4">
                  <c:v>235.23849999999999</c:v>
                </c:pt>
                <c:pt idx="5">
                  <c:v>234.2723</c:v>
                </c:pt>
                <c:pt idx="6">
                  <c:v>234.25129999999999</c:v>
                </c:pt>
                <c:pt idx="7">
                  <c:v>234.22139999999999</c:v>
                </c:pt>
                <c:pt idx="8">
                  <c:v>234.15430000000001</c:v>
                </c:pt>
                <c:pt idx="9">
                  <c:v>234.14660000000001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74-4D35-92BB-7AE8A8248A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2647999"/>
        <c:axId val="1502648415"/>
      </c:scatterChart>
      <c:valAx>
        <c:axId val="1502647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 Trial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2648415"/>
        <c:crosses val="autoZero"/>
        <c:crossBetween val="midCat"/>
      </c:valAx>
      <c:valAx>
        <c:axId val="1502648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SSE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26479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Beta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Baseline</c:v>
          </c:tx>
          <c:spPr>
            <a:ln w="571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1_410730'!$Q$15:$Q$26</c:f>
              <c:numCache>
                <c:formatCode>General</c:formatCode>
                <c:ptCount val="12"/>
                <c:pt idx="0">
                  <c:v>4.58728781463245E-2</c:v>
                </c:pt>
                <c:pt idx="1">
                  <c:v>5.3681764227666198E-2</c:v>
                </c:pt>
                <c:pt idx="2">
                  <c:v>3.4197273610095398E-2</c:v>
                </c:pt>
                <c:pt idx="3">
                  <c:v>4.2982326668253398E-2</c:v>
                </c:pt>
                <c:pt idx="4">
                  <c:v>5.9210456676542803E-2</c:v>
                </c:pt>
                <c:pt idx="5">
                  <c:v>6.3839423232491005E-2</c:v>
                </c:pt>
                <c:pt idx="6">
                  <c:v>5.0543007648536503E-2</c:v>
                </c:pt>
                <c:pt idx="7">
                  <c:v>6.3780910910447394E-2</c:v>
                </c:pt>
                <c:pt idx="8">
                  <c:v>6.7854780313007207E-2</c:v>
                </c:pt>
                <c:pt idx="9">
                  <c:v>6.59179939282937E-2</c:v>
                </c:pt>
                <c:pt idx="10">
                  <c:v>7.2744489854828703E-2</c:v>
                </c:pt>
                <c:pt idx="11">
                  <c:v>5.4817605022355401E-2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71-451C-B314-6668EC324BE3}"/>
            </c:ext>
          </c:extLst>
        </c:ser>
        <c:ser>
          <c:idx val="3"/>
          <c:order val="1"/>
          <c:tx>
            <c:v>All parameters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1_410730'!$E$88:$E$99</c:f>
              <c:numCache>
                <c:formatCode>General</c:formatCode>
                <c:ptCount val="12"/>
                <c:pt idx="0">
                  <c:v>2.0126088797509298E-2</c:v>
                </c:pt>
                <c:pt idx="1">
                  <c:v>0.247183014901495</c:v>
                </c:pt>
                <c:pt idx="2">
                  <c:v>0.19397772412466199</c:v>
                </c:pt>
                <c:pt idx="3">
                  <c:v>0.222115613516532</c:v>
                </c:pt>
                <c:pt idx="4">
                  <c:v>0.108967584719164</c:v>
                </c:pt>
                <c:pt idx="5">
                  <c:v>4.0976784157789298E-2</c:v>
                </c:pt>
                <c:pt idx="6">
                  <c:v>0.110207501118916</c:v>
                </c:pt>
                <c:pt idx="7">
                  <c:v>5.8025725529514599E-2</c:v>
                </c:pt>
                <c:pt idx="8">
                  <c:v>7.4423204799198797E-2</c:v>
                </c:pt>
                <c:pt idx="9">
                  <c:v>0.23763216074459201</c:v>
                </c:pt>
                <c:pt idx="10">
                  <c:v>0.25297020591529301</c:v>
                </c:pt>
                <c:pt idx="11">
                  <c:v>0.16891964148408001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B71-451C-B314-6668EC324B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1682304"/>
        <c:axId val="1011682720"/>
      </c:lineChart>
      <c:catAx>
        <c:axId val="1011682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720"/>
        <c:crosses val="autoZero"/>
        <c:auto val="1"/>
        <c:lblAlgn val="ctr"/>
        <c:lblOffset val="100"/>
        <c:noMultiLvlLbl val="0"/>
      </c:catAx>
      <c:valAx>
        <c:axId val="101168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PDW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Baseline</c:v>
          </c:tx>
          <c:spPr>
            <a:ln w="3810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1_410730'!$N$15:$N$26</c:f>
              <c:numCache>
                <c:formatCode>General</c:formatCode>
                <c:ptCount val="12"/>
                <c:pt idx="0">
                  <c:v>0.24168126094570899</c:v>
                </c:pt>
                <c:pt idx="1">
                  <c:v>0.22709163346613501</c:v>
                </c:pt>
                <c:pt idx="2">
                  <c:v>0.20782608695652199</c:v>
                </c:pt>
                <c:pt idx="3">
                  <c:v>0.20768526989936001</c:v>
                </c:pt>
                <c:pt idx="4">
                  <c:v>0.26035502958579898</c:v>
                </c:pt>
                <c:pt idx="5">
                  <c:v>0.31353919239904998</c:v>
                </c:pt>
                <c:pt idx="6">
                  <c:v>0.346964064436183</c:v>
                </c:pt>
                <c:pt idx="7">
                  <c:v>0.35272277227722798</c:v>
                </c:pt>
                <c:pt idx="8">
                  <c:v>0.341890315052509</c:v>
                </c:pt>
                <c:pt idx="9">
                  <c:v>0.290091930541369</c:v>
                </c:pt>
                <c:pt idx="10">
                  <c:v>0.29184549356223199</c:v>
                </c:pt>
                <c:pt idx="11">
                  <c:v>0.26524953789279099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A2-4034-9313-183733462CC7}"/>
            </c:ext>
          </c:extLst>
        </c:ser>
        <c:ser>
          <c:idx val="3"/>
          <c:order val="1"/>
          <c:tx>
            <c:v>All parameters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1_410730'!$B$88:$B$99</c:f>
              <c:numCache>
                <c:formatCode>General</c:formatCode>
                <c:ptCount val="12"/>
                <c:pt idx="0">
                  <c:v>0.24876353457231101</c:v>
                </c:pt>
                <c:pt idx="1">
                  <c:v>0.219987429047449</c:v>
                </c:pt>
                <c:pt idx="2">
                  <c:v>0.207088697175904</c:v>
                </c:pt>
                <c:pt idx="3">
                  <c:v>0.20282760809472999</c:v>
                </c:pt>
                <c:pt idx="4">
                  <c:v>0.25821864807263301</c:v>
                </c:pt>
                <c:pt idx="5">
                  <c:v>0.31357578247072398</c:v>
                </c:pt>
                <c:pt idx="6">
                  <c:v>0.333053483335428</c:v>
                </c:pt>
                <c:pt idx="7">
                  <c:v>0.338303892182162</c:v>
                </c:pt>
                <c:pt idx="8">
                  <c:v>0.32122943103168999</c:v>
                </c:pt>
                <c:pt idx="9">
                  <c:v>0.29765907929784002</c:v>
                </c:pt>
                <c:pt idx="10">
                  <c:v>0.29113640522276701</c:v>
                </c:pt>
                <c:pt idx="11">
                  <c:v>0.25230062336532699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6A2-4034-9313-183733462C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1682304"/>
        <c:axId val="1011682720"/>
      </c:lineChart>
      <c:catAx>
        <c:axId val="1011682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720"/>
        <c:crosses val="autoZero"/>
        <c:auto val="1"/>
        <c:lblAlgn val="ctr"/>
        <c:lblOffset val="100"/>
        <c:noMultiLvlLbl val="0"/>
      </c:catAx>
      <c:valAx>
        <c:axId val="101168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PWW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Baseline</c:v>
          </c:tx>
          <c:spPr>
            <a:ln w="3810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1_410730'!$O$15:$O$26</c:f>
              <c:numCache>
                <c:formatCode>General</c:formatCode>
                <c:ptCount val="12"/>
                <c:pt idx="0">
                  <c:v>0.53456998313659398</c:v>
                </c:pt>
                <c:pt idx="1">
                  <c:v>0.60311958405545896</c:v>
                </c:pt>
                <c:pt idx="2">
                  <c:v>0.56678700361010803</c:v>
                </c:pt>
                <c:pt idx="3">
                  <c:v>0.59352517985611497</c:v>
                </c:pt>
                <c:pt idx="4">
                  <c:v>0.61739130434782596</c:v>
                </c:pt>
                <c:pt idx="5">
                  <c:v>0.67286245353159801</c:v>
                </c:pt>
                <c:pt idx="6">
                  <c:v>0.69805194805194803</c:v>
                </c:pt>
                <c:pt idx="7">
                  <c:v>0.692556634304207</c:v>
                </c:pt>
                <c:pt idx="8">
                  <c:v>0.64355231143552305</c:v>
                </c:pt>
                <c:pt idx="9">
                  <c:v>0.62301587301587302</c:v>
                </c:pt>
                <c:pt idx="10">
                  <c:v>0.63587684069611805</c:v>
                </c:pt>
                <c:pt idx="11">
                  <c:v>0.56202143950995398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1D-4073-9478-636AD8DD9D92}"/>
            </c:ext>
          </c:extLst>
        </c:ser>
        <c:ser>
          <c:idx val="3"/>
          <c:order val="3"/>
          <c:tx>
            <c:v>All parameters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1_410730'!$C$88:$C$99</c:f>
              <c:numCache>
                <c:formatCode>General</c:formatCode>
                <c:ptCount val="12"/>
                <c:pt idx="0">
                  <c:v>0.52163003704873101</c:v>
                </c:pt>
                <c:pt idx="1">
                  <c:v>0.59064730834249202</c:v>
                </c:pt>
                <c:pt idx="2">
                  <c:v>0.56728893199513797</c:v>
                </c:pt>
                <c:pt idx="3">
                  <c:v>0.58774772931910102</c:v>
                </c:pt>
                <c:pt idx="4">
                  <c:v>0.61908888704755505</c:v>
                </c:pt>
                <c:pt idx="5">
                  <c:v>0.67128770237067303</c:v>
                </c:pt>
                <c:pt idx="6">
                  <c:v>0.68341384062193899</c:v>
                </c:pt>
                <c:pt idx="7">
                  <c:v>0.67893625141851999</c:v>
                </c:pt>
                <c:pt idx="8">
                  <c:v>0.65233449779060104</c:v>
                </c:pt>
                <c:pt idx="9">
                  <c:v>0.63284919541254503</c:v>
                </c:pt>
                <c:pt idx="10">
                  <c:v>0.64202807111663796</c:v>
                </c:pt>
                <c:pt idx="11">
                  <c:v>0.57313638240736697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A1D-4073-9478-636AD8DD9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1682304"/>
        <c:axId val="1011682720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v>Occurrence only</c:v>
                </c:tx>
                <c:spPr>
                  <a:ln w="28575" cap="rnd">
                    <a:solidFill>
                      <a:schemeClr val="accent2"/>
                    </a:solidFill>
                    <a:prstDash val="dashDot"/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'Site 1_410730'!$O$29:$O$40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0.43829205923881598</c:v>
                      </c:pt>
                      <c:pt idx="1">
                        <c:v>0.39492163193833002</c:v>
                      </c:pt>
                      <c:pt idx="2">
                        <c:v>0.87088207200304601</c:v>
                      </c:pt>
                      <c:pt idx="3">
                        <c:v>0.29740313542204999</c:v>
                      </c:pt>
                      <c:pt idx="4">
                        <c:v>5.59325334187631E-2</c:v>
                      </c:pt>
                      <c:pt idx="5">
                        <c:v>0.47113270964436998</c:v>
                      </c:pt>
                      <c:pt idx="6">
                        <c:v>0.43801298450999498</c:v>
                      </c:pt>
                      <c:pt idx="7">
                        <c:v>0.227429686269319</c:v>
                      </c:pt>
                      <c:pt idx="8">
                        <c:v>0.39745220509067403</c:v>
                      </c:pt>
                      <c:pt idx="9">
                        <c:v>0.34977635540136098</c:v>
                      </c:pt>
                      <c:pt idx="10">
                        <c:v>6.0110071168613E-2</c:v>
                      </c:pt>
                      <c:pt idx="11">
                        <c:v>0.38318917618792803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7A1D-4073-9478-636AD8DD9D92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v>Amount only with optimised occurrence</c:v>
                </c:tx>
                <c:spPr>
                  <a:ln w="28575" cap="rnd">
                    <a:solidFill>
                      <a:schemeClr val="accent1"/>
                    </a:solidFill>
                    <a:prstDash val="dash"/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'Site 1_410730'!$U$29:$U$40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0.43829205923881598</c:v>
                      </c:pt>
                      <c:pt idx="1">
                        <c:v>0.39492163193833002</c:v>
                      </c:pt>
                      <c:pt idx="2">
                        <c:v>0.87088207200304601</c:v>
                      </c:pt>
                      <c:pt idx="3">
                        <c:v>0.29740313542204999</c:v>
                      </c:pt>
                      <c:pt idx="4">
                        <c:v>5.59325334187631E-2</c:v>
                      </c:pt>
                      <c:pt idx="5">
                        <c:v>0.47113270964436998</c:v>
                      </c:pt>
                      <c:pt idx="6">
                        <c:v>0.43801298450999498</c:v>
                      </c:pt>
                      <c:pt idx="7">
                        <c:v>0.227429686269319</c:v>
                      </c:pt>
                      <c:pt idx="8">
                        <c:v>0.39745220509067403</c:v>
                      </c:pt>
                      <c:pt idx="9">
                        <c:v>0.34977635540136098</c:v>
                      </c:pt>
                      <c:pt idx="10">
                        <c:v>6.0110071168613E-2</c:v>
                      </c:pt>
                      <c:pt idx="11">
                        <c:v>0.38318917618792803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7A1D-4073-9478-636AD8DD9D92}"/>
                  </c:ext>
                </c:extLst>
              </c15:ser>
            </c15:filteredLineSeries>
          </c:ext>
        </c:extLst>
      </c:lineChart>
      <c:catAx>
        <c:axId val="1011682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720"/>
        <c:crosses val="autoZero"/>
        <c:auto val="1"/>
        <c:lblAlgn val="ctr"/>
        <c:lblOffset val="100"/>
        <c:noMultiLvlLbl val="0"/>
      </c:catAx>
      <c:valAx>
        <c:axId val="101168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Optimising all parameters at once with WGEN 4.0</a:t>
            </a:r>
            <a:endParaRPr lang="en-A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'Site 1_410730'!$A$121:$A$140</c:f>
              <c:strCache>
                <c:ptCount val="20"/>
                <c:pt idx="0">
                  <c:v>trial 1</c:v>
                </c:pt>
                <c:pt idx="1">
                  <c:v>trial2</c:v>
                </c:pt>
                <c:pt idx="2">
                  <c:v>trial 3</c:v>
                </c:pt>
                <c:pt idx="3">
                  <c:v>trial 4</c:v>
                </c:pt>
                <c:pt idx="4">
                  <c:v>trial 5</c:v>
                </c:pt>
                <c:pt idx="5">
                  <c:v>trial 6</c:v>
                </c:pt>
                <c:pt idx="6">
                  <c:v>trial 7</c:v>
                </c:pt>
                <c:pt idx="7">
                  <c:v>trial 8</c:v>
                </c:pt>
                <c:pt idx="8">
                  <c:v>trial 9</c:v>
                </c:pt>
                <c:pt idx="9">
                  <c:v>trial 10</c:v>
                </c:pt>
                <c:pt idx="10">
                  <c:v>trial 11</c:v>
                </c:pt>
                <c:pt idx="11">
                  <c:v>trial 12</c:v>
                </c:pt>
                <c:pt idx="12">
                  <c:v>trial 13</c:v>
                </c:pt>
                <c:pt idx="13">
                  <c:v>trial 14</c:v>
                </c:pt>
                <c:pt idx="14">
                  <c:v>trial 15</c:v>
                </c:pt>
                <c:pt idx="15">
                  <c:v>trial 16</c:v>
                </c:pt>
                <c:pt idx="16">
                  <c:v>trial 17</c:v>
                </c:pt>
                <c:pt idx="17">
                  <c:v>trial 18</c:v>
                </c:pt>
                <c:pt idx="18">
                  <c:v>trial 19</c:v>
                </c:pt>
                <c:pt idx="19">
                  <c:v>trial 20</c:v>
                </c:pt>
              </c:strCache>
            </c:strRef>
          </c:xVal>
          <c:yVal>
            <c:numRef>
              <c:f>'Site 1_410730'!$B$121:$B$140</c:f>
              <c:numCache>
                <c:formatCode>General</c:formatCode>
                <c:ptCount val="20"/>
                <c:pt idx="0">
                  <c:v>219.9187</c:v>
                </c:pt>
                <c:pt idx="1">
                  <c:v>201.22219999999999</c:v>
                </c:pt>
                <c:pt idx="2">
                  <c:v>201.19589999999999</c:v>
                </c:pt>
                <c:pt idx="3">
                  <c:v>201.1875</c:v>
                </c:pt>
                <c:pt idx="4">
                  <c:v>199.44120000000001</c:v>
                </c:pt>
                <c:pt idx="5">
                  <c:v>195.40110000000001</c:v>
                </c:pt>
                <c:pt idx="6">
                  <c:v>193.39070000000001</c:v>
                </c:pt>
                <c:pt idx="7">
                  <c:v>193.364</c:v>
                </c:pt>
                <c:pt idx="8">
                  <c:v>193.31530000000001</c:v>
                </c:pt>
                <c:pt idx="9">
                  <c:v>193.15539999999999</c:v>
                </c:pt>
                <c:pt idx="10">
                  <c:v>193.018</c:v>
                </c:pt>
                <c:pt idx="11">
                  <c:v>192.8124</c:v>
                </c:pt>
                <c:pt idx="12">
                  <c:v>192.47239999999999</c:v>
                </c:pt>
                <c:pt idx="13">
                  <c:v>192.47210000000001</c:v>
                </c:pt>
                <c:pt idx="14">
                  <c:v>192.4718</c:v>
                </c:pt>
                <c:pt idx="15">
                  <c:v>192.4718</c:v>
                </c:pt>
                <c:pt idx="16">
                  <c:v>192.46969999999999</c:v>
                </c:pt>
                <c:pt idx="17">
                  <c:v>192.422</c:v>
                </c:pt>
                <c:pt idx="18">
                  <c:v>191.81</c:v>
                </c:pt>
                <c:pt idx="19">
                  <c:v>191.7911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9C-4689-A2E5-64150B9936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8324736"/>
        <c:axId val="638332936"/>
      </c:scatterChart>
      <c:valAx>
        <c:axId val="638324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Trial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332936"/>
        <c:crosses val="autoZero"/>
        <c:crossBetween val="midCat"/>
      </c:valAx>
      <c:valAx>
        <c:axId val="638332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324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Alpha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Baseline</c:v>
          </c:tx>
          <c:spPr>
            <a:ln w="571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1_410730'!$P$15:$P$26</c:f>
              <c:numCache>
                <c:formatCode>General</c:formatCode>
                <c:ptCount val="12"/>
                <c:pt idx="0">
                  <c:v>0.37931377858800602</c:v>
                </c:pt>
                <c:pt idx="1">
                  <c:v>0.36261706109835701</c:v>
                </c:pt>
                <c:pt idx="2">
                  <c:v>0.25301044237014197</c:v>
                </c:pt>
                <c:pt idx="3">
                  <c:v>0.30863162569062802</c:v>
                </c:pt>
                <c:pt idx="4">
                  <c:v>0.34381481384798901</c:v>
                </c:pt>
                <c:pt idx="5">
                  <c:v>0.37169872103620499</c:v>
                </c:pt>
                <c:pt idx="6">
                  <c:v>0.31474906698147598</c:v>
                </c:pt>
                <c:pt idx="7">
                  <c:v>0.43065860750524099</c:v>
                </c:pt>
                <c:pt idx="8">
                  <c:v>0.48803436336804101</c:v>
                </c:pt>
                <c:pt idx="9">
                  <c:v>0.48943238560621499</c:v>
                </c:pt>
                <c:pt idx="10">
                  <c:v>0.51578566362843503</c:v>
                </c:pt>
                <c:pt idx="11">
                  <c:v>0.38876075512872599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02-4972-BF5E-579051849713}"/>
            </c:ext>
          </c:extLst>
        </c:ser>
        <c:ser>
          <c:idx val="1"/>
          <c:order val="1"/>
          <c:tx>
            <c:v>All parameter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1_410730'!$D$146:$D$157</c:f>
              <c:numCache>
                <c:formatCode>General</c:formatCode>
                <c:ptCount val="12"/>
                <c:pt idx="0">
                  <c:v>0.44847326472832799</c:v>
                </c:pt>
                <c:pt idx="1">
                  <c:v>1.8154117669834899</c:v>
                </c:pt>
                <c:pt idx="2">
                  <c:v>2.97751029858214</c:v>
                </c:pt>
                <c:pt idx="3">
                  <c:v>0.75151791979847904</c:v>
                </c:pt>
                <c:pt idx="4">
                  <c:v>1.49522551423523</c:v>
                </c:pt>
                <c:pt idx="5">
                  <c:v>2.8945975654925098</c:v>
                </c:pt>
                <c:pt idx="6">
                  <c:v>2.0340518334075899</c:v>
                </c:pt>
                <c:pt idx="7">
                  <c:v>3.0363374065976401</c:v>
                </c:pt>
                <c:pt idx="8">
                  <c:v>1.28513847684039</c:v>
                </c:pt>
                <c:pt idx="9">
                  <c:v>1.6778108281208699</c:v>
                </c:pt>
                <c:pt idx="10">
                  <c:v>3.3130295812220201</c:v>
                </c:pt>
                <c:pt idx="11">
                  <c:v>1.2133472266252101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02-4972-BF5E-5790518497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1682304"/>
        <c:axId val="1011682720"/>
      </c:lineChart>
      <c:catAx>
        <c:axId val="1011682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720"/>
        <c:crosses val="autoZero"/>
        <c:auto val="1"/>
        <c:lblAlgn val="ctr"/>
        <c:lblOffset val="100"/>
        <c:noMultiLvlLbl val="0"/>
      </c:catAx>
      <c:valAx>
        <c:axId val="101168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Beta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Baseline</c:v>
          </c:tx>
          <c:spPr>
            <a:ln w="571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1_410730'!$Q$15:$Q$26</c:f>
              <c:numCache>
                <c:formatCode>General</c:formatCode>
                <c:ptCount val="12"/>
                <c:pt idx="0">
                  <c:v>4.58728781463245E-2</c:v>
                </c:pt>
                <c:pt idx="1">
                  <c:v>5.3681764227666198E-2</c:v>
                </c:pt>
                <c:pt idx="2">
                  <c:v>3.4197273610095398E-2</c:v>
                </c:pt>
                <c:pt idx="3">
                  <c:v>4.2982326668253398E-2</c:v>
                </c:pt>
                <c:pt idx="4">
                  <c:v>5.9210456676542803E-2</c:v>
                </c:pt>
                <c:pt idx="5">
                  <c:v>6.3839423232491005E-2</c:v>
                </c:pt>
                <c:pt idx="6">
                  <c:v>5.0543007648536503E-2</c:v>
                </c:pt>
                <c:pt idx="7">
                  <c:v>6.3780910910447394E-2</c:v>
                </c:pt>
                <c:pt idx="8">
                  <c:v>6.7854780313007207E-2</c:v>
                </c:pt>
                <c:pt idx="9">
                  <c:v>6.59179939282937E-2</c:v>
                </c:pt>
                <c:pt idx="10">
                  <c:v>7.2744489854828703E-2</c:v>
                </c:pt>
                <c:pt idx="11">
                  <c:v>5.4817605022355401E-2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34-45E7-BC77-1CA0F722E3DB}"/>
            </c:ext>
          </c:extLst>
        </c:ser>
        <c:ser>
          <c:idx val="3"/>
          <c:order val="1"/>
          <c:tx>
            <c:v>All parameters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1_410730'!$E$146:$E$157</c:f>
              <c:numCache>
                <c:formatCode>General</c:formatCode>
                <c:ptCount val="12"/>
                <c:pt idx="0">
                  <c:v>2.14827235214024</c:v>
                </c:pt>
                <c:pt idx="1">
                  <c:v>0.47706919329765701</c:v>
                </c:pt>
                <c:pt idx="2">
                  <c:v>2.1946445976454898</c:v>
                </c:pt>
                <c:pt idx="3">
                  <c:v>1.66096526560503</c:v>
                </c:pt>
                <c:pt idx="4">
                  <c:v>6.2175403610689302E-2</c:v>
                </c:pt>
                <c:pt idx="5">
                  <c:v>0.33537622129716799</c:v>
                </c:pt>
                <c:pt idx="6">
                  <c:v>2.3913450353595902</c:v>
                </c:pt>
                <c:pt idx="7">
                  <c:v>0.151032639300058</c:v>
                </c:pt>
                <c:pt idx="8">
                  <c:v>0.51783621486628495</c:v>
                </c:pt>
                <c:pt idx="9">
                  <c:v>1.73707192286578</c:v>
                </c:pt>
                <c:pt idx="10">
                  <c:v>0.15438498259834099</c:v>
                </c:pt>
                <c:pt idx="11">
                  <c:v>2.4629029508441902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34-45E7-BC77-1CA0F722E3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1682304"/>
        <c:axId val="1011682720"/>
      </c:lineChart>
      <c:catAx>
        <c:axId val="1011682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720"/>
        <c:crosses val="autoZero"/>
        <c:auto val="1"/>
        <c:lblAlgn val="ctr"/>
        <c:lblOffset val="100"/>
        <c:noMultiLvlLbl val="0"/>
      </c:catAx>
      <c:valAx>
        <c:axId val="101168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PDW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Baseline</c:v>
          </c:tx>
          <c:spPr>
            <a:ln w="3810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1_410730'!$N$15:$N$26</c:f>
              <c:numCache>
                <c:formatCode>General</c:formatCode>
                <c:ptCount val="12"/>
                <c:pt idx="0">
                  <c:v>0.24168126094570899</c:v>
                </c:pt>
                <c:pt idx="1">
                  <c:v>0.22709163346613501</c:v>
                </c:pt>
                <c:pt idx="2">
                  <c:v>0.20782608695652199</c:v>
                </c:pt>
                <c:pt idx="3">
                  <c:v>0.20768526989936001</c:v>
                </c:pt>
                <c:pt idx="4">
                  <c:v>0.26035502958579898</c:v>
                </c:pt>
                <c:pt idx="5">
                  <c:v>0.31353919239904998</c:v>
                </c:pt>
                <c:pt idx="6">
                  <c:v>0.346964064436183</c:v>
                </c:pt>
                <c:pt idx="7">
                  <c:v>0.35272277227722798</c:v>
                </c:pt>
                <c:pt idx="8">
                  <c:v>0.341890315052509</c:v>
                </c:pt>
                <c:pt idx="9">
                  <c:v>0.290091930541369</c:v>
                </c:pt>
                <c:pt idx="10">
                  <c:v>0.29184549356223199</c:v>
                </c:pt>
                <c:pt idx="11">
                  <c:v>0.26524953789279099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20-4A02-BFC6-41426F6BC1DB}"/>
            </c:ext>
          </c:extLst>
        </c:ser>
        <c:ser>
          <c:idx val="3"/>
          <c:order val="1"/>
          <c:tx>
            <c:v>All parameters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1_410730'!$B$146:$B$157</c:f>
              <c:numCache>
                <c:formatCode>General</c:formatCode>
                <c:ptCount val="12"/>
                <c:pt idx="0">
                  <c:v>0.38368211461238</c:v>
                </c:pt>
                <c:pt idx="1">
                  <c:v>0.20605651219003199</c:v>
                </c:pt>
                <c:pt idx="2">
                  <c:v>0.22396731801869299</c:v>
                </c:pt>
                <c:pt idx="3">
                  <c:v>0.164370937833303</c:v>
                </c:pt>
                <c:pt idx="4">
                  <c:v>0.350240953604671</c:v>
                </c:pt>
                <c:pt idx="5">
                  <c:v>0.32638254766569802</c:v>
                </c:pt>
                <c:pt idx="6">
                  <c:v>0.464945259283363</c:v>
                </c:pt>
                <c:pt idx="7">
                  <c:v>0.34137738582760402</c:v>
                </c:pt>
                <c:pt idx="8">
                  <c:v>0.39366082978484002</c:v>
                </c:pt>
                <c:pt idx="9">
                  <c:v>0.290769269022711</c:v>
                </c:pt>
                <c:pt idx="10">
                  <c:v>0.30596583123314502</c:v>
                </c:pt>
                <c:pt idx="11">
                  <c:v>0.383663141371682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20-4A02-BFC6-41426F6BC1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1682304"/>
        <c:axId val="1011682720"/>
      </c:lineChart>
      <c:catAx>
        <c:axId val="1011682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720"/>
        <c:crosses val="autoZero"/>
        <c:auto val="1"/>
        <c:lblAlgn val="ctr"/>
        <c:lblOffset val="100"/>
        <c:noMultiLvlLbl val="0"/>
      </c:catAx>
      <c:valAx>
        <c:axId val="101168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PWW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Baseline</c:v>
          </c:tx>
          <c:spPr>
            <a:ln w="3810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1_410730'!$O$15:$O$26</c:f>
              <c:numCache>
                <c:formatCode>General</c:formatCode>
                <c:ptCount val="12"/>
                <c:pt idx="0">
                  <c:v>0.53456998313659398</c:v>
                </c:pt>
                <c:pt idx="1">
                  <c:v>0.60311958405545896</c:v>
                </c:pt>
                <c:pt idx="2">
                  <c:v>0.56678700361010803</c:v>
                </c:pt>
                <c:pt idx="3">
                  <c:v>0.59352517985611497</c:v>
                </c:pt>
                <c:pt idx="4">
                  <c:v>0.61739130434782596</c:v>
                </c:pt>
                <c:pt idx="5">
                  <c:v>0.67286245353159801</c:v>
                </c:pt>
                <c:pt idx="6">
                  <c:v>0.69805194805194803</c:v>
                </c:pt>
                <c:pt idx="7">
                  <c:v>0.692556634304207</c:v>
                </c:pt>
                <c:pt idx="8">
                  <c:v>0.64355231143552305</c:v>
                </c:pt>
                <c:pt idx="9">
                  <c:v>0.62301587301587302</c:v>
                </c:pt>
                <c:pt idx="10">
                  <c:v>0.63587684069611805</c:v>
                </c:pt>
                <c:pt idx="11">
                  <c:v>0.56202143950995398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94-4A46-AE98-DE21D753B99C}"/>
            </c:ext>
          </c:extLst>
        </c:ser>
        <c:ser>
          <c:idx val="3"/>
          <c:order val="3"/>
          <c:tx>
            <c:v>All parameters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1_410730'!$C$146:$C$157</c:f>
              <c:numCache>
                <c:formatCode>General</c:formatCode>
                <c:ptCount val="12"/>
                <c:pt idx="0">
                  <c:v>0.48903912495010399</c:v>
                </c:pt>
                <c:pt idx="1">
                  <c:v>0.495245760688656</c:v>
                </c:pt>
                <c:pt idx="2">
                  <c:v>0.65826563213121303</c:v>
                </c:pt>
                <c:pt idx="3">
                  <c:v>0.540228351092786</c:v>
                </c:pt>
                <c:pt idx="4">
                  <c:v>0.47113656579303698</c:v>
                </c:pt>
                <c:pt idx="5">
                  <c:v>0.54314563698128804</c:v>
                </c:pt>
                <c:pt idx="6">
                  <c:v>0.610264779484612</c:v>
                </c:pt>
                <c:pt idx="7">
                  <c:v>0.58193769869496503</c:v>
                </c:pt>
                <c:pt idx="8">
                  <c:v>0.54364103089564197</c:v>
                </c:pt>
                <c:pt idx="9">
                  <c:v>0.62670234391322499</c:v>
                </c:pt>
                <c:pt idx="10">
                  <c:v>0.61120396640154595</c:v>
                </c:pt>
                <c:pt idx="11">
                  <c:v>0.48659902359642998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94-4A46-AE98-DE21D753B9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1682304"/>
        <c:axId val="1011682720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v>Occurrence only</c:v>
                </c:tx>
                <c:spPr>
                  <a:ln w="28575" cap="rnd">
                    <a:solidFill>
                      <a:schemeClr val="accent2"/>
                    </a:solidFill>
                    <a:prstDash val="dashDot"/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'Site 1_410730'!$O$29:$O$40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0.43829205923881598</c:v>
                      </c:pt>
                      <c:pt idx="1">
                        <c:v>0.39492163193833002</c:v>
                      </c:pt>
                      <c:pt idx="2">
                        <c:v>0.87088207200304601</c:v>
                      </c:pt>
                      <c:pt idx="3">
                        <c:v>0.29740313542204999</c:v>
                      </c:pt>
                      <c:pt idx="4">
                        <c:v>5.59325334187631E-2</c:v>
                      </c:pt>
                      <c:pt idx="5">
                        <c:v>0.47113270964436998</c:v>
                      </c:pt>
                      <c:pt idx="6">
                        <c:v>0.43801298450999498</c:v>
                      </c:pt>
                      <c:pt idx="7">
                        <c:v>0.227429686269319</c:v>
                      </c:pt>
                      <c:pt idx="8">
                        <c:v>0.39745220509067403</c:v>
                      </c:pt>
                      <c:pt idx="9">
                        <c:v>0.34977635540136098</c:v>
                      </c:pt>
                      <c:pt idx="10">
                        <c:v>6.0110071168613E-2</c:v>
                      </c:pt>
                      <c:pt idx="11">
                        <c:v>0.38318917618792803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4794-4A46-AE98-DE21D753B99C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v>Amount only with optimised occurrence</c:v>
                </c:tx>
                <c:spPr>
                  <a:ln w="28575" cap="rnd">
                    <a:solidFill>
                      <a:schemeClr val="accent1"/>
                    </a:solidFill>
                    <a:prstDash val="dash"/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'Site 1_410730'!$U$29:$U$40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0.43829205923881598</c:v>
                      </c:pt>
                      <c:pt idx="1">
                        <c:v>0.39492163193833002</c:v>
                      </c:pt>
                      <c:pt idx="2">
                        <c:v>0.87088207200304601</c:v>
                      </c:pt>
                      <c:pt idx="3">
                        <c:v>0.29740313542204999</c:v>
                      </c:pt>
                      <c:pt idx="4">
                        <c:v>5.59325334187631E-2</c:v>
                      </c:pt>
                      <c:pt idx="5">
                        <c:v>0.47113270964436998</c:v>
                      </c:pt>
                      <c:pt idx="6">
                        <c:v>0.43801298450999498</c:v>
                      </c:pt>
                      <c:pt idx="7">
                        <c:v>0.227429686269319</c:v>
                      </c:pt>
                      <c:pt idx="8">
                        <c:v>0.39745220509067403</c:v>
                      </c:pt>
                      <c:pt idx="9">
                        <c:v>0.34977635540136098</c:v>
                      </c:pt>
                      <c:pt idx="10">
                        <c:v>6.0110071168613E-2</c:v>
                      </c:pt>
                      <c:pt idx="11">
                        <c:v>0.38318917618792803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794-4A46-AE98-DE21D753B99C}"/>
                  </c:ext>
                </c:extLst>
              </c15:ser>
            </c15:filteredLineSeries>
          </c:ext>
        </c:extLst>
      </c:lineChart>
      <c:catAx>
        <c:axId val="1011682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720"/>
        <c:crosses val="autoZero"/>
        <c:auto val="1"/>
        <c:lblAlgn val="ctr"/>
        <c:lblOffset val="100"/>
        <c:noMultiLvlLbl val="0"/>
      </c:catAx>
      <c:valAx>
        <c:axId val="101168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Alpha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Baseline</c:v>
          </c:tx>
          <c:spPr>
            <a:ln w="571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1_410730'!$P$15:$P$26</c:f>
              <c:numCache>
                <c:formatCode>General</c:formatCode>
                <c:ptCount val="12"/>
                <c:pt idx="0">
                  <c:v>0.37931377858800602</c:v>
                </c:pt>
                <c:pt idx="1">
                  <c:v>0.36261706109835701</c:v>
                </c:pt>
                <c:pt idx="2">
                  <c:v>0.25301044237014197</c:v>
                </c:pt>
                <c:pt idx="3">
                  <c:v>0.30863162569062802</c:v>
                </c:pt>
                <c:pt idx="4">
                  <c:v>0.34381481384798901</c:v>
                </c:pt>
                <c:pt idx="5">
                  <c:v>0.37169872103620499</c:v>
                </c:pt>
                <c:pt idx="6">
                  <c:v>0.31474906698147598</c:v>
                </c:pt>
                <c:pt idx="7">
                  <c:v>0.43065860750524099</c:v>
                </c:pt>
                <c:pt idx="8">
                  <c:v>0.48803436336804101</c:v>
                </c:pt>
                <c:pt idx="9">
                  <c:v>0.48943238560621499</c:v>
                </c:pt>
                <c:pt idx="10">
                  <c:v>0.51578566362843503</c:v>
                </c:pt>
                <c:pt idx="11">
                  <c:v>0.38876075512872599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6D-436E-ADA1-0ED701C886BA}"/>
            </c:ext>
          </c:extLst>
        </c:ser>
        <c:ser>
          <c:idx val="1"/>
          <c:order val="1"/>
          <c:tx>
            <c:v>All parameter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1_410730'!$D$180:$D$191</c:f>
              <c:numCache>
                <c:formatCode>General</c:formatCode>
                <c:ptCount val="12"/>
                <c:pt idx="0">
                  <c:v>0.37931377858800602</c:v>
                </c:pt>
                <c:pt idx="1">
                  <c:v>0.36261706109835701</c:v>
                </c:pt>
                <c:pt idx="2">
                  <c:v>0.25301044237014197</c:v>
                </c:pt>
                <c:pt idx="3">
                  <c:v>0.30863162569062802</c:v>
                </c:pt>
                <c:pt idx="4">
                  <c:v>0.34381481384798901</c:v>
                </c:pt>
                <c:pt idx="5">
                  <c:v>10.5081659330077</c:v>
                </c:pt>
                <c:pt idx="6">
                  <c:v>11.172273975611899</c:v>
                </c:pt>
                <c:pt idx="7">
                  <c:v>9.5950041865610505</c:v>
                </c:pt>
                <c:pt idx="8">
                  <c:v>0.48803436336804101</c:v>
                </c:pt>
                <c:pt idx="9">
                  <c:v>0.48943238560621499</c:v>
                </c:pt>
                <c:pt idx="10">
                  <c:v>0.51578566362843503</c:v>
                </c:pt>
                <c:pt idx="11">
                  <c:v>0.38876075512872599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6D-436E-ADA1-0ED701C886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1682304"/>
        <c:axId val="1011682720"/>
      </c:lineChart>
      <c:catAx>
        <c:axId val="1011682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720"/>
        <c:crosses val="autoZero"/>
        <c:auto val="1"/>
        <c:lblAlgn val="ctr"/>
        <c:lblOffset val="100"/>
        <c:noMultiLvlLbl val="0"/>
      </c:catAx>
      <c:valAx>
        <c:axId val="101168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Beta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Baseline</c:v>
          </c:tx>
          <c:spPr>
            <a:ln w="571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1_410730'!$Q$15:$Q$26</c:f>
              <c:numCache>
                <c:formatCode>General</c:formatCode>
                <c:ptCount val="12"/>
                <c:pt idx="0">
                  <c:v>4.58728781463245E-2</c:v>
                </c:pt>
                <c:pt idx="1">
                  <c:v>5.3681764227666198E-2</c:v>
                </c:pt>
                <c:pt idx="2">
                  <c:v>3.4197273610095398E-2</c:v>
                </c:pt>
                <c:pt idx="3">
                  <c:v>4.2982326668253398E-2</c:v>
                </c:pt>
                <c:pt idx="4">
                  <c:v>5.9210456676542803E-2</c:v>
                </c:pt>
                <c:pt idx="5">
                  <c:v>6.3839423232491005E-2</c:v>
                </c:pt>
                <c:pt idx="6">
                  <c:v>5.0543007648536503E-2</c:v>
                </c:pt>
                <c:pt idx="7">
                  <c:v>6.3780910910447394E-2</c:v>
                </c:pt>
                <c:pt idx="8">
                  <c:v>6.7854780313007207E-2</c:v>
                </c:pt>
                <c:pt idx="9">
                  <c:v>6.59179939282937E-2</c:v>
                </c:pt>
                <c:pt idx="10">
                  <c:v>7.2744489854828703E-2</c:v>
                </c:pt>
                <c:pt idx="11">
                  <c:v>5.4817605022355401E-2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CB-4FB8-9DD2-4D6AAF41AA2A}"/>
            </c:ext>
          </c:extLst>
        </c:ser>
        <c:ser>
          <c:idx val="3"/>
          <c:order val="1"/>
          <c:tx>
            <c:v>All parameters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1_410730'!$E$180:$E$191</c:f>
              <c:numCache>
                <c:formatCode>General</c:formatCode>
                <c:ptCount val="12"/>
                <c:pt idx="0">
                  <c:v>4.58728781463245E-2</c:v>
                </c:pt>
                <c:pt idx="1">
                  <c:v>5.3681764227666198E-2</c:v>
                </c:pt>
                <c:pt idx="2">
                  <c:v>3.4197273610095398E-2</c:v>
                </c:pt>
                <c:pt idx="3">
                  <c:v>4.2982326668253398E-2</c:v>
                </c:pt>
                <c:pt idx="4">
                  <c:v>5.9210456676542803E-2</c:v>
                </c:pt>
                <c:pt idx="5">
                  <c:v>7.8598162541043797</c:v>
                </c:pt>
                <c:pt idx="6">
                  <c:v>4.6097902792387</c:v>
                </c:pt>
                <c:pt idx="7">
                  <c:v>0.28863674895972902</c:v>
                </c:pt>
                <c:pt idx="8">
                  <c:v>6.7854780313007207E-2</c:v>
                </c:pt>
                <c:pt idx="9">
                  <c:v>6.59179939282937E-2</c:v>
                </c:pt>
                <c:pt idx="10">
                  <c:v>7.2744489854828703E-2</c:v>
                </c:pt>
                <c:pt idx="11">
                  <c:v>5.4817605022355401E-2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CB-4FB8-9DD2-4D6AAF41AA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1682304"/>
        <c:axId val="1011682720"/>
      </c:lineChart>
      <c:catAx>
        <c:axId val="1011682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720"/>
        <c:crosses val="autoZero"/>
        <c:auto val="1"/>
        <c:lblAlgn val="ctr"/>
        <c:lblOffset val="100"/>
        <c:noMultiLvlLbl val="0"/>
      </c:catAx>
      <c:valAx>
        <c:axId val="101168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Optimising ocurence parameters only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'Site 1_410730'!$A$15:$A$33</c:f>
              <c:strCache>
                <c:ptCount val="19"/>
                <c:pt idx="0">
                  <c:v>trial 1</c:v>
                </c:pt>
                <c:pt idx="1">
                  <c:v>trial 2</c:v>
                </c:pt>
                <c:pt idx="2">
                  <c:v>trial 3</c:v>
                </c:pt>
                <c:pt idx="3">
                  <c:v>trial 4</c:v>
                </c:pt>
                <c:pt idx="4">
                  <c:v>trial 5</c:v>
                </c:pt>
                <c:pt idx="5">
                  <c:v>trial 6</c:v>
                </c:pt>
                <c:pt idx="6">
                  <c:v>trial 7</c:v>
                </c:pt>
                <c:pt idx="7">
                  <c:v>trial 8</c:v>
                </c:pt>
                <c:pt idx="8">
                  <c:v>trial 9</c:v>
                </c:pt>
                <c:pt idx="9">
                  <c:v>trial 10</c:v>
                </c:pt>
                <c:pt idx="10">
                  <c:v>trial 11</c:v>
                </c:pt>
                <c:pt idx="11">
                  <c:v>trial 12</c:v>
                </c:pt>
                <c:pt idx="12">
                  <c:v>trial 13</c:v>
                </c:pt>
                <c:pt idx="13">
                  <c:v>trial 14</c:v>
                </c:pt>
                <c:pt idx="14">
                  <c:v>trial 15</c:v>
                </c:pt>
                <c:pt idx="15">
                  <c:v>trial 16</c:v>
                </c:pt>
                <c:pt idx="16">
                  <c:v>trial 17</c:v>
                </c:pt>
                <c:pt idx="17">
                  <c:v>trial 18</c:v>
                </c:pt>
                <c:pt idx="18">
                  <c:v>trial 19</c:v>
                </c:pt>
              </c:strCache>
            </c:strRef>
          </c:xVal>
          <c:yVal>
            <c:numRef>
              <c:f>'Site 1_410730'!$B$15:$B$33</c:f>
              <c:numCache>
                <c:formatCode>General</c:formatCode>
                <c:ptCount val="19"/>
                <c:pt idx="0">
                  <c:v>354.96710000000002</c:v>
                </c:pt>
                <c:pt idx="1">
                  <c:v>354.00639999999999</c:v>
                </c:pt>
                <c:pt idx="2">
                  <c:v>352.59160000000003</c:v>
                </c:pt>
                <c:pt idx="3">
                  <c:v>351.37459999999999</c:v>
                </c:pt>
                <c:pt idx="4">
                  <c:v>349.51029999999997</c:v>
                </c:pt>
                <c:pt idx="5">
                  <c:v>349.21910000000003</c:v>
                </c:pt>
                <c:pt idx="6">
                  <c:v>278.57220000000001</c:v>
                </c:pt>
                <c:pt idx="7">
                  <c:v>263.69260000000003</c:v>
                </c:pt>
                <c:pt idx="8">
                  <c:v>257.4966</c:v>
                </c:pt>
                <c:pt idx="9">
                  <c:v>257.12400000000002</c:v>
                </c:pt>
                <c:pt idx="10">
                  <c:v>254.3227</c:v>
                </c:pt>
                <c:pt idx="11">
                  <c:v>245.43700000000001</c:v>
                </c:pt>
                <c:pt idx="12">
                  <c:v>244.57249999999999</c:v>
                </c:pt>
                <c:pt idx="13">
                  <c:v>244.13120000000001</c:v>
                </c:pt>
                <c:pt idx="14">
                  <c:v>243.62979999999999</c:v>
                </c:pt>
                <c:pt idx="15">
                  <c:v>243.62979999999999</c:v>
                </c:pt>
                <c:pt idx="16">
                  <c:v>243.62979999999999</c:v>
                </c:pt>
                <c:pt idx="17">
                  <c:v>243.62979999999999</c:v>
                </c:pt>
                <c:pt idx="18">
                  <c:v>243.62979999999999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30-4A1E-B2AD-953CBFE2A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5563887"/>
        <c:axId val="1555570543"/>
      </c:scatterChart>
      <c:valAx>
        <c:axId val="1555563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Trial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5570543"/>
        <c:crosses val="autoZero"/>
        <c:crossBetween val="midCat"/>
      </c:valAx>
      <c:valAx>
        <c:axId val="1555570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55638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PDW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Baseline</c:v>
          </c:tx>
          <c:spPr>
            <a:ln w="3810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1_410730'!$N$15:$N$26</c:f>
              <c:numCache>
                <c:formatCode>General</c:formatCode>
                <c:ptCount val="12"/>
                <c:pt idx="0">
                  <c:v>0.24168126094570899</c:v>
                </c:pt>
                <c:pt idx="1">
                  <c:v>0.22709163346613501</c:v>
                </c:pt>
                <c:pt idx="2">
                  <c:v>0.20782608695652199</c:v>
                </c:pt>
                <c:pt idx="3">
                  <c:v>0.20768526989936001</c:v>
                </c:pt>
                <c:pt idx="4">
                  <c:v>0.26035502958579898</c:v>
                </c:pt>
                <c:pt idx="5">
                  <c:v>0.31353919239904998</c:v>
                </c:pt>
                <c:pt idx="6">
                  <c:v>0.346964064436183</c:v>
                </c:pt>
                <c:pt idx="7">
                  <c:v>0.35272277227722798</c:v>
                </c:pt>
                <c:pt idx="8">
                  <c:v>0.341890315052509</c:v>
                </c:pt>
                <c:pt idx="9">
                  <c:v>0.290091930541369</c:v>
                </c:pt>
                <c:pt idx="10">
                  <c:v>0.29184549356223199</c:v>
                </c:pt>
                <c:pt idx="11">
                  <c:v>0.26524953789279099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9B-4B63-AF87-93077AB372FB}"/>
            </c:ext>
          </c:extLst>
        </c:ser>
        <c:ser>
          <c:idx val="3"/>
          <c:order val="1"/>
          <c:tx>
            <c:v>All parameters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1_410730'!$B$180:$B$191</c:f>
              <c:numCache>
                <c:formatCode>General</c:formatCode>
                <c:ptCount val="12"/>
                <c:pt idx="0">
                  <c:v>0.24168126094570899</c:v>
                </c:pt>
                <c:pt idx="1">
                  <c:v>0.22709163346613501</c:v>
                </c:pt>
                <c:pt idx="2">
                  <c:v>0.20782608695652199</c:v>
                </c:pt>
                <c:pt idx="3">
                  <c:v>0.20768526989936001</c:v>
                </c:pt>
                <c:pt idx="4">
                  <c:v>0.26035502958579898</c:v>
                </c:pt>
                <c:pt idx="5">
                  <c:v>0.47977156059663401</c:v>
                </c:pt>
                <c:pt idx="6">
                  <c:v>0.64926486611971401</c:v>
                </c:pt>
                <c:pt idx="7">
                  <c:v>9.9913538194629101E-2</c:v>
                </c:pt>
                <c:pt idx="8">
                  <c:v>0.341890315052509</c:v>
                </c:pt>
                <c:pt idx="9">
                  <c:v>0.290091930541369</c:v>
                </c:pt>
                <c:pt idx="10">
                  <c:v>0.29184549356223199</c:v>
                </c:pt>
                <c:pt idx="11">
                  <c:v>0.26524953789279099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9B-4B63-AF87-93077AB372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1682304"/>
        <c:axId val="1011682720"/>
      </c:lineChart>
      <c:catAx>
        <c:axId val="1011682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720"/>
        <c:crosses val="autoZero"/>
        <c:auto val="1"/>
        <c:lblAlgn val="ctr"/>
        <c:lblOffset val="100"/>
        <c:noMultiLvlLbl val="0"/>
      </c:catAx>
      <c:valAx>
        <c:axId val="101168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PWW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Baseline</c:v>
          </c:tx>
          <c:spPr>
            <a:ln w="3810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1_410730'!$O$15:$O$26</c:f>
              <c:numCache>
                <c:formatCode>General</c:formatCode>
                <c:ptCount val="12"/>
                <c:pt idx="0">
                  <c:v>0.53456998313659398</c:v>
                </c:pt>
                <c:pt idx="1">
                  <c:v>0.60311958405545896</c:v>
                </c:pt>
                <c:pt idx="2">
                  <c:v>0.56678700361010803</c:v>
                </c:pt>
                <c:pt idx="3">
                  <c:v>0.59352517985611497</c:v>
                </c:pt>
                <c:pt idx="4">
                  <c:v>0.61739130434782596</c:v>
                </c:pt>
                <c:pt idx="5">
                  <c:v>0.67286245353159801</c:v>
                </c:pt>
                <c:pt idx="6">
                  <c:v>0.69805194805194803</c:v>
                </c:pt>
                <c:pt idx="7">
                  <c:v>0.692556634304207</c:v>
                </c:pt>
                <c:pt idx="8">
                  <c:v>0.64355231143552305</c:v>
                </c:pt>
                <c:pt idx="9">
                  <c:v>0.62301587301587302</c:v>
                </c:pt>
                <c:pt idx="10">
                  <c:v>0.63587684069611805</c:v>
                </c:pt>
                <c:pt idx="11">
                  <c:v>0.56202143950995398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E1-449F-941E-B8AFE20FD3B7}"/>
            </c:ext>
          </c:extLst>
        </c:ser>
        <c:ser>
          <c:idx val="3"/>
          <c:order val="3"/>
          <c:tx>
            <c:v>All parameters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1_410730'!$C$180:$C$191</c:f>
              <c:numCache>
                <c:formatCode>General</c:formatCode>
                <c:ptCount val="12"/>
                <c:pt idx="0">
                  <c:v>0.53456998313659398</c:v>
                </c:pt>
                <c:pt idx="1">
                  <c:v>0.60311958405545896</c:v>
                </c:pt>
                <c:pt idx="2">
                  <c:v>0.56678700361010803</c:v>
                </c:pt>
                <c:pt idx="3">
                  <c:v>0.59352517985611497</c:v>
                </c:pt>
                <c:pt idx="4">
                  <c:v>0.61739130434782596</c:v>
                </c:pt>
                <c:pt idx="5">
                  <c:v>7.2042306773965697E-2</c:v>
                </c:pt>
                <c:pt idx="6">
                  <c:v>0.98756506874678895</c:v>
                </c:pt>
                <c:pt idx="7">
                  <c:v>0.67826445130871804</c:v>
                </c:pt>
                <c:pt idx="8">
                  <c:v>0.64355231143552305</c:v>
                </c:pt>
                <c:pt idx="9">
                  <c:v>0.62301587301587302</c:v>
                </c:pt>
                <c:pt idx="10">
                  <c:v>0.63587684069611805</c:v>
                </c:pt>
                <c:pt idx="11">
                  <c:v>0.56202143950995398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E1-449F-941E-B8AFE20FD3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1682304"/>
        <c:axId val="1011682720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v>Occurrence only</c:v>
                </c:tx>
                <c:spPr>
                  <a:ln w="28575" cap="rnd">
                    <a:solidFill>
                      <a:schemeClr val="accent2"/>
                    </a:solidFill>
                    <a:prstDash val="dashDot"/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'Site 1_410730'!$O$29:$O$40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0.43829205923881598</c:v>
                      </c:pt>
                      <c:pt idx="1">
                        <c:v>0.39492163193833002</c:v>
                      </c:pt>
                      <c:pt idx="2">
                        <c:v>0.87088207200304601</c:v>
                      </c:pt>
                      <c:pt idx="3">
                        <c:v>0.29740313542204999</c:v>
                      </c:pt>
                      <c:pt idx="4">
                        <c:v>5.59325334187631E-2</c:v>
                      </c:pt>
                      <c:pt idx="5">
                        <c:v>0.47113270964436998</c:v>
                      </c:pt>
                      <c:pt idx="6">
                        <c:v>0.43801298450999498</c:v>
                      </c:pt>
                      <c:pt idx="7">
                        <c:v>0.227429686269319</c:v>
                      </c:pt>
                      <c:pt idx="8">
                        <c:v>0.39745220509067403</c:v>
                      </c:pt>
                      <c:pt idx="9">
                        <c:v>0.34977635540136098</c:v>
                      </c:pt>
                      <c:pt idx="10">
                        <c:v>6.0110071168613E-2</c:v>
                      </c:pt>
                      <c:pt idx="11">
                        <c:v>0.38318917618792803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C9E1-449F-941E-B8AFE20FD3B7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v>Amount only with optimised occurrence</c:v>
                </c:tx>
                <c:spPr>
                  <a:ln w="28575" cap="rnd">
                    <a:solidFill>
                      <a:schemeClr val="accent1"/>
                    </a:solidFill>
                    <a:prstDash val="dash"/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'Site 1_410730'!$U$29:$U$40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0.43829205923881598</c:v>
                      </c:pt>
                      <c:pt idx="1">
                        <c:v>0.39492163193833002</c:v>
                      </c:pt>
                      <c:pt idx="2">
                        <c:v>0.87088207200304601</c:v>
                      </c:pt>
                      <c:pt idx="3">
                        <c:v>0.29740313542204999</c:v>
                      </c:pt>
                      <c:pt idx="4">
                        <c:v>5.59325334187631E-2</c:v>
                      </c:pt>
                      <c:pt idx="5">
                        <c:v>0.47113270964436998</c:v>
                      </c:pt>
                      <c:pt idx="6">
                        <c:v>0.43801298450999498</c:v>
                      </c:pt>
                      <c:pt idx="7">
                        <c:v>0.227429686269319</c:v>
                      </c:pt>
                      <c:pt idx="8">
                        <c:v>0.39745220509067403</c:v>
                      </c:pt>
                      <c:pt idx="9">
                        <c:v>0.34977635540136098</c:v>
                      </c:pt>
                      <c:pt idx="10">
                        <c:v>6.0110071168613E-2</c:v>
                      </c:pt>
                      <c:pt idx="11">
                        <c:v>0.38318917618792803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9E1-449F-941E-B8AFE20FD3B7}"/>
                  </c:ext>
                </c:extLst>
              </c15:ser>
            </c15:filteredLineSeries>
          </c:ext>
        </c:extLst>
      </c:lineChart>
      <c:catAx>
        <c:axId val="1011682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720"/>
        <c:crosses val="autoZero"/>
        <c:auto val="1"/>
        <c:lblAlgn val="ctr"/>
        <c:lblOffset val="100"/>
        <c:noMultiLvlLbl val="0"/>
      </c:catAx>
      <c:valAx>
        <c:axId val="101168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PDW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Baseline</c:v>
          </c:tx>
          <c:spPr>
            <a:ln w="3810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1_410730'!$N$15:$N$26</c:f>
              <c:numCache>
                <c:formatCode>General</c:formatCode>
                <c:ptCount val="12"/>
                <c:pt idx="0">
                  <c:v>0.24168126094570899</c:v>
                </c:pt>
                <c:pt idx="1">
                  <c:v>0.22709163346613501</c:v>
                </c:pt>
                <c:pt idx="2">
                  <c:v>0.20782608695652199</c:v>
                </c:pt>
                <c:pt idx="3">
                  <c:v>0.20768526989936001</c:v>
                </c:pt>
                <c:pt idx="4">
                  <c:v>0.26035502958579898</c:v>
                </c:pt>
                <c:pt idx="5">
                  <c:v>0.31353919239904998</c:v>
                </c:pt>
                <c:pt idx="6">
                  <c:v>0.346964064436183</c:v>
                </c:pt>
                <c:pt idx="7">
                  <c:v>0.35272277227722798</c:v>
                </c:pt>
                <c:pt idx="8">
                  <c:v>0.341890315052509</c:v>
                </c:pt>
                <c:pt idx="9">
                  <c:v>0.290091930541369</c:v>
                </c:pt>
                <c:pt idx="10">
                  <c:v>0.29184549356223199</c:v>
                </c:pt>
                <c:pt idx="11">
                  <c:v>0.26524953789279099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4D-4DB3-8F28-C50FECB77D39}"/>
            </c:ext>
          </c:extLst>
        </c:ser>
        <c:ser>
          <c:idx val="1"/>
          <c:order val="1"/>
          <c:tx>
            <c:v>Occurrence only</c:v>
          </c:tx>
          <c:spPr>
            <a:ln w="28575" cap="rnd">
              <a:solidFill>
                <a:schemeClr val="accent2"/>
              </a:solidFill>
              <a:prstDash val="dashDot"/>
              <a:round/>
            </a:ln>
            <a:effectLst/>
          </c:spPr>
          <c:marker>
            <c:symbol val="none"/>
          </c:marker>
          <c:val>
            <c:numRef>
              <c:f>'Site 1_410730'!$N$29:$N$40</c:f>
              <c:numCache>
                <c:formatCode>General</c:formatCode>
                <c:ptCount val="12"/>
                <c:pt idx="0">
                  <c:v>0.132010832002628</c:v>
                </c:pt>
                <c:pt idx="1">
                  <c:v>0.62926703107693105</c:v>
                </c:pt>
                <c:pt idx="2">
                  <c:v>0.18298639086221399</c:v>
                </c:pt>
                <c:pt idx="3">
                  <c:v>0.249386856866157</c:v>
                </c:pt>
                <c:pt idx="4">
                  <c:v>0.79922256284015902</c:v>
                </c:pt>
                <c:pt idx="5">
                  <c:v>0.53752346644159699</c:v>
                </c:pt>
                <c:pt idx="6">
                  <c:v>0.34931168230964799</c:v>
                </c:pt>
                <c:pt idx="7">
                  <c:v>0.10756037511975799</c:v>
                </c:pt>
                <c:pt idx="8">
                  <c:v>0.36498075977389499</c:v>
                </c:pt>
                <c:pt idx="9">
                  <c:v>0.58906938258170305</c:v>
                </c:pt>
                <c:pt idx="10">
                  <c:v>0.55962485802261996</c:v>
                </c:pt>
                <c:pt idx="11">
                  <c:v>0.64629375664722799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4D-4DB3-8F28-C50FECB77D39}"/>
            </c:ext>
          </c:extLst>
        </c:ser>
        <c:ser>
          <c:idx val="2"/>
          <c:order val="2"/>
          <c:tx>
            <c:v>Amount only with optimised occurrence</c:v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'Site 1_410730'!$T$29:$T$40</c:f>
              <c:numCache>
                <c:formatCode>General</c:formatCode>
                <c:ptCount val="12"/>
                <c:pt idx="0">
                  <c:v>0.132010832002628</c:v>
                </c:pt>
                <c:pt idx="1">
                  <c:v>0.62926703107693105</c:v>
                </c:pt>
                <c:pt idx="2">
                  <c:v>0.18298639086221399</c:v>
                </c:pt>
                <c:pt idx="3">
                  <c:v>0.249386856866157</c:v>
                </c:pt>
                <c:pt idx="4">
                  <c:v>0.79922256284015902</c:v>
                </c:pt>
                <c:pt idx="5">
                  <c:v>0.53752346644159699</c:v>
                </c:pt>
                <c:pt idx="6">
                  <c:v>0.34931168230964799</c:v>
                </c:pt>
                <c:pt idx="7">
                  <c:v>0.10756037511975799</c:v>
                </c:pt>
                <c:pt idx="8">
                  <c:v>0.36498075977389499</c:v>
                </c:pt>
                <c:pt idx="9">
                  <c:v>0.58906938258170305</c:v>
                </c:pt>
                <c:pt idx="10">
                  <c:v>0.55962485802261996</c:v>
                </c:pt>
                <c:pt idx="11">
                  <c:v>0.64629375664722799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4D-4DB3-8F28-C50FECB77D39}"/>
            </c:ext>
          </c:extLst>
        </c:ser>
        <c:ser>
          <c:idx val="3"/>
          <c:order val="3"/>
          <c:tx>
            <c:v>All parameters</c:v>
          </c:tx>
          <c:spPr>
            <a:ln w="2857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'Site 1_410730'!$T$15:$T$26</c:f>
              <c:numCache>
                <c:formatCode>General</c:formatCode>
                <c:ptCount val="12"/>
                <c:pt idx="0">
                  <c:v>0.24281535469403701</c:v>
                </c:pt>
                <c:pt idx="1">
                  <c:v>0.22770702116837299</c:v>
                </c:pt>
                <c:pt idx="2">
                  <c:v>0.207856237739656</c:v>
                </c:pt>
                <c:pt idx="3">
                  <c:v>0.20657197431836</c:v>
                </c:pt>
                <c:pt idx="4">
                  <c:v>0.26147096995062202</c:v>
                </c:pt>
                <c:pt idx="5">
                  <c:v>0.313856550161348</c:v>
                </c:pt>
                <c:pt idx="6">
                  <c:v>0.34663647213886001</c:v>
                </c:pt>
                <c:pt idx="7">
                  <c:v>0.35022641404092802</c:v>
                </c:pt>
                <c:pt idx="8">
                  <c:v>0.341276432193581</c:v>
                </c:pt>
                <c:pt idx="9">
                  <c:v>0.29131824789453997</c:v>
                </c:pt>
                <c:pt idx="10">
                  <c:v>0.29296704912500299</c:v>
                </c:pt>
                <c:pt idx="11">
                  <c:v>0.26784852857098901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FF4D-4DB3-8F28-C50FECB77D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1682304"/>
        <c:axId val="1011682720"/>
      </c:lineChart>
      <c:catAx>
        <c:axId val="1011682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720"/>
        <c:crosses val="autoZero"/>
        <c:auto val="1"/>
        <c:lblAlgn val="ctr"/>
        <c:lblOffset val="100"/>
        <c:noMultiLvlLbl val="0"/>
      </c:catAx>
      <c:valAx>
        <c:axId val="101168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PWW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Baseline</c:v>
          </c:tx>
          <c:spPr>
            <a:ln w="3810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1_410730'!$O$15:$O$26</c:f>
              <c:numCache>
                <c:formatCode>General</c:formatCode>
                <c:ptCount val="12"/>
                <c:pt idx="0">
                  <c:v>0.53456998313659398</c:v>
                </c:pt>
                <c:pt idx="1">
                  <c:v>0.60311958405545896</c:v>
                </c:pt>
                <c:pt idx="2">
                  <c:v>0.56678700361010803</c:v>
                </c:pt>
                <c:pt idx="3">
                  <c:v>0.59352517985611497</c:v>
                </c:pt>
                <c:pt idx="4">
                  <c:v>0.61739130434782596</c:v>
                </c:pt>
                <c:pt idx="5">
                  <c:v>0.67286245353159801</c:v>
                </c:pt>
                <c:pt idx="6">
                  <c:v>0.69805194805194803</c:v>
                </c:pt>
                <c:pt idx="7">
                  <c:v>0.692556634304207</c:v>
                </c:pt>
                <c:pt idx="8">
                  <c:v>0.64355231143552305</c:v>
                </c:pt>
                <c:pt idx="9">
                  <c:v>0.62301587301587302</c:v>
                </c:pt>
                <c:pt idx="10">
                  <c:v>0.63587684069611805</c:v>
                </c:pt>
                <c:pt idx="11">
                  <c:v>0.56202143950995398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E8-4D3C-B11A-E6855FEB7737}"/>
            </c:ext>
          </c:extLst>
        </c:ser>
        <c:ser>
          <c:idx val="1"/>
          <c:order val="1"/>
          <c:tx>
            <c:v>Occurrence only</c:v>
          </c:tx>
          <c:spPr>
            <a:ln w="28575" cap="rnd">
              <a:solidFill>
                <a:schemeClr val="accent2"/>
              </a:solidFill>
              <a:prstDash val="dashDot"/>
              <a:round/>
            </a:ln>
            <a:effectLst/>
          </c:spPr>
          <c:marker>
            <c:symbol val="none"/>
          </c:marker>
          <c:val>
            <c:numRef>
              <c:f>'Site 1_410730'!$O$29:$O$40</c:f>
              <c:numCache>
                <c:formatCode>General</c:formatCode>
                <c:ptCount val="12"/>
                <c:pt idx="0">
                  <c:v>0.43829205923881598</c:v>
                </c:pt>
                <c:pt idx="1">
                  <c:v>0.39492163193833002</c:v>
                </c:pt>
                <c:pt idx="2">
                  <c:v>0.87088207200304601</c:v>
                </c:pt>
                <c:pt idx="3">
                  <c:v>0.29740313542204999</c:v>
                </c:pt>
                <c:pt idx="4">
                  <c:v>5.59325334187631E-2</c:v>
                </c:pt>
                <c:pt idx="5">
                  <c:v>0.47113270964436998</c:v>
                </c:pt>
                <c:pt idx="6">
                  <c:v>0.43801298450999498</c:v>
                </c:pt>
                <c:pt idx="7">
                  <c:v>0.227429686269319</c:v>
                </c:pt>
                <c:pt idx="8">
                  <c:v>0.39745220509067403</c:v>
                </c:pt>
                <c:pt idx="9">
                  <c:v>0.34977635540136098</c:v>
                </c:pt>
                <c:pt idx="10">
                  <c:v>6.0110071168613E-2</c:v>
                </c:pt>
                <c:pt idx="11">
                  <c:v>0.38318917618792803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E8-4D3C-B11A-E6855FEB7737}"/>
            </c:ext>
          </c:extLst>
        </c:ser>
        <c:ser>
          <c:idx val="2"/>
          <c:order val="2"/>
          <c:tx>
            <c:v>Amount only with optimised occurrence</c:v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'Site 1_410730'!$U$29:$U$40</c:f>
              <c:numCache>
                <c:formatCode>General</c:formatCode>
                <c:ptCount val="12"/>
                <c:pt idx="0">
                  <c:v>0.43829205923881598</c:v>
                </c:pt>
                <c:pt idx="1">
                  <c:v>0.39492163193833002</c:v>
                </c:pt>
                <c:pt idx="2">
                  <c:v>0.87088207200304601</c:v>
                </c:pt>
                <c:pt idx="3">
                  <c:v>0.29740313542204999</c:v>
                </c:pt>
                <c:pt idx="4">
                  <c:v>5.59325334187631E-2</c:v>
                </c:pt>
                <c:pt idx="5">
                  <c:v>0.47113270964436998</c:v>
                </c:pt>
                <c:pt idx="6">
                  <c:v>0.43801298450999498</c:v>
                </c:pt>
                <c:pt idx="7">
                  <c:v>0.227429686269319</c:v>
                </c:pt>
                <c:pt idx="8">
                  <c:v>0.39745220509067403</c:v>
                </c:pt>
                <c:pt idx="9">
                  <c:v>0.34977635540136098</c:v>
                </c:pt>
                <c:pt idx="10">
                  <c:v>6.0110071168613E-2</c:v>
                </c:pt>
                <c:pt idx="11">
                  <c:v>0.38318917618792803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E8-4D3C-B11A-E6855FEB7737}"/>
            </c:ext>
          </c:extLst>
        </c:ser>
        <c:ser>
          <c:idx val="3"/>
          <c:order val="3"/>
          <c:tx>
            <c:v>All parameters</c:v>
          </c:tx>
          <c:spPr>
            <a:ln w="2857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'Site 1_410730'!$U$15:$U$26</c:f>
              <c:numCache>
                <c:formatCode>General</c:formatCode>
                <c:ptCount val="12"/>
                <c:pt idx="0">
                  <c:v>0.533259850515866</c:v>
                </c:pt>
                <c:pt idx="1">
                  <c:v>0.60256606186793105</c:v>
                </c:pt>
                <c:pt idx="2">
                  <c:v>0.56679160252829297</c:v>
                </c:pt>
                <c:pt idx="3">
                  <c:v>0.59166397945188798</c:v>
                </c:pt>
                <c:pt idx="4">
                  <c:v>0.61742869752333995</c:v>
                </c:pt>
                <c:pt idx="5">
                  <c:v>0.67351014675830201</c:v>
                </c:pt>
                <c:pt idx="6">
                  <c:v>0.69602736561356204</c:v>
                </c:pt>
                <c:pt idx="7">
                  <c:v>0.69261371257513904</c:v>
                </c:pt>
                <c:pt idx="8">
                  <c:v>0.64059196027496501</c:v>
                </c:pt>
                <c:pt idx="9">
                  <c:v>0.62045221441351395</c:v>
                </c:pt>
                <c:pt idx="10">
                  <c:v>0.63593131592520802</c:v>
                </c:pt>
                <c:pt idx="11">
                  <c:v>0.563491670747995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1E8-4D3C-B11A-E6855FEB77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1682304"/>
        <c:axId val="1011682720"/>
      </c:lineChart>
      <c:catAx>
        <c:axId val="1011682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720"/>
        <c:crosses val="autoZero"/>
        <c:auto val="1"/>
        <c:lblAlgn val="ctr"/>
        <c:lblOffset val="100"/>
        <c:noMultiLvlLbl val="0"/>
      </c:catAx>
      <c:valAx>
        <c:axId val="101168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Alpha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Baseline</c:v>
          </c:tx>
          <c:spPr>
            <a:ln w="571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1_410730'!$P$15:$P$26</c:f>
              <c:numCache>
                <c:formatCode>General</c:formatCode>
                <c:ptCount val="12"/>
                <c:pt idx="0">
                  <c:v>0.37931377858800602</c:v>
                </c:pt>
                <c:pt idx="1">
                  <c:v>0.36261706109835701</c:v>
                </c:pt>
                <c:pt idx="2">
                  <c:v>0.25301044237014197</c:v>
                </c:pt>
                <c:pt idx="3">
                  <c:v>0.30863162569062802</c:v>
                </c:pt>
                <c:pt idx="4">
                  <c:v>0.34381481384798901</c:v>
                </c:pt>
                <c:pt idx="5">
                  <c:v>0.37169872103620499</c:v>
                </c:pt>
                <c:pt idx="6">
                  <c:v>0.31474906698147598</c:v>
                </c:pt>
                <c:pt idx="7">
                  <c:v>0.43065860750524099</c:v>
                </c:pt>
                <c:pt idx="8">
                  <c:v>0.48803436336804101</c:v>
                </c:pt>
                <c:pt idx="9">
                  <c:v>0.48943238560621499</c:v>
                </c:pt>
                <c:pt idx="10">
                  <c:v>0.51578566362843503</c:v>
                </c:pt>
                <c:pt idx="11">
                  <c:v>0.38876075512872599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09-460B-A4AB-79626EB28192}"/>
            </c:ext>
          </c:extLst>
        </c:ser>
        <c:ser>
          <c:idx val="1"/>
          <c:order val="1"/>
          <c:tx>
            <c:v>Occurrence only</c:v>
          </c:tx>
          <c:spPr>
            <a:ln w="28575" cap="rnd">
              <a:solidFill>
                <a:schemeClr val="accent2"/>
              </a:solidFill>
              <a:prstDash val="dashDot"/>
              <a:round/>
            </a:ln>
            <a:effectLst/>
          </c:spPr>
          <c:marker>
            <c:symbol val="none"/>
          </c:marker>
          <c:val>
            <c:numRef>
              <c:f>'Site 1_410730'!$P$29:$P$40</c:f>
              <c:numCache>
                <c:formatCode>General</c:formatCode>
                <c:ptCount val="12"/>
                <c:pt idx="0">
                  <c:v>0.37931377858800602</c:v>
                </c:pt>
                <c:pt idx="1">
                  <c:v>0.36261706109835701</c:v>
                </c:pt>
                <c:pt idx="2">
                  <c:v>0.25301044237014197</c:v>
                </c:pt>
                <c:pt idx="3">
                  <c:v>0.30863162569062802</c:v>
                </c:pt>
                <c:pt idx="4">
                  <c:v>0.34381481384798901</c:v>
                </c:pt>
                <c:pt idx="5">
                  <c:v>0.37169872103620499</c:v>
                </c:pt>
                <c:pt idx="6">
                  <c:v>0.31474906698147598</c:v>
                </c:pt>
                <c:pt idx="7">
                  <c:v>0.43065860750524099</c:v>
                </c:pt>
                <c:pt idx="8">
                  <c:v>0.48803436336804101</c:v>
                </c:pt>
                <c:pt idx="9">
                  <c:v>0.48943238560621499</c:v>
                </c:pt>
                <c:pt idx="10">
                  <c:v>0.51578566362843503</c:v>
                </c:pt>
                <c:pt idx="11">
                  <c:v>0.38876075512872599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09-460B-A4AB-79626EB28192}"/>
            </c:ext>
          </c:extLst>
        </c:ser>
        <c:ser>
          <c:idx val="2"/>
          <c:order val="2"/>
          <c:tx>
            <c:v>Amount only with optimised occurrence</c:v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'Site 1_410730'!$V$29:$V$40</c:f>
              <c:numCache>
                <c:formatCode>General</c:formatCode>
                <c:ptCount val="12"/>
                <c:pt idx="0">
                  <c:v>0.38318517250039003</c:v>
                </c:pt>
                <c:pt idx="1">
                  <c:v>0.363013161590168</c:v>
                </c:pt>
                <c:pt idx="2">
                  <c:v>0.25199897380467401</c:v>
                </c:pt>
                <c:pt idx="3">
                  <c:v>0.30864495420434601</c:v>
                </c:pt>
                <c:pt idx="4">
                  <c:v>0.34462635645541001</c:v>
                </c:pt>
                <c:pt idx="5">
                  <c:v>0.37168746030361</c:v>
                </c:pt>
                <c:pt idx="6">
                  <c:v>0.314904773390491</c:v>
                </c:pt>
                <c:pt idx="7">
                  <c:v>0.43095798561750998</c:v>
                </c:pt>
                <c:pt idx="8">
                  <c:v>0.48809069569528302</c:v>
                </c:pt>
                <c:pt idx="9">
                  <c:v>0.48922570931136</c:v>
                </c:pt>
                <c:pt idx="10">
                  <c:v>0.51627818474889597</c:v>
                </c:pt>
                <c:pt idx="11">
                  <c:v>0.38863223718832701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09-460B-A4AB-79626EB28192}"/>
            </c:ext>
          </c:extLst>
        </c:ser>
        <c:ser>
          <c:idx val="3"/>
          <c:order val="3"/>
          <c:tx>
            <c:v>All parameters</c:v>
          </c:tx>
          <c:spPr>
            <a:ln w="2857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'Site 1_410730'!$V$15:$V$26</c:f>
              <c:numCache>
                <c:formatCode>General</c:formatCode>
                <c:ptCount val="12"/>
                <c:pt idx="0">
                  <c:v>0.40824169530589999</c:v>
                </c:pt>
                <c:pt idx="1">
                  <c:v>0.39265060621611902</c:v>
                </c:pt>
                <c:pt idx="2">
                  <c:v>0.23331007299024101</c:v>
                </c:pt>
                <c:pt idx="3">
                  <c:v>0.333893460080324</c:v>
                </c:pt>
                <c:pt idx="4">
                  <c:v>0.36422287249034102</c:v>
                </c:pt>
                <c:pt idx="5">
                  <c:v>0.38477223683533701</c:v>
                </c:pt>
                <c:pt idx="6">
                  <c:v>0.32076259016909803</c:v>
                </c:pt>
                <c:pt idx="7">
                  <c:v>0.45344004611721</c:v>
                </c:pt>
                <c:pt idx="8">
                  <c:v>0.50114026609361195</c:v>
                </c:pt>
                <c:pt idx="9">
                  <c:v>0.50346274320293405</c:v>
                </c:pt>
                <c:pt idx="10">
                  <c:v>0.53712509265173003</c:v>
                </c:pt>
                <c:pt idx="11">
                  <c:v>0.40411384758674201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609-460B-A4AB-79626EB281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1682304"/>
        <c:axId val="1011682720"/>
      </c:lineChart>
      <c:catAx>
        <c:axId val="1011682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720"/>
        <c:crosses val="autoZero"/>
        <c:auto val="1"/>
        <c:lblAlgn val="ctr"/>
        <c:lblOffset val="100"/>
        <c:noMultiLvlLbl val="0"/>
      </c:catAx>
      <c:valAx>
        <c:axId val="101168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Beta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Baseline</c:v>
          </c:tx>
          <c:spPr>
            <a:ln w="571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1_410730'!$Q$15:$Q$26</c:f>
              <c:numCache>
                <c:formatCode>General</c:formatCode>
                <c:ptCount val="12"/>
                <c:pt idx="0">
                  <c:v>4.58728781463245E-2</c:v>
                </c:pt>
                <c:pt idx="1">
                  <c:v>5.3681764227666198E-2</c:v>
                </c:pt>
                <c:pt idx="2">
                  <c:v>3.4197273610095398E-2</c:v>
                </c:pt>
                <c:pt idx="3">
                  <c:v>4.2982326668253398E-2</c:v>
                </c:pt>
                <c:pt idx="4">
                  <c:v>5.9210456676542803E-2</c:v>
                </c:pt>
                <c:pt idx="5">
                  <c:v>6.3839423232491005E-2</c:v>
                </c:pt>
                <c:pt idx="6">
                  <c:v>5.0543007648536503E-2</c:v>
                </c:pt>
                <c:pt idx="7">
                  <c:v>6.3780910910447394E-2</c:v>
                </c:pt>
                <c:pt idx="8">
                  <c:v>6.7854780313007207E-2</c:v>
                </c:pt>
                <c:pt idx="9">
                  <c:v>6.59179939282937E-2</c:v>
                </c:pt>
                <c:pt idx="10">
                  <c:v>7.2744489854828703E-2</c:v>
                </c:pt>
                <c:pt idx="11">
                  <c:v>5.4817605022355401E-2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C7-433A-ABDF-C21A2628F8DF}"/>
            </c:ext>
          </c:extLst>
        </c:ser>
        <c:ser>
          <c:idx val="1"/>
          <c:order val="1"/>
          <c:tx>
            <c:v>Occurrence only</c:v>
          </c:tx>
          <c:spPr>
            <a:ln w="28575" cap="rnd">
              <a:solidFill>
                <a:schemeClr val="accent2"/>
              </a:solidFill>
              <a:prstDash val="dashDot"/>
              <a:round/>
            </a:ln>
            <a:effectLst/>
          </c:spPr>
          <c:marker>
            <c:symbol val="none"/>
          </c:marker>
          <c:val>
            <c:numRef>
              <c:f>'Site 1_410730'!$Q$29:$Q$40</c:f>
              <c:numCache>
                <c:formatCode>General</c:formatCode>
                <c:ptCount val="12"/>
                <c:pt idx="0">
                  <c:v>4.58728781463245E-2</c:v>
                </c:pt>
                <c:pt idx="1">
                  <c:v>5.3681764227666198E-2</c:v>
                </c:pt>
                <c:pt idx="2">
                  <c:v>3.4197273610095398E-2</c:v>
                </c:pt>
                <c:pt idx="3">
                  <c:v>4.2982326668253398E-2</c:v>
                </c:pt>
                <c:pt idx="4">
                  <c:v>5.9210456676542803E-2</c:v>
                </c:pt>
                <c:pt idx="5">
                  <c:v>6.3839423232491005E-2</c:v>
                </c:pt>
                <c:pt idx="6">
                  <c:v>5.0543007648536503E-2</c:v>
                </c:pt>
                <c:pt idx="7">
                  <c:v>6.3780910910447394E-2</c:v>
                </c:pt>
                <c:pt idx="8">
                  <c:v>6.7854780313007207E-2</c:v>
                </c:pt>
                <c:pt idx="9">
                  <c:v>6.59179939282937E-2</c:v>
                </c:pt>
                <c:pt idx="10">
                  <c:v>7.2744489854828703E-2</c:v>
                </c:pt>
                <c:pt idx="11">
                  <c:v>5.4817605022355401E-2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C7-433A-ABDF-C21A2628F8DF}"/>
            </c:ext>
          </c:extLst>
        </c:ser>
        <c:ser>
          <c:idx val="2"/>
          <c:order val="2"/>
          <c:tx>
            <c:v>Amount only with optimised occurrence</c:v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'Site 1_410730'!$W$29:$W$40</c:f>
              <c:numCache>
                <c:formatCode>General</c:formatCode>
                <c:ptCount val="12"/>
                <c:pt idx="0">
                  <c:v>4.4849062502158303E-2</c:v>
                </c:pt>
                <c:pt idx="1">
                  <c:v>5.2585054692211398E-2</c:v>
                </c:pt>
                <c:pt idx="2">
                  <c:v>3.3840258592919503E-2</c:v>
                </c:pt>
                <c:pt idx="3">
                  <c:v>4.3509566409018499E-2</c:v>
                </c:pt>
                <c:pt idx="4">
                  <c:v>5.9723047807559701E-2</c:v>
                </c:pt>
                <c:pt idx="5">
                  <c:v>6.0886377360380703E-2</c:v>
                </c:pt>
                <c:pt idx="6">
                  <c:v>5.2467990050057797E-2</c:v>
                </c:pt>
                <c:pt idx="7">
                  <c:v>6.4520612486696494E-2</c:v>
                </c:pt>
                <c:pt idx="8">
                  <c:v>6.8529390364364007E-2</c:v>
                </c:pt>
                <c:pt idx="9">
                  <c:v>6.6835554521894699E-2</c:v>
                </c:pt>
                <c:pt idx="10">
                  <c:v>7.47808141107945E-2</c:v>
                </c:pt>
                <c:pt idx="11">
                  <c:v>5.5237993935485299E-2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C7-433A-ABDF-C21A2628F8DF}"/>
            </c:ext>
          </c:extLst>
        </c:ser>
        <c:ser>
          <c:idx val="3"/>
          <c:order val="3"/>
          <c:tx>
            <c:v>All parameters</c:v>
          </c:tx>
          <c:spPr>
            <a:ln w="2857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'Site 1_410730'!$W$15:$W$26</c:f>
              <c:numCache>
                <c:formatCode>General</c:formatCode>
                <c:ptCount val="12"/>
                <c:pt idx="0">
                  <c:v>6.1420815695822098E-2</c:v>
                </c:pt>
                <c:pt idx="1">
                  <c:v>6.3188097282546499E-2</c:v>
                </c:pt>
                <c:pt idx="2">
                  <c:v>6.12550942620156E-2</c:v>
                </c:pt>
                <c:pt idx="3">
                  <c:v>3.2088769938455601E-2</c:v>
                </c:pt>
                <c:pt idx="4">
                  <c:v>5.5542939586383497E-2</c:v>
                </c:pt>
                <c:pt idx="5">
                  <c:v>5.6048293230471002E-2</c:v>
                </c:pt>
                <c:pt idx="6">
                  <c:v>4.9652657350137797E-2</c:v>
                </c:pt>
                <c:pt idx="7">
                  <c:v>6.01807832300374E-2</c:v>
                </c:pt>
                <c:pt idx="8">
                  <c:v>7.7706160363348403E-2</c:v>
                </c:pt>
                <c:pt idx="9">
                  <c:v>0.102873547765182</c:v>
                </c:pt>
                <c:pt idx="10">
                  <c:v>7.9403280861347098E-2</c:v>
                </c:pt>
                <c:pt idx="11">
                  <c:v>7.7270355189961795E-2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2C7-433A-ABDF-C21A2628F8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1682304"/>
        <c:axId val="1011682720"/>
      </c:lineChart>
      <c:catAx>
        <c:axId val="1011682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720"/>
        <c:crosses val="autoZero"/>
        <c:auto val="1"/>
        <c:lblAlgn val="ctr"/>
        <c:lblOffset val="100"/>
        <c:noMultiLvlLbl val="0"/>
      </c:catAx>
      <c:valAx>
        <c:axId val="101168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Optimising</a:t>
            </a:r>
            <a:r>
              <a:rPr lang="en-GB" baseline="0"/>
              <a:t> all parameters at once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'Site 1_410730'!$A$49:$A$56</c:f>
              <c:strCache>
                <c:ptCount val="8"/>
                <c:pt idx="0">
                  <c:v>trial 1</c:v>
                </c:pt>
                <c:pt idx="1">
                  <c:v>trial2</c:v>
                </c:pt>
                <c:pt idx="2">
                  <c:v>trial 3</c:v>
                </c:pt>
                <c:pt idx="3">
                  <c:v>trial 4</c:v>
                </c:pt>
                <c:pt idx="4">
                  <c:v>trial 5</c:v>
                </c:pt>
                <c:pt idx="5">
                  <c:v>trial 6</c:v>
                </c:pt>
                <c:pt idx="6">
                  <c:v>trial 7</c:v>
                </c:pt>
                <c:pt idx="7">
                  <c:v>trial 8</c:v>
                </c:pt>
              </c:strCache>
            </c:strRef>
          </c:xVal>
          <c:yVal>
            <c:numRef>
              <c:f>'Site 1_410730'!$B$49:$B$56</c:f>
              <c:numCache>
                <c:formatCode>General</c:formatCode>
                <c:ptCount val="8"/>
                <c:pt idx="0">
                  <c:v>125.3005</c:v>
                </c:pt>
                <c:pt idx="1">
                  <c:v>95.789739999999995</c:v>
                </c:pt>
                <c:pt idx="2">
                  <c:v>81.903270000000006</c:v>
                </c:pt>
                <c:pt idx="3">
                  <c:v>81.69838</c:v>
                </c:pt>
                <c:pt idx="4">
                  <c:v>81.692019999999999</c:v>
                </c:pt>
                <c:pt idx="5">
                  <c:v>81.684169999999995</c:v>
                </c:pt>
                <c:pt idx="6">
                  <c:v>78.686400000000006</c:v>
                </c:pt>
                <c:pt idx="7">
                  <c:v>77.969909999999999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CB-4960-8D55-D1CB40946A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4709600"/>
        <c:axId val="1224715008"/>
      </c:scatterChart>
      <c:valAx>
        <c:axId val="1224709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Trial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715008"/>
        <c:crosses val="autoZero"/>
        <c:crossBetween val="midCat"/>
      </c:valAx>
      <c:valAx>
        <c:axId val="122471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709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Optimising all parameters at once with WGEN 2.0</a:t>
            </a:r>
            <a:endParaRPr lang="en-A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'Site 1_410730'!$A$62:$A$81</c:f>
              <c:strCache>
                <c:ptCount val="20"/>
                <c:pt idx="0">
                  <c:v>trial 1</c:v>
                </c:pt>
                <c:pt idx="1">
                  <c:v>trial2</c:v>
                </c:pt>
                <c:pt idx="2">
                  <c:v>trial 3</c:v>
                </c:pt>
                <c:pt idx="3">
                  <c:v>trial 4</c:v>
                </c:pt>
                <c:pt idx="4">
                  <c:v>trial 5</c:v>
                </c:pt>
                <c:pt idx="5">
                  <c:v>trial 6</c:v>
                </c:pt>
                <c:pt idx="6">
                  <c:v>trial 7</c:v>
                </c:pt>
                <c:pt idx="7">
                  <c:v>trial 8</c:v>
                </c:pt>
                <c:pt idx="8">
                  <c:v>trial 9</c:v>
                </c:pt>
                <c:pt idx="9">
                  <c:v>trial 10</c:v>
                </c:pt>
                <c:pt idx="10">
                  <c:v>trial 11</c:v>
                </c:pt>
                <c:pt idx="11">
                  <c:v>trial 12</c:v>
                </c:pt>
                <c:pt idx="12">
                  <c:v>trial 13</c:v>
                </c:pt>
                <c:pt idx="13">
                  <c:v>trial 14</c:v>
                </c:pt>
                <c:pt idx="14">
                  <c:v>trial 15</c:v>
                </c:pt>
                <c:pt idx="15">
                  <c:v>trial 16</c:v>
                </c:pt>
                <c:pt idx="16">
                  <c:v>trial 17</c:v>
                </c:pt>
                <c:pt idx="17">
                  <c:v>trial 18</c:v>
                </c:pt>
                <c:pt idx="18">
                  <c:v>trial 19</c:v>
                </c:pt>
                <c:pt idx="19">
                  <c:v>trial 20</c:v>
                </c:pt>
              </c:strCache>
            </c:strRef>
          </c:xVal>
          <c:yVal>
            <c:numRef>
              <c:f>'Site 1_410730'!$B$62:$B$81</c:f>
              <c:numCache>
                <c:formatCode>General</c:formatCode>
                <c:ptCount val="20"/>
                <c:pt idx="0">
                  <c:v>1347.6310000000001</c:v>
                </c:pt>
                <c:pt idx="1">
                  <c:v>1239.0129999999999</c:v>
                </c:pt>
                <c:pt idx="2">
                  <c:v>1131.615</c:v>
                </c:pt>
                <c:pt idx="3">
                  <c:v>1076.588</c:v>
                </c:pt>
                <c:pt idx="4">
                  <c:v>1076.0989999999999</c:v>
                </c:pt>
                <c:pt idx="5">
                  <c:v>425.49489999999997</c:v>
                </c:pt>
                <c:pt idx="6">
                  <c:v>412.91629999999998</c:v>
                </c:pt>
                <c:pt idx="7">
                  <c:v>384.40390000000002</c:v>
                </c:pt>
                <c:pt idx="8">
                  <c:v>381.79790000000003</c:v>
                </c:pt>
                <c:pt idx="9">
                  <c:v>381.70139999999998</c:v>
                </c:pt>
                <c:pt idx="10">
                  <c:v>369.66090000000003</c:v>
                </c:pt>
                <c:pt idx="11">
                  <c:v>366.90469999999999</c:v>
                </c:pt>
                <c:pt idx="12">
                  <c:v>366.90280000000001</c:v>
                </c:pt>
                <c:pt idx="13">
                  <c:v>365.73590000000002</c:v>
                </c:pt>
                <c:pt idx="14">
                  <c:v>365.56659999999999</c:v>
                </c:pt>
                <c:pt idx="15">
                  <c:v>364.13909999999998</c:v>
                </c:pt>
                <c:pt idx="16">
                  <c:v>361.17739999999998</c:v>
                </c:pt>
                <c:pt idx="17">
                  <c:v>359.78059999999999</c:v>
                </c:pt>
                <c:pt idx="18">
                  <c:v>353.36419999999998</c:v>
                </c:pt>
                <c:pt idx="19">
                  <c:v>328.82209999999998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EA-4EDE-A4F9-9E97D767EC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8324736"/>
        <c:axId val="638332936"/>
      </c:scatterChart>
      <c:valAx>
        <c:axId val="638324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Trial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332936"/>
        <c:crosses val="autoZero"/>
        <c:crossBetween val="midCat"/>
      </c:valAx>
      <c:valAx>
        <c:axId val="638332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324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Alpha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Baseline</c:v>
          </c:tx>
          <c:spPr>
            <a:ln w="571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1_410730'!$P$15:$P$26</c:f>
              <c:numCache>
                <c:formatCode>General</c:formatCode>
                <c:ptCount val="12"/>
                <c:pt idx="0">
                  <c:v>0.37931377858800602</c:v>
                </c:pt>
                <c:pt idx="1">
                  <c:v>0.36261706109835701</c:v>
                </c:pt>
                <c:pt idx="2">
                  <c:v>0.25301044237014197</c:v>
                </c:pt>
                <c:pt idx="3">
                  <c:v>0.30863162569062802</c:v>
                </c:pt>
                <c:pt idx="4">
                  <c:v>0.34381481384798901</c:v>
                </c:pt>
                <c:pt idx="5">
                  <c:v>0.37169872103620499</c:v>
                </c:pt>
                <c:pt idx="6">
                  <c:v>0.31474906698147598</c:v>
                </c:pt>
                <c:pt idx="7">
                  <c:v>0.43065860750524099</c:v>
                </c:pt>
                <c:pt idx="8">
                  <c:v>0.48803436336804101</c:v>
                </c:pt>
                <c:pt idx="9">
                  <c:v>0.48943238560621499</c:v>
                </c:pt>
                <c:pt idx="10">
                  <c:v>0.51578566362843503</c:v>
                </c:pt>
                <c:pt idx="11">
                  <c:v>0.38876075512872599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8F-4910-929F-192A84957B5E}"/>
            </c:ext>
          </c:extLst>
        </c:ser>
        <c:ser>
          <c:idx val="1"/>
          <c:order val="1"/>
          <c:tx>
            <c:v>All parameter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1_410730'!$D$88:$D$99</c:f>
              <c:numCache>
                <c:formatCode>General</c:formatCode>
                <c:ptCount val="12"/>
                <c:pt idx="0">
                  <c:v>0.64646630066537503</c:v>
                </c:pt>
                <c:pt idx="1">
                  <c:v>0.28150230089809403</c:v>
                </c:pt>
                <c:pt idx="2">
                  <c:v>0.147077396809531</c:v>
                </c:pt>
                <c:pt idx="3">
                  <c:v>0.26083014191157899</c:v>
                </c:pt>
                <c:pt idx="4">
                  <c:v>0.33957360635193401</c:v>
                </c:pt>
                <c:pt idx="5">
                  <c:v>0.60211184127404405</c:v>
                </c:pt>
                <c:pt idx="6">
                  <c:v>0.44121011533986199</c:v>
                </c:pt>
                <c:pt idx="7">
                  <c:v>0.47235056340581999</c:v>
                </c:pt>
                <c:pt idx="8">
                  <c:v>0.57819645635368899</c:v>
                </c:pt>
                <c:pt idx="9">
                  <c:v>0.52266486821604596</c:v>
                </c:pt>
                <c:pt idx="10">
                  <c:v>0.480236828686673</c:v>
                </c:pt>
                <c:pt idx="11">
                  <c:v>0.49197669235243702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C8F-4910-929F-192A84957B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1682304"/>
        <c:axId val="1011682720"/>
      </c:lineChart>
      <c:catAx>
        <c:axId val="1011682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720"/>
        <c:crosses val="autoZero"/>
        <c:auto val="1"/>
        <c:lblAlgn val="ctr"/>
        <c:lblOffset val="100"/>
        <c:noMultiLvlLbl val="0"/>
      </c:catAx>
      <c:valAx>
        <c:axId val="101168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plotArea>
      <cx:plotAreaRegion>
        <cx:series layoutId="boxWhisker" uniqueId="{2A41AF55-39A0-4121-B74A-3FA5CDF87BE5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tle>
          <cx:tx>
            <cx:txData>
              <cx:v>Original OF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Original OF</a:t>
              </a:r>
            </a:p>
          </cx:txPr>
        </cx:title>
        <cx:tickLabels/>
        <cx:numFmt formatCode="@" sourceLinked="0"/>
      </cx:axis>
      <cx:axis id="1">
        <cx:valScaling min="40"/>
        <cx:title>
          <cx:tx>
            <cx:txData>
              <cx:v>Time (ms)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Time (ms)</a:t>
              </a:r>
            </a:p>
          </cx:txPr>
        </cx:title>
        <cx:majorGridlines/>
        <cx:tickLabels/>
        <cx:numFmt formatCode="General" sourceLinked="0"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5.xml><?xml version="1.0" encoding="utf-8"?>
<formControlPr xmlns="http://schemas.microsoft.com/office/spreadsheetml/2009/9/main" objectType="CheckBox" checked="Checked" lockText="1" noThreeD="1"/>
</file>

<file path=xl/ctrlProps/ctrlProp6.xml><?xml version="1.0" encoding="utf-8"?>
<formControlPr xmlns="http://schemas.microsoft.com/office/spreadsheetml/2009/9/main" objectType="CheckBox" checked="Checked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image" Target="../media/image1.png"/><Relationship Id="rId3" Type="http://schemas.openxmlformats.org/officeDocument/2006/relationships/chart" Target="../charts/chart3.xml"/><Relationship Id="rId21" Type="http://schemas.openxmlformats.org/officeDocument/2006/relationships/chart" Target="../charts/chart20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1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8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microsoft.com/office/2014/relationships/chartEx" Target="../charts/chartEx1.xml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8.png"/><Relationship Id="rId1" Type="http://schemas.openxmlformats.org/officeDocument/2006/relationships/image" Target="../media/image17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0.png"/><Relationship Id="rId1" Type="http://schemas.openxmlformats.org/officeDocument/2006/relationships/image" Target="../media/image1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590550</xdr:colOff>
      <xdr:row>28</xdr:row>
      <xdr:rowOff>171450</xdr:rowOff>
    </xdr:from>
    <xdr:to>
      <xdr:col>11</xdr:col>
      <xdr:colOff>962025</xdr:colOff>
      <xdr:row>43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590550</xdr:colOff>
      <xdr:row>14</xdr:row>
      <xdr:rowOff>0</xdr:rowOff>
    </xdr:from>
    <xdr:to>
      <xdr:col>11</xdr:col>
      <xdr:colOff>933450</xdr:colOff>
      <xdr:row>28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238125</xdr:colOff>
      <xdr:row>41</xdr:row>
      <xdr:rowOff>109537</xdr:rowOff>
    </xdr:from>
    <xdr:to>
      <xdr:col>18</xdr:col>
      <xdr:colOff>647700</xdr:colOff>
      <xdr:row>55</xdr:row>
      <xdr:rowOff>185737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723900</xdr:colOff>
      <xdr:row>41</xdr:row>
      <xdr:rowOff>114300</xdr:rowOff>
    </xdr:from>
    <xdr:to>
      <xdr:col>26</xdr:col>
      <xdr:colOff>9525</xdr:colOff>
      <xdr:row>56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247650</xdr:colOff>
      <xdr:row>56</xdr:row>
      <xdr:rowOff>142875</xdr:rowOff>
    </xdr:from>
    <xdr:to>
      <xdr:col>18</xdr:col>
      <xdr:colOff>657225</xdr:colOff>
      <xdr:row>71</xdr:row>
      <xdr:rowOff>28575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733425</xdr:colOff>
      <xdr:row>56</xdr:row>
      <xdr:rowOff>142875</xdr:rowOff>
    </xdr:from>
    <xdr:to>
      <xdr:col>26</xdr:col>
      <xdr:colOff>19050</xdr:colOff>
      <xdr:row>71</xdr:row>
      <xdr:rowOff>28575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19049</xdr:colOff>
      <xdr:row>43</xdr:row>
      <xdr:rowOff>176212</xdr:rowOff>
    </xdr:from>
    <xdr:to>
      <xdr:col>12</xdr:col>
      <xdr:colOff>228599</xdr:colOff>
      <xdr:row>58</xdr:row>
      <xdr:rowOff>61912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66675</xdr:colOff>
      <xdr:row>60</xdr:row>
      <xdr:rowOff>14287</xdr:rowOff>
    </xdr:from>
    <xdr:to>
      <xdr:col>11</xdr:col>
      <xdr:colOff>409575</xdr:colOff>
      <xdr:row>74</xdr:row>
      <xdr:rowOff>90487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571500</xdr:colOff>
      <xdr:row>100</xdr:row>
      <xdr:rowOff>104775</xdr:rowOff>
    </xdr:from>
    <xdr:to>
      <xdr:col>11</xdr:col>
      <xdr:colOff>914400</xdr:colOff>
      <xdr:row>115</xdr:row>
      <xdr:rowOff>85725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0</xdr:colOff>
      <xdr:row>100</xdr:row>
      <xdr:rowOff>104775</xdr:rowOff>
    </xdr:from>
    <xdr:to>
      <xdr:col>18</xdr:col>
      <xdr:colOff>409575</xdr:colOff>
      <xdr:row>115</xdr:row>
      <xdr:rowOff>85725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571500</xdr:colOff>
      <xdr:row>85</xdr:row>
      <xdr:rowOff>142875</xdr:rowOff>
    </xdr:from>
    <xdr:to>
      <xdr:col>11</xdr:col>
      <xdr:colOff>914400</xdr:colOff>
      <xdr:row>100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0</xdr:colOff>
      <xdr:row>85</xdr:row>
      <xdr:rowOff>152400</xdr:rowOff>
    </xdr:from>
    <xdr:to>
      <xdr:col>18</xdr:col>
      <xdr:colOff>409575</xdr:colOff>
      <xdr:row>100</xdr:row>
      <xdr:rowOff>28575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</xdr:col>
      <xdr:colOff>0</xdr:colOff>
      <xdr:row>120</xdr:row>
      <xdr:rowOff>0</xdr:rowOff>
    </xdr:from>
    <xdr:to>
      <xdr:col>11</xdr:col>
      <xdr:colOff>952500</xdr:colOff>
      <xdr:row>134</xdr:row>
      <xdr:rowOff>76200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0</xdr:colOff>
      <xdr:row>158</xdr:row>
      <xdr:rowOff>152400</xdr:rowOff>
    </xdr:from>
    <xdr:to>
      <xdr:col>11</xdr:col>
      <xdr:colOff>952500</xdr:colOff>
      <xdr:row>173</xdr:row>
      <xdr:rowOff>133350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12</xdr:col>
      <xdr:colOff>38100</xdr:colOff>
      <xdr:row>158</xdr:row>
      <xdr:rowOff>152400</xdr:rowOff>
    </xdr:from>
    <xdr:to>
      <xdr:col>18</xdr:col>
      <xdr:colOff>447675</xdr:colOff>
      <xdr:row>173</xdr:row>
      <xdr:rowOff>133350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6</xdr:col>
      <xdr:colOff>0</xdr:colOff>
      <xdr:row>144</xdr:row>
      <xdr:rowOff>0</xdr:rowOff>
    </xdr:from>
    <xdr:to>
      <xdr:col>11</xdr:col>
      <xdr:colOff>952500</xdr:colOff>
      <xdr:row>158</xdr:row>
      <xdr:rowOff>85725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12</xdr:col>
      <xdr:colOff>38100</xdr:colOff>
      <xdr:row>144</xdr:row>
      <xdr:rowOff>9525</xdr:rowOff>
    </xdr:from>
    <xdr:to>
      <xdr:col>18</xdr:col>
      <xdr:colOff>447675</xdr:colOff>
      <xdr:row>158</xdr:row>
      <xdr:rowOff>76200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 editAs="oneCell">
    <xdr:from>
      <xdr:col>15</xdr:col>
      <xdr:colOff>238125</xdr:colOff>
      <xdr:row>148</xdr:row>
      <xdr:rowOff>161925</xdr:rowOff>
    </xdr:from>
    <xdr:to>
      <xdr:col>24</xdr:col>
      <xdr:colOff>314325</xdr:colOff>
      <xdr:row>170</xdr:row>
      <xdr:rowOff>57150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73225" y="28946475"/>
          <a:ext cx="5972175" cy="408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193</xdr:row>
      <xdr:rowOff>152400</xdr:rowOff>
    </xdr:from>
    <xdr:to>
      <xdr:col>11</xdr:col>
      <xdr:colOff>952500</xdr:colOff>
      <xdr:row>208</xdr:row>
      <xdr:rowOff>133350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12</xdr:col>
      <xdr:colOff>38100</xdr:colOff>
      <xdr:row>193</xdr:row>
      <xdr:rowOff>152400</xdr:rowOff>
    </xdr:from>
    <xdr:to>
      <xdr:col>18</xdr:col>
      <xdr:colOff>447675</xdr:colOff>
      <xdr:row>208</xdr:row>
      <xdr:rowOff>133350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6</xdr:col>
      <xdr:colOff>0</xdr:colOff>
      <xdr:row>179</xdr:row>
      <xdr:rowOff>0</xdr:rowOff>
    </xdr:from>
    <xdr:to>
      <xdr:col>11</xdr:col>
      <xdr:colOff>952500</xdr:colOff>
      <xdr:row>193</xdr:row>
      <xdr:rowOff>85725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12</xdr:col>
      <xdr:colOff>38100</xdr:colOff>
      <xdr:row>179</xdr:row>
      <xdr:rowOff>9525</xdr:rowOff>
    </xdr:from>
    <xdr:to>
      <xdr:col>18</xdr:col>
      <xdr:colOff>447675</xdr:colOff>
      <xdr:row>193</xdr:row>
      <xdr:rowOff>76200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447675</xdr:colOff>
      <xdr:row>0</xdr:row>
      <xdr:rowOff>38099</xdr:rowOff>
    </xdr:from>
    <xdr:to>
      <xdr:col>10</xdr:col>
      <xdr:colOff>152400</xdr:colOff>
      <xdr:row>10</xdr:row>
      <xdr:rowOff>52386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00000000-0008-0000-0100-000003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57750" y="38099"/>
              <a:ext cx="2752725" cy="195738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 editAs="oneCell">
    <xdr:from>
      <xdr:col>8</xdr:col>
      <xdr:colOff>247650</xdr:colOff>
      <xdr:row>11</xdr:row>
      <xdr:rowOff>95250</xdr:rowOff>
    </xdr:from>
    <xdr:to>
      <xdr:col>12</xdr:col>
      <xdr:colOff>304009</xdr:colOff>
      <xdr:row>24</xdr:row>
      <xdr:rowOff>113509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486525" y="2228850"/>
          <a:ext cx="2494759" cy="2494759"/>
        </a:xfrm>
        <a:prstGeom prst="rect">
          <a:avLst/>
        </a:prstGeom>
      </xdr:spPr>
    </xdr:pic>
    <xdr:clientData/>
  </xdr:twoCellAnchor>
  <xdr:twoCellAnchor editAs="oneCell">
    <xdr:from>
      <xdr:col>6</xdr:col>
      <xdr:colOff>333375</xdr:colOff>
      <xdr:row>25</xdr:row>
      <xdr:rowOff>66675</xdr:rowOff>
    </xdr:from>
    <xdr:to>
      <xdr:col>10</xdr:col>
      <xdr:colOff>256384</xdr:colOff>
      <xdr:row>37</xdr:row>
      <xdr:rowOff>142084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353050" y="4867275"/>
          <a:ext cx="2361409" cy="2361409"/>
        </a:xfrm>
        <a:prstGeom prst="rect">
          <a:avLst/>
        </a:prstGeom>
      </xdr:spPr>
    </xdr:pic>
    <xdr:clientData/>
  </xdr:twoCellAnchor>
  <xdr:twoCellAnchor editAs="oneCell">
    <xdr:from>
      <xdr:col>13</xdr:col>
      <xdr:colOff>9295</xdr:colOff>
      <xdr:row>1</xdr:row>
      <xdr:rowOff>0</xdr:rowOff>
    </xdr:from>
    <xdr:to>
      <xdr:col>15</xdr:col>
      <xdr:colOff>247651</xdr:colOff>
      <xdr:row>12</xdr:row>
      <xdr:rowOff>15550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477145" y="190500"/>
          <a:ext cx="1457556" cy="2149150"/>
        </a:xfrm>
        <a:prstGeom prst="rect">
          <a:avLst/>
        </a:prstGeom>
      </xdr:spPr>
    </xdr:pic>
    <xdr:clientData/>
  </xdr:twoCellAnchor>
  <xdr:twoCellAnchor editAs="oneCell">
    <xdr:from>
      <xdr:col>18</xdr:col>
      <xdr:colOff>173942</xdr:colOff>
      <xdr:row>12</xdr:row>
      <xdr:rowOff>57149</xdr:rowOff>
    </xdr:from>
    <xdr:to>
      <xdr:col>23</xdr:col>
      <xdr:colOff>19575</xdr:colOff>
      <xdr:row>26</xdr:row>
      <xdr:rowOff>181482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689792" y="2381249"/>
          <a:ext cx="2893633" cy="2791333"/>
        </a:xfrm>
        <a:prstGeom prst="rect">
          <a:avLst/>
        </a:prstGeom>
      </xdr:spPr>
    </xdr:pic>
    <xdr:clientData/>
  </xdr:twoCellAnchor>
  <xdr:twoCellAnchor editAs="oneCell">
    <xdr:from>
      <xdr:col>23</xdr:col>
      <xdr:colOff>133350</xdr:colOff>
      <xdr:row>12</xdr:row>
      <xdr:rowOff>47625</xdr:rowOff>
    </xdr:from>
    <xdr:to>
      <xdr:col>27</xdr:col>
      <xdr:colOff>485775</xdr:colOff>
      <xdr:row>26</xdr:row>
      <xdr:rowOff>171450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5697200" y="2371725"/>
          <a:ext cx="2790825" cy="2790825"/>
        </a:xfrm>
        <a:prstGeom prst="rect">
          <a:avLst/>
        </a:prstGeom>
      </xdr:spPr>
    </xdr:pic>
    <xdr:clientData/>
  </xdr:twoCellAnchor>
  <xdr:twoCellAnchor editAs="oneCell">
    <xdr:from>
      <xdr:col>27</xdr:col>
      <xdr:colOff>571500</xdr:colOff>
      <xdr:row>12</xdr:row>
      <xdr:rowOff>47626</xdr:rowOff>
    </xdr:from>
    <xdr:to>
      <xdr:col>32</xdr:col>
      <xdr:colOff>153735</xdr:colOff>
      <xdr:row>26</xdr:row>
      <xdr:rowOff>180976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8573750" y="2371726"/>
          <a:ext cx="2630235" cy="2800350"/>
        </a:xfrm>
        <a:prstGeom prst="rect">
          <a:avLst/>
        </a:prstGeom>
      </xdr:spPr>
    </xdr:pic>
    <xdr:clientData/>
  </xdr:twoCellAnchor>
  <xdr:twoCellAnchor editAs="oneCell">
    <xdr:from>
      <xdr:col>11</xdr:col>
      <xdr:colOff>9525</xdr:colOff>
      <xdr:row>39</xdr:row>
      <xdr:rowOff>180977</xdr:rowOff>
    </xdr:from>
    <xdr:to>
      <xdr:col>14</xdr:col>
      <xdr:colOff>324884</xdr:colOff>
      <xdr:row>48</xdr:row>
      <xdr:rowOff>95251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8077200" y="7648577"/>
          <a:ext cx="2325134" cy="1628774"/>
        </a:xfrm>
        <a:prstGeom prst="rect">
          <a:avLst/>
        </a:prstGeom>
      </xdr:spPr>
    </xdr:pic>
    <xdr:clientData/>
  </xdr:twoCellAnchor>
  <xdr:twoCellAnchor editAs="oneCell">
    <xdr:from>
      <xdr:col>7</xdr:col>
      <xdr:colOff>13761</xdr:colOff>
      <xdr:row>40</xdr:row>
      <xdr:rowOff>0</xdr:rowOff>
    </xdr:from>
    <xdr:to>
      <xdr:col>10</xdr:col>
      <xdr:colOff>495836</xdr:colOff>
      <xdr:row>52</xdr:row>
      <xdr:rowOff>162495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643036" y="7658100"/>
          <a:ext cx="2310875" cy="2448495"/>
        </a:xfrm>
        <a:prstGeom prst="rect">
          <a:avLst/>
        </a:prstGeom>
      </xdr:spPr>
    </xdr:pic>
    <xdr:clientData/>
  </xdr:twoCellAnchor>
  <xdr:twoCellAnchor editAs="oneCell">
    <xdr:from>
      <xdr:col>12</xdr:col>
      <xdr:colOff>381000</xdr:colOff>
      <xdr:row>12</xdr:row>
      <xdr:rowOff>107198</xdr:rowOff>
    </xdr:from>
    <xdr:to>
      <xdr:col>18</xdr:col>
      <xdr:colOff>39380</xdr:colOff>
      <xdr:row>22</xdr:row>
      <xdr:rowOff>134057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9058275" y="2431298"/>
          <a:ext cx="3496955" cy="1931859"/>
        </a:xfrm>
        <a:prstGeom prst="rect">
          <a:avLst/>
        </a:prstGeom>
      </xdr:spPr>
    </xdr:pic>
    <xdr:clientData/>
  </xdr:twoCellAnchor>
  <xdr:twoCellAnchor editAs="oneCell">
    <xdr:from>
      <xdr:col>9</xdr:col>
      <xdr:colOff>600521</xdr:colOff>
      <xdr:row>55</xdr:row>
      <xdr:rowOff>152399</xdr:rowOff>
    </xdr:from>
    <xdr:to>
      <xdr:col>14</xdr:col>
      <xdr:colOff>400580</xdr:colOff>
      <xdr:row>78</xdr:row>
      <xdr:rowOff>143640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448996" y="10667999"/>
          <a:ext cx="3029034" cy="4372741"/>
        </a:xfrm>
        <a:prstGeom prst="rect">
          <a:avLst/>
        </a:prstGeom>
      </xdr:spPr>
    </xdr:pic>
    <xdr:clientData/>
  </xdr:twoCellAnchor>
  <xdr:twoCellAnchor editAs="oneCell">
    <xdr:from>
      <xdr:col>14</xdr:col>
      <xdr:colOff>581025</xdr:colOff>
      <xdr:row>55</xdr:row>
      <xdr:rowOff>133350</xdr:rowOff>
    </xdr:from>
    <xdr:to>
      <xdr:col>19</xdr:col>
      <xdr:colOff>570224</xdr:colOff>
      <xdr:row>78</xdr:row>
      <xdr:rowOff>161925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0658475" y="10648950"/>
          <a:ext cx="3037199" cy="4410075"/>
        </a:xfrm>
        <a:prstGeom prst="rect">
          <a:avLst/>
        </a:prstGeom>
      </xdr:spPr>
    </xdr:pic>
    <xdr:clientData/>
  </xdr:twoCellAnchor>
  <xdr:twoCellAnchor editAs="oneCell">
    <xdr:from>
      <xdr:col>20</xdr:col>
      <xdr:colOff>95251</xdr:colOff>
      <xdr:row>55</xdr:row>
      <xdr:rowOff>114301</xdr:rowOff>
    </xdr:from>
    <xdr:to>
      <xdr:col>25</xdr:col>
      <xdr:colOff>38101</xdr:colOff>
      <xdr:row>78</xdr:row>
      <xdr:rowOff>185175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3830301" y="10629901"/>
          <a:ext cx="2990850" cy="4452374"/>
        </a:xfrm>
        <a:prstGeom prst="rect">
          <a:avLst/>
        </a:prstGeom>
      </xdr:spPr>
    </xdr:pic>
    <xdr:clientData/>
  </xdr:twoCellAnchor>
  <xdr:twoCellAnchor editAs="oneCell">
    <xdr:from>
      <xdr:col>25</xdr:col>
      <xdr:colOff>171451</xdr:colOff>
      <xdr:row>55</xdr:row>
      <xdr:rowOff>114300</xdr:rowOff>
    </xdr:from>
    <xdr:to>
      <xdr:col>29</xdr:col>
      <xdr:colOff>581025</xdr:colOff>
      <xdr:row>79</xdr:row>
      <xdr:rowOff>53943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6954501" y="10629900"/>
          <a:ext cx="2847974" cy="4511643"/>
        </a:xfrm>
        <a:prstGeom prst="rect">
          <a:avLst/>
        </a:prstGeom>
      </xdr:spPr>
    </xdr:pic>
    <xdr:clientData/>
  </xdr:twoCellAnchor>
  <xdr:twoCellAnchor editAs="oneCell">
    <xdr:from>
      <xdr:col>30</xdr:col>
      <xdr:colOff>142875</xdr:colOff>
      <xdr:row>55</xdr:row>
      <xdr:rowOff>104775</xdr:rowOff>
    </xdr:from>
    <xdr:to>
      <xdr:col>34</xdr:col>
      <xdr:colOff>381000</xdr:colOff>
      <xdr:row>79</xdr:row>
      <xdr:rowOff>87564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9973925" y="10620375"/>
          <a:ext cx="2676525" cy="455478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32</xdr:row>
      <xdr:rowOff>0</xdr:rowOff>
    </xdr:from>
    <xdr:to>
      <xdr:col>9</xdr:col>
      <xdr:colOff>256368</xdr:colOff>
      <xdr:row>50</xdr:row>
      <xdr:rowOff>142429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2A70C44-CA6C-462D-B181-F2A131176B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43025" y="6096000"/>
          <a:ext cx="6457143" cy="357142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476250</xdr:colOff>
          <xdr:row>25</xdr:row>
          <xdr:rowOff>0</xdr:rowOff>
        </xdr:from>
        <xdr:to>
          <xdr:col>4</xdr:col>
          <xdr:colOff>685800</xdr:colOff>
          <xdr:row>25</xdr:row>
          <xdr:rowOff>180975</xdr:rowOff>
        </xdr:to>
        <xdr:sp macro="" textlink="">
          <xdr:nvSpPr>
            <xdr:cNvPr id="3074" name="Check Box 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3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476250</xdr:colOff>
          <xdr:row>26</xdr:row>
          <xdr:rowOff>0</xdr:rowOff>
        </xdr:from>
        <xdr:to>
          <xdr:col>4</xdr:col>
          <xdr:colOff>685800</xdr:colOff>
          <xdr:row>26</xdr:row>
          <xdr:rowOff>180975</xdr:rowOff>
        </xdr:to>
        <xdr:sp macro="" textlink="">
          <xdr:nvSpPr>
            <xdr:cNvPr id="3075" name="Check Box 3" hidden="1">
              <a:extLst>
                <a:ext uri="{63B3BB69-23CF-44E3-9099-C40C66FF867C}">
                  <a14:compatExt spid="_x0000_s3075"/>
                </a:ext>
                <a:ext uri="{FF2B5EF4-FFF2-40B4-BE49-F238E27FC236}">
                  <a16:creationId xmlns:a16="http://schemas.microsoft.com/office/drawing/2014/main" id="{00000000-0008-0000-0300-00000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476250</xdr:colOff>
          <xdr:row>27</xdr:row>
          <xdr:rowOff>0</xdr:rowOff>
        </xdr:from>
        <xdr:to>
          <xdr:col>4</xdr:col>
          <xdr:colOff>685800</xdr:colOff>
          <xdr:row>27</xdr:row>
          <xdr:rowOff>180975</xdr:rowOff>
        </xdr:to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3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476250</xdr:colOff>
          <xdr:row>28</xdr:row>
          <xdr:rowOff>0</xdr:rowOff>
        </xdr:from>
        <xdr:to>
          <xdr:col>4</xdr:col>
          <xdr:colOff>685800</xdr:colOff>
          <xdr:row>28</xdr:row>
          <xdr:rowOff>180975</xdr:rowOff>
        </xdr:to>
        <xdr:sp macro="" textlink="">
          <xdr:nvSpPr>
            <xdr:cNvPr id="3077" name="Check Box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3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476250</xdr:colOff>
          <xdr:row>29</xdr:row>
          <xdr:rowOff>0</xdr:rowOff>
        </xdr:from>
        <xdr:to>
          <xdr:col>4</xdr:col>
          <xdr:colOff>685800</xdr:colOff>
          <xdr:row>29</xdr:row>
          <xdr:rowOff>180975</xdr:rowOff>
        </xdr:to>
        <xdr:sp macro="" textlink="">
          <xdr:nvSpPr>
            <xdr:cNvPr id="3078" name="Check Box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3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476250</xdr:colOff>
          <xdr:row>36</xdr:row>
          <xdr:rowOff>0</xdr:rowOff>
        </xdr:from>
        <xdr:to>
          <xdr:col>4</xdr:col>
          <xdr:colOff>685800</xdr:colOff>
          <xdr:row>36</xdr:row>
          <xdr:rowOff>180975</xdr:rowOff>
        </xdr:to>
        <xdr:sp macro="" textlink="">
          <xdr:nvSpPr>
            <xdr:cNvPr id="3079" name="Check Box 7" hidden="1">
              <a:extLst>
                <a:ext uri="{63B3BB69-23CF-44E3-9099-C40C66FF867C}">
                  <a14:compatExt spid="_x0000_s3079"/>
                </a:ext>
                <a:ext uri="{FF2B5EF4-FFF2-40B4-BE49-F238E27FC236}">
                  <a16:creationId xmlns:a16="http://schemas.microsoft.com/office/drawing/2014/main" id="{00000000-0008-0000-0300-00000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6</xdr:col>
      <xdr:colOff>10582</xdr:colOff>
      <xdr:row>25</xdr:row>
      <xdr:rowOff>10583</xdr:rowOff>
    </xdr:from>
    <xdr:to>
      <xdr:col>11</xdr:col>
      <xdr:colOff>648757</xdr:colOff>
      <xdr:row>38</xdr:row>
      <xdr:rowOff>137583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5397499" y="4773083"/>
          <a:ext cx="5241925" cy="2603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600" baseline="0"/>
            <a:t>Coding and simulation plan:</a:t>
          </a:r>
        </a:p>
        <a:p>
          <a:r>
            <a:rPr lang="en-GB" sz="1600" baseline="0"/>
            <a:t>1. Summary evaluation (similar to CASE) (2-3 days)</a:t>
          </a:r>
        </a:p>
        <a:p>
          <a:r>
            <a:rPr lang="en-GB" sz="1600" baseline="0"/>
            <a:t>2. Calculate and plots other flow stats (mean, sd monthly) (1 day)</a:t>
          </a:r>
        </a:p>
        <a:p>
          <a:r>
            <a:rPr lang="en-GB" sz="1600" baseline="0"/>
            <a:t>3. get figures for sites (0.5 day)</a:t>
          </a:r>
        </a:p>
        <a:p>
          <a:r>
            <a:rPr lang="en-GB" sz="1600" baseline="0"/>
            <a:t>4. </a:t>
          </a:r>
          <a:r>
            <a:rPr lang="en-GB" sz="1600" baseline="0">
              <a:solidFill>
                <a:schemeClr val="accent1"/>
              </a:solidFill>
            </a:rPr>
            <a:t>which combination for current OFs, other OFs?</a:t>
          </a:r>
        </a:p>
        <a:p>
          <a:r>
            <a:rPr lang="en-GB" sz="1600" baseline="0"/>
            <a:t>5. </a:t>
          </a:r>
          <a:r>
            <a:rPr lang="en-GB" sz="1600" baseline="0">
              <a:solidFill>
                <a:schemeClr val="accent1"/>
              </a:solidFill>
            </a:rPr>
            <a:t>Run on other sites</a:t>
          </a:r>
        </a:p>
        <a:p>
          <a:r>
            <a:rPr lang="en-GB" sz="1600" baseline="0"/>
            <a:t>6. </a:t>
          </a:r>
          <a:r>
            <a:rPr lang="en-GB" sz="1600" baseline="0">
              <a:solidFill>
                <a:schemeClr val="accent1"/>
              </a:solidFill>
            </a:rPr>
            <a:t>Run with synthetic data</a:t>
          </a:r>
        </a:p>
        <a:p>
          <a:r>
            <a:rPr lang="en-GB" sz="1600" baseline="0"/>
            <a:t>7. </a:t>
          </a:r>
          <a:r>
            <a:rPr lang="en-GB" sz="1600" baseline="0">
              <a:solidFill>
                <a:schemeClr val="accent1"/>
              </a:solidFill>
            </a:rPr>
            <a:t>Testing the procedure on one single month at a time (12 FDC plot)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476250</xdr:colOff>
          <xdr:row>30</xdr:row>
          <xdr:rowOff>0</xdr:rowOff>
        </xdr:from>
        <xdr:ext cx="209550" cy="180975"/>
        <xdr:sp macro="" textlink="">
          <xdr:nvSpPr>
            <xdr:cNvPr id="3080" name="Check Box 8" hidden="1">
              <a:extLst>
                <a:ext uri="{63B3BB69-23CF-44E3-9099-C40C66FF867C}">
                  <a14:compatExt spid="_x0000_s3080"/>
                </a:ext>
                <a:ext uri="{FF2B5EF4-FFF2-40B4-BE49-F238E27FC236}">
                  <a16:creationId xmlns:a16="http://schemas.microsoft.com/office/drawing/2014/main" id="{5A8F6286-70A7-45CE-A2D7-6F674467ACD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476250</xdr:colOff>
          <xdr:row>31</xdr:row>
          <xdr:rowOff>0</xdr:rowOff>
        </xdr:from>
        <xdr:ext cx="209550" cy="180975"/>
        <xdr:sp macro="" textlink="">
          <xdr:nvSpPr>
            <xdr:cNvPr id="3081" name="Check Box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E04AD974-13D8-4EDA-A737-D39FD422809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476250</xdr:colOff>
          <xdr:row>32</xdr:row>
          <xdr:rowOff>0</xdr:rowOff>
        </xdr:from>
        <xdr:ext cx="209550" cy="180975"/>
        <xdr:sp macro="" textlink="">
          <xdr:nvSpPr>
            <xdr:cNvPr id="3082" name="Check Box 10" hidden="1">
              <a:extLst>
                <a:ext uri="{63B3BB69-23CF-44E3-9099-C40C66FF867C}">
                  <a14:compatExt spid="_x0000_s3082"/>
                </a:ext>
                <a:ext uri="{FF2B5EF4-FFF2-40B4-BE49-F238E27FC236}">
                  <a16:creationId xmlns:a16="http://schemas.microsoft.com/office/drawing/2014/main" id="{BB835BAD-187D-40DA-9867-A33A6562BD2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476250</xdr:colOff>
          <xdr:row>33</xdr:row>
          <xdr:rowOff>0</xdr:rowOff>
        </xdr:from>
        <xdr:ext cx="209550" cy="180975"/>
        <xdr:sp macro="" textlink="">
          <xdr:nvSpPr>
            <xdr:cNvPr id="3083" name="Check Box 11" hidden="1">
              <a:extLst>
                <a:ext uri="{63B3BB69-23CF-44E3-9099-C40C66FF867C}">
                  <a14:compatExt spid="_x0000_s3083"/>
                </a:ext>
                <a:ext uri="{FF2B5EF4-FFF2-40B4-BE49-F238E27FC236}">
                  <a16:creationId xmlns:a16="http://schemas.microsoft.com/office/drawing/2014/main" id="{45E5A2EF-B9B8-4EEE-B74B-7BFE2E4E6D8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476250</xdr:colOff>
          <xdr:row>35</xdr:row>
          <xdr:rowOff>0</xdr:rowOff>
        </xdr:from>
        <xdr:ext cx="209550" cy="180975"/>
        <xdr:sp macro="" textlink="">
          <xdr:nvSpPr>
            <xdr:cNvPr id="3084" name="Check Box 12" hidden="1">
              <a:extLst>
                <a:ext uri="{63B3BB69-23CF-44E3-9099-C40C66FF867C}">
                  <a14:compatExt spid="_x0000_s3084"/>
                </a:ext>
                <a:ext uri="{FF2B5EF4-FFF2-40B4-BE49-F238E27FC236}">
                  <a16:creationId xmlns:a16="http://schemas.microsoft.com/office/drawing/2014/main" id="{C023348A-7488-476C-9E50-3C5D7687CCE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476250</xdr:colOff>
          <xdr:row>34</xdr:row>
          <xdr:rowOff>0</xdr:rowOff>
        </xdr:from>
        <xdr:ext cx="209550" cy="180975"/>
        <xdr:sp macro="" textlink="">
          <xdr:nvSpPr>
            <xdr:cNvPr id="3085" name="Check Box 13" hidden="1">
              <a:extLst>
                <a:ext uri="{63B3BB69-23CF-44E3-9099-C40C66FF867C}">
                  <a14:compatExt spid="_x0000_s3085"/>
                </a:ext>
                <a:ext uri="{FF2B5EF4-FFF2-40B4-BE49-F238E27FC236}">
                  <a16:creationId xmlns:a16="http://schemas.microsoft.com/office/drawing/2014/main" id="{3AAAD3A0-594F-4779-9743-157CA8B3A88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20</xdr:col>
      <xdr:colOff>354542</xdr:colOff>
      <xdr:row>47</xdr:row>
      <xdr:rowOff>161925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C711D3E-0894-424B-87AD-A13A404000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546542" cy="9115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50</xdr:row>
      <xdr:rowOff>0</xdr:rowOff>
    </xdr:from>
    <xdr:to>
      <xdr:col>21</xdr:col>
      <xdr:colOff>400050</xdr:colOff>
      <xdr:row>87</xdr:row>
      <xdr:rowOff>180975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62A3188-9B6D-4128-B35B-92C239CB10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0"/>
          <a:ext cx="13201650" cy="7229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28576</xdr:rowOff>
    </xdr:from>
    <xdr:to>
      <xdr:col>8</xdr:col>
      <xdr:colOff>10658</xdr:colOff>
      <xdr:row>13</xdr:row>
      <xdr:rowOff>85726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6"/>
          <a:ext cx="4887458" cy="2533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76200</xdr:rowOff>
    </xdr:from>
    <xdr:to>
      <xdr:col>8</xdr:col>
      <xdr:colOff>3509</xdr:colOff>
      <xdr:row>33</xdr:row>
      <xdr:rowOff>28575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05200"/>
          <a:ext cx="4880309" cy="2809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D55D7C9-6C17-40D1-8661-0ADBD3F051ED}" name="Table1" displayName="Table1" ref="A1:O26" totalsRowShown="0" headerRowDxfId="16" dataDxfId="15">
  <autoFilter ref="A1:O26" xr:uid="{AD55D7C9-6C17-40D1-8661-0ADBD3F051ED}"/>
  <tableColumns count="15">
    <tableColumn id="1" xr3:uid="{79CA59A6-71EB-4BBA-A3F7-3625F865BBF6}" name="Column1" dataDxfId="14"/>
    <tableColumn id="2" xr3:uid="{7837FED8-EC3A-475C-A4BF-F36FE78F4FE7}" name="ID" dataDxfId="13"/>
    <tableColumn id="3" xr3:uid="{182CC810-8245-4C44-AE86-CB599780B552}" name="Lat" dataDxfId="12"/>
    <tableColumn id="4" xr3:uid="{BDCC3540-C8F4-4334-B8F1-37B09D591BBC}" name="Long" dataDxfId="11"/>
    <tableColumn id="5" xr3:uid="{2641605D-5B13-4962-B781-334D3BE075A2}" name="Juradiction" dataDxfId="10"/>
    <tableColumn id="6" xr3:uid="{88C1A87A-DF62-464D-9FF9-54E80E11C5ED}" name="Area(Km^2)" dataDxfId="9"/>
    <tableColumn id="7" xr3:uid="{12902900-21E7-4A40-AA3C-5B131C9819A9}" name="Start (YYYYMMDD)" dataDxfId="8"/>
    <tableColumn id="8" xr3:uid="{1FE754F2-C8D9-4C22-AA46-AA334BB0C46F}" name="End (YYYYMMDD)" dataDxfId="7"/>
    <tableColumn id="9" xr3:uid="{52E8F735-EE38-4FE5-ADE5-3D9FDA29DD7F}" name="Nyear" dataDxfId="6"/>
    <tableColumn id="10" xr3:uid="{209CDD7D-E034-4ACF-B5CB-69070A65F3C4}" name="x1" dataDxfId="5"/>
    <tableColumn id="11" xr3:uid="{33AD0F42-91C4-4FF5-9D5C-6761FC18D16D}" name="x2" dataDxfId="4"/>
    <tableColumn id="12" xr3:uid="{E1B81207-90D5-416F-8F43-A91E7015C0E2}" name="x3" dataDxfId="3"/>
    <tableColumn id="13" xr3:uid="{1573F427-A6AE-4810-8291-F8C770F9E1AD}" name="x4" dataDxfId="2"/>
    <tableColumn id="14" xr3:uid="{3DDF602A-CD8F-442E-8C4D-EE8A309543F6}" name="NSE" dataDxfId="1"/>
    <tableColumn id="15" xr3:uid="{CC33AF35-1230-4452-A348-25CF511CB2A2}" name="NearestSilo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F022D-9568-441E-BB2A-9DD37CD3F5CE}">
  <dimension ref="A1:W191"/>
  <sheetViews>
    <sheetView topLeftCell="A176" workbookViewId="0">
      <selection activeCell="D199" sqref="D199"/>
    </sheetView>
  </sheetViews>
  <sheetFormatPr defaultRowHeight="15" x14ac:dyDescent="0.25"/>
  <cols>
    <col min="1" max="1" width="15.140625" style="3" bestFit="1" customWidth="1"/>
    <col min="2" max="2" width="29.85546875" style="3" bestFit="1" customWidth="1"/>
    <col min="3" max="3" width="13.28515625" style="3" customWidth="1"/>
    <col min="4" max="4" width="27.140625" style="3" bestFit="1" customWidth="1"/>
    <col min="5" max="5" width="13" style="3" customWidth="1"/>
    <col min="6" max="6" width="9.140625" style="3"/>
    <col min="7" max="7" width="12.140625" style="3" bestFit="1" customWidth="1"/>
    <col min="8" max="9" width="12" style="3" bestFit="1" customWidth="1"/>
    <col min="10" max="10" width="9" style="3" bestFit="1" customWidth="1"/>
    <col min="11" max="11" width="9.140625" style="3"/>
    <col min="12" max="12" width="15.140625" style="3" bestFit="1" customWidth="1"/>
    <col min="13" max="13" width="15.140625" style="3" customWidth="1"/>
    <col min="14" max="14" width="12" style="3" bestFit="1" customWidth="1"/>
    <col min="15" max="15" width="7.85546875" style="3" bestFit="1" customWidth="1"/>
    <col min="16" max="18" width="9.140625" style="3"/>
    <col min="19" max="19" width="15.28515625" style="3" customWidth="1"/>
    <col min="20" max="16384" width="9.140625" style="3"/>
  </cols>
  <sheetData>
    <row r="1" spans="1:23" x14ac:dyDescent="0.25">
      <c r="A1" s="2" t="s">
        <v>29</v>
      </c>
      <c r="B1" s="4">
        <v>410730</v>
      </c>
      <c r="C1" s="2" t="s">
        <v>39</v>
      </c>
      <c r="D1" s="4">
        <v>70317</v>
      </c>
    </row>
    <row r="2" spans="1:23" x14ac:dyDescent="0.25">
      <c r="A2" s="2" t="s">
        <v>30</v>
      </c>
      <c r="B2" s="4" t="s">
        <v>31</v>
      </c>
      <c r="C2" s="2" t="s">
        <v>30</v>
      </c>
      <c r="D2" s="4" t="s">
        <v>40</v>
      </c>
    </row>
    <row r="3" spans="1:23" ht="17.25" x14ac:dyDescent="0.25">
      <c r="A3" s="2" t="s">
        <v>37</v>
      </c>
      <c r="B3" s="4" t="s">
        <v>32</v>
      </c>
      <c r="C3" s="2" t="s">
        <v>41</v>
      </c>
      <c r="D3" s="4">
        <v>962</v>
      </c>
    </row>
    <row r="4" spans="1:23" x14ac:dyDescent="0.25">
      <c r="A4" s="2" t="s">
        <v>33</v>
      </c>
      <c r="B4" s="4">
        <v>-35.590000000000003</v>
      </c>
      <c r="C4" s="2" t="s">
        <v>33</v>
      </c>
      <c r="D4" s="4">
        <v>-35.536999999999999</v>
      </c>
    </row>
    <row r="5" spans="1:23" x14ac:dyDescent="0.25">
      <c r="A5" s="2" t="s">
        <v>34</v>
      </c>
      <c r="B5" s="4">
        <v>148.82</v>
      </c>
      <c r="C5" s="2" t="s">
        <v>34</v>
      </c>
      <c r="D5" s="4">
        <v>148.83799999999999</v>
      </c>
    </row>
    <row r="6" spans="1:23" x14ac:dyDescent="0.25">
      <c r="A6" s="2" t="s">
        <v>35</v>
      </c>
      <c r="B6" s="4" t="s">
        <v>36</v>
      </c>
    </row>
    <row r="8" spans="1:23" x14ac:dyDescent="0.25">
      <c r="B8" s="7"/>
      <c r="C8" s="8" t="s">
        <v>2</v>
      </c>
      <c r="D8" s="8" t="s">
        <v>3</v>
      </c>
    </row>
    <row r="9" spans="1:23" x14ac:dyDescent="0.25">
      <c r="B9" s="5" t="s">
        <v>48</v>
      </c>
      <c r="C9" s="5">
        <v>2374.2292000000002</v>
      </c>
      <c r="D9" s="5">
        <v>4854.5852000000004</v>
      </c>
    </row>
    <row r="10" spans="1:23" x14ac:dyDescent="0.25">
      <c r="B10" s="5" t="s">
        <v>0</v>
      </c>
      <c r="C10" s="5">
        <v>243.62979999999999</v>
      </c>
      <c r="D10" s="5">
        <v>1711.7556</v>
      </c>
    </row>
    <row r="11" spans="1:23" ht="45" x14ac:dyDescent="0.25">
      <c r="B11" s="5" t="s">
        <v>28</v>
      </c>
      <c r="C11" s="5">
        <v>234.14660000000001</v>
      </c>
      <c r="D11" s="5">
        <v>1607.0690999999999</v>
      </c>
    </row>
    <row r="12" spans="1:23" x14ac:dyDescent="0.25">
      <c r="B12" s="6" t="s">
        <v>1</v>
      </c>
      <c r="C12" s="6">
        <v>77.969909999999999</v>
      </c>
      <c r="D12" s="6">
        <v>2750.5120000000002</v>
      </c>
    </row>
    <row r="14" spans="1:23" x14ac:dyDescent="0.25">
      <c r="A14" s="1" t="s">
        <v>17</v>
      </c>
      <c r="B14" s="1" t="s">
        <v>26</v>
      </c>
      <c r="C14" s="1" t="s">
        <v>42</v>
      </c>
      <c r="D14" s="1" t="s">
        <v>27</v>
      </c>
      <c r="M14" s="50" t="s">
        <v>48</v>
      </c>
      <c r="N14" s="2" t="s">
        <v>44</v>
      </c>
      <c r="O14" s="2" t="s">
        <v>45</v>
      </c>
      <c r="P14" s="2" t="s">
        <v>46</v>
      </c>
      <c r="Q14" s="2" t="s">
        <v>47</v>
      </c>
      <c r="S14" s="50" t="s">
        <v>51</v>
      </c>
      <c r="T14" s="2" t="s">
        <v>44</v>
      </c>
      <c r="U14" s="2" t="s">
        <v>45</v>
      </c>
      <c r="V14" s="2" t="s">
        <v>46</v>
      </c>
      <c r="W14" s="2" t="s">
        <v>47</v>
      </c>
    </row>
    <row r="15" spans="1:23" x14ac:dyDescent="0.25">
      <c r="A15" s="2" t="s">
        <v>5</v>
      </c>
      <c r="B15" s="3">
        <v>354.96710000000002</v>
      </c>
      <c r="C15" s="3">
        <v>14</v>
      </c>
      <c r="D15" s="3">
        <v>1815.162</v>
      </c>
      <c r="M15" s="50"/>
      <c r="N15" s="3">
        <v>0.24168126094570899</v>
      </c>
      <c r="O15" s="3">
        <v>0.53456998313659398</v>
      </c>
      <c r="P15" s="3">
        <v>0.37931377858800602</v>
      </c>
      <c r="Q15" s="3">
        <v>4.58728781463245E-2</v>
      </c>
      <c r="S15" s="50"/>
      <c r="T15">
        <v>0.24281535469403701</v>
      </c>
      <c r="U15">
        <v>0.533259850515866</v>
      </c>
      <c r="V15">
        <v>0.40824169530589999</v>
      </c>
      <c r="W15">
        <v>6.1420815695822098E-2</v>
      </c>
    </row>
    <row r="16" spans="1:23" x14ac:dyDescent="0.25">
      <c r="A16" s="2" t="s">
        <v>18</v>
      </c>
      <c r="B16" s="3">
        <v>354.00639999999999</v>
      </c>
      <c r="C16" s="3">
        <v>10</v>
      </c>
      <c r="D16" s="3">
        <v>1543.2850000000001</v>
      </c>
      <c r="M16" s="50"/>
      <c r="N16" s="3">
        <v>0.22709163346613501</v>
      </c>
      <c r="O16" s="3">
        <v>0.60311958405545896</v>
      </c>
      <c r="P16" s="3">
        <v>0.36261706109835701</v>
      </c>
      <c r="Q16" s="3">
        <v>5.3681764227666198E-2</v>
      </c>
      <c r="S16" s="50"/>
      <c r="T16">
        <v>0.22770702116837299</v>
      </c>
      <c r="U16">
        <v>0.60256606186793105</v>
      </c>
      <c r="V16">
        <v>0.39265060621611902</v>
      </c>
      <c r="W16">
        <v>6.3188097282546499E-2</v>
      </c>
    </row>
    <row r="17" spans="1:23" x14ac:dyDescent="0.25">
      <c r="A17" s="2" t="s">
        <v>7</v>
      </c>
      <c r="B17" s="3">
        <v>352.59160000000003</v>
      </c>
      <c r="C17" s="3">
        <v>11</v>
      </c>
      <c r="D17" s="3">
        <v>1329.6849999999999</v>
      </c>
      <c r="M17" s="50"/>
      <c r="N17" s="3">
        <v>0.20782608695652199</v>
      </c>
      <c r="O17" s="3">
        <v>0.56678700361010803</v>
      </c>
      <c r="P17" s="3">
        <v>0.25301044237014197</v>
      </c>
      <c r="Q17" s="3">
        <v>3.4197273610095398E-2</v>
      </c>
      <c r="S17" s="50"/>
      <c r="T17">
        <v>0.207856237739656</v>
      </c>
      <c r="U17">
        <v>0.56679160252829297</v>
      </c>
      <c r="V17">
        <v>0.23331007299024101</v>
      </c>
      <c r="W17">
        <v>6.12550942620156E-2</v>
      </c>
    </row>
    <row r="18" spans="1:23" x14ac:dyDescent="0.25">
      <c r="A18" s="2" t="s">
        <v>8</v>
      </c>
      <c r="B18" s="3">
        <v>351.37459999999999</v>
      </c>
      <c r="C18" s="3">
        <v>12</v>
      </c>
      <c r="D18" s="3">
        <v>1825.4069999999999</v>
      </c>
      <c r="M18" s="50"/>
      <c r="N18" s="3">
        <v>0.20768526989936001</v>
      </c>
      <c r="O18" s="3">
        <v>0.59352517985611497</v>
      </c>
      <c r="P18" s="3">
        <v>0.30863162569062802</v>
      </c>
      <c r="Q18" s="3">
        <v>4.2982326668253398E-2</v>
      </c>
      <c r="S18" s="50"/>
      <c r="T18">
        <v>0.20657197431836</v>
      </c>
      <c r="U18">
        <v>0.59166397945188798</v>
      </c>
      <c r="V18">
        <v>0.333893460080324</v>
      </c>
      <c r="W18">
        <v>3.2088769938455601E-2</v>
      </c>
    </row>
    <row r="19" spans="1:23" x14ac:dyDescent="0.25">
      <c r="A19" s="2" t="s">
        <v>9</v>
      </c>
      <c r="B19" s="3">
        <v>349.51029999999997</v>
      </c>
      <c r="C19" s="3">
        <v>10</v>
      </c>
      <c r="D19" s="3">
        <v>1507.5050000000001</v>
      </c>
      <c r="M19" s="50"/>
      <c r="N19" s="3">
        <v>0.26035502958579898</v>
      </c>
      <c r="O19" s="3">
        <v>0.61739130434782596</v>
      </c>
      <c r="P19" s="3">
        <v>0.34381481384798901</v>
      </c>
      <c r="Q19" s="3">
        <v>5.9210456676542803E-2</v>
      </c>
      <c r="S19" s="50"/>
      <c r="T19">
        <v>0.26147096995062202</v>
      </c>
      <c r="U19">
        <v>0.61742869752333995</v>
      </c>
      <c r="V19">
        <v>0.36422287249034102</v>
      </c>
      <c r="W19">
        <v>5.5542939586383497E-2</v>
      </c>
    </row>
    <row r="20" spans="1:23" x14ac:dyDescent="0.25">
      <c r="A20" s="2" t="s">
        <v>10</v>
      </c>
      <c r="B20" s="3">
        <v>349.21910000000003</v>
      </c>
      <c r="C20" s="3">
        <v>10</v>
      </c>
      <c r="D20" s="3">
        <v>1288.2919999999999</v>
      </c>
      <c r="M20" s="50"/>
      <c r="N20" s="3">
        <v>0.31353919239904998</v>
      </c>
      <c r="O20" s="3">
        <v>0.67286245353159801</v>
      </c>
      <c r="P20" s="3">
        <v>0.37169872103620499</v>
      </c>
      <c r="Q20" s="3">
        <v>6.3839423232491005E-2</v>
      </c>
      <c r="S20" s="50"/>
      <c r="T20">
        <v>0.313856550161348</v>
      </c>
      <c r="U20">
        <v>0.67351014675830201</v>
      </c>
      <c r="V20">
        <v>0.38477223683533701</v>
      </c>
      <c r="W20">
        <v>5.6048293230471002E-2</v>
      </c>
    </row>
    <row r="21" spans="1:23" x14ac:dyDescent="0.25">
      <c r="A21" s="2" t="s">
        <v>11</v>
      </c>
      <c r="B21" s="3">
        <v>278.57220000000001</v>
      </c>
      <c r="C21" s="3">
        <v>15</v>
      </c>
      <c r="D21" s="3">
        <v>2177.873</v>
      </c>
      <c r="M21" s="50"/>
      <c r="N21" s="3">
        <v>0.346964064436183</v>
      </c>
      <c r="O21" s="3">
        <v>0.69805194805194803</v>
      </c>
      <c r="P21" s="3">
        <v>0.31474906698147598</v>
      </c>
      <c r="Q21" s="3">
        <v>5.0543007648536503E-2</v>
      </c>
      <c r="S21" s="50"/>
      <c r="T21">
        <v>0.34663647213886001</v>
      </c>
      <c r="U21">
        <v>0.69602736561356204</v>
      </c>
      <c r="V21">
        <v>0.32076259016909803</v>
      </c>
      <c r="W21">
        <v>4.9652657350137797E-2</v>
      </c>
    </row>
    <row r="22" spans="1:23" x14ac:dyDescent="0.25">
      <c r="A22" s="2" t="s">
        <v>12</v>
      </c>
      <c r="B22" s="3">
        <v>263.69260000000003</v>
      </c>
      <c r="C22" s="3">
        <v>14</v>
      </c>
      <c r="D22" s="3">
        <v>2067.9340000000002</v>
      </c>
      <c r="M22" s="50"/>
      <c r="N22" s="3">
        <v>0.35272277227722798</v>
      </c>
      <c r="O22" s="3">
        <v>0.692556634304207</v>
      </c>
      <c r="P22" s="3">
        <v>0.43065860750524099</v>
      </c>
      <c r="Q22" s="3">
        <v>6.3780910910447394E-2</v>
      </c>
      <c r="S22" s="50"/>
      <c r="T22">
        <v>0.35022641404092802</v>
      </c>
      <c r="U22">
        <v>0.69261371257513904</v>
      </c>
      <c r="V22">
        <v>0.45344004611721</v>
      </c>
      <c r="W22">
        <v>6.01807832300374E-2</v>
      </c>
    </row>
    <row r="23" spans="1:23" x14ac:dyDescent="0.25">
      <c r="A23" s="2" t="s">
        <v>13</v>
      </c>
      <c r="B23" s="3">
        <v>257.4966</v>
      </c>
      <c r="C23" s="3">
        <v>9</v>
      </c>
      <c r="D23" s="3">
        <v>1173.951</v>
      </c>
      <c r="M23" s="50"/>
      <c r="N23" s="3">
        <v>0.341890315052509</v>
      </c>
      <c r="O23" s="3">
        <v>0.64355231143552305</v>
      </c>
      <c r="P23" s="3">
        <v>0.48803436336804101</v>
      </c>
      <c r="Q23" s="3">
        <v>6.7854780313007207E-2</v>
      </c>
      <c r="S23" s="50"/>
      <c r="T23">
        <v>0.341276432193581</v>
      </c>
      <c r="U23">
        <v>0.64059196027496501</v>
      </c>
      <c r="V23">
        <v>0.50114026609361195</v>
      </c>
      <c r="W23">
        <v>7.7706160363348403E-2</v>
      </c>
    </row>
    <row r="24" spans="1:23" x14ac:dyDescent="0.25">
      <c r="A24" s="2" t="s">
        <v>14</v>
      </c>
      <c r="B24" s="3">
        <v>257.12400000000002</v>
      </c>
      <c r="C24" s="3">
        <v>8</v>
      </c>
      <c r="D24" s="3">
        <v>994.18669999999997</v>
      </c>
      <c r="M24" s="50"/>
      <c r="N24" s="3">
        <v>0.290091930541369</v>
      </c>
      <c r="O24" s="3">
        <v>0.62301587301587302</v>
      </c>
      <c r="P24" s="3">
        <v>0.48943238560621499</v>
      </c>
      <c r="Q24" s="3">
        <v>6.59179939282937E-2</v>
      </c>
      <c r="S24" s="50"/>
      <c r="T24">
        <v>0.29131824789453997</v>
      </c>
      <c r="U24">
        <v>0.62045221441351395</v>
      </c>
      <c r="V24">
        <v>0.50346274320293405</v>
      </c>
      <c r="W24">
        <v>0.102873547765182</v>
      </c>
    </row>
    <row r="25" spans="1:23" x14ac:dyDescent="0.25">
      <c r="A25" s="2" t="s">
        <v>15</v>
      </c>
      <c r="B25" s="3">
        <v>254.3227</v>
      </c>
      <c r="C25" s="3">
        <v>11</v>
      </c>
      <c r="D25" s="3">
        <v>1263.0229999999999</v>
      </c>
      <c r="M25" s="50"/>
      <c r="N25" s="3">
        <v>0.29184549356223199</v>
      </c>
      <c r="O25" s="3">
        <v>0.63587684069611805</v>
      </c>
      <c r="P25" s="3">
        <v>0.51578566362843503</v>
      </c>
      <c r="Q25" s="3">
        <v>7.2744489854828703E-2</v>
      </c>
      <c r="S25" s="50"/>
      <c r="T25">
        <v>0.29296704912500299</v>
      </c>
      <c r="U25">
        <v>0.63593131592520802</v>
      </c>
      <c r="V25">
        <v>0.53712509265173003</v>
      </c>
      <c r="W25">
        <v>7.9403280861347098E-2</v>
      </c>
    </row>
    <row r="26" spans="1:23" x14ac:dyDescent="0.25">
      <c r="A26" s="2" t="s">
        <v>16</v>
      </c>
      <c r="B26" s="3">
        <v>245.43700000000001</v>
      </c>
      <c r="C26" s="3">
        <v>12</v>
      </c>
      <c r="D26" s="3">
        <v>1473.625</v>
      </c>
      <c r="M26" s="50"/>
      <c r="N26" s="3">
        <v>0.26524953789279099</v>
      </c>
      <c r="O26" s="3">
        <v>0.56202143950995398</v>
      </c>
      <c r="P26" s="3">
        <v>0.38876075512872599</v>
      </c>
      <c r="Q26" s="3">
        <v>5.4817605022355401E-2</v>
      </c>
      <c r="S26" s="50"/>
      <c r="T26">
        <v>0.26784852857098901</v>
      </c>
      <c r="U26">
        <v>0.563491670747995</v>
      </c>
      <c r="V26">
        <v>0.40411384758674201</v>
      </c>
      <c r="W26">
        <v>7.7270355189961795E-2</v>
      </c>
    </row>
    <row r="27" spans="1:23" x14ac:dyDescent="0.25">
      <c r="A27" s="2" t="s">
        <v>19</v>
      </c>
      <c r="B27" s="3">
        <v>244.57249999999999</v>
      </c>
      <c r="C27" s="3">
        <v>13</v>
      </c>
      <c r="D27" s="3">
        <v>2025.8889999999999</v>
      </c>
    </row>
    <row r="28" spans="1:23" ht="15" customHeight="1" x14ac:dyDescent="0.25">
      <c r="A28" s="2" t="s">
        <v>20</v>
      </c>
      <c r="B28" s="3">
        <v>244.13120000000001</v>
      </c>
      <c r="C28" s="3">
        <v>10</v>
      </c>
      <c r="D28" s="3">
        <v>1619.3030000000001</v>
      </c>
      <c r="M28" s="50" t="s">
        <v>49</v>
      </c>
      <c r="N28" s="2" t="s">
        <v>44</v>
      </c>
      <c r="O28" s="2" t="s">
        <v>45</v>
      </c>
      <c r="P28" s="2" t="s">
        <v>46</v>
      </c>
      <c r="Q28" s="2" t="s">
        <v>47</v>
      </c>
      <c r="S28" s="50" t="s">
        <v>50</v>
      </c>
      <c r="T28" s="2" t="s">
        <v>44</v>
      </c>
      <c r="U28" s="2" t="s">
        <v>45</v>
      </c>
      <c r="V28" s="2" t="s">
        <v>46</v>
      </c>
      <c r="W28" s="2" t="s">
        <v>47</v>
      </c>
    </row>
    <row r="29" spans="1:23" x14ac:dyDescent="0.25">
      <c r="A29" s="2" t="s">
        <v>21</v>
      </c>
      <c r="B29" s="3">
        <v>243.62979999999999</v>
      </c>
      <c r="C29" s="3">
        <v>9</v>
      </c>
      <c r="D29" s="3">
        <v>1146.146</v>
      </c>
      <c r="M29" s="50"/>
      <c r="N29" s="3">
        <v>0.132010832002628</v>
      </c>
      <c r="O29" s="3">
        <v>0.43829205923881598</v>
      </c>
      <c r="P29" s="3">
        <v>0.37931377858800602</v>
      </c>
      <c r="Q29" s="3">
        <v>4.58728781463245E-2</v>
      </c>
      <c r="S29" s="50"/>
      <c r="T29">
        <v>0.132010832002628</v>
      </c>
      <c r="U29">
        <v>0.43829205923881598</v>
      </c>
      <c r="V29">
        <v>0.38318517250039003</v>
      </c>
      <c r="W29">
        <v>4.4849062502158303E-2</v>
      </c>
    </row>
    <row r="30" spans="1:23" x14ac:dyDescent="0.25">
      <c r="A30" s="2" t="s">
        <v>22</v>
      </c>
      <c r="B30" s="3">
        <v>243.62979999999999</v>
      </c>
      <c r="C30" s="3">
        <v>6</v>
      </c>
      <c r="D30" s="3">
        <v>986.28129999999999</v>
      </c>
      <c r="M30" s="50"/>
      <c r="N30" s="3">
        <v>0.62926703107693105</v>
      </c>
      <c r="O30" s="3">
        <v>0.39492163193833002</v>
      </c>
      <c r="P30" s="3">
        <v>0.36261706109835701</v>
      </c>
      <c r="Q30" s="3">
        <v>5.3681764227666198E-2</v>
      </c>
      <c r="S30" s="50"/>
      <c r="T30">
        <v>0.62926703107693105</v>
      </c>
      <c r="U30">
        <v>0.39492163193833002</v>
      </c>
      <c r="V30">
        <v>0.363013161590168</v>
      </c>
      <c r="W30">
        <v>5.2585054692211398E-2</v>
      </c>
    </row>
    <row r="31" spans="1:23" x14ac:dyDescent="0.25">
      <c r="A31" s="2" t="s">
        <v>23</v>
      </c>
      <c r="B31" s="3">
        <v>243.62979999999999</v>
      </c>
      <c r="C31" s="3">
        <v>6</v>
      </c>
      <c r="D31" s="3">
        <v>987.81460000000004</v>
      </c>
      <c r="M31" s="50"/>
      <c r="N31" s="3">
        <v>0.18298639086221399</v>
      </c>
      <c r="O31" s="3">
        <v>0.87088207200304601</v>
      </c>
      <c r="P31" s="3">
        <v>0.25301044237014197</v>
      </c>
      <c r="Q31" s="3">
        <v>3.4197273610095398E-2</v>
      </c>
      <c r="S31" s="50"/>
      <c r="T31">
        <v>0.18298639086221399</v>
      </c>
      <c r="U31">
        <v>0.87088207200304601</v>
      </c>
      <c r="V31">
        <v>0.25199897380467401</v>
      </c>
      <c r="W31">
        <v>3.3840258592919503E-2</v>
      </c>
    </row>
    <row r="32" spans="1:23" x14ac:dyDescent="0.25">
      <c r="A32" s="2" t="s">
        <v>24</v>
      </c>
      <c r="B32" s="3">
        <v>243.62979999999999</v>
      </c>
      <c r="C32" s="3">
        <v>6</v>
      </c>
      <c r="D32" s="3">
        <v>987.72159999999997</v>
      </c>
      <c r="M32" s="50"/>
      <c r="N32" s="3">
        <v>0.249386856866157</v>
      </c>
      <c r="O32" s="3">
        <v>0.29740313542204999</v>
      </c>
      <c r="P32" s="3">
        <v>0.30863162569062802</v>
      </c>
      <c r="Q32" s="3">
        <v>4.2982326668253398E-2</v>
      </c>
      <c r="S32" s="50"/>
      <c r="T32">
        <v>0.249386856866157</v>
      </c>
      <c r="U32">
        <v>0.29740313542204999</v>
      </c>
      <c r="V32">
        <v>0.30864495420434601</v>
      </c>
      <c r="W32">
        <v>4.3509566409018499E-2</v>
      </c>
    </row>
    <row r="33" spans="1:23" x14ac:dyDescent="0.25">
      <c r="A33" s="2" t="s">
        <v>25</v>
      </c>
      <c r="B33" s="3">
        <v>243.62979999999999</v>
      </c>
      <c r="C33" s="3">
        <v>6</v>
      </c>
      <c r="D33" s="3">
        <v>993.11519999999996</v>
      </c>
      <c r="M33" s="50"/>
      <c r="N33" s="3">
        <v>0.79922256284015902</v>
      </c>
      <c r="O33" s="3">
        <v>5.59325334187631E-2</v>
      </c>
      <c r="P33" s="3">
        <v>0.34381481384798901</v>
      </c>
      <c r="Q33" s="3">
        <v>5.9210456676542803E-2</v>
      </c>
      <c r="S33" s="50"/>
      <c r="T33">
        <v>0.79922256284015902</v>
      </c>
      <c r="U33">
        <v>5.59325334187631E-2</v>
      </c>
      <c r="V33">
        <v>0.34462635645541001</v>
      </c>
      <c r="W33">
        <v>5.9723047807559701E-2</v>
      </c>
    </row>
    <row r="34" spans="1:23" x14ac:dyDescent="0.25">
      <c r="C34" s="2" t="s">
        <v>38</v>
      </c>
      <c r="D34" s="2">
        <f>SUM(D15:D33)</f>
        <v>27206.199400000001</v>
      </c>
      <c r="M34" s="50"/>
      <c r="N34" s="3">
        <v>0.53752346644159699</v>
      </c>
      <c r="O34" s="3">
        <v>0.47113270964436998</v>
      </c>
      <c r="P34" s="3">
        <v>0.37169872103620499</v>
      </c>
      <c r="Q34" s="3">
        <v>6.3839423232491005E-2</v>
      </c>
      <c r="S34" s="50"/>
      <c r="T34">
        <v>0.53752346644159699</v>
      </c>
      <c r="U34">
        <v>0.47113270964436998</v>
      </c>
      <c r="V34">
        <v>0.37168746030361</v>
      </c>
      <c r="W34">
        <v>6.0886377360380703E-2</v>
      </c>
    </row>
    <row r="35" spans="1:23" x14ac:dyDescent="0.25">
      <c r="A35" s="1" t="s">
        <v>4</v>
      </c>
      <c r="B35" s="1" t="s">
        <v>26</v>
      </c>
      <c r="C35" s="1" t="s">
        <v>42</v>
      </c>
      <c r="D35" s="1" t="s">
        <v>27</v>
      </c>
      <c r="M35" s="50"/>
      <c r="N35" s="3">
        <v>0.34931168230964799</v>
      </c>
      <c r="O35" s="3">
        <v>0.43801298450999498</v>
      </c>
      <c r="P35" s="3">
        <v>0.31474906698147598</v>
      </c>
      <c r="Q35" s="3">
        <v>5.0543007648536503E-2</v>
      </c>
      <c r="S35" s="50"/>
      <c r="T35">
        <v>0.34931168230964799</v>
      </c>
      <c r="U35">
        <v>0.43801298450999498</v>
      </c>
      <c r="V35">
        <v>0.314904773390491</v>
      </c>
      <c r="W35">
        <v>5.2467990050057797E-2</v>
      </c>
    </row>
    <row r="36" spans="1:23" x14ac:dyDescent="0.25">
      <c r="A36" s="2" t="s">
        <v>5</v>
      </c>
      <c r="B36" s="3">
        <v>235.9324</v>
      </c>
      <c r="C36" s="3">
        <v>17</v>
      </c>
      <c r="D36" s="3">
        <v>2788.3130000000001</v>
      </c>
      <c r="M36" s="50"/>
      <c r="N36" s="3">
        <v>0.10756037511975799</v>
      </c>
      <c r="O36" s="3">
        <v>0.227429686269319</v>
      </c>
      <c r="P36" s="3">
        <v>0.43065860750524099</v>
      </c>
      <c r="Q36" s="3">
        <v>6.3780910910447394E-2</v>
      </c>
      <c r="S36" s="50"/>
      <c r="T36">
        <v>0.10756037511975799</v>
      </c>
      <c r="U36">
        <v>0.227429686269319</v>
      </c>
      <c r="V36">
        <v>0.43095798561750998</v>
      </c>
      <c r="W36">
        <v>6.4520612486696494E-2</v>
      </c>
    </row>
    <row r="37" spans="1:23" x14ac:dyDescent="0.25">
      <c r="A37" s="2" t="s">
        <v>6</v>
      </c>
      <c r="B37" s="3">
        <v>235.2542</v>
      </c>
      <c r="C37" s="3">
        <v>34</v>
      </c>
      <c r="D37" s="3">
        <v>5354.3760000000002</v>
      </c>
      <c r="M37" s="50"/>
      <c r="N37" s="3">
        <v>0.36498075977389499</v>
      </c>
      <c r="O37" s="3">
        <v>0.39745220509067403</v>
      </c>
      <c r="P37" s="3">
        <v>0.48803436336804101</v>
      </c>
      <c r="Q37" s="3">
        <v>6.7854780313007207E-2</v>
      </c>
      <c r="S37" s="50"/>
      <c r="T37">
        <v>0.36498075977389499</v>
      </c>
      <c r="U37">
        <v>0.39745220509067403</v>
      </c>
      <c r="V37">
        <v>0.48809069569528302</v>
      </c>
      <c r="W37">
        <v>6.8529390364364007E-2</v>
      </c>
    </row>
    <row r="38" spans="1:23" x14ac:dyDescent="0.25">
      <c r="A38" s="2" t="s">
        <v>7</v>
      </c>
      <c r="B38" s="3">
        <v>235.2499</v>
      </c>
      <c r="C38" s="3">
        <v>6</v>
      </c>
      <c r="D38" s="3">
        <v>2056.951</v>
      </c>
      <c r="M38" s="50"/>
      <c r="N38" s="3">
        <v>0.58906938258170305</v>
      </c>
      <c r="O38" s="3">
        <v>0.34977635540136098</v>
      </c>
      <c r="P38" s="3">
        <v>0.48943238560621499</v>
      </c>
      <c r="Q38" s="3">
        <v>6.59179939282937E-2</v>
      </c>
      <c r="S38" s="50"/>
      <c r="T38">
        <v>0.58906938258170305</v>
      </c>
      <c r="U38">
        <v>0.34977635540136098</v>
      </c>
      <c r="V38">
        <v>0.48922570931136</v>
      </c>
      <c r="W38">
        <v>6.6835554521894699E-2</v>
      </c>
    </row>
    <row r="39" spans="1:23" x14ac:dyDescent="0.25">
      <c r="A39" s="2" t="s">
        <v>8</v>
      </c>
      <c r="B39" s="3">
        <v>235.24379999999999</v>
      </c>
      <c r="C39" s="3">
        <v>9</v>
      </c>
      <c r="D39" s="3">
        <v>2598.2939999999999</v>
      </c>
      <c r="M39" s="50"/>
      <c r="N39" s="3">
        <v>0.55962485802261996</v>
      </c>
      <c r="O39" s="3">
        <v>6.0110071168613E-2</v>
      </c>
      <c r="P39" s="3">
        <v>0.51578566362843503</v>
      </c>
      <c r="Q39" s="3">
        <v>7.2744489854828703E-2</v>
      </c>
      <c r="S39" s="50"/>
      <c r="T39">
        <v>0.55962485802261996</v>
      </c>
      <c r="U39">
        <v>6.0110071168613E-2</v>
      </c>
      <c r="V39">
        <v>0.51627818474889597</v>
      </c>
      <c r="W39">
        <v>7.47808141107945E-2</v>
      </c>
    </row>
    <row r="40" spans="1:23" x14ac:dyDescent="0.25">
      <c r="A40" s="2" t="s">
        <v>9</v>
      </c>
      <c r="B40" s="3">
        <v>235.23849999999999</v>
      </c>
      <c r="C40" s="3">
        <v>6</v>
      </c>
      <c r="D40" s="3">
        <v>1862.5630000000001</v>
      </c>
      <c r="M40" s="50"/>
      <c r="N40" s="3">
        <v>0.64629375664722799</v>
      </c>
      <c r="O40" s="3">
        <v>0.38318917618792803</v>
      </c>
      <c r="P40" s="3">
        <v>0.38876075512872599</v>
      </c>
      <c r="Q40" s="3">
        <v>5.4817605022355401E-2</v>
      </c>
      <c r="S40" s="50"/>
      <c r="T40">
        <v>0.64629375664722799</v>
      </c>
      <c r="U40">
        <v>0.38318917618792803</v>
      </c>
      <c r="V40">
        <v>0.38863223718832701</v>
      </c>
      <c r="W40">
        <v>5.5237993935485299E-2</v>
      </c>
    </row>
    <row r="41" spans="1:23" x14ac:dyDescent="0.25">
      <c r="A41" s="2" t="s">
        <v>10</v>
      </c>
      <c r="B41" s="3">
        <v>234.2723</v>
      </c>
      <c r="C41" s="3">
        <v>24</v>
      </c>
      <c r="D41" s="3">
        <v>4145.701</v>
      </c>
    </row>
    <row r="42" spans="1:23" x14ac:dyDescent="0.25">
      <c r="A42" s="2" t="s">
        <v>11</v>
      </c>
      <c r="B42" s="3">
        <v>234.25129999999999</v>
      </c>
      <c r="C42" s="3">
        <v>15</v>
      </c>
      <c r="D42" s="3">
        <v>3727.1819999999998</v>
      </c>
    </row>
    <row r="43" spans="1:23" x14ac:dyDescent="0.25">
      <c r="A43" s="2" t="s">
        <v>12</v>
      </c>
      <c r="B43" s="3">
        <v>234.22139999999999</v>
      </c>
      <c r="C43" s="3">
        <v>13</v>
      </c>
      <c r="D43" s="3">
        <v>2138.33</v>
      </c>
    </row>
    <row r="44" spans="1:23" x14ac:dyDescent="0.25">
      <c r="A44" s="2" t="s">
        <v>13</v>
      </c>
      <c r="B44" s="3">
        <v>234.15430000000001</v>
      </c>
      <c r="C44" s="3">
        <v>18</v>
      </c>
      <c r="D44" s="3">
        <v>3041.9250000000002</v>
      </c>
    </row>
    <row r="45" spans="1:23" x14ac:dyDescent="0.25">
      <c r="A45" s="2" t="s">
        <v>14</v>
      </c>
      <c r="B45" s="3">
        <v>234.14660000000001</v>
      </c>
      <c r="C45" s="3">
        <v>10</v>
      </c>
      <c r="D45" s="3">
        <v>2488.364</v>
      </c>
    </row>
    <row r="46" spans="1:23" x14ac:dyDescent="0.25">
      <c r="C46" s="2" t="s">
        <v>38</v>
      </c>
      <c r="D46" s="2">
        <f>SUM(D36:D45)</f>
        <v>30201.999</v>
      </c>
    </row>
    <row r="47" spans="1:23" ht="15.75" thickBot="1" x14ac:dyDescent="0.3"/>
    <row r="48" spans="1:23" x14ac:dyDescent="0.25">
      <c r="A48" s="1" t="s">
        <v>43</v>
      </c>
      <c r="B48" s="1" t="s">
        <v>26</v>
      </c>
      <c r="C48" s="1" t="s">
        <v>42</v>
      </c>
      <c r="D48" s="1" t="s">
        <v>27</v>
      </c>
      <c r="E48" s="10" t="s">
        <v>53</v>
      </c>
    </row>
    <row r="49" spans="1:5" x14ac:dyDescent="0.25">
      <c r="A49" s="2" t="s">
        <v>5</v>
      </c>
      <c r="B49" s="3">
        <v>125.3005</v>
      </c>
      <c r="C49" s="3">
        <v>19</v>
      </c>
      <c r="D49" s="3">
        <v>18461.3</v>
      </c>
      <c r="E49" s="12">
        <f>D49/C49/60</f>
        <v>16.194122807017543</v>
      </c>
    </row>
    <row r="50" spans="1:5" x14ac:dyDescent="0.25">
      <c r="A50" s="2" t="s">
        <v>6</v>
      </c>
      <c r="B50" s="3">
        <v>95.789739999999995</v>
      </c>
      <c r="C50" s="3">
        <v>14</v>
      </c>
      <c r="D50" s="3">
        <v>21109.31</v>
      </c>
      <c r="E50" s="12">
        <f t="shared" ref="E50:E56" si="0">D50/C50/60</f>
        <v>25.130130952380956</v>
      </c>
    </row>
    <row r="51" spans="1:5" x14ac:dyDescent="0.25">
      <c r="A51" s="2" t="s">
        <v>7</v>
      </c>
      <c r="B51" s="3">
        <v>81.903270000000006</v>
      </c>
      <c r="C51" s="3">
        <v>14</v>
      </c>
      <c r="D51" s="3">
        <v>13545.45</v>
      </c>
      <c r="E51" s="12">
        <f t="shared" si="0"/>
        <v>16.125535714285714</v>
      </c>
    </row>
    <row r="52" spans="1:5" x14ac:dyDescent="0.25">
      <c r="A52" s="2" t="s">
        <v>8</v>
      </c>
      <c r="B52" s="3">
        <v>81.69838</v>
      </c>
      <c r="C52" s="3">
        <v>27</v>
      </c>
      <c r="D52" s="3">
        <v>12554.09</v>
      </c>
      <c r="E52" s="12">
        <f t="shared" si="0"/>
        <v>7.749438271604939</v>
      </c>
    </row>
    <row r="53" spans="1:5" x14ac:dyDescent="0.25">
      <c r="A53" s="2" t="s">
        <v>9</v>
      </c>
      <c r="B53" s="3">
        <v>81.692019999999999</v>
      </c>
      <c r="C53" s="3">
        <v>8</v>
      </c>
      <c r="D53" s="3">
        <v>10146.68</v>
      </c>
      <c r="E53" s="12">
        <f t="shared" si="0"/>
        <v>21.138916666666667</v>
      </c>
    </row>
    <row r="54" spans="1:5" x14ac:dyDescent="0.25">
      <c r="A54" s="2" t="s">
        <v>10</v>
      </c>
      <c r="B54" s="3">
        <v>81.684169999999995</v>
      </c>
      <c r="C54" s="3">
        <v>12</v>
      </c>
      <c r="D54" s="3">
        <v>9867.723</v>
      </c>
      <c r="E54" s="12">
        <f t="shared" si="0"/>
        <v>13.705170833333334</v>
      </c>
    </row>
    <row r="55" spans="1:5" x14ac:dyDescent="0.25">
      <c r="A55" s="2" t="s">
        <v>11</v>
      </c>
      <c r="B55" s="3">
        <v>78.686400000000006</v>
      </c>
      <c r="C55" s="3">
        <v>17</v>
      </c>
      <c r="D55" s="3">
        <v>13429.76</v>
      </c>
      <c r="E55" s="12">
        <f t="shared" si="0"/>
        <v>13.16643137254902</v>
      </c>
    </row>
    <row r="56" spans="1:5" x14ac:dyDescent="0.25">
      <c r="A56" s="2" t="s">
        <v>12</v>
      </c>
      <c r="B56" s="3">
        <v>77.969909999999999</v>
      </c>
      <c r="C56" s="3">
        <v>19</v>
      </c>
      <c r="D56" s="3">
        <v>6464.049</v>
      </c>
      <c r="E56" s="12">
        <f t="shared" si="0"/>
        <v>5.6702184210526321</v>
      </c>
    </row>
    <row r="57" spans="1:5" ht="21" customHeight="1" x14ac:dyDescent="0.25">
      <c r="A57" s="2"/>
      <c r="C57" s="2" t="s">
        <v>56</v>
      </c>
      <c r="D57" s="2">
        <f>SUM(D49:D56)/3600</f>
        <v>29.327322777777773</v>
      </c>
      <c r="E57" s="13" t="s">
        <v>54</v>
      </c>
    </row>
    <row r="58" spans="1:5" ht="15.75" thickBot="1" x14ac:dyDescent="0.3">
      <c r="A58" s="2"/>
      <c r="E58" s="14">
        <f>AVERAGE(E49:E56)</f>
        <v>14.859995629861354</v>
      </c>
    </row>
    <row r="60" spans="1:5" ht="15.75" thickBot="1" x14ac:dyDescent="0.3"/>
    <row r="61" spans="1:5" x14ac:dyDescent="0.25">
      <c r="A61" s="9" t="s">
        <v>43</v>
      </c>
      <c r="B61" s="9" t="s">
        <v>26</v>
      </c>
      <c r="C61" s="9" t="s">
        <v>42</v>
      </c>
      <c r="D61" s="9" t="s">
        <v>27</v>
      </c>
      <c r="E61" s="10" t="s">
        <v>53</v>
      </c>
    </row>
    <row r="62" spans="1:5" x14ac:dyDescent="0.25">
      <c r="A62" s="2" t="s">
        <v>5</v>
      </c>
      <c r="B62" s="3">
        <v>1347.6310000000001</v>
      </c>
      <c r="C62" s="3">
        <v>17</v>
      </c>
      <c r="D62" s="3">
        <v>3616.75</v>
      </c>
      <c r="E62" s="12">
        <f>D62/C62/60</f>
        <v>3.5458333333333334</v>
      </c>
    </row>
    <row r="63" spans="1:5" x14ac:dyDescent="0.25">
      <c r="A63" s="2" t="s">
        <v>6</v>
      </c>
      <c r="B63" s="3">
        <v>1239.0129999999999</v>
      </c>
      <c r="C63" s="3">
        <v>15</v>
      </c>
      <c r="D63" s="3">
        <v>2918.2719999999999</v>
      </c>
      <c r="E63" s="12">
        <f t="shared" ref="E63:E81" si="1">D63/C63/60</f>
        <v>3.2425244444444443</v>
      </c>
    </row>
    <row r="64" spans="1:5" x14ac:dyDescent="0.25">
      <c r="A64" s="2" t="s">
        <v>7</v>
      </c>
      <c r="B64" s="3">
        <v>1131.615</v>
      </c>
      <c r="C64" s="3">
        <v>11</v>
      </c>
      <c r="D64" s="3">
        <v>2396.625</v>
      </c>
      <c r="E64" s="12">
        <f t="shared" si="1"/>
        <v>3.6312500000000001</v>
      </c>
    </row>
    <row r="65" spans="1:5" x14ac:dyDescent="0.25">
      <c r="A65" s="2" t="s">
        <v>8</v>
      </c>
      <c r="B65" s="3">
        <v>1076.588</v>
      </c>
      <c r="C65" s="3">
        <v>13</v>
      </c>
      <c r="D65" s="3">
        <v>2739.7820000000002</v>
      </c>
      <c r="E65" s="12">
        <f t="shared" si="1"/>
        <v>3.5125410256410259</v>
      </c>
    </row>
    <row r="66" spans="1:5" x14ac:dyDescent="0.25">
      <c r="A66" s="2" t="s">
        <v>9</v>
      </c>
      <c r="B66" s="3">
        <v>1076.0989999999999</v>
      </c>
      <c r="C66" s="3">
        <v>11</v>
      </c>
      <c r="D66" s="3">
        <v>2102</v>
      </c>
      <c r="E66" s="12">
        <f t="shared" si="1"/>
        <v>3.184848484848485</v>
      </c>
    </row>
    <row r="67" spans="1:5" x14ac:dyDescent="0.25">
      <c r="A67" s="2" t="s">
        <v>10</v>
      </c>
      <c r="B67" s="3">
        <v>425.49489999999997</v>
      </c>
      <c r="C67" s="3">
        <v>38</v>
      </c>
      <c r="D67" s="3">
        <v>3844.0680000000002</v>
      </c>
      <c r="E67" s="12">
        <f t="shared" si="1"/>
        <v>1.6859947368421053</v>
      </c>
    </row>
    <row r="68" spans="1:5" x14ac:dyDescent="0.25">
      <c r="A68" s="2" t="s">
        <v>11</v>
      </c>
      <c r="B68" s="3">
        <v>412.91629999999998</v>
      </c>
      <c r="C68" s="3">
        <v>21</v>
      </c>
      <c r="D68" s="3">
        <v>3743.2739999999999</v>
      </c>
      <c r="E68" s="12">
        <f t="shared" si="1"/>
        <v>2.9708523809523806</v>
      </c>
    </row>
    <row r="69" spans="1:5" x14ac:dyDescent="0.25">
      <c r="A69" s="2" t="s">
        <v>12</v>
      </c>
      <c r="B69" s="3">
        <v>384.40390000000002</v>
      </c>
      <c r="C69" s="3">
        <v>12</v>
      </c>
      <c r="D69" s="3">
        <v>3168.7779999999998</v>
      </c>
      <c r="E69" s="12">
        <f t="shared" si="1"/>
        <v>4.4010805555555548</v>
      </c>
    </row>
    <row r="70" spans="1:5" x14ac:dyDescent="0.25">
      <c r="A70" s="2" t="s">
        <v>13</v>
      </c>
      <c r="B70" s="3">
        <v>381.79790000000003</v>
      </c>
      <c r="C70" s="15">
        <v>19</v>
      </c>
      <c r="D70" s="15">
        <v>3770.6410000000001</v>
      </c>
      <c r="E70" s="12">
        <f t="shared" si="1"/>
        <v>3.3075798245614032</v>
      </c>
    </row>
    <row r="71" spans="1:5" x14ac:dyDescent="0.25">
      <c r="A71" s="2" t="s">
        <v>14</v>
      </c>
      <c r="B71" s="3">
        <v>381.70139999999998</v>
      </c>
      <c r="C71" s="3">
        <v>11</v>
      </c>
      <c r="D71" s="3">
        <v>2563.1129999999998</v>
      </c>
      <c r="E71" s="12">
        <f t="shared" si="1"/>
        <v>3.8835045454545449</v>
      </c>
    </row>
    <row r="72" spans="1:5" x14ac:dyDescent="0.25">
      <c r="A72" s="2" t="s">
        <v>15</v>
      </c>
      <c r="B72" s="3">
        <v>369.66090000000003</v>
      </c>
      <c r="C72" s="3">
        <v>22</v>
      </c>
      <c r="D72" s="3">
        <v>3658.3829999999998</v>
      </c>
      <c r="E72" s="12">
        <f t="shared" si="1"/>
        <v>2.7715022727272727</v>
      </c>
    </row>
    <row r="73" spans="1:5" x14ac:dyDescent="0.25">
      <c r="A73" s="2" t="s">
        <v>16</v>
      </c>
      <c r="B73" s="3">
        <v>366.90469999999999</v>
      </c>
      <c r="C73" s="3">
        <v>15</v>
      </c>
      <c r="D73" s="3">
        <v>3278.0390000000002</v>
      </c>
      <c r="E73" s="12">
        <f t="shared" si="1"/>
        <v>3.6422655555555559</v>
      </c>
    </row>
    <row r="74" spans="1:5" x14ac:dyDescent="0.25">
      <c r="A74" s="2" t="s">
        <v>19</v>
      </c>
      <c r="B74" s="3">
        <v>366.90280000000001</v>
      </c>
      <c r="C74" s="3">
        <v>6</v>
      </c>
      <c r="D74" s="3">
        <v>1554.403</v>
      </c>
      <c r="E74" s="12">
        <f t="shared" si="1"/>
        <v>4.3177861111111104</v>
      </c>
    </row>
    <row r="75" spans="1:5" x14ac:dyDescent="0.25">
      <c r="A75" s="2" t="s">
        <v>20</v>
      </c>
      <c r="B75" s="3">
        <v>365.73590000000002</v>
      </c>
      <c r="C75" s="3">
        <v>17</v>
      </c>
      <c r="D75" s="3">
        <v>3499.9279999999999</v>
      </c>
      <c r="E75" s="12">
        <f t="shared" si="1"/>
        <v>3.4313019607843134</v>
      </c>
    </row>
    <row r="76" spans="1:5" x14ac:dyDescent="0.25">
      <c r="A76" s="2" t="s">
        <v>21</v>
      </c>
      <c r="B76" s="3">
        <v>365.56659999999999</v>
      </c>
      <c r="C76" s="3">
        <v>10</v>
      </c>
      <c r="D76" s="3">
        <v>2476.5819999999999</v>
      </c>
      <c r="E76" s="12">
        <f t="shared" si="1"/>
        <v>4.1276366666666666</v>
      </c>
    </row>
    <row r="77" spans="1:5" x14ac:dyDescent="0.25">
      <c r="A77" s="2" t="s">
        <v>22</v>
      </c>
      <c r="B77" s="3">
        <v>364.13909999999998</v>
      </c>
      <c r="C77" s="3">
        <v>15</v>
      </c>
      <c r="D77" s="3">
        <v>3677.6030000000001</v>
      </c>
      <c r="E77" s="12">
        <f t="shared" si="1"/>
        <v>4.0862255555555551</v>
      </c>
    </row>
    <row r="78" spans="1:5" x14ac:dyDescent="0.25">
      <c r="A78" s="2" t="s">
        <v>23</v>
      </c>
      <c r="B78" s="3">
        <v>361.17739999999998</v>
      </c>
      <c r="C78" s="3">
        <v>21</v>
      </c>
      <c r="D78" s="3">
        <v>3795.7249999999999</v>
      </c>
      <c r="E78" s="12">
        <f t="shared" si="1"/>
        <v>3.0124801587301584</v>
      </c>
    </row>
    <row r="79" spans="1:5" x14ac:dyDescent="0.25">
      <c r="A79" s="2" t="s">
        <v>24</v>
      </c>
      <c r="B79" s="3">
        <v>359.78059999999999</v>
      </c>
      <c r="C79" s="3">
        <v>12</v>
      </c>
      <c r="D79" s="3">
        <v>3170.4960000000001</v>
      </c>
      <c r="E79" s="12">
        <f t="shared" si="1"/>
        <v>4.4034666666666675</v>
      </c>
    </row>
    <row r="80" spans="1:5" x14ac:dyDescent="0.25">
      <c r="A80" s="2" t="s">
        <v>25</v>
      </c>
      <c r="B80" s="3">
        <v>353.36419999999998</v>
      </c>
      <c r="C80" s="3">
        <v>17</v>
      </c>
      <c r="D80" s="3">
        <v>3683.4450000000002</v>
      </c>
      <c r="E80" s="12">
        <f t="shared" si="1"/>
        <v>3.6112205882352941</v>
      </c>
    </row>
    <row r="81" spans="1:5" x14ac:dyDescent="0.25">
      <c r="A81" s="2" t="s">
        <v>52</v>
      </c>
      <c r="B81" s="3">
        <v>328.82209999999998</v>
      </c>
      <c r="C81" s="3">
        <v>16</v>
      </c>
      <c r="D81" s="3">
        <v>2711.471</v>
      </c>
      <c r="E81" s="12">
        <f t="shared" si="1"/>
        <v>2.8244489583333334</v>
      </c>
    </row>
    <row r="82" spans="1:5" ht="18.75" customHeight="1" x14ac:dyDescent="0.25">
      <c r="C82" s="2" t="s">
        <v>56</v>
      </c>
      <c r="D82" s="3">
        <f>SUM(D62:D81)/3600</f>
        <v>17.324827222222222</v>
      </c>
      <c r="E82" s="11" t="s">
        <v>55</v>
      </c>
    </row>
    <row r="83" spans="1:5" ht="15.75" thickBot="1" x14ac:dyDescent="0.3">
      <c r="E83" s="14">
        <f>AVERAGE(E62:E81)</f>
        <v>3.4797171912999603</v>
      </c>
    </row>
    <row r="87" spans="1:5" x14ac:dyDescent="0.25">
      <c r="A87" s="50" t="s">
        <v>57</v>
      </c>
      <c r="B87" s="2" t="s">
        <v>44</v>
      </c>
      <c r="C87" s="2" t="s">
        <v>45</v>
      </c>
      <c r="D87" s="2" t="s">
        <v>46</v>
      </c>
      <c r="E87" s="2" t="s">
        <v>47</v>
      </c>
    </row>
    <row r="88" spans="1:5" x14ac:dyDescent="0.25">
      <c r="A88" s="50"/>
      <c r="B88">
        <v>0.24876353457231101</v>
      </c>
      <c r="C88">
        <v>0.52163003704873101</v>
      </c>
      <c r="D88">
        <v>0.64646630066537503</v>
      </c>
      <c r="E88">
        <v>2.0126088797509298E-2</v>
      </c>
    </row>
    <row r="89" spans="1:5" x14ac:dyDescent="0.25">
      <c r="A89" s="50"/>
      <c r="B89">
        <v>0.219987429047449</v>
      </c>
      <c r="C89">
        <v>0.59064730834249202</v>
      </c>
      <c r="D89">
        <v>0.28150230089809403</v>
      </c>
      <c r="E89">
        <v>0.247183014901495</v>
      </c>
    </row>
    <row r="90" spans="1:5" x14ac:dyDescent="0.25">
      <c r="A90" s="50"/>
      <c r="B90">
        <v>0.207088697175904</v>
      </c>
      <c r="C90">
        <v>0.56728893199513797</v>
      </c>
      <c r="D90">
        <v>0.147077396809531</v>
      </c>
      <c r="E90">
        <v>0.19397772412466199</v>
      </c>
    </row>
    <row r="91" spans="1:5" x14ac:dyDescent="0.25">
      <c r="A91" s="50"/>
      <c r="B91">
        <v>0.20282760809472999</v>
      </c>
      <c r="C91">
        <v>0.58774772931910102</v>
      </c>
      <c r="D91">
        <v>0.26083014191157899</v>
      </c>
      <c r="E91">
        <v>0.222115613516532</v>
      </c>
    </row>
    <row r="92" spans="1:5" x14ac:dyDescent="0.25">
      <c r="A92" s="50"/>
      <c r="B92">
        <v>0.25821864807263301</v>
      </c>
      <c r="C92">
        <v>0.61908888704755505</v>
      </c>
      <c r="D92">
        <v>0.33957360635193401</v>
      </c>
      <c r="E92">
        <v>0.108967584719164</v>
      </c>
    </row>
    <row r="93" spans="1:5" x14ac:dyDescent="0.25">
      <c r="A93" s="50"/>
      <c r="B93">
        <v>0.31357578247072398</v>
      </c>
      <c r="C93">
        <v>0.67128770237067303</v>
      </c>
      <c r="D93">
        <v>0.60211184127404405</v>
      </c>
      <c r="E93">
        <v>4.0976784157789298E-2</v>
      </c>
    </row>
    <row r="94" spans="1:5" x14ac:dyDescent="0.25">
      <c r="A94" s="50"/>
      <c r="B94">
        <v>0.333053483335428</v>
      </c>
      <c r="C94">
        <v>0.68341384062193899</v>
      </c>
      <c r="D94">
        <v>0.44121011533986199</v>
      </c>
      <c r="E94">
        <v>0.110207501118916</v>
      </c>
    </row>
    <row r="95" spans="1:5" x14ac:dyDescent="0.25">
      <c r="A95" s="50"/>
      <c r="B95">
        <v>0.338303892182162</v>
      </c>
      <c r="C95">
        <v>0.67893625141851999</v>
      </c>
      <c r="D95">
        <v>0.47235056340581999</v>
      </c>
      <c r="E95">
        <v>5.8025725529514599E-2</v>
      </c>
    </row>
    <row r="96" spans="1:5" x14ac:dyDescent="0.25">
      <c r="A96" s="50"/>
      <c r="B96">
        <v>0.32122943103168999</v>
      </c>
      <c r="C96">
        <v>0.65233449779060104</v>
      </c>
      <c r="D96">
        <v>0.57819645635368899</v>
      </c>
      <c r="E96">
        <v>7.4423204799198797E-2</v>
      </c>
    </row>
    <row r="97" spans="1:5" x14ac:dyDescent="0.25">
      <c r="A97" s="50"/>
      <c r="B97">
        <v>0.29765907929784002</v>
      </c>
      <c r="C97">
        <v>0.63284919541254503</v>
      </c>
      <c r="D97">
        <v>0.52266486821604596</v>
      </c>
      <c r="E97">
        <v>0.23763216074459201</v>
      </c>
    </row>
    <row r="98" spans="1:5" x14ac:dyDescent="0.25">
      <c r="A98" s="50"/>
      <c r="B98">
        <v>0.29113640522276701</v>
      </c>
      <c r="C98">
        <v>0.64202807111663796</v>
      </c>
      <c r="D98">
        <v>0.480236828686673</v>
      </c>
      <c r="E98">
        <v>0.25297020591529301</v>
      </c>
    </row>
    <row r="99" spans="1:5" x14ac:dyDescent="0.25">
      <c r="A99" s="50"/>
      <c r="B99">
        <v>0.25230062336532699</v>
      </c>
      <c r="C99">
        <v>0.57313638240736697</v>
      </c>
      <c r="D99">
        <v>0.49197669235243702</v>
      </c>
      <c r="E99">
        <v>0.16891964148408001</v>
      </c>
    </row>
    <row r="119" spans="1:5" ht="15.75" thickBot="1" x14ac:dyDescent="0.3"/>
    <row r="120" spans="1:5" x14ac:dyDescent="0.25">
      <c r="A120" s="18" t="s">
        <v>43</v>
      </c>
      <c r="B120" s="18" t="s">
        <v>26</v>
      </c>
      <c r="C120" s="18" t="s">
        <v>42</v>
      </c>
      <c r="D120" s="18" t="s">
        <v>27</v>
      </c>
      <c r="E120" s="10" t="s">
        <v>53</v>
      </c>
    </row>
    <row r="121" spans="1:5" x14ac:dyDescent="0.25">
      <c r="A121" s="2" t="s">
        <v>5</v>
      </c>
      <c r="B121" s="3">
        <v>219.9187</v>
      </c>
      <c r="C121" s="3">
        <v>37</v>
      </c>
      <c r="D121" s="3">
        <v>1581.2619999999999</v>
      </c>
      <c r="E121" s="12">
        <f>D121/C121/60</f>
        <v>0.71228018018018013</v>
      </c>
    </row>
    <row r="122" spans="1:5" x14ac:dyDescent="0.25">
      <c r="A122" s="2" t="s">
        <v>6</v>
      </c>
      <c r="B122" s="3">
        <v>201.22219999999999</v>
      </c>
      <c r="C122" s="3">
        <v>30</v>
      </c>
      <c r="D122" s="3">
        <v>1556.271</v>
      </c>
      <c r="E122" s="12">
        <f t="shared" ref="E122:E140" si="2">D122/C122/60</f>
        <v>0.864595</v>
      </c>
    </row>
    <row r="123" spans="1:5" x14ac:dyDescent="0.25">
      <c r="A123" s="2" t="s">
        <v>7</v>
      </c>
      <c r="B123" s="3">
        <v>201.19589999999999</v>
      </c>
      <c r="C123" s="3">
        <v>14</v>
      </c>
      <c r="D123" s="3">
        <v>1203.18</v>
      </c>
      <c r="E123" s="12">
        <f t="shared" si="2"/>
        <v>1.4323571428571429</v>
      </c>
    </row>
    <row r="124" spans="1:5" x14ac:dyDescent="0.25">
      <c r="A124" s="2" t="s">
        <v>8</v>
      </c>
      <c r="B124" s="3">
        <v>201.1875</v>
      </c>
      <c r="C124" s="3">
        <v>10</v>
      </c>
      <c r="D124" s="3">
        <v>1083.0550000000001</v>
      </c>
      <c r="E124" s="12">
        <f t="shared" si="2"/>
        <v>1.8050916666666668</v>
      </c>
    </row>
    <row r="125" spans="1:5" x14ac:dyDescent="0.25">
      <c r="A125" s="2" t="s">
        <v>9</v>
      </c>
      <c r="B125" s="3">
        <v>199.44120000000001</v>
      </c>
      <c r="C125" s="3">
        <v>20</v>
      </c>
      <c r="D125" s="3">
        <v>1035.52</v>
      </c>
      <c r="E125" s="12">
        <f t="shared" si="2"/>
        <v>0.86293333333333322</v>
      </c>
    </row>
    <row r="126" spans="1:5" x14ac:dyDescent="0.25">
      <c r="A126" s="2" t="s">
        <v>10</v>
      </c>
      <c r="B126" s="3">
        <v>195.40110000000001</v>
      </c>
      <c r="C126" s="3">
        <v>26</v>
      </c>
      <c r="D126" s="3">
        <v>1847.2729999999999</v>
      </c>
      <c r="E126" s="12">
        <f t="shared" si="2"/>
        <v>1.184149358974359</v>
      </c>
    </row>
    <row r="127" spans="1:5" x14ac:dyDescent="0.25">
      <c r="A127" s="2" t="s">
        <v>11</v>
      </c>
      <c r="B127" s="3">
        <v>193.39070000000001</v>
      </c>
      <c r="C127" s="3">
        <v>17</v>
      </c>
      <c r="D127" s="3">
        <v>783.94820000000004</v>
      </c>
      <c r="E127" s="12">
        <f t="shared" si="2"/>
        <v>0.76857666666666669</v>
      </c>
    </row>
    <row r="128" spans="1:5" x14ac:dyDescent="0.25">
      <c r="A128" s="2" t="s">
        <v>12</v>
      </c>
      <c r="B128" s="3">
        <v>193.364</v>
      </c>
      <c r="C128" s="3">
        <v>11</v>
      </c>
      <c r="D128" s="3">
        <v>750.26059999999995</v>
      </c>
      <c r="E128" s="12">
        <f t="shared" si="2"/>
        <v>1.1367584848484849</v>
      </c>
    </row>
    <row r="129" spans="1:5" x14ac:dyDescent="0.25">
      <c r="A129" s="2" t="s">
        <v>13</v>
      </c>
      <c r="B129" s="3">
        <v>193.31530000000001</v>
      </c>
      <c r="C129" s="15">
        <v>10</v>
      </c>
      <c r="D129" s="15">
        <v>797.40650000000005</v>
      </c>
      <c r="E129" s="12">
        <f t="shared" si="2"/>
        <v>1.3290108333333335</v>
      </c>
    </row>
    <row r="130" spans="1:5" x14ac:dyDescent="0.25">
      <c r="A130" s="2" t="s">
        <v>14</v>
      </c>
      <c r="B130" s="3">
        <v>193.15539999999999</v>
      </c>
      <c r="C130" s="3">
        <v>15</v>
      </c>
      <c r="D130" s="3">
        <v>986.82749999999999</v>
      </c>
      <c r="E130" s="12">
        <f t="shared" si="2"/>
        <v>1.0964750000000001</v>
      </c>
    </row>
    <row r="131" spans="1:5" x14ac:dyDescent="0.25">
      <c r="A131" s="2" t="s">
        <v>15</v>
      </c>
      <c r="B131" s="3">
        <v>193.018</v>
      </c>
      <c r="C131" s="3">
        <v>10</v>
      </c>
      <c r="D131" s="3">
        <v>889.88170000000002</v>
      </c>
      <c r="E131" s="12">
        <f t="shared" si="2"/>
        <v>1.4831361666666667</v>
      </c>
    </row>
    <row r="132" spans="1:5" x14ac:dyDescent="0.25">
      <c r="A132" s="2" t="s">
        <v>16</v>
      </c>
      <c r="B132" s="3">
        <v>192.8124</v>
      </c>
      <c r="C132" s="3">
        <v>20</v>
      </c>
      <c r="D132" s="3">
        <v>1008.5069999999999</v>
      </c>
      <c r="E132" s="12">
        <f t="shared" si="2"/>
        <v>0.84042249999999996</v>
      </c>
    </row>
    <row r="133" spans="1:5" x14ac:dyDescent="0.25">
      <c r="A133" s="2" t="s">
        <v>19</v>
      </c>
      <c r="B133" s="3">
        <v>192.47239999999999</v>
      </c>
      <c r="C133" s="3">
        <v>25</v>
      </c>
      <c r="D133" s="3">
        <v>1393.837</v>
      </c>
      <c r="E133" s="12">
        <f t="shared" si="2"/>
        <v>0.92922466666666659</v>
      </c>
    </row>
    <row r="134" spans="1:5" x14ac:dyDescent="0.25">
      <c r="A134" s="2" t="s">
        <v>20</v>
      </c>
      <c r="B134" s="3">
        <v>192.47210000000001</v>
      </c>
      <c r="C134" s="3">
        <v>6</v>
      </c>
      <c r="D134" s="3">
        <v>479.16989999999998</v>
      </c>
      <c r="E134" s="12">
        <f t="shared" si="2"/>
        <v>1.3310275</v>
      </c>
    </row>
    <row r="135" spans="1:5" x14ac:dyDescent="0.25">
      <c r="A135" s="2" t="s">
        <v>21</v>
      </c>
      <c r="B135" s="3">
        <v>192.4718</v>
      </c>
      <c r="C135" s="3">
        <v>6</v>
      </c>
      <c r="D135" s="3">
        <v>488.60059999999999</v>
      </c>
      <c r="E135" s="12">
        <f t="shared" si="2"/>
        <v>1.3572238888888888</v>
      </c>
    </row>
    <row r="136" spans="1:5" x14ac:dyDescent="0.25">
      <c r="A136" s="2" t="s">
        <v>22</v>
      </c>
      <c r="B136" s="3">
        <v>192.4718</v>
      </c>
      <c r="C136" s="3">
        <v>6</v>
      </c>
      <c r="D136" s="3">
        <v>674.45399999999995</v>
      </c>
      <c r="E136" s="12">
        <f t="shared" si="2"/>
        <v>1.8734833333333332</v>
      </c>
    </row>
    <row r="137" spans="1:5" x14ac:dyDescent="0.25">
      <c r="A137" s="2" t="s">
        <v>23</v>
      </c>
      <c r="B137" s="3">
        <v>192.46969999999999</v>
      </c>
      <c r="C137" s="3">
        <v>6</v>
      </c>
      <c r="D137" s="3">
        <v>543.41719999999998</v>
      </c>
      <c r="E137" s="12">
        <f t="shared" si="2"/>
        <v>1.509492222222222</v>
      </c>
    </row>
    <row r="138" spans="1:5" x14ac:dyDescent="0.25">
      <c r="A138" s="2" t="s">
        <v>24</v>
      </c>
      <c r="B138" s="3">
        <v>192.422</v>
      </c>
      <c r="C138" s="3">
        <v>20</v>
      </c>
      <c r="D138" s="3">
        <v>1442.2760000000001</v>
      </c>
      <c r="E138" s="12">
        <f t="shared" si="2"/>
        <v>1.2018966666666666</v>
      </c>
    </row>
    <row r="139" spans="1:5" x14ac:dyDescent="0.25">
      <c r="A139" s="2" t="s">
        <v>25</v>
      </c>
      <c r="B139" s="3">
        <v>191.81</v>
      </c>
      <c r="C139" s="3">
        <v>18</v>
      </c>
      <c r="D139" s="3">
        <v>872.81979999999999</v>
      </c>
      <c r="E139" s="12">
        <f t="shared" si="2"/>
        <v>0.80816648148148151</v>
      </c>
    </row>
    <row r="140" spans="1:5" x14ac:dyDescent="0.25">
      <c r="A140" s="2" t="s">
        <v>52</v>
      </c>
      <c r="B140" s="3">
        <v>191.7911</v>
      </c>
      <c r="C140" s="3">
        <v>11</v>
      </c>
      <c r="D140" s="3">
        <v>725.87819999999999</v>
      </c>
      <c r="E140" s="12">
        <f t="shared" si="2"/>
        <v>1.0998154545454544</v>
      </c>
    </row>
    <row r="141" spans="1:5" x14ac:dyDescent="0.25">
      <c r="C141" s="2" t="s">
        <v>56</v>
      </c>
      <c r="D141" s="3">
        <f>SUM(D121:D140)/3600</f>
        <v>5.5955125555555556</v>
      </c>
      <c r="E141" s="11" t="s">
        <v>55</v>
      </c>
    </row>
    <row r="142" spans="1:5" ht="15.75" thickBot="1" x14ac:dyDescent="0.3">
      <c r="E142" s="14">
        <f>AVERAGE(E121:E140)</f>
        <v>1.1813058273665773</v>
      </c>
    </row>
    <row r="145" spans="1:5" x14ac:dyDescent="0.25">
      <c r="A145" s="50" t="s">
        <v>57</v>
      </c>
      <c r="B145" s="2" t="s">
        <v>44</v>
      </c>
      <c r="C145" s="2" t="s">
        <v>45</v>
      </c>
      <c r="D145" s="2" t="s">
        <v>46</v>
      </c>
      <c r="E145" s="2" t="s">
        <v>47</v>
      </c>
    </row>
    <row r="146" spans="1:5" x14ac:dyDescent="0.25">
      <c r="A146" s="50"/>
      <c r="B146">
        <v>0.38368211461238</v>
      </c>
      <c r="C146">
        <v>0.48903912495010399</v>
      </c>
      <c r="D146">
        <v>0.44847326472832799</v>
      </c>
      <c r="E146">
        <v>2.14827235214024</v>
      </c>
    </row>
    <row r="147" spans="1:5" x14ac:dyDescent="0.25">
      <c r="A147" s="50"/>
      <c r="B147">
        <v>0.20605651219003199</v>
      </c>
      <c r="C147">
        <v>0.495245760688656</v>
      </c>
      <c r="D147">
        <v>1.8154117669834899</v>
      </c>
      <c r="E147">
        <v>0.47706919329765701</v>
      </c>
    </row>
    <row r="148" spans="1:5" x14ac:dyDescent="0.25">
      <c r="A148" s="50"/>
      <c r="B148">
        <v>0.22396731801869299</v>
      </c>
      <c r="C148">
        <v>0.65826563213121303</v>
      </c>
      <c r="D148">
        <v>2.97751029858214</v>
      </c>
      <c r="E148">
        <v>2.1946445976454898</v>
      </c>
    </row>
    <row r="149" spans="1:5" x14ac:dyDescent="0.25">
      <c r="A149" s="50"/>
      <c r="B149">
        <v>0.164370937833303</v>
      </c>
      <c r="C149">
        <v>0.540228351092786</v>
      </c>
      <c r="D149">
        <v>0.75151791979847904</v>
      </c>
      <c r="E149">
        <v>1.66096526560503</v>
      </c>
    </row>
    <row r="150" spans="1:5" x14ac:dyDescent="0.25">
      <c r="A150" s="50"/>
      <c r="B150">
        <v>0.350240953604671</v>
      </c>
      <c r="C150">
        <v>0.47113656579303698</v>
      </c>
      <c r="D150">
        <v>1.49522551423523</v>
      </c>
      <c r="E150">
        <v>6.2175403610689302E-2</v>
      </c>
    </row>
    <row r="151" spans="1:5" x14ac:dyDescent="0.25">
      <c r="A151" s="50"/>
      <c r="B151">
        <v>0.32638254766569802</v>
      </c>
      <c r="C151">
        <v>0.54314563698128804</v>
      </c>
      <c r="D151">
        <v>2.8945975654925098</v>
      </c>
      <c r="E151">
        <v>0.33537622129716799</v>
      </c>
    </row>
    <row r="152" spans="1:5" x14ac:dyDescent="0.25">
      <c r="A152" s="50"/>
      <c r="B152">
        <v>0.464945259283363</v>
      </c>
      <c r="C152">
        <v>0.610264779484612</v>
      </c>
      <c r="D152">
        <v>2.0340518334075899</v>
      </c>
      <c r="E152">
        <v>2.3913450353595902</v>
      </c>
    </row>
    <row r="153" spans="1:5" x14ac:dyDescent="0.25">
      <c r="A153" s="50"/>
      <c r="B153">
        <v>0.34137738582760402</v>
      </c>
      <c r="C153">
        <v>0.58193769869496503</v>
      </c>
      <c r="D153">
        <v>3.0363374065976401</v>
      </c>
      <c r="E153">
        <v>0.151032639300058</v>
      </c>
    </row>
    <row r="154" spans="1:5" x14ac:dyDescent="0.25">
      <c r="A154" s="50"/>
      <c r="B154">
        <v>0.39366082978484002</v>
      </c>
      <c r="C154">
        <v>0.54364103089564197</v>
      </c>
      <c r="D154">
        <v>1.28513847684039</v>
      </c>
      <c r="E154">
        <v>0.51783621486628495</v>
      </c>
    </row>
    <row r="155" spans="1:5" x14ac:dyDescent="0.25">
      <c r="A155" s="50"/>
      <c r="B155">
        <v>0.290769269022711</v>
      </c>
      <c r="C155">
        <v>0.62670234391322499</v>
      </c>
      <c r="D155">
        <v>1.6778108281208699</v>
      </c>
      <c r="E155">
        <v>1.73707192286578</v>
      </c>
    </row>
    <row r="156" spans="1:5" x14ac:dyDescent="0.25">
      <c r="A156" s="50"/>
      <c r="B156">
        <v>0.30596583123314502</v>
      </c>
      <c r="C156">
        <v>0.61120396640154595</v>
      </c>
      <c r="D156">
        <v>3.3130295812220201</v>
      </c>
      <c r="E156">
        <v>0.15438498259834099</v>
      </c>
    </row>
    <row r="157" spans="1:5" x14ac:dyDescent="0.25">
      <c r="A157" s="50"/>
      <c r="B157">
        <v>0.383663141371682</v>
      </c>
      <c r="C157">
        <v>0.48659902359642998</v>
      </c>
      <c r="D157">
        <v>1.2133472266252101</v>
      </c>
      <c r="E157">
        <v>2.4629029508441902</v>
      </c>
    </row>
    <row r="179" spans="1:8" x14ac:dyDescent="0.25">
      <c r="A179" s="50" t="s">
        <v>57</v>
      </c>
      <c r="B179" s="2" t="s">
        <v>44</v>
      </c>
      <c r="C179" s="2" t="s">
        <v>45</v>
      </c>
      <c r="D179" s="2" t="s">
        <v>46</v>
      </c>
      <c r="E179" s="2" t="s">
        <v>47</v>
      </c>
    </row>
    <row r="180" spans="1:8" x14ac:dyDescent="0.25">
      <c r="A180" s="50"/>
      <c r="B180">
        <v>0.24168126094570899</v>
      </c>
      <c r="C180">
        <v>0.53456998313659398</v>
      </c>
      <c r="D180">
        <v>0.37931377858800602</v>
      </c>
      <c r="E180">
        <v>4.58728781463245E-2</v>
      </c>
      <c r="H180"/>
    </row>
    <row r="181" spans="1:8" x14ac:dyDescent="0.25">
      <c r="A181" s="50"/>
      <c r="B181">
        <v>0.22709163346613501</v>
      </c>
      <c r="C181">
        <v>0.60311958405545896</v>
      </c>
      <c r="D181">
        <v>0.36261706109835701</v>
      </c>
      <c r="E181">
        <v>5.3681764227666198E-2</v>
      </c>
    </row>
    <row r="182" spans="1:8" x14ac:dyDescent="0.25">
      <c r="A182" s="50"/>
      <c r="B182">
        <v>0.20782608695652199</v>
      </c>
      <c r="C182">
        <v>0.56678700361010803</v>
      </c>
      <c r="D182">
        <v>0.25301044237014197</v>
      </c>
      <c r="E182">
        <v>3.4197273610095398E-2</v>
      </c>
    </row>
    <row r="183" spans="1:8" x14ac:dyDescent="0.25">
      <c r="A183" s="50"/>
      <c r="B183">
        <v>0.20768526989936001</v>
      </c>
      <c r="C183">
        <v>0.59352517985611497</v>
      </c>
      <c r="D183">
        <v>0.30863162569062802</v>
      </c>
      <c r="E183">
        <v>4.2982326668253398E-2</v>
      </c>
    </row>
    <row r="184" spans="1:8" x14ac:dyDescent="0.25">
      <c r="A184" s="50"/>
      <c r="B184">
        <v>0.26035502958579898</v>
      </c>
      <c r="C184">
        <v>0.61739130434782596</v>
      </c>
      <c r="D184">
        <v>0.34381481384798901</v>
      </c>
      <c r="E184">
        <v>5.9210456676542803E-2</v>
      </c>
    </row>
    <row r="185" spans="1:8" x14ac:dyDescent="0.25">
      <c r="A185" s="50"/>
      <c r="B185">
        <v>0.47977156059663401</v>
      </c>
      <c r="C185">
        <v>7.2042306773965697E-2</v>
      </c>
      <c r="D185">
        <v>10.5081659330077</v>
      </c>
      <c r="E185">
        <v>7.8598162541043797</v>
      </c>
    </row>
    <row r="186" spans="1:8" x14ac:dyDescent="0.25">
      <c r="A186" s="50"/>
      <c r="B186">
        <v>0.64926486611971401</v>
      </c>
      <c r="C186">
        <v>0.98756506874678895</v>
      </c>
      <c r="D186">
        <v>11.172273975611899</v>
      </c>
      <c r="E186">
        <v>4.6097902792387</v>
      </c>
    </row>
    <row r="187" spans="1:8" x14ac:dyDescent="0.25">
      <c r="A187" s="50"/>
      <c r="B187">
        <v>9.9913538194629101E-2</v>
      </c>
      <c r="C187">
        <v>0.67826445130871804</v>
      </c>
      <c r="D187">
        <v>9.5950041865610505</v>
      </c>
      <c r="E187">
        <v>0.28863674895972902</v>
      </c>
    </row>
    <row r="188" spans="1:8" x14ac:dyDescent="0.25">
      <c r="A188" s="50"/>
      <c r="B188">
        <v>0.341890315052509</v>
      </c>
      <c r="C188">
        <v>0.64355231143552305</v>
      </c>
      <c r="D188">
        <v>0.48803436336804101</v>
      </c>
      <c r="E188">
        <v>6.7854780313007207E-2</v>
      </c>
    </row>
    <row r="189" spans="1:8" x14ac:dyDescent="0.25">
      <c r="A189" s="50"/>
      <c r="B189">
        <v>0.290091930541369</v>
      </c>
      <c r="C189">
        <v>0.62301587301587302</v>
      </c>
      <c r="D189">
        <v>0.48943238560621499</v>
      </c>
      <c r="E189">
        <v>6.59179939282937E-2</v>
      </c>
    </row>
    <row r="190" spans="1:8" x14ac:dyDescent="0.25">
      <c r="A190" s="50"/>
      <c r="B190">
        <v>0.29184549356223199</v>
      </c>
      <c r="C190">
        <v>0.63587684069611805</v>
      </c>
      <c r="D190">
        <v>0.51578566362843503</v>
      </c>
      <c r="E190">
        <v>7.2744489854828703E-2</v>
      </c>
    </row>
    <row r="191" spans="1:8" x14ac:dyDescent="0.25">
      <c r="A191" s="50"/>
      <c r="B191">
        <v>0.26524953789279099</v>
      </c>
      <c r="C191">
        <v>0.56202143950995398</v>
      </c>
      <c r="D191">
        <v>0.38876075512872599</v>
      </c>
      <c r="E191">
        <v>5.4817605022355401E-2</v>
      </c>
    </row>
  </sheetData>
  <mergeCells count="7">
    <mergeCell ref="A179:A191"/>
    <mergeCell ref="A145:A157"/>
    <mergeCell ref="M14:M26"/>
    <mergeCell ref="M28:M40"/>
    <mergeCell ref="S28:S40"/>
    <mergeCell ref="S14:S26"/>
    <mergeCell ref="A87:A99"/>
  </mergeCells>
  <phoneticPr fontId="2" type="noConversion"/>
  <conditionalFormatting sqref="C9:C1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9:D1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907CD-E199-438D-A164-9AD563A3110E}">
  <dimension ref="A1:M63"/>
  <sheetViews>
    <sheetView topLeftCell="A51" workbookViewId="0">
      <selection activeCell="E84" sqref="E84"/>
    </sheetView>
  </sheetViews>
  <sheetFormatPr defaultRowHeight="15" x14ac:dyDescent="0.25"/>
  <cols>
    <col min="1" max="1" width="10.85546875" style="19" bestFit="1" customWidth="1"/>
    <col min="2" max="2" width="20" bestFit="1" customWidth="1"/>
    <col min="4" max="4" width="14" bestFit="1" customWidth="1"/>
    <col min="5" max="5" width="12.140625" bestFit="1" customWidth="1"/>
    <col min="13" max="13" width="11.85546875" bestFit="1" customWidth="1"/>
  </cols>
  <sheetData>
    <row r="1" spans="1:13" x14ac:dyDescent="0.25">
      <c r="A1" s="21" t="s">
        <v>68</v>
      </c>
      <c r="B1" s="20" t="s">
        <v>66</v>
      </c>
      <c r="D1" s="20" t="s">
        <v>78</v>
      </c>
      <c r="E1" s="20"/>
    </row>
    <row r="2" spans="1:13" x14ac:dyDescent="0.25">
      <c r="A2" s="19">
        <v>1</v>
      </c>
      <c r="B2" s="17" t="s">
        <v>65</v>
      </c>
      <c r="D2" t="s">
        <v>69</v>
      </c>
      <c r="E2">
        <v>57.5824</v>
      </c>
      <c r="L2" s="16"/>
      <c r="M2" t="s">
        <v>76</v>
      </c>
    </row>
    <row r="3" spans="1:13" ht="15.75" thickBot="1" x14ac:dyDescent="0.3">
      <c r="A3" s="19">
        <v>2</v>
      </c>
      <c r="B3" s="17" t="s">
        <v>64</v>
      </c>
      <c r="D3" t="s">
        <v>70</v>
      </c>
      <c r="E3">
        <v>60.881100000000004</v>
      </c>
      <c r="L3" s="22"/>
      <c r="M3" t="s">
        <v>77</v>
      </c>
    </row>
    <row r="4" spans="1:13" ht="15.75" thickBot="1" x14ac:dyDescent="0.3">
      <c r="A4" s="19">
        <v>3</v>
      </c>
      <c r="B4" s="23" t="s">
        <v>63</v>
      </c>
      <c r="D4" t="s">
        <v>71</v>
      </c>
      <c r="E4">
        <v>65.8964</v>
      </c>
    </row>
    <row r="5" spans="1:13" x14ac:dyDescent="0.25">
      <c r="A5" s="19">
        <v>4</v>
      </c>
      <c r="B5" s="22" t="s">
        <v>67</v>
      </c>
      <c r="D5" t="s">
        <v>72</v>
      </c>
      <c r="E5">
        <v>67.189400000000006</v>
      </c>
    </row>
    <row r="6" spans="1:13" x14ac:dyDescent="0.25">
      <c r="A6" s="19">
        <v>5</v>
      </c>
      <c r="B6" s="16" t="s">
        <v>62</v>
      </c>
      <c r="D6" t="s">
        <v>73</v>
      </c>
      <c r="E6">
        <v>67.7727</v>
      </c>
    </row>
    <row r="7" spans="1:13" ht="15.75" thickBot="1" x14ac:dyDescent="0.3">
      <c r="A7" s="19">
        <v>6</v>
      </c>
      <c r="B7" s="17" t="s">
        <v>61</v>
      </c>
      <c r="D7" t="s">
        <v>74</v>
      </c>
      <c r="E7">
        <v>93.167699999999996</v>
      </c>
    </row>
    <row r="8" spans="1:13" ht="15.75" thickBot="1" x14ac:dyDescent="0.3">
      <c r="A8" s="19">
        <v>7</v>
      </c>
      <c r="B8" s="23" t="s">
        <v>60</v>
      </c>
      <c r="D8" t="s">
        <v>75</v>
      </c>
      <c r="E8">
        <v>100</v>
      </c>
    </row>
    <row r="9" spans="1:13" x14ac:dyDescent="0.25">
      <c r="A9" s="19">
        <v>8</v>
      </c>
      <c r="B9" s="16" t="s">
        <v>59</v>
      </c>
    </row>
    <row r="10" spans="1:13" x14ac:dyDescent="0.25">
      <c r="A10" s="19">
        <v>9</v>
      </c>
      <c r="B10" s="16" t="s">
        <v>58</v>
      </c>
    </row>
    <row r="14" spans="1:13" x14ac:dyDescent="0.25">
      <c r="A14" s="52">
        <v>1</v>
      </c>
      <c r="B14" s="51" t="s">
        <v>63</v>
      </c>
      <c r="D14" s="20" t="s">
        <v>78</v>
      </c>
      <c r="E14" t="s">
        <v>79</v>
      </c>
      <c r="F14" t="s">
        <v>80</v>
      </c>
      <c r="G14" t="s">
        <v>81</v>
      </c>
      <c r="H14" t="s">
        <v>82</v>
      </c>
    </row>
    <row r="15" spans="1:13" x14ac:dyDescent="0.25">
      <c r="A15" s="52"/>
      <c r="B15" s="51"/>
      <c r="D15" t="s">
        <v>69</v>
      </c>
      <c r="E15">
        <v>47.557000000000002</v>
      </c>
      <c r="F15">
        <v>6.3109999999999999</v>
      </c>
      <c r="G15">
        <v>4.9710000000000001</v>
      </c>
      <c r="H15">
        <v>2.4169999999999998</v>
      </c>
    </row>
    <row r="16" spans="1:13" x14ac:dyDescent="0.25">
      <c r="A16" s="52"/>
      <c r="B16" s="51"/>
      <c r="D16" t="s">
        <v>70</v>
      </c>
      <c r="E16">
        <v>48.69</v>
      </c>
      <c r="F16">
        <v>6.3639999999999999</v>
      </c>
      <c r="G16">
        <v>5.0209999999999999</v>
      </c>
      <c r="H16">
        <v>2.448</v>
      </c>
    </row>
    <row r="17" spans="1:8" x14ac:dyDescent="0.25">
      <c r="A17" s="52"/>
      <c r="B17" s="51"/>
      <c r="D17" t="s">
        <v>71</v>
      </c>
      <c r="E17">
        <v>54.465000000000003</v>
      </c>
      <c r="F17">
        <v>6.7290000000000001</v>
      </c>
      <c r="G17">
        <v>5.2610000000000001</v>
      </c>
      <c r="H17">
        <v>3.38</v>
      </c>
    </row>
    <row r="18" spans="1:8" x14ac:dyDescent="0.25">
      <c r="A18" s="52"/>
      <c r="B18" s="51"/>
      <c r="D18" t="s">
        <v>72</v>
      </c>
      <c r="E18">
        <v>57.314</v>
      </c>
      <c r="F18">
        <v>6.4029999999999996</v>
      </c>
      <c r="G18">
        <v>5.0460000000000003</v>
      </c>
      <c r="H18">
        <v>2.456</v>
      </c>
    </row>
    <row r="19" spans="1:8" x14ac:dyDescent="0.25">
      <c r="A19" s="52"/>
      <c r="B19" s="51"/>
      <c r="D19" t="s">
        <v>73</v>
      </c>
      <c r="E19">
        <v>58.415999999999997</v>
      </c>
      <c r="F19">
        <v>6.4859999999999998</v>
      </c>
      <c r="G19">
        <v>5.1050000000000004</v>
      </c>
      <c r="H19">
        <v>2.484</v>
      </c>
    </row>
    <row r="20" spans="1:8" x14ac:dyDescent="0.25">
      <c r="A20" s="52"/>
      <c r="B20" s="51"/>
      <c r="D20" t="s">
        <v>74</v>
      </c>
      <c r="E20">
        <v>68.209000000000003</v>
      </c>
      <c r="F20">
        <v>15.85</v>
      </c>
      <c r="G20">
        <v>22.23</v>
      </c>
      <c r="H20">
        <v>11.951000000000001</v>
      </c>
    </row>
    <row r="21" spans="1:8" x14ac:dyDescent="0.25">
      <c r="A21" s="52"/>
      <c r="B21" s="51"/>
      <c r="D21" t="s">
        <v>75</v>
      </c>
      <c r="E21">
        <v>100</v>
      </c>
      <c r="F21">
        <v>100</v>
      </c>
      <c r="G21">
        <v>100</v>
      </c>
      <c r="H21">
        <v>100</v>
      </c>
    </row>
    <row r="27" spans="1:8" x14ac:dyDescent="0.25">
      <c r="A27" s="52">
        <v>2</v>
      </c>
      <c r="B27" s="51" t="s">
        <v>83</v>
      </c>
      <c r="D27" s="20" t="s">
        <v>78</v>
      </c>
      <c r="E27" t="s">
        <v>79</v>
      </c>
      <c r="F27" t="s">
        <v>80</v>
      </c>
    </row>
    <row r="28" spans="1:8" x14ac:dyDescent="0.25">
      <c r="A28" s="52"/>
      <c r="B28" s="51"/>
      <c r="D28" t="s">
        <v>69</v>
      </c>
      <c r="E28">
        <v>1.1160000000000001</v>
      </c>
      <c r="F28">
        <v>0.9</v>
      </c>
    </row>
    <row r="29" spans="1:8" x14ac:dyDescent="0.25">
      <c r="A29" s="52"/>
      <c r="B29" s="51"/>
      <c r="D29" t="s">
        <v>70</v>
      </c>
      <c r="E29">
        <v>1.1379999999999999</v>
      </c>
      <c r="F29">
        <v>0.91900000000000004</v>
      </c>
    </row>
    <row r="30" spans="1:8" x14ac:dyDescent="0.25">
      <c r="A30" s="52"/>
      <c r="B30" s="51"/>
      <c r="D30" t="s">
        <v>71</v>
      </c>
      <c r="E30">
        <v>1.1174999999999999</v>
      </c>
      <c r="F30">
        <v>1.0649999999999999</v>
      </c>
    </row>
    <row r="31" spans="1:8" x14ac:dyDescent="0.25">
      <c r="A31" s="52"/>
      <c r="B31" s="51"/>
      <c r="D31" t="s">
        <v>72</v>
      </c>
      <c r="E31">
        <v>1.1619999999999999</v>
      </c>
      <c r="F31">
        <v>0.93300000000000005</v>
      </c>
    </row>
    <row r="32" spans="1:8" x14ac:dyDescent="0.25">
      <c r="A32" s="52"/>
      <c r="B32" s="51"/>
      <c r="D32" t="s">
        <v>73</v>
      </c>
      <c r="E32">
        <v>1.1779999999999999</v>
      </c>
      <c r="F32">
        <v>0.95699999999999996</v>
      </c>
    </row>
    <row r="33" spans="1:6" x14ac:dyDescent="0.25">
      <c r="A33" s="52"/>
      <c r="B33" s="51"/>
      <c r="D33" t="s">
        <v>74</v>
      </c>
      <c r="E33">
        <v>1.4139999999999999</v>
      </c>
      <c r="F33">
        <v>7.2969999999999997</v>
      </c>
    </row>
    <row r="34" spans="1:6" x14ac:dyDescent="0.25">
      <c r="A34" s="52"/>
      <c r="B34" s="51"/>
      <c r="D34" t="s">
        <v>75</v>
      </c>
      <c r="E34">
        <v>100</v>
      </c>
      <c r="F34">
        <v>100</v>
      </c>
    </row>
    <row r="41" spans="1:6" x14ac:dyDescent="0.25">
      <c r="A41" s="53">
        <v>3</v>
      </c>
      <c r="B41" s="51" t="s">
        <v>87</v>
      </c>
      <c r="D41" s="20" t="s">
        <v>84</v>
      </c>
      <c r="E41" t="s">
        <v>85</v>
      </c>
      <c r="F41" t="s">
        <v>86</v>
      </c>
    </row>
    <row r="42" spans="1:6" x14ac:dyDescent="0.25">
      <c r="A42" s="53"/>
      <c r="B42" s="51"/>
      <c r="D42" t="s">
        <v>69</v>
      </c>
      <c r="E42">
        <v>85.9</v>
      </c>
      <c r="F42">
        <v>2.5</v>
      </c>
    </row>
    <row r="43" spans="1:6" x14ac:dyDescent="0.25">
      <c r="A43" s="53"/>
      <c r="B43" s="51"/>
      <c r="D43" t="s">
        <v>70</v>
      </c>
      <c r="E43">
        <v>86.75</v>
      </c>
      <c r="F43">
        <v>2.9</v>
      </c>
    </row>
    <row r="44" spans="1:6" x14ac:dyDescent="0.25">
      <c r="A44" s="53"/>
      <c r="B44" s="51"/>
      <c r="D44" t="s">
        <v>71</v>
      </c>
      <c r="E44">
        <v>87.56</v>
      </c>
      <c r="F44">
        <v>12.75</v>
      </c>
    </row>
    <row r="45" spans="1:6" x14ac:dyDescent="0.25">
      <c r="A45" s="53"/>
      <c r="B45" s="51"/>
      <c r="D45" t="s">
        <v>72</v>
      </c>
      <c r="E45">
        <v>87.1</v>
      </c>
      <c r="F45">
        <v>3</v>
      </c>
    </row>
    <row r="46" spans="1:6" x14ac:dyDescent="0.25">
      <c r="A46" s="53"/>
      <c r="B46" s="51"/>
      <c r="D46" t="s">
        <v>73</v>
      </c>
      <c r="E46">
        <v>87.45</v>
      </c>
      <c r="F46">
        <v>3.4</v>
      </c>
    </row>
    <row r="47" spans="1:6" x14ac:dyDescent="0.25">
      <c r="A47" s="53"/>
      <c r="B47" s="51"/>
      <c r="D47" t="s">
        <v>74</v>
      </c>
      <c r="E47">
        <v>112.7</v>
      </c>
      <c r="F47">
        <v>964.8</v>
      </c>
    </row>
    <row r="48" spans="1:6" x14ac:dyDescent="0.25">
      <c r="A48" s="53"/>
      <c r="B48" s="51"/>
      <c r="D48" t="s">
        <v>75</v>
      </c>
      <c r="E48">
        <v>100</v>
      </c>
      <c r="F48">
        <v>100</v>
      </c>
    </row>
    <row r="56" spans="1:9" x14ac:dyDescent="0.25">
      <c r="A56" s="52">
        <v>4</v>
      </c>
      <c r="B56" s="51" t="s">
        <v>90</v>
      </c>
      <c r="D56" s="20" t="s">
        <v>78</v>
      </c>
      <c r="E56" t="s">
        <v>79</v>
      </c>
      <c r="F56" t="s">
        <v>88</v>
      </c>
      <c r="G56" t="s">
        <v>81</v>
      </c>
      <c r="H56" t="s">
        <v>89</v>
      </c>
      <c r="I56" t="s">
        <v>82</v>
      </c>
    </row>
    <row r="57" spans="1:9" x14ac:dyDescent="0.25">
      <c r="A57" s="52"/>
      <c r="B57" s="51"/>
      <c r="D57" t="s">
        <v>69</v>
      </c>
      <c r="E57">
        <v>58.06</v>
      </c>
      <c r="F57">
        <v>15.86</v>
      </c>
      <c r="G57">
        <v>13.16</v>
      </c>
      <c r="H57">
        <v>13.08</v>
      </c>
      <c r="I57">
        <v>9.89</v>
      </c>
    </row>
    <row r="58" spans="1:9" x14ac:dyDescent="0.25">
      <c r="A58" s="52"/>
      <c r="B58" s="51"/>
      <c r="D58" t="s">
        <v>70</v>
      </c>
      <c r="E58">
        <v>66.739999999999995</v>
      </c>
      <c r="F58">
        <v>16.47</v>
      </c>
      <c r="G58">
        <v>13.93</v>
      </c>
      <c r="H58">
        <v>13.71</v>
      </c>
      <c r="I58">
        <v>10.44</v>
      </c>
    </row>
    <row r="59" spans="1:9" x14ac:dyDescent="0.25">
      <c r="A59" s="52"/>
      <c r="B59" s="51"/>
      <c r="D59" t="s">
        <v>71</v>
      </c>
      <c r="E59">
        <v>67.87</v>
      </c>
      <c r="F59">
        <v>18.059999999999999</v>
      </c>
      <c r="G59">
        <v>15.37</v>
      </c>
      <c r="H59">
        <v>15.06</v>
      </c>
      <c r="I59">
        <v>11.48</v>
      </c>
    </row>
    <row r="60" spans="1:9" x14ac:dyDescent="0.25">
      <c r="A60" s="52"/>
      <c r="B60" s="51"/>
      <c r="D60" t="s">
        <v>72</v>
      </c>
      <c r="E60">
        <v>67.39</v>
      </c>
      <c r="F60">
        <v>16.77</v>
      </c>
      <c r="G60">
        <v>14.22</v>
      </c>
      <c r="H60">
        <v>14.08</v>
      </c>
      <c r="I60">
        <v>10.79</v>
      </c>
    </row>
    <row r="61" spans="1:9" x14ac:dyDescent="0.25">
      <c r="A61" s="52"/>
      <c r="B61" s="51"/>
      <c r="D61" t="s">
        <v>73</v>
      </c>
      <c r="E61">
        <v>68.44</v>
      </c>
      <c r="F61">
        <v>17.29</v>
      </c>
      <c r="G61">
        <v>14.66</v>
      </c>
      <c r="H61">
        <v>14.49</v>
      </c>
      <c r="I61">
        <v>11.05</v>
      </c>
    </row>
    <row r="62" spans="1:9" x14ac:dyDescent="0.25">
      <c r="A62" s="52"/>
      <c r="B62" s="51"/>
      <c r="D62" t="s">
        <v>74</v>
      </c>
      <c r="E62">
        <v>149.09</v>
      </c>
      <c r="F62">
        <v>36.04</v>
      </c>
      <c r="G62">
        <v>23.44</v>
      </c>
      <c r="H62">
        <v>24.21</v>
      </c>
      <c r="I62">
        <v>19.48</v>
      </c>
    </row>
    <row r="63" spans="1:9" x14ac:dyDescent="0.25">
      <c r="A63" s="52"/>
      <c r="B63" s="51"/>
      <c r="D63" t="s">
        <v>75</v>
      </c>
      <c r="E63">
        <v>100</v>
      </c>
      <c r="F63">
        <v>100</v>
      </c>
      <c r="G63">
        <v>100</v>
      </c>
      <c r="H63">
        <v>100</v>
      </c>
      <c r="I63">
        <v>100</v>
      </c>
    </row>
  </sheetData>
  <mergeCells count="8">
    <mergeCell ref="B56:B63"/>
    <mergeCell ref="A56:A63"/>
    <mergeCell ref="B14:B21"/>
    <mergeCell ref="A14:A21"/>
    <mergeCell ref="B27:B34"/>
    <mergeCell ref="A27:A34"/>
    <mergeCell ref="B41:B48"/>
    <mergeCell ref="A41:A48"/>
  </mergeCells>
  <conditionalFormatting sqref="E15:H20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8:F3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2:F4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7:I6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2DBA6-0F04-4FF0-96D5-27AF47896A60}">
  <dimension ref="A1:Q30"/>
  <sheetViews>
    <sheetView topLeftCell="B1" workbookViewId="0">
      <selection activeCell="H30" sqref="H30"/>
    </sheetView>
  </sheetViews>
  <sheetFormatPr defaultRowHeight="15" x14ac:dyDescent="0.25"/>
  <cols>
    <col min="1" max="1" width="11" style="19" customWidth="1"/>
    <col min="2" max="4" width="9.140625" style="19"/>
    <col min="5" max="5" width="12.85546875" style="19" customWidth="1"/>
    <col min="6" max="6" width="13.5703125" style="19" customWidth="1"/>
    <col min="7" max="7" width="19.140625" style="19" customWidth="1"/>
    <col min="8" max="8" width="18.28515625" style="19" customWidth="1"/>
    <col min="9" max="9" width="10.85546875" style="19" bestFit="1" customWidth="1"/>
    <col min="10" max="14" width="9.140625" style="19"/>
    <col min="15" max="15" width="13.42578125" style="19" customWidth="1"/>
    <col min="16" max="16" width="9.140625" style="19"/>
    <col min="17" max="17" width="54.5703125" style="19" bestFit="1" customWidth="1"/>
    <col min="18" max="16384" width="9.140625" style="19"/>
  </cols>
  <sheetData>
    <row r="1" spans="1:17" x14ac:dyDescent="0.25">
      <c r="A1" s="19" t="s">
        <v>148</v>
      </c>
      <c r="B1" s="19" t="s">
        <v>117</v>
      </c>
      <c r="C1" s="19" t="s">
        <v>118</v>
      </c>
      <c r="D1" s="19" t="s">
        <v>119</v>
      </c>
      <c r="E1" s="19" t="s">
        <v>120</v>
      </c>
      <c r="F1" s="19" t="s">
        <v>121</v>
      </c>
      <c r="G1" s="19" t="s">
        <v>145</v>
      </c>
      <c r="H1" s="19" t="s">
        <v>146</v>
      </c>
      <c r="I1" s="19" t="s">
        <v>147</v>
      </c>
      <c r="J1" s="19" t="s">
        <v>122</v>
      </c>
      <c r="K1" s="19" t="s">
        <v>123</v>
      </c>
      <c r="L1" s="19" t="s">
        <v>124</v>
      </c>
      <c r="M1" s="19" t="s">
        <v>125</v>
      </c>
      <c r="N1" s="19" t="s">
        <v>126</v>
      </c>
      <c r="O1" s="19" t="s">
        <v>127</v>
      </c>
      <c r="Q1" s="19" t="s">
        <v>159</v>
      </c>
    </row>
    <row r="2" spans="1:17" x14ac:dyDescent="0.25">
      <c r="A2" s="19">
        <v>1</v>
      </c>
      <c r="B2" s="19">
        <v>410730</v>
      </c>
      <c r="C2" s="19">
        <v>-35.590000000000003</v>
      </c>
      <c r="D2" s="19">
        <v>148.82</v>
      </c>
      <c r="E2" s="62" t="s">
        <v>31</v>
      </c>
      <c r="F2" s="19">
        <v>130</v>
      </c>
      <c r="G2" s="19">
        <v>19630705</v>
      </c>
      <c r="H2" s="19">
        <v>20190228</v>
      </c>
      <c r="I2" s="19">
        <f>2018 - 1964+1</f>
        <v>55</v>
      </c>
      <c r="J2" s="19">
        <v>1015.79</v>
      </c>
      <c r="K2" s="19">
        <v>1.784</v>
      </c>
      <c r="L2" s="19">
        <v>66.725999999999999</v>
      </c>
      <c r="M2" s="19">
        <v>1.216</v>
      </c>
      <c r="N2" s="19">
        <v>0.73599999999999999</v>
      </c>
      <c r="O2" s="19">
        <v>70317</v>
      </c>
      <c r="P2" s="31"/>
    </row>
    <row r="3" spans="1:17" x14ac:dyDescent="0.25">
      <c r="A3" s="19">
        <v>2</v>
      </c>
      <c r="B3" s="19">
        <v>215004</v>
      </c>
      <c r="C3" s="19">
        <v>-35.15</v>
      </c>
      <c r="D3" s="19">
        <v>150.03</v>
      </c>
      <c r="E3" s="62" t="s">
        <v>40</v>
      </c>
      <c r="F3" s="19">
        <v>165.6</v>
      </c>
      <c r="G3" s="19">
        <v>19500101</v>
      </c>
      <c r="H3" s="19">
        <v>20190228</v>
      </c>
      <c r="I3" s="19">
        <f>2018-1950+1</f>
        <v>69</v>
      </c>
      <c r="J3" s="19">
        <v>33.924999999999997</v>
      </c>
      <c r="K3" s="19">
        <v>0.79</v>
      </c>
      <c r="L3" s="19">
        <v>28.835999999999999</v>
      </c>
      <c r="M3" s="19">
        <v>1.2250000000000001</v>
      </c>
      <c r="N3" s="19">
        <v>0.72099999999999997</v>
      </c>
      <c r="O3" s="19">
        <v>69049</v>
      </c>
      <c r="P3" s="31"/>
    </row>
    <row r="4" spans="1:17" x14ac:dyDescent="0.25">
      <c r="A4" s="19">
        <v>3</v>
      </c>
      <c r="B4" s="19">
        <v>206018</v>
      </c>
      <c r="C4" s="19">
        <v>-31.05</v>
      </c>
      <c r="D4" s="19">
        <v>151.77000000000001</v>
      </c>
      <c r="E4" s="62" t="s">
        <v>40</v>
      </c>
      <c r="F4" s="19">
        <v>851.9</v>
      </c>
      <c r="G4" s="19">
        <v>19600330</v>
      </c>
      <c r="H4" s="19">
        <v>20190228</v>
      </c>
      <c r="I4" s="19">
        <f>2018-1961+1</f>
        <v>58</v>
      </c>
      <c r="J4" s="19">
        <v>354.24900000000002</v>
      </c>
      <c r="K4" s="19">
        <v>0.03</v>
      </c>
      <c r="L4" s="19">
        <v>7.0289999999999999</v>
      </c>
      <c r="M4" s="19">
        <v>1.3779999999999999</v>
      </c>
      <c r="N4" s="19">
        <v>0.48899999999999999</v>
      </c>
      <c r="O4" s="19">
        <v>57037</v>
      </c>
      <c r="P4" s="31"/>
    </row>
    <row r="5" spans="1:17" x14ac:dyDescent="0.25">
      <c r="A5" s="19">
        <v>4</v>
      </c>
      <c r="B5" s="19">
        <v>210040</v>
      </c>
      <c r="C5" s="19">
        <v>-32.270000000000003</v>
      </c>
      <c r="D5" s="19">
        <v>150.63</v>
      </c>
      <c r="E5" s="19" t="s">
        <v>40</v>
      </c>
      <c r="F5" s="19">
        <v>670.8</v>
      </c>
      <c r="G5" s="19">
        <v>19550615</v>
      </c>
      <c r="H5" s="19">
        <v>20190228</v>
      </c>
      <c r="I5" s="19">
        <f>2018-1956+1</f>
        <v>63</v>
      </c>
      <c r="J5" s="19">
        <v>377.70600000000002</v>
      </c>
      <c r="K5" s="19">
        <v>0.12</v>
      </c>
      <c r="L5" s="19">
        <v>1.446</v>
      </c>
      <c r="M5" s="19">
        <v>1.1990000000000001</v>
      </c>
      <c r="N5" s="19">
        <v>0.25900000000000001</v>
      </c>
      <c r="O5" s="19">
        <v>61317</v>
      </c>
      <c r="P5" s="33"/>
      <c r="Q5" s="19" t="s">
        <v>160</v>
      </c>
    </row>
    <row r="6" spans="1:17" x14ac:dyDescent="0.25">
      <c r="A6" s="19">
        <v>5</v>
      </c>
      <c r="B6" s="19" t="s">
        <v>128</v>
      </c>
      <c r="C6" s="19">
        <v>-13.8</v>
      </c>
      <c r="D6" s="19">
        <v>131.34</v>
      </c>
      <c r="E6" s="19" t="s">
        <v>129</v>
      </c>
      <c r="F6" s="19">
        <v>831.1</v>
      </c>
      <c r="G6" s="19">
        <v>19570907</v>
      </c>
      <c r="H6" s="19">
        <v>20190228</v>
      </c>
      <c r="I6" s="19">
        <f>2018-1958+1</f>
        <v>61</v>
      </c>
      <c r="J6" s="19">
        <v>325.43299999999999</v>
      </c>
      <c r="K6" s="19">
        <v>-6.1920000000000002</v>
      </c>
      <c r="L6" s="19">
        <v>133.672</v>
      </c>
      <c r="M6" s="19">
        <v>1.3420000000000001</v>
      </c>
      <c r="N6" s="19">
        <v>0.6</v>
      </c>
      <c r="O6" s="19">
        <v>14901</v>
      </c>
      <c r="P6" s="33"/>
      <c r="Q6" s="19" t="s">
        <v>161</v>
      </c>
    </row>
    <row r="7" spans="1:17" x14ac:dyDescent="0.25">
      <c r="A7" s="19">
        <v>6</v>
      </c>
      <c r="B7" s="19" t="s">
        <v>130</v>
      </c>
      <c r="C7" s="19">
        <v>-13.24</v>
      </c>
      <c r="D7" s="19">
        <v>131.11000000000001</v>
      </c>
      <c r="E7" s="19" t="s">
        <v>129</v>
      </c>
      <c r="F7" s="19">
        <v>638.4</v>
      </c>
      <c r="G7" s="19">
        <v>19641029</v>
      </c>
      <c r="H7" s="19">
        <v>20190228</v>
      </c>
      <c r="I7" s="19">
        <f>2018-1965+1</f>
        <v>54</v>
      </c>
      <c r="J7" s="19">
        <v>288.00900000000001</v>
      </c>
      <c r="K7" s="19">
        <v>-2.9079999999999999</v>
      </c>
      <c r="L7" s="19">
        <v>75.872</v>
      </c>
      <c r="M7" s="19">
        <v>1.2909999999999999</v>
      </c>
      <c r="N7" s="19">
        <v>0.73</v>
      </c>
      <c r="O7" s="19">
        <v>14092</v>
      </c>
      <c r="P7" s="33"/>
      <c r="Q7" s="19" t="s">
        <v>161</v>
      </c>
    </row>
    <row r="8" spans="1:17" x14ac:dyDescent="0.25">
      <c r="A8" s="19">
        <v>7</v>
      </c>
      <c r="B8" s="19" t="s">
        <v>131</v>
      </c>
      <c r="C8" s="19">
        <v>-20.2</v>
      </c>
      <c r="D8" s="19">
        <v>140.22</v>
      </c>
      <c r="E8" s="19" t="s">
        <v>132</v>
      </c>
      <c r="F8" s="19">
        <v>658.8</v>
      </c>
      <c r="G8" s="19">
        <v>19691003</v>
      </c>
      <c r="H8" s="19">
        <v>20190228</v>
      </c>
      <c r="I8" s="19">
        <f>2018-1970+1</f>
        <v>49</v>
      </c>
      <c r="J8" s="19">
        <v>305.86700000000002</v>
      </c>
      <c r="K8" s="19">
        <v>-6.5709999999999997</v>
      </c>
      <c r="L8" s="19">
        <v>0.377</v>
      </c>
      <c r="M8" s="19">
        <v>1.2769999999999999</v>
      </c>
      <c r="N8" s="19">
        <v>0.40400000000000003</v>
      </c>
      <c r="O8" s="19">
        <v>29022</v>
      </c>
      <c r="P8" s="33"/>
      <c r="Q8" s="19" t="s">
        <v>162</v>
      </c>
    </row>
    <row r="9" spans="1:17" x14ac:dyDescent="0.25">
      <c r="A9" s="19">
        <v>8</v>
      </c>
      <c r="B9" s="19" t="s">
        <v>133</v>
      </c>
      <c r="C9" s="19">
        <v>-27.6</v>
      </c>
      <c r="D9" s="19">
        <v>152.69</v>
      </c>
      <c r="E9" s="62" t="s">
        <v>132</v>
      </c>
      <c r="F9" s="19">
        <v>628.1</v>
      </c>
      <c r="G9" s="19">
        <v>19611003</v>
      </c>
      <c r="H9" s="19">
        <v>20190228</v>
      </c>
      <c r="I9" s="19">
        <f>2018-1962+1</f>
        <v>57</v>
      </c>
      <c r="J9" s="19">
        <v>162.38999999999999</v>
      </c>
      <c r="K9" s="19">
        <v>0.24199999999999999</v>
      </c>
      <c r="L9" s="19">
        <v>12.68</v>
      </c>
      <c r="M9" s="19">
        <v>1.427</v>
      </c>
      <c r="N9" s="19">
        <v>0.76400000000000001</v>
      </c>
      <c r="O9" s="19">
        <v>40004</v>
      </c>
      <c r="P9" s="31"/>
    </row>
    <row r="10" spans="1:17" x14ac:dyDescent="0.25">
      <c r="A10" s="19">
        <v>9</v>
      </c>
      <c r="B10" s="19" t="s">
        <v>134</v>
      </c>
      <c r="C10" s="19">
        <v>-26.3</v>
      </c>
      <c r="D10" s="19">
        <v>152.04</v>
      </c>
      <c r="E10" s="62" t="s">
        <v>132</v>
      </c>
      <c r="F10" s="19">
        <v>646.6</v>
      </c>
      <c r="G10" s="19">
        <v>19641002</v>
      </c>
      <c r="H10" s="19">
        <v>20190228</v>
      </c>
      <c r="I10" s="19">
        <f>2018-1964+1</f>
        <v>55</v>
      </c>
      <c r="J10" s="19">
        <v>149.905</v>
      </c>
      <c r="K10" s="19">
        <v>0.23200000000000001</v>
      </c>
      <c r="L10" s="19">
        <v>13.736000000000001</v>
      </c>
      <c r="M10" s="19">
        <v>1.6910000000000001</v>
      </c>
      <c r="N10" s="19">
        <v>0.70899999999999996</v>
      </c>
      <c r="O10" s="19">
        <v>40010</v>
      </c>
      <c r="P10" s="31"/>
    </row>
    <row r="11" spans="1:17" x14ac:dyDescent="0.25">
      <c r="A11" s="19">
        <v>10</v>
      </c>
      <c r="B11" s="19" t="s">
        <v>135</v>
      </c>
      <c r="C11" s="19">
        <v>-16.18</v>
      </c>
      <c r="D11" s="19">
        <v>145.28</v>
      </c>
      <c r="E11" s="62" t="s">
        <v>132</v>
      </c>
      <c r="F11" s="19">
        <v>907.3</v>
      </c>
      <c r="G11" s="19">
        <v>19680927</v>
      </c>
      <c r="H11" s="19">
        <v>20190228</v>
      </c>
      <c r="I11" s="19">
        <f>2018-1969+1</f>
        <v>50</v>
      </c>
      <c r="J11" s="19">
        <v>3530.79</v>
      </c>
      <c r="K11" s="19">
        <v>-16.393000000000001</v>
      </c>
      <c r="L11" s="19">
        <v>111.90600000000001</v>
      </c>
      <c r="M11" s="19">
        <v>1.208</v>
      </c>
      <c r="N11" s="19">
        <v>0.58799999999999997</v>
      </c>
      <c r="O11" s="19">
        <v>31102</v>
      </c>
      <c r="P11" s="31"/>
    </row>
    <row r="12" spans="1:17" x14ac:dyDescent="0.25">
      <c r="A12" s="19">
        <v>11</v>
      </c>
      <c r="B12" s="19" t="s">
        <v>136</v>
      </c>
      <c r="C12" s="19">
        <v>-17.18</v>
      </c>
      <c r="D12" s="19">
        <v>145.72</v>
      </c>
      <c r="E12" s="19" t="s">
        <v>132</v>
      </c>
      <c r="F12" s="19">
        <v>358.2</v>
      </c>
      <c r="G12" s="19">
        <v>19661030</v>
      </c>
      <c r="H12" s="19">
        <v>20190228</v>
      </c>
      <c r="I12" s="19">
        <f>2018-1967+1</f>
        <v>52</v>
      </c>
      <c r="J12" s="19">
        <v>320.53800000000001</v>
      </c>
      <c r="K12" s="19">
        <v>3.589</v>
      </c>
      <c r="L12" s="19">
        <v>20.905000000000001</v>
      </c>
      <c r="M12" s="19">
        <v>1.1539999999999999</v>
      </c>
      <c r="N12" s="19">
        <v>0.68600000000000005</v>
      </c>
      <c r="O12" s="19">
        <v>31020</v>
      </c>
      <c r="P12" s="33"/>
      <c r="Q12" s="19" t="s">
        <v>163</v>
      </c>
    </row>
    <row r="13" spans="1:17" x14ac:dyDescent="0.25">
      <c r="A13" s="19">
        <v>12</v>
      </c>
      <c r="B13" s="19" t="s">
        <v>137</v>
      </c>
      <c r="C13" s="19">
        <v>-19.940000000000001</v>
      </c>
      <c r="D13" s="19">
        <v>147.84</v>
      </c>
      <c r="E13" s="62" t="s">
        <v>132</v>
      </c>
      <c r="F13" s="19">
        <v>279.60000000000002</v>
      </c>
      <c r="G13" s="19">
        <v>19730314</v>
      </c>
      <c r="H13" s="19">
        <v>20190228</v>
      </c>
      <c r="I13" s="19">
        <f>2018-1974+1</f>
        <v>45</v>
      </c>
      <c r="J13" s="19">
        <v>239.84700000000001</v>
      </c>
      <c r="K13" s="19">
        <v>-0.98699999999999999</v>
      </c>
      <c r="L13" s="19">
        <v>5.7690000000000001</v>
      </c>
      <c r="M13" s="19">
        <v>1.1220000000000001</v>
      </c>
      <c r="N13" s="19">
        <v>0.52700000000000002</v>
      </c>
      <c r="O13" s="19">
        <v>33150</v>
      </c>
      <c r="P13" s="31"/>
    </row>
    <row r="14" spans="1:17" x14ac:dyDescent="0.25">
      <c r="A14" s="19">
        <v>13</v>
      </c>
      <c r="B14" s="19">
        <v>405219</v>
      </c>
      <c r="C14" s="19">
        <v>-37.33</v>
      </c>
      <c r="D14" s="19">
        <v>146.13</v>
      </c>
      <c r="E14" s="62" t="s">
        <v>138</v>
      </c>
      <c r="F14" s="19">
        <v>700.2</v>
      </c>
      <c r="G14" s="19">
        <v>19671214</v>
      </c>
      <c r="H14" s="19">
        <v>20190228</v>
      </c>
      <c r="I14" s="19">
        <f>2018-1968+1</f>
        <v>51</v>
      </c>
      <c r="J14" s="19">
        <v>358.71699999999998</v>
      </c>
      <c r="K14" s="19">
        <v>1.093</v>
      </c>
      <c r="L14" s="19">
        <v>145.23599999999999</v>
      </c>
      <c r="M14" s="19">
        <v>2.21</v>
      </c>
      <c r="N14" s="19">
        <v>0.82799999999999996</v>
      </c>
      <c r="O14" s="19">
        <v>83017</v>
      </c>
      <c r="P14" s="31"/>
    </row>
    <row r="15" spans="1:17" x14ac:dyDescent="0.25">
      <c r="A15" s="19">
        <v>14</v>
      </c>
      <c r="B15" s="19">
        <v>238204</v>
      </c>
      <c r="C15" s="19">
        <v>-37.630000000000003</v>
      </c>
      <c r="D15" s="19">
        <v>142.34</v>
      </c>
      <c r="E15" s="62" t="s">
        <v>138</v>
      </c>
      <c r="F15" s="19">
        <v>384.9</v>
      </c>
      <c r="G15" s="19">
        <v>19701015</v>
      </c>
      <c r="H15" s="19">
        <v>20190228</v>
      </c>
      <c r="I15" s="19">
        <f>2018-1971+1</f>
        <v>48</v>
      </c>
      <c r="J15" s="19">
        <v>470.96600000000001</v>
      </c>
      <c r="K15" s="19">
        <v>-2.7E-2</v>
      </c>
      <c r="L15" s="19">
        <v>42.085999999999999</v>
      </c>
      <c r="M15" s="19">
        <v>5.5449999999999999</v>
      </c>
      <c r="N15" s="19">
        <v>0.54400000000000004</v>
      </c>
      <c r="O15" s="19">
        <v>89011</v>
      </c>
      <c r="P15" s="31"/>
    </row>
    <row r="16" spans="1:17" x14ac:dyDescent="0.25">
      <c r="A16" s="19">
        <v>15</v>
      </c>
      <c r="B16" s="19">
        <v>403214</v>
      </c>
      <c r="C16" s="19">
        <v>-36.58</v>
      </c>
      <c r="D16" s="19">
        <v>146.82</v>
      </c>
      <c r="E16" s="62" t="s">
        <v>138</v>
      </c>
      <c r="F16" s="19">
        <v>138</v>
      </c>
      <c r="G16" s="19">
        <v>19610630</v>
      </c>
      <c r="H16" s="19">
        <v>20190228</v>
      </c>
      <c r="I16" s="19">
        <f>2018-1962+1</f>
        <v>57</v>
      </c>
      <c r="J16" s="19">
        <v>456.03100000000001</v>
      </c>
      <c r="K16" s="19">
        <v>-2.6429999999999998</v>
      </c>
      <c r="L16" s="19">
        <v>76.491</v>
      </c>
      <c r="M16" s="19">
        <v>1.099</v>
      </c>
      <c r="N16" s="19">
        <v>0.77500000000000002</v>
      </c>
      <c r="O16" s="19">
        <v>83057</v>
      </c>
      <c r="P16" s="31"/>
    </row>
    <row r="17" spans="1:17" x14ac:dyDescent="0.25">
      <c r="A17" s="19">
        <v>16</v>
      </c>
      <c r="B17" s="19">
        <v>226209</v>
      </c>
      <c r="C17" s="19">
        <v>-38.21</v>
      </c>
      <c r="D17" s="19">
        <v>146</v>
      </c>
      <c r="E17" s="19" t="s">
        <v>138</v>
      </c>
      <c r="F17" s="19">
        <v>208.3</v>
      </c>
      <c r="G17" s="19">
        <v>19601021</v>
      </c>
      <c r="H17" s="19">
        <v>20190228</v>
      </c>
      <c r="I17" s="19">
        <f>2018-1961+1</f>
        <v>58</v>
      </c>
      <c r="J17" s="19">
        <v>336.97199999999998</v>
      </c>
      <c r="K17" s="19">
        <v>0.20100000000000001</v>
      </c>
      <c r="L17" s="19">
        <v>20.085999999999999</v>
      </c>
      <c r="M17" s="19">
        <v>1.3</v>
      </c>
      <c r="N17" s="19">
        <v>0.81499999999999995</v>
      </c>
      <c r="O17" s="19">
        <v>85093</v>
      </c>
      <c r="P17" s="32"/>
      <c r="Q17" s="19" t="s">
        <v>164</v>
      </c>
    </row>
    <row r="18" spans="1:17" x14ac:dyDescent="0.25">
      <c r="A18" s="19">
        <v>17</v>
      </c>
      <c r="B18" s="19">
        <v>304040</v>
      </c>
      <c r="C18" s="19">
        <v>-42.44</v>
      </c>
      <c r="D18" s="19">
        <v>146.52000000000001</v>
      </c>
      <c r="E18" s="19" t="s">
        <v>139</v>
      </c>
      <c r="F18" s="19">
        <v>445</v>
      </c>
      <c r="G18" s="19">
        <v>19510120</v>
      </c>
      <c r="H18" s="19">
        <v>20190228</v>
      </c>
      <c r="I18" s="19">
        <f>2018-1952+1</f>
        <v>67</v>
      </c>
      <c r="J18" s="19">
        <v>900.52099999999996</v>
      </c>
      <c r="K18" s="19">
        <v>1.8120000000000001</v>
      </c>
      <c r="L18" s="19">
        <v>18.315000000000001</v>
      </c>
      <c r="M18" s="19">
        <v>2.4820000000000002</v>
      </c>
      <c r="N18" s="19">
        <v>0.69</v>
      </c>
      <c r="O18" s="19">
        <v>95027</v>
      </c>
      <c r="P18" s="32"/>
      <c r="Q18" s="19" t="s">
        <v>164</v>
      </c>
    </row>
    <row r="19" spans="1:17" x14ac:dyDescent="0.25">
      <c r="A19" s="19">
        <v>18</v>
      </c>
      <c r="B19" s="19">
        <v>314207</v>
      </c>
      <c r="C19" s="19">
        <v>-41.25</v>
      </c>
      <c r="D19" s="19">
        <v>146.09</v>
      </c>
      <c r="E19" s="62" t="s">
        <v>139</v>
      </c>
      <c r="F19" s="19">
        <v>499.3</v>
      </c>
      <c r="G19" s="19">
        <v>19630620</v>
      </c>
      <c r="H19" s="19">
        <v>20190228</v>
      </c>
      <c r="I19" s="19">
        <f>2018-1964+1</f>
        <v>55</v>
      </c>
      <c r="J19" s="19">
        <v>479.09100000000001</v>
      </c>
      <c r="K19" s="19">
        <v>2.1589999999999998</v>
      </c>
      <c r="L19" s="19">
        <v>26.535</v>
      </c>
      <c r="M19" s="19">
        <v>1.34</v>
      </c>
      <c r="N19" s="19">
        <v>0.72</v>
      </c>
      <c r="O19" s="19">
        <v>91017</v>
      </c>
      <c r="P19" s="31"/>
    </row>
    <row r="20" spans="1:17" x14ac:dyDescent="0.25">
      <c r="A20" s="19">
        <v>19</v>
      </c>
      <c r="B20" s="19" t="s">
        <v>140</v>
      </c>
      <c r="C20" s="19">
        <v>-35.1</v>
      </c>
      <c r="D20" s="19">
        <v>138.66999999999999</v>
      </c>
      <c r="E20" s="62" t="s">
        <v>141</v>
      </c>
      <c r="F20" s="19">
        <v>29</v>
      </c>
      <c r="G20" s="19">
        <v>19690329</v>
      </c>
      <c r="H20" s="19">
        <v>20190228</v>
      </c>
      <c r="I20" s="19">
        <f>2018-1970+1</f>
        <v>49</v>
      </c>
      <c r="J20" s="19">
        <v>349.66800000000001</v>
      </c>
      <c r="K20" s="19">
        <v>-0.56799999999999995</v>
      </c>
      <c r="L20" s="19">
        <v>16.78</v>
      </c>
      <c r="M20" s="19">
        <v>1.131</v>
      </c>
      <c r="N20" s="19">
        <v>0.75900000000000001</v>
      </c>
      <c r="O20" s="19">
        <v>23734</v>
      </c>
      <c r="P20" s="31"/>
      <c r="Q20" s="19" t="s">
        <v>165</v>
      </c>
    </row>
    <row r="21" spans="1:17" x14ac:dyDescent="0.25">
      <c r="A21" s="19">
        <v>20</v>
      </c>
      <c r="B21" s="19" t="s">
        <v>142</v>
      </c>
      <c r="C21" s="19">
        <v>-34.130000000000003</v>
      </c>
      <c r="D21" s="19">
        <v>138.63</v>
      </c>
      <c r="E21" s="19" t="s">
        <v>141</v>
      </c>
      <c r="F21" s="19">
        <v>500.9</v>
      </c>
      <c r="G21" s="19">
        <v>19710916</v>
      </c>
      <c r="H21" s="19">
        <v>20190228</v>
      </c>
      <c r="I21" s="19">
        <f>2018-1972+1</f>
        <v>47</v>
      </c>
      <c r="J21" s="19">
        <v>341.41</v>
      </c>
      <c r="K21" s="19">
        <v>-0.35799999999999998</v>
      </c>
      <c r="L21" s="19">
        <v>3.7589999999999999</v>
      </c>
      <c r="M21" s="19">
        <v>1.2629999999999999</v>
      </c>
      <c r="N21" s="19">
        <v>0.32800000000000001</v>
      </c>
      <c r="O21" s="19">
        <v>23039</v>
      </c>
      <c r="P21" s="46"/>
      <c r="Q21" s="19" t="s">
        <v>166</v>
      </c>
    </row>
    <row r="22" spans="1:17" x14ac:dyDescent="0.25">
      <c r="A22" s="19">
        <v>21</v>
      </c>
      <c r="B22" s="19" t="s">
        <v>143</v>
      </c>
      <c r="C22" s="19">
        <v>-32.090000000000003</v>
      </c>
      <c r="D22" s="19">
        <v>138.29</v>
      </c>
      <c r="E22" s="19" t="s">
        <v>141</v>
      </c>
      <c r="F22" s="19">
        <v>175.7</v>
      </c>
      <c r="G22" s="19">
        <v>19770920</v>
      </c>
      <c r="H22" s="19">
        <v>20190228</v>
      </c>
      <c r="I22" s="19">
        <f>2018-1978+1</f>
        <v>41</v>
      </c>
      <c r="J22" s="19">
        <v>88.016999999999996</v>
      </c>
      <c r="K22" s="19">
        <v>-30.486999999999998</v>
      </c>
      <c r="L22" s="19">
        <v>9.3780000000000001</v>
      </c>
      <c r="M22" s="19">
        <v>0.85</v>
      </c>
      <c r="N22" s="19">
        <v>0.53</v>
      </c>
      <c r="O22" s="19">
        <v>19015</v>
      </c>
      <c r="P22" s="32"/>
      <c r="Q22" s="19" t="s">
        <v>160</v>
      </c>
    </row>
    <row r="23" spans="1:17" x14ac:dyDescent="0.25">
      <c r="A23" s="19">
        <v>22</v>
      </c>
      <c r="B23" s="19">
        <v>616216</v>
      </c>
      <c r="C23" s="19">
        <v>-31.97</v>
      </c>
      <c r="D23" s="19">
        <v>116.29</v>
      </c>
      <c r="E23" s="19" t="s">
        <v>144</v>
      </c>
      <c r="F23" s="19">
        <v>593.79999999999995</v>
      </c>
      <c r="G23" s="19">
        <v>19660527</v>
      </c>
      <c r="H23" s="19">
        <v>20190228</v>
      </c>
      <c r="I23" s="19">
        <f>2018-1967+1</f>
        <v>52</v>
      </c>
      <c r="J23" s="19">
        <v>637.05700000000002</v>
      </c>
      <c r="K23" s="19">
        <v>-30.222000000000001</v>
      </c>
      <c r="L23" s="19">
        <v>60.655999999999999</v>
      </c>
      <c r="M23" s="19">
        <v>1.401</v>
      </c>
      <c r="N23" s="19">
        <v>0.83899999999999997</v>
      </c>
      <c r="O23" s="19">
        <v>9007</v>
      </c>
      <c r="P23" s="33"/>
      <c r="Q23" s="19" t="s">
        <v>167</v>
      </c>
    </row>
    <row r="24" spans="1:17" x14ac:dyDescent="0.25">
      <c r="A24" s="19">
        <v>23</v>
      </c>
      <c r="B24" s="19">
        <v>613002</v>
      </c>
      <c r="C24" s="19">
        <v>-33.090000000000003</v>
      </c>
      <c r="D24" s="19">
        <v>116.04</v>
      </c>
      <c r="E24" s="62" t="s">
        <v>144</v>
      </c>
      <c r="F24" s="19">
        <v>148</v>
      </c>
      <c r="G24" s="19">
        <v>19700320</v>
      </c>
      <c r="H24" s="19">
        <v>20190228</v>
      </c>
      <c r="I24" s="19">
        <f>2018-1971+1</f>
        <v>48</v>
      </c>
      <c r="J24" s="19">
        <v>2520.154</v>
      </c>
      <c r="K24" s="19">
        <v>1.083</v>
      </c>
      <c r="L24" s="19">
        <v>26.776</v>
      </c>
      <c r="M24" s="19">
        <v>1.859</v>
      </c>
      <c r="N24" s="19">
        <v>0.82</v>
      </c>
      <c r="O24" s="19">
        <v>9580</v>
      </c>
      <c r="P24" s="31"/>
    </row>
    <row r="25" spans="1:17" x14ac:dyDescent="0.25">
      <c r="A25" s="19">
        <v>24</v>
      </c>
      <c r="B25" s="19">
        <v>609002</v>
      </c>
      <c r="C25" s="19">
        <v>-34.28</v>
      </c>
      <c r="D25" s="19">
        <v>115.3</v>
      </c>
      <c r="E25" s="19" t="s">
        <v>144</v>
      </c>
      <c r="F25" s="19">
        <v>640.9</v>
      </c>
      <c r="G25" s="19">
        <v>19690419</v>
      </c>
      <c r="H25" s="19">
        <v>20190228</v>
      </c>
      <c r="I25" s="19">
        <f>2019-1970</f>
        <v>49</v>
      </c>
      <c r="J25" s="19">
        <v>480.12400000000002</v>
      </c>
      <c r="K25" s="19">
        <v>-2.3889999999999998</v>
      </c>
      <c r="L25" s="19">
        <v>70.718999999999994</v>
      </c>
      <c r="M25" s="19">
        <v>2.4580000000000002</v>
      </c>
      <c r="N25" s="19">
        <v>0.81499999999999995</v>
      </c>
      <c r="O25" s="19">
        <v>9926</v>
      </c>
      <c r="P25" s="33"/>
      <c r="Q25" s="19" t="s">
        <v>168</v>
      </c>
    </row>
    <row r="26" spans="1:17" x14ac:dyDescent="0.25">
      <c r="A26" s="19">
        <v>25</v>
      </c>
      <c r="B26" s="19">
        <v>709010</v>
      </c>
      <c r="C26" s="19">
        <v>-21.23</v>
      </c>
      <c r="D26" s="19">
        <v>118.83</v>
      </c>
      <c r="E26" s="19" t="s">
        <v>144</v>
      </c>
      <c r="F26" s="19">
        <v>907.2</v>
      </c>
      <c r="G26" s="19">
        <v>19850114</v>
      </c>
      <c r="H26" s="19">
        <v>20190228</v>
      </c>
      <c r="I26" s="19">
        <f>2019-1986</f>
        <v>33</v>
      </c>
      <c r="J26" s="19">
        <v>45.975999999999999</v>
      </c>
      <c r="K26" s="19">
        <v>-28.315999999999999</v>
      </c>
      <c r="L26" s="19">
        <v>99.096999999999994</v>
      </c>
      <c r="M26" s="19">
        <v>1.0509999999999999</v>
      </c>
      <c r="N26" s="19">
        <v>0.61599999999999999</v>
      </c>
      <c r="O26" s="19">
        <v>4079</v>
      </c>
      <c r="P26" s="32"/>
      <c r="Q26" s="19" t="s">
        <v>166</v>
      </c>
    </row>
    <row r="28" spans="1:17" x14ac:dyDescent="0.25">
      <c r="N28" s="31"/>
      <c r="O28" s="19" t="s">
        <v>150</v>
      </c>
    </row>
    <row r="29" spans="1:17" x14ac:dyDescent="0.25">
      <c r="N29" s="32"/>
      <c r="O29" s="19" t="s">
        <v>151</v>
      </c>
    </row>
    <row r="30" spans="1:17" x14ac:dyDescent="0.25">
      <c r="N30" s="33"/>
      <c r="O30" s="19" t="s">
        <v>149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31A70-99DE-4B29-A3BA-902780D4E7B1}">
  <dimension ref="D9:Q37"/>
  <sheetViews>
    <sheetView tabSelected="1" topLeftCell="B1" zoomScale="90" zoomScaleNormal="90" workbookViewId="0">
      <selection activeCell="O33" sqref="O33"/>
    </sheetView>
  </sheetViews>
  <sheetFormatPr defaultRowHeight="15" x14ac:dyDescent="0.25"/>
  <cols>
    <col min="4" max="4" width="22" bestFit="1" customWidth="1"/>
    <col min="5" max="5" width="17.28515625" bestFit="1" customWidth="1"/>
    <col min="6" max="17" width="13.85546875" bestFit="1" customWidth="1"/>
  </cols>
  <sheetData>
    <row r="9" spans="5:17" x14ac:dyDescent="0.25">
      <c r="E9" s="24"/>
      <c r="F9" s="54" t="s">
        <v>91</v>
      </c>
      <c r="G9" s="54"/>
      <c r="H9" s="54"/>
      <c r="I9" s="55"/>
      <c r="J9" s="56" t="s">
        <v>92</v>
      </c>
      <c r="K9" s="54"/>
      <c r="L9" s="54"/>
      <c r="M9" s="55"/>
      <c r="N9" s="56" t="s">
        <v>93</v>
      </c>
      <c r="O9" s="54"/>
      <c r="P9" s="54"/>
      <c r="Q9" s="55"/>
    </row>
    <row r="10" spans="5:17" x14ac:dyDescent="0.25">
      <c r="E10" s="24"/>
      <c r="F10" s="25">
        <v>1</v>
      </c>
      <c r="G10" s="25">
        <v>2</v>
      </c>
      <c r="H10" s="25">
        <v>3</v>
      </c>
      <c r="I10" s="34">
        <v>4</v>
      </c>
      <c r="J10" s="38">
        <v>1</v>
      </c>
      <c r="K10" s="25">
        <v>2</v>
      </c>
      <c r="L10" s="25">
        <v>3</v>
      </c>
      <c r="M10" s="34">
        <v>4</v>
      </c>
      <c r="N10" s="38">
        <v>1</v>
      </c>
      <c r="O10" s="25">
        <v>2</v>
      </c>
      <c r="P10" s="25">
        <v>3</v>
      </c>
      <c r="Q10" s="34">
        <v>4</v>
      </c>
    </row>
    <row r="11" spans="5:17" x14ac:dyDescent="0.25">
      <c r="E11" s="26"/>
      <c r="F11" s="27" t="s">
        <v>104</v>
      </c>
      <c r="G11" s="27" t="s">
        <v>105</v>
      </c>
      <c r="H11" s="27" t="s">
        <v>106</v>
      </c>
      <c r="I11" s="35" t="s">
        <v>107</v>
      </c>
      <c r="J11" s="39" t="s">
        <v>108</v>
      </c>
      <c r="K11" s="27" t="s">
        <v>109</v>
      </c>
      <c r="L11" s="27" t="s">
        <v>110</v>
      </c>
      <c r="M11" s="35" t="s">
        <v>111</v>
      </c>
      <c r="N11" s="39" t="s">
        <v>112</v>
      </c>
      <c r="O11" s="27" t="s">
        <v>113</v>
      </c>
      <c r="P11" s="27" t="s">
        <v>114</v>
      </c>
      <c r="Q11" s="35" t="s">
        <v>115</v>
      </c>
    </row>
    <row r="12" spans="5:17" x14ac:dyDescent="0.25">
      <c r="E12" s="26" t="s">
        <v>94</v>
      </c>
      <c r="F12" s="44"/>
      <c r="G12" s="44"/>
      <c r="H12" s="44"/>
      <c r="I12" s="36"/>
      <c r="J12" s="40"/>
      <c r="K12" s="24"/>
      <c r="L12" s="24"/>
      <c r="M12" s="36"/>
      <c r="N12" s="43"/>
      <c r="O12" s="24"/>
      <c r="P12" s="24"/>
      <c r="Q12" s="36"/>
    </row>
    <row r="13" spans="5:17" x14ac:dyDescent="0.25">
      <c r="E13" s="26" t="s">
        <v>95</v>
      </c>
      <c r="F13" s="44"/>
      <c r="G13" s="44"/>
      <c r="H13" s="44"/>
      <c r="I13" s="36"/>
      <c r="J13" s="40"/>
      <c r="K13" s="24"/>
      <c r="L13" s="24"/>
      <c r="M13" s="41"/>
      <c r="N13" s="40"/>
      <c r="O13" s="24"/>
      <c r="P13" s="24"/>
      <c r="Q13" s="36"/>
    </row>
    <row r="14" spans="5:17" x14ac:dyDescent="0.25">
      <c r="E14" s="26" t="s">
        <v>96</v>
      </c>
      <c r="F14" s="45"/>
      <c r="G14" s="45"/>
      <c r="H14" s="57"/>
      <c r="I14" s="36"/>
      <c r="J14" s="40"/>
      <c r="K14" s="24"/>
      <c r="L14" s="24"/>
      <c r="M14" s="36"/>
      <c r="N14" s="40"/>
      <c r="O14" s="24"/>
      <c r="P14" s="24"/>
      <c r="Q14" s="36"/>
    </row>
    <row r="15" spans="5:17" x14ac:dyDescent="0.25">
      <c r="E15" s="26" t="s">
        <v>97</v>
      </c>
      <c r="F15" s="45"/>
      <c r="G15" s="45"/>
      <c r="H15" s="57"/>
      <c r="I15" s="36"/>
      <c r="J15" s="40"/>
      <c r="K15" s="24"/>
      <c r="L15" s="24"/>
      <c r="M15" s="36"/>
      <c r="N15" s="40"/>
      <c r="O15" s="24"/>
      <c r="P15" s="24"/>
      <c r="Q15" s="36"/>
    </row>
    <row r="16" spans="5:17" x14ac:dyDescent="0.25">
      <c r="E16" s="26" t="s">
        <v>98</v>
      </c>
      <c r="F16" s="45"/>
      <c r="G16" s="45"/>
      <c r="H16" s="57"/>
      <c r="I16" s="37"/>
      <c r="J16" s="42"/>
      <c r="K16" s="61"/>
      <c r="L16" s="24"/>
      <c r="M16" s="36"/>
      <c r="N16" s="40"/>
      <c r="O16" s="24"/>
      <c r="P16" s="24"/>
      <c r="Q16" s="36"/>
    </row>
    <row r="17" spans="4:17" x14ac:dyDescent="0.25">
      <c r="E17" s="26" t="s">
        <v>116</v>
      </c>
      <c r="F17" s="45"/>
      <c r="G17" s="45"/>
      <c r="H17" s="45"/>
      <c r="I17" s="36"/>
      <c r="J17" s="40"/>
      <c r="K17" s="24"/>
      <c r="L17" s="24"/>
      <c r="M17" s="36"/>
      <c r="N17" s="40"/>
      <c r="O17" s="24"/>
      <c r="P17" s="24"/>
      <c r="Q17" s="36"/>
    </row>
    <row r="18" spans="4:17" x14ac:dyDescent="0.25">
      <c r="E18" s="26" t="s">
        <v>99</v>
      </c>
      <c r="F18" s="45"/>
      <c r="G18" s="45"/>
      <c r="H18" s="45"/>
      <c r="I18" s="37"/>
      <c r="J18" s="42"/>
      <c r="K18" s="29"/>
      <c r="L18" s="24"/>
      <c r="M18" s="36"/>
      <c r="N18" s="40"/>
      <c r="O18" s="24"/>
      <c r="P18" s="24"/>
      <c r="Q18" s="36"/>
    </row>
    <row r="19" spans="4:17" x14ac:dyDescent="0.25">
      <c r="E19" s="26" t="s">
        <v>100</v>
      </c>
      <c r="F19" s="44"/>
      <c r="G19" s="44"/>
      <c r="H19" s="44"/>
      <c r="I19" s="37"/>
      <c r="J19" s="42"/>
      <c r="K19" s="29"/>
      <c r="L19" s="24"/>
      <c r="M19" s="36"/>
      <c r="N19" s="40"/>
      <c r="O19" s="24"/>
      <c r="P19" s="24"/>
      <c r="Q19" s="36"/>
    </row>
    <row r="20" spans="4:17" x14ac:dyDescent="0.25">
      <c r="E20" s="26" t="s">
        <v>101</v>
      </c>
      <c r="F20" s="44"/>
      <c r="G20" s="44"/>
      <c r="H20" s="44"/>
      <c r="I20" s="37"/>
      <c r="J20" s="42"/>
      <c r="K20" s="29"/>
      <c r="L20" s="24"/>
      <c r="M20" s="36"/>
      <c r="N20" s="40"/>
      <c r="O20" s="24"/>
      <c r="P20" s="24"/>
      <c r="Q20" s="36"/>
    </row>
    <row r="21" spans="4:17" x14ac:dyDescent="0.25">
      <c r="E21" s="26" t="s">
        <v>102</v>
      </c>
      <c r="F21" s="44"/>
      <c r="G21" s="44"/>
      <c r="H21" s="58"/>
      <c r="I21" s="36"/>
      <c r="J21" s="40"/>
      <c r="K21" s="28"/>
      <c r="L21" s="30"/>
      <c r="M21" s="36"/>
      <c r="N21" s="40"/>
      <c r="O21" s="24"/>
      <c r="P21" s="24"/>
      <c r="Q21" s="36"/>
    </row>
    <row r="22" spans="4:17" x14ac:dyDescent="0.25">
      <c r="E22" s="26" t="s">
        <v>103</v>
      </c>
      <c r="F22" s="44"/>
      <c r="G22" s="44"/>
      <c r="H22" s="44"/>
      <c r="I22" s="36"/>
      <c r="J22" s="59"/>
      <c r="K22" s="60"/>
      <c r="L22" s="28"/>
      <c r="M22" s="36"/>
      <c r="N22" s="40"/>
      <c r="O22" s="24"/>
      <c r="P22" s="24"/>
      <c r="Q22" s="36"/>
    </row>
    <row r="24" spans="4:17" x14ac:dyDescent="0.25">
      <c r="D24" s="20" t="s">
        <v>152</v>
      </c>
    </row>
    <row r="26" spans="4:17" x14ac:dyDescent="0.25">
      <c r="D26" t="s">
        <v>153</v>
      </c>
    </row>
    <row r="27" spans="4:17" x14ac:dyDescent="0.25">
      <c r="D27" t="s">
        <v>156</v>
      </c>
    </row>
    <row r="28" spans="4:17" x14ac:dyDescent="0.25">
      <c r="D28" t="s">
        <v>155</v>
      </c>
    </row>
    <row r="29" spans="4:17" x14ac:dyDescent="0.25">
      <c r="D29" t="s">
        <v>157</v>
      </c>
    </row>
    <row r="30" spans="4:17" x14ac:dyDescent="0.25">
      <c r="D30" t="s">
        <v>158</v>
      </c>
    </row>
    <row r="31" spans="4:17" x14ac:dyDescent="0.25">
      <c r="D31" t="s">
        <v>97</v>
      </c>
    </row>
    <row r="32" spans="4:17" x14ac:dyDescent="0.25">
      <c r="D32" t="s">
        <v>179</v>
      </c>
    </row>
    <row r="33" spans="4:4" x14ac:dyDescent="0.25">
      <c r="D33" t="s">
        <v>180</v>
      </c>
    </row>
    <row r="34" spans="4:4" x14ac:dyDescent="0.25">
      <c r="D34" t="s">
        <v>100</v>
      </c>
    </row>
    <row r="35" spans="4:4" x14ac:dyDescent="0.25">
      <c r="D35" t="s">
        <v>101</v>
      </c>
    </row>
    <row r="36" spans="4:4" x14ac:dyDescent="0.25">
      <c r="D36" t="s">
        <v>181</v>
      </c>
    </row>
    <row r="37" spans="4:4" x14ac:dyDescent="0.25">
      <c r="D37" t="s">
        <v>154</v>
      </c>
    </row>
  </sheetData>
  <mergeCells count="3">
    <mergeCell ref="F9:I9"/>
    <mergeCell ref="J9:M9"/>
    <mergeCell ref="N9:Q9"/>
  </mergeCells>
  <pageMargins left="0.7" right="0.7" top="0.75" bottom="0.75" header="0.3" footer="0.3"/>
  <pageSetup paperSize="9" orientation="portrait" horizontalDpi="4294967293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4" r:id="rId4" name="Check Box 2">
              <controlPr defaultSize="0" autoFill="0" autoLine="0" autoPict="0">
                <anchor moveWithCells="1">
                  <from>
                    <xdr:col>4</xdr:col>
                    <xdr:colOff>476250</xdr:colOff>
                    <xdr:row>25</xdr:row>
                    <xdr:rowOff>0</xdr:rowOff>
                  </from>
                  <to>
                    <xdr:col>4</xdr:col>
                    <xdr:colOff>685800</xdr:colOff>
                    <xdr:row>25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5" name="Check Box 3">
              <controlPr defaultSize="0" autoFill="0" autoLine="0" autoPict="0">
                <anchor moveWithCells="1">
                  <from>
                    <xdr:col>4</xdr:col>
                    <xdr:colOff>476250</xdr:colOff>
                    <xdr:row>26</xdr:row>
                    <xdr:rowOff>0</xdr:rowOff>
                  </from>
                  <to>
                    <xdr:col>4</xdr:col>
                    <xdr:colOff>685800</xdr:colOff>
                    <xdr:row>26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6" name="Check Box 4">
              <controlPr defaultSize="0" autoFill="0" autoLine="0" autoPict="0">
                <anchor moveWithCells="1">
                  <from>
                    <xdr:col>4</xdr:col>
                    <xdr:colOff>476250</xdr:colOff>
                    <xdr:row>27</xdr:row>
                    <xdr:rowOff>0</xdr:rowOff>
                  </from>
                  <to>
                    <xdr:col>4</xdr:col>
                    <xdr:colOff>685800</xdr:colOff>
                    <xdr:row>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7" name="Check Box 5">
              <controlPr defaultSize="0" autoFill="0" autoLine="0" autoPict="0">
                <anchor moveWithCells="1">
                  <from>
                    <xdr:col>4</xdr:col>
                    <xdr:colOff>476250</xdr:colOff>
                    <xdr:row>28</xdr:row>
                    <xdr:rowOff>0</xdr:rowOff>
                  </from>
                  <to>
                    <xdr:col>4</xdr:col>
                    <xdr:colOff>685800</xdr:colOff>
                    <xdr:row>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8" name="Check Box 6">
              <controlPr defaultSize="0" autoFill="0" autoLine="0" autoPict="0">
                <anchor moveWithCells="1">
                  <from>
                    <xdr:col>4</xdr:col>
                    <xdr:colOff>476250</xdr:colOff>
                    <xdr:row>29</xdr:row>
                    <xdr:rowOff>0</xdr:rowOff>
                  </from>
                  <to>
                    <xdr:col>4</xdr:col>
                    <xdr:colOff>685800</xdr:colOff>
                    <xdr:row>29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9" r:id="rId9" name="Check Box 7">
              <controlPr defaultSize="0" autoFill="0" autoLine="0" autoPict="0">
                <anchor moveWithCells="1">
                  <from>
                    <xdr:col>4</xdr:col>
                    <xdr:colOff>476250</xdr:colOff>
                    <xdr:row>36</xdr:row>
                    <xdr:rowOff>0</xdr:rowOff>
                  </from>
                  <to>
                    <xdr:col>4</xdr:col>
                    <xdr:colOff>685800</xdr:colOff>
                    <xdr:row>36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0" r:id="rId10" name="Check Box 8">
              <controlPr defaultSize="0" autoFill="0" autoLine="0" autoPict="0">
                <anchor moveWithCells="1">
                  <from>
                    <xdr:col>4</xdr:col>
                    <xdr:colOff>476250</xdr:colOff>
                    <xdr:row>30</xdr:row>
                    <xdr:rowOff>0</xdr:rowOff>
                  </from>
                  <to>
                    <xdr:col>4</xdr:col>
                    <xdr:colOff>685800</xdr:colOff>
                    <xdr:row>30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1" name="Check Box 9">
              <controlPr defaultSize="0" autoFill="0" autoLine="0" autoPict="0">
                <anchor moveWithCells="1">
                  <from>
                    <xdr:col>4</xdr:col>
                    <xdr:colOff>476250</xdr:colOff>
                    <xdr:row>31</xdr:row>
                    <xdr:rowOff>0</xdr:rowOff>
                  </from>
                  <to>
                    <xdr:col>4</xdr:col>
                    <xdr:colOff>685800</xdr:colOff>
                    <xdr:row>31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2" r:id="rId12" name="Check Box 10">
              <controlPr defaultSize="0" autoFill="0" autoLine="0" autoPict="0">
                <anchor moveWithCells="1">
                  <from>
                    <xdr:col>4</xdr:col>
                    <xdr:colOff>476250</xdr:colOff>
                    <xdr:row>32</xdr:row>
                    <xdr:rowOff>0</xdr:rowOff>
                  </from>
                  <to>
                    <xdr:col>4</xdr:col>
                    <xdr:colOff>685800</xdr:colOff>
                    <xdr:row>32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3" r:id="rId13" name="Check Box 11">
              <controlPr defaultSize="0" autoFill="0" autoLine="0" autoPict="0">
                <anchor moveWithCells="1">
                  <from>
                    <xdr:col>4</xdr:col>
                    <xdr:colOff>476250</xdr:colOff>
                    <xdr:row>33</xdr:row>
                    <xdr:rowOff>0</xdr:rowOff>
                  </from>
                  <to>
                    <xdr:col>4</xdr:col>
                    <xdr:colOff>685800</xdr:colOff>
                    <xdr:row>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4" r:id="rId14" name="Check Box 12">
              <controlPr defaultSize="0" autoFill="0" autoLine="0" autoPict="0">
                <anchor moveWithCells="1">
                  <from>
                    <xdr:col>4</xdr:col>
                    <xdr:colOff>476250</xdr:colOff>
                    <xdr:row>35</xdr:row>
                    <xdr:rowOff>0</xdr:rowOff>
                  </from>
                  <to>
                    <xdr:col>4</xdr:col>
                    <xdr:colOff>685800</xdr:colOff>
                    <xdr:row>35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5" r:id="rId15" name="Check Box 13">
              <controlPr defaultSize="0" autoFill="0" autoLine="0" autoPict="0">
                <anchor moveWithCells="1">
                  <from>
                    <xdr:col>4</xdr:col>
                    <xdr:colOff>476250</xdr:colOff>
                    <xdr:row>34</xdr:row>
                    <xdr:rowOff>0</xdr:rowOff>
                  </from>
                  <to>
                    <xdr:col>4</xdr:col>
                    <xdr:colOff>685800</xdr:colOff>
                    <xdr:row>34</xdr:row>
                    <xdr:rowOff>180975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05877-9FA6-41DC-87F4-6BA95E1ECA39}">
  <dimension ref="A1"/>
  <sheetViews>
    <sheetView topLeftCell="A51" workbookViewId="0">
      <selection activeCell="Z67" sqref="Z6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5B967-ED47-4C82-898E-26B42A805891}">
  <dimension ref="I1:N27"/>
  <sheetViews>
    <sheetView workbookViewId="0">
      <selection activeCell="L3" sqref="L3"/>
    </sheetView>
  </sheetViews>
  <sheetFormatPr defaultRowHeight="15" x14ac:dyDescent="0.25"/>
  <cols>
    <col min="12" max="12" width="40.140625" bestFit="1" customWidth="1"/>
    <col min="13" max="13" width="14.7109375" bestFit="1" customWidth="1"/>
  </cols>
  <sheetData>
    <row r="1" spans="9:14" x14ac:dyDescent="0.25">
      <c r="K1" s="20"/>
      <c r="L1" s="20" t="s">
        <v>169</v>
      </c>
    </row>
    <row r="2" spans="9:14" x14ac:dyDescent="0.25">
      <c r="K2" s="47">
        <v>1</v>
      </c>
      <c r="L2" s="20" t="s">
        <v>170</v>
      </c>
    </row>
    <row r="3" spans="9:14" x14ac:dyDescent="0.25">
      <c r="K3" s="47">
        <v>2</v>
      </c>
      <c r="L3" s="20" t="s">
        <v>173</v>
      </c>
      <c r="M3" t="s">
        <v>177</v>
      </c>
      <c r="N3" t="s">
        <v>178</v>
      </c>
    </row>
    <row r="4" spans="9:14" x14ac:dyDescent="0.25">
      <c r="K4" s="48">
        <v>3</v>
      </c>
      <c r="L4" s="20" t="s">
        <v>172</v>
      </c>
      <c r="M4" t="s">
        <v>175</v>
      </c>
      <c r="N4" t="s">
        <v>176</v>
      </c>
    </row>
    <row r="5" spans="9:14" x14ac:dyDescent="0.25">
      <c r="K5" s="48">
        <v>4</v>
      </c>
      <c r="L5" s="20" t="s">
        <v>171</v>
      </c>
      <c r="M5" t="s">
        <v>174</v>
      </c>
    </row>
    <row r="6" spans="9:14" x14ac:dyDescent="0.25">
      <c r="I6" s="49">
        <v>1</v>
      </c>
    </row>
    <row r="7" spans="9:14" x14ac:dyDescent="0.25">
      <c r="I7" s="49">
        <v>2</v>
      </c>
    </row>
    <row r="8" spans="9:14" x14ac:dyDescent="0.25">
      <c r="I8" s="21"/>
    </row>
    <row r="9" spans="9:14" x14ac:dyDescent="0.25">
      <c r="I9" s="21"/>
    </row>
    <row r="10" spans="9:14" x14ac:dyDescent="0.25">
      <c r="I10" s="21"/>
    </row>
    <row r="11" spans="9:14" x14ac:dyDescent="0.25">
      <c r="I11" s="21"/>
    </row>
    <row r="12" spans="9:14" x14ac:dyDescent="0.25">
      <c r="I12" s="21"/>
    </row>
    <row r="13" spans="9:14" x14ac:dyDescent="0.25">
      <c r="I13" s="21"/>
    </row>
    <row r="14" spans="9:14" x14ac:dyDescent="0.25">
      <c r="I14" s="21"/>
    </row>
    <row r="15" spans="9:14" x14ac:dyDescent="0.25">
      <c r="I15" s="21"/>
    </row>
    <row r="16" spans="9:14" x14ac:dyDescent="0.25">
      <c r="I16" s="21"/>
    </row>
    <row r="17" spans="9:9" x14ac:dyDescent="0.25">
      <c r="I17" s="21"/>
    </row>
    <row r="18" spans="9:9" x14ac:dyDescent="0.25">
      <c r="I18" s="21"/>
    </row>
    <row r="19" spans="9:9" x14ac:dyDescent="0.25">
      <c r="I19" s="21"/>
    </row>
    <row r="20" spans="9:9" x14ac:dyDescent="0.25">
      <c r="I20" s="21"/>
    </row>
    <row r="21" spans="9:9" x14ac:dyDescent="0.25">
      <c r="I21" s="21"/>
    </row>
    <row r="22" spans="9:9" x14ac:dyDescent="0.25">
      <c r="I22" s="21"/>
    </row>
    <row r="23" spans="9:9" x14ac:dyDescent="0.25">
      <c r="I23" s="21"/>
    </row>
    <row r="24" spans="9:9" x14ac:dyDescent="0.25">
      <c r="I24" s="21"/>
    </row>
    <row r="25" spans="9:9" x14ac:dyDescent="0.25">
      <c r="I25" s="21"/>
    </row>
    <row r="26" spans="9:9" x14ac:dyDescent="0.25">
      <c r="I26" s="48">
        <v>3</v>
      </c>
    </row>
    <row r="27" spans="9:9" x14ac:dyDescent="0.25">
      <c r="I27" s="48">
        <v>4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Site 1_410730</vt:lpstr>
      <vt:lpstr>Benchmark</vt:lpstr>
      <vt:lpstr>CachmentInfo</vt:lpstr>
      <vt:lpstr>timeline</vt:lpstr>
      <vt:lpstr>Outline Map</vt:lpstr>
      <vt:lpstr>Monthly Optim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Thien Nguyen</dc:creator>
  <cp:lastModifiedBy>Thien Nguyen</cp:lastModifiedBy>
  <dcterms:created xsi:type="dcterms:W3CDTF">2021-12-16T01:49:42Z</dcterms:created>
  <dcterms:modified xsi:type="dcterms:W3CDTF">2022-02-17T15:12:31Z</dcterms:modified>
</cp:coreProperties>
</file>