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708A792D-D2DC-49B1-947A-88E6CF39BDBC}" xr6:coauthVersionLast="47" xr6:coauthVersionMax="47" xr10:uidLastSave="{00000000-0000-0000-0000-000000000000}"/>
  <bookViews>
    <workbookView xWindow="28680" yWindow="-120" windowWidth="29040" windowHeight="15840" tabRatio="458" activeTab="4" xr2:uid="{D3F1141B-13E0-4FAD-BB89-3B485E477EF2}"/>
  </bookViews>
  <sheets>
    <sheet name="Site 1_410730" sheetId="1" r:id="rId1"/>
    <sheet name="Benchmark" sheetId="2" r:id="rId2"/>
    <sheet name="timeline" sheetId="3" r:id="rId3"/>
    <sheet name="CachmentInfo" sheetId="4" r:id="rId4"/>
    <sheet name="Monthly Optim" sheetId="5" r:id="rId5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<sst xmlns="http://schemas.openxmlformats.org/spreadsheetml/2006/main" count="346" uniqueCount="180">
  <si>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</si>
  <si>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</si>
  <si>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</si>
  <si>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</si>
  <si>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</si>
  <si>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</si>
  <si>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</si>
  <si>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</si>
  <si>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</si>
  <si>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</si>
  <si>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</si>
  <si>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</si>
  <si>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</si>
  <si>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</si>
  <si>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</si>
  <si>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</si>
  <si>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</si>
  <si>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</si>
  <si>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</si>
  <si>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</si>
  <si>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</si>
  <si>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</si>
  <si>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</si>
  <si>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</si>
  <si>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</si>
  <si>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</si>
  <si>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</si>
  <si>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</si>
  <si>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</si>
  <si>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</si>
  <si>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</si>
  <si>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</si>
  <si>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</si>
  <si>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</si>
  <si>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</si>
  <si>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</si>
  <si>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</si>
  <si>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</si>
  <si>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</si>
  <si>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</si>
  <si>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</si>
  <si>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</si>
  <si>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</si>
  <si>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</si>
  <si>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</si>
  <si>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</si>
  <si>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</si>
  <si>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</si>
  <si>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</si>
  <si>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</si>
  <si>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</si>
  <si>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</si>
  <si>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</si>
  <si>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</si>
  <si>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</si>
  <si>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</si>
  <si>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</si>
  <si>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</si>
  <si>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</si>
  <si>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</si>
  <si>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</si>
  <si>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</si>
  <si>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</si>
  <si>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</si>
  <si>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</si>
  <si>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</si>
  <si>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</si>
  <si>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</si>
  <si>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</si>
  <si>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</si>
  <si>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</si>
  <si>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</si>
  <si>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</si>
  <si>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</si>
  <si>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</si>
  <si>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</si>
  <si>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</si>
  <si>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</si>
  <si>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</si>
  <si>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</si>
  <si>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</si>
  <si>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</si>
  <si>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</si>
  <si>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</si>
  <si>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</si>
  <si>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</si>
  <si>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</si>
  <si>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</si>
  <si>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</si>
  <si>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</si>
  <si>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</si>
  <si>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</si>
  <si>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</si>
  <si>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</si>
  <si>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</si>
  <si>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</si>
  <si>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</si>
  <si>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</si>
  <si>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</si>
  <si>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</si>
  <si>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</si>
  <si>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</si>
  <si>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</si>
  <si>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</si>
  <si>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</si>
  <si>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</si>
  <si>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</si>
  <si>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</si>
  <si>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</si>
  <si>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</si>
  <si>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</si>
  <si>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</si>
  <si>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</si>
  <si>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</si>
  <si>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</si>
  <si>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</si>
  <si>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</si>
  <si>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</si>
  <si>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</si>
  <si>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</si>
  <si>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</si>
  <si>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</si>
  <si>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</si>
  <si>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</si>
  <si>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</si>
  <si>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</si>
  <si>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</si>
  <si>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</si>
  <si>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</si>
  <si>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</si>
  <si>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</si>
  <si>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</si>
  <si>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</si>
  <si>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</si>
  <si>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</si>
  <si>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</si>
  <si>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</si>
  <si>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</si>
  <si>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</si>
  <si>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</si>
  <si>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</si>
  <si>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</si>
  <si>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</si>
  <si>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</si>
  <si>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</si>
  <si>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</si>
  <si>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</si>
  <si>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</si>
  <si>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</si>
  <si>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not potential</t>
  </si>
  <si>
    <t>potential</t>
  </si>
  <si>
    <t>maybe</t>
  </si>
  <si>
    <t>Run optim site 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</si>
  <si>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</si>
  <si>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</si>
  <si>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</si>
  <si>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</si>
  <si>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</si>
  <si>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</si>
  <si>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</si>
  <si>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Comment</t>
  </si>
  <si>
    <t>Good Rainfall - Good Streamflow</t>
  </si>
  <si>
    <t>Bad Rainfall - Bad Streamflow</t>
  </si>
  <si>
    <t>Dry catchment -Small value of streamflow</t>
  </si>
  <si>
    <t>~Bad Rainfall - Good Streamflow</t>
  </si>
  <si>
    <t>Good Rainfall - ~Good streamflow</t>
  </si>
  <si>
    <t>Good Rainfall - ~Bad Streamflow</t>
  </si>
  <si>
    <t>Good Rainfall - Bad Streamflow - Small value of streamflow</t>
  </si>
  <si>
    <t>Good Rainfall - Good Streamflow - Small value of streamflow</t>
  </si>
  <si>
    <t>~Good Rainfall - Good Streamflow - Small value of streamflow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</si>
  <si>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</si>
  <si>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</si>
  <si>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</si>
  <si>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</si>
  <si>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</si>
  <si>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</si>
  <si>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</si>
  <si>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</si>
  <si>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0.1H+03.M+0.6L</t>
  </si>
  <si>
    <t>H = high(prob&lt;0.05); M = high(0.05&lt;prob&lt;0.5); L = low(prob&gt;0.5)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</si>
</sst>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7" borderId="7" xfId="0" applyFont="1" applyFill="1" applyBorder="1"/>
    <xf numFmtId="0" fontId="4" fillId="0" borderId="7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4" fillId="7" borderId="8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7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0</xdr:rowOff>
        </xdr:from>
        <xdr:to>
          <xdr:col>4</xdr:col>
          <xdr:colOff>685800</xdr:colOff>
          <xdr:row>24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23</xdr:row>
      <xdr:rowOff>1</xdr:rowOff>
    </xdr:from>
    <xdr:to>
      <xdr:col>10</xdr:col>
      <xdr:colOff>638175</xdr:colOff>
      <xdr:row>29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10025" y="4381501"/>
          <a:ext cx="4733925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SImulation plan:</a:t>
          </a:r>
        </a:p>
        <a:p>
          <a:r>
            <a:rPr lang="en-GB" sz="1100"/>
            <a:t>- Calibrate</a:t>
          </a:r>
          <a:r>
            <a:rPr lang="en-GB" sz="1100" baseline="0"/>
            <a:t> &amp; Validate GR4J</a:t>
          </a:r>
        </a:p>
        <a:p>
          <a:r>
            <a:rPr lang="en-GB" sz="1100" baseline="0"/>
            <a:t>- Fit WGEN to observed rainfall data</a:t>
          </a:r>
        </a:p>
        <a:p>
          <a:r>
            <a:rPr lang="en-GB" sz="1100" baseline="0"/>
            <a:t>- Calibrate WGEN with Flow Duration Curve: all parameter or selected month or monthly</a:t>
          </a:r>
        </a:p>
        <a:p>
          <a:r>
            <a:rPr lang="en-GB" sz="1100" baseline="0"/>
            <a:t>- Validation with split sample.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699A6C-BF17-406F-AB17-5C67E0075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F56242-0597-47E5-9772-0D626A61D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48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48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48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48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48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48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48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48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48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48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48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48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48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48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48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48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48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48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48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48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48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48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48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48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48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48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48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48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48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48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48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48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48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48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48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48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48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48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48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48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48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48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48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48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48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48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48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48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48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48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48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48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48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48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48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48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48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48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48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48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48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48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48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48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48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48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48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48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48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48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48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48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48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48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48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48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48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48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48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48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48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48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48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48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48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48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48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48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48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48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48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50">
        <v>1</v>
      </c>
      <c r="B14" s="49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50"/>
      <c r="B15" s="49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50"/>
      <c r="B16" s="49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50"/>
      <c r="B17" s="49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50"/>
      <c r="B18" s="49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50"/>
      <c r="B19" s="49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50"/>
      <c r="B20" s="49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50"/>
      <c r="B21" s="49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50">
        <v>2</v>
      </c>
      <c r="B27" s="49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50"/>
      <c r="B28" s="49"/>
      <c r="D28" t="s">
        <v>69</v>
      </c>
      <c r="E28">
        <v>1.1160000000000001</v>
      </c>
      <c r="F28">
        <v>0.9</v>
      </c>
    </row>
    <row r="29" spans="1:8" x14ac:dyDescent="0.25">
      <c r="A29" s="50"/>
      <c r="B29" s="49"/>
      <c r="D29" t="s">
        <v>70</v>
      </c>
      <c r="E29">
        <v>1.1379999999999999</v>
      </c>
      <c r="F29">
        <v>0.91900000000000004</v>
      </c>
    </row>
    <row r="30" spans="1:8" x14ac:dyDescent="0.25">
      <c r="A30" s="50"/>
      <c r="B30" s="49"/>
      <c r="D30" t="s">
        <v>71</v>
      </c>
      <c r="E30">
        <v>1.1174999999999999</v>
      </c>
      <c r="F30">
        <v>1.0649999999999999</v>
      </c>
    </row>
    <row r="31" spans="1:8" x14ac:dyDescent="0.25">
      <c r="A31" s="50"/>
      <c r="B31" s="49"/>
      <c r="D31" t="s">
        <v>72</v>
      </c>
      <c r="E31">
        <v>1.1619999999999999</v>
      </c>
      <c r="F31">
        <v>0.93300000000000005</v>
      </c>
    </row>
    <row r="32" spans="1:8" x14ac:dyDescent="0.25">
      <c r="A32" s="50"/>
      <c r="B32" s="49"/>
      <c r="D32" t="s">
        <v>73</v>
      </c>
      <c r="E32">
        <v>1.1779999999999999</v>
      </c>
      <c r="F32">
        <v>0.95699999999999996</v>
      </c>
    </row>
    <row r="33" spans="1:6" x14ac:dyDescent="0.25">
      <c r="A33" s="50"/>
      <c r="B33" s="49"/>
      <c r="D33" t="s">
        <v>74</v>
      </c>
      <c r="E33">
        <v>1.4139999999999999</v>
      </c>
      <c r="F33">
        <v>7.2969999999999997</v>
      </c>
    </row>
    <row r="34" spans="1:6" x14ac:dyDescent="0.25">
      <c r="A34" s="50"/>
      <c r="B34" s="49"/>
      <c r="D34" t="s">
        <v>75</v>
      </c>
      <c r="E34">
        <v>100</v>
      </c>
      <c r="F34">
        <v>100</v>
      </c>
    </row>
    <row r="41" spans="1:6" x14ac:dyDescent="0.25">
      <c r="A41" s="51">
        <v>3</v>
      </c>
      <c r="B41" s="49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51"/>
      <c r="B42" s="49"/>
      <c r="D42" t="s">
        <v>69</v>
      </c>
      <c r="E42">
        <v>85.9</v>
      </c>
      <c r="F42">
        <v>2.5</v>
      </c>
    </row>
    <row r="43" spans="1:6" x14ac:dyDescent="0.25">
      <c r="A43" s="51"/>
      <c r="B43" s="49"/>
      <c r="D43" t="s">
        <v>70</v>
      </c>
      <c r="E43">
        <v>86.75</v>
      </c>
      <c r="F43">
        <v>2.9</v>
      </c>
    </row>
    <row r="44" spans="1:6" x14ac:dyDescent="0.25">
      <c r="A44" s="51"/>
      <c r="B44" s="49"/>
      <c r="D44" t="s">
        <v>71</v>
      </c>
      <c r="E44">
        <v>87.56</v>
      </c>
      <c r="F44">
        <v>12.75</v>
      </c>
    </row>
    <row r="45" spans="1:6" x14ac:dyDescent="0.25">
      <c r="A45" s="51"/>
      <c r="B45" s="49"/>
      <c r="D45" t="s">
        <v>72</v>
      </c>
      <c r="E45">
        <v>87.1</v>
      </c>
      <c r="F45">
        <v>3</v>
      </c>
    </row>
    <row r="46" spans="1:6" x14ac:dyDescent="0.25">
      <c r="A46" s="51"/>
      <c r="B46" s="49"/>
      <c r="D46" t="s">
        <v>73</v>
      </c>
      <c r="E46">
        <v>87.45</v>
      </c>
      <c r="F46">
        <v>3.4</v>
      </c>
    </row>
    <row r="47" spans="1:6" x14ac:dyDescent="0.25">
      <c r="A47" s="51"/>
      <c r="B47" s="49"/>
      <c r="D47" t="s">
        <v>74</v>
      </c>
      <c r="E47">
        <v>112.7</v>
      </c>
      <c r="F47">
        <v>964.8</v>
      </c>
    </row>
    <row r="48" spans="1:6" x14ac:dyDescent="0.25">
      <c r="A48" s="51"/>
      <c r="B48" s="49"/>
      <c r="D48" t="s">
        <v>75</v>
      </c>
      <c r="E48">
        <v>100</v>
      </c>
      <c r="F48">
        <v>100</v>
      </c>
    </row>
    <row r="56" spans="1:9" x14ac:dyDescent="0.25">
      <c r="A56" s="50">
        <v>4</v>
      </c>
      <c r="B56" s="49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50"/>
      <c r="B57" s="49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50"/>
      <c r="B58" s="49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50"/>
      <c r="B59" s="49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50"/>
      <c r="B60" s="49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50"/>
      <c r="B61" s="49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50"/>
      <c r="B62" s="49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50"/>
      <c r="B63" s="49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1"/>
  <sheetViews>
    <sheetView topLeftCell="A2" workbookViewId="0">
      <selection activeCell="M25" sqref="M25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2.28515625" bestFit="1" customWidth="1"/>
  </cols>
  <sheetData>
    <row r="9" spans="5:17" x14ac:dyDescent="0.25">
      <c r="E9" s="24"/>
      <c r="F9" s="52" t="s">
        <v>91</v>
      </c>
      <c r="G9" s="52"/>
      <c r="H9" s="52"/>
      <c r="I9" s="53"/>
      <c r="J9" s="54" t="s">
        <v>92</v>
      </c>
      <c r="K9" s="52"/>
      <c r="L9" s="52"/>
      <c r="M9" s="53"/>
      <c r="N9" s="54" t="s">
        <v>93</v>
      </c>
      <c r="O9" s="52"/>
      <c r="P9" s="52"/>
      <c r="Q9" s="53"/>
    </row>
    <row r="10" spans="5:17" x14ac:dyDescent="0.25">
      <c r="E10" s="24"/>
      <c r="F10" s="25">
        <v>1</v>
      </c>
      <c r="G10" s="25">
        <v>2</v>
      </c>
      <c r="H10" s="25">
        <v>3</v>
      </c>
      <c r="I10" s="35">
        <v>4</v>
      </c>
      <c r="J10" s="39">
        <v>1</v>
      </c>
      <c r="K10" s="25">
        <v>2</v>
      </c>
      <c r="L10" s="25">
        <v>3</v>
      </c>
      <c r="M10" s="35">
        <v>4</v>
      </c>
      <c r="N10" s="39">
        <v>1</v>
      </c>
      <c r="O10" s="25">
        <v>2</v>
      </c>
      <c r="P10" s="25">
        <v>3</v>
      </c>
      <c r="Q10" s="35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6" t="s">
        <v>107</v>
      </c>
      <c r="J11" s="40" t="s">
        <v>108</v>
      </c>
      <c r="K11" s="27" t="s">
        <v>109</v>
      </c>
      <c r="L11" s="27" t="s">
        <v>110</v>
      </c>
      <c r="M11" s="36" t="s">
        <v>111</v>
      </c>
      <c r="N11" s="40" t="s">
        <v>112</v>
      </c>
      <c r="O11" s="27" t="s">
        <v>113</v>
      </c>
      <c r="P11" s="27" t="s">
        <v>114</v>
      </c>
      <c r="Q11" s="36" t="s">
        <v>115</v>
      </c>
    </row>
    <row r="12" spans="5:17" x14ac:dyDescent="0.25">
      <c r="E12" s="26" t="s">
        <v>94</v>
      </c>
      <c r="F12" s="45"/>
      <c r="G12" s="24"/>
      <c r="H12" s="24"/>
      <c r="I12" s="37"/>
      <c r="J12" s="41"/>
      <c r="K12" s="24"/>
      <c r="L12" s="24"/>
      <c r="M12" s="37"/>
      <c r="N12" s="44"/>
      <c r="O12" s="24"/>
      <c r="P12" s="24"/>
      <c r="Q12" s="37"/>
    </row>
    <row r="13" spans="5:17" x14ac:dyDescent="0.25">
      <c r="E13" s="26" t="s">
        <v>95</v>
      </c>
      <c r="F13" s="45"/>
      <c r="G13" s="24"/>
      <c r="H13" s="24"/>
      <c r="I13" s="37"/>
      <c r="J13" s="41"/>
      <c r="K13" s="24"/>
      <c r="L13" s="24"/>
      <c r="M13" s="42"/>
      <c r="N13" s="41"/>
      <c r="O13" s="24"/>
      <c r="P13" s="24"/>
      <c r="Q13" s="37"/>
    </row>
    <row r="14" spans="5:17" x14ac:dyDescent="0.25">
      <c r="E14" s="26" t="s">
        <v>96</v>
      </c>
      <c r="F14" s="46"/>
      <c r="G14" s="30"/>
      <c r="H14" s="29"/>
      <c r="I14" s="37"/>
      <c r="J14" s="41"/>
      <c r="K14" s="24"/>
      <c r="L14" s="24"/>
      <c r="M14" s="37"/>
      <c r="N14" s="41"/>
      <c r="O14" s="24"/>
      <c r="P14" s="24"/>
      <c r="Q14" s="37"/>
    </row>
    <row r="15" spans="5:17" x14ac:dyDescent="0.25">
      <c r="E15" s="26" t="s">
        <v>97</v>
      </c>
      <c r="F15" s="46"/>
      <c r="G15" s="30"/>
      <c r="H15" s="29"/>
      <c r="I15" s="37"/>
      <c r="J15" s="41"/>
      <c r="K15" s="24"/>
      <c r="L15" s="24"/>
      <c r="M15" s="37"/>
      <c r="N15" s="41"/>
      <c r="O15" s="24"/>
      <c r="P15" s="24"/>
      <c r="Q15" s="37"/>
    </row>
    <row r="16" spans="5:17" x14ac:dyDescent="0.25">
      <c r="E16" s="26" t="s">
        <v>98</v>
      </c>
      <c r="F16" s="46"/>
      <c r="G16" s="30"/>
      <c r="H16" s="29"/>
      <c r="I16" s="37"/>
      <c r="J16" s="41"/>
      <c r="K16" s="24"/>
      <c r="L16" s="24"/>
      <c r="M16" s="37"/>
      <c r="N16" s="41"/>
      <c r="O16" s="24"/>
      <c r="P16" s="24"/>
      <c r="Q16" s="37"/>
    </row>
    <row r="17" spans="4:17" x14ac:dyDescent="0.25">
      <c r="E17" s="26" t="s">
        <v>116</v>
      </c>
      <c r="F17" s="46"/>
      <c r="G17" s="30"/>
      <c r="H17" s="30"/>
      <c r="I17" s="37"/>
      <c r="J17" s="41"/>
      <c r="K17" s="24"/>
      <c r="L17" s="24"/>
      <c r="M17" s="37"/>
      <c r="N17" s="41"/>
      <c r="O17" s="24"/>
      <c r="P17" s="24"/>
      <c r="Q17" s="37"/>
    </row>
    <row r="18" spans="4:17" x14ac:dyDescent="0.25">
      <c r="E18" s="26" t="s">
        <v>99</v>
      </c>
      <c r="F18" s="46"/>
      <c r="G18" s="30"/>
      <c r="H18" s="30"/>
      <c r="I18" s="38"/>
      <c r="J18" s="43"/>
      <c r="K18" s="29"/>
      <c r="L18" s="24"/>
      <c r="M18" s="37"/>
      <c r="N18" s="41"/>
      <c r="O18" s="24"/>
      <c r="P18" s="24"/>
      <c r="Q18" s="37"/>
    </row>
    <row r="19" spans="4:17" x14ac:dyDescent="0.25">
      <c r="E19" s="26" t="s">
        <v>100</v>
      </c>
      <c r="F19" s="45"/>
      <c r="G19" s="24"/>
      <c r="H19" s="24"/>
      <c r="I19" s="38"/>
      <c r="J19" s="43"/>
      <c r="K19" s="29"/>
      <c r="L19" s="24"/>
      <c r="M19" s="37"/>
      <c r="N19" s="41"/>
      <c r="O19" s="24"/>
      <c r="P19" s="24"/>
      <c r="Q19" s="37"/>
    </row>
    <row r="20" spans="4:17" x14ac:dyDescent="0.25">
      <c r="E20" s="26" t="s">
        <v>101</v>
      </c>
      <c r="F20" s="45"/>
      <c r="G20" s="24"/>
      <c r="H20" s="24"/>
      <c r="I20" s="38"/>
      <c r="J20" s="43"/>
      <c r="K20" s="29"/>
      <c r="L20" s="24"/>
      <c r="M20" s="37"/>
      <c r="N20" s="41"/>
      <c r="O20" s="24"/>
      <c r="P20" s="24"/>
      <c r="Q20" s="37"/>
    </row>
    <row r="21" spans="4:17" x14ac:dyDescent="0.25">
      <c r="E21" s="26" t="s">
        <v>102</v>
      </c>
      <c r="F21" s="45"/>
      <c r="G21" s="24"/>
      <c r="H21" s="28"/>
      <c r="I21" s="37"/>
      <c r="J21" s="41"/>
      <c r="K21" s="28"/>
      <c r="L21" s="31"/>
      <c r="M21" s="37"/>
      <c r="N21" s="41"/>
      <c r="O21" s="24"/>
      <c r="P21" s="24"/>
      <c r="Q21" s="37"/>
    </row>
    <row r="22" spans="4:17" x14ac:dyDescent="0.25">
      <c r="E22" s="26" t="s">
        <v>103</v>
      </c>
      <c r="F22" s="45"/>
      <c r="G22" s="24"/>
      <c r="H22" s="24"/>
      <c r="I22" s="37"/>
      <c r="J22" s="41"/>
      <c r="K22" s="24"/>
      <c r="L22" s="28"/>
      <c r="M22" s="37"/>
      <c r="N22" s="41"/>
      <c r="O22" s="24"/>
      <c r="P22" s="24"/>
      <c r="Q22" s="37"/>
    </row>
    <row r="24" spans="4:17" x14ac:dyDescent="0.25">
      <c r="D24" s="20" t="s">
        <v>153</v>
      </c>
    </row>
    <row r="25" spans="4:17" x14ac:dyDescent="0.25">
      <c r="D25" t="s">
        <v>152</v>
      </c>
    </row>
    <row r="26" spans="4:17" x14ac:dyDescent="0.25">
      <c r="D26" t="s">
        <v>154</v>
      </c>
    </row>
    <row r="27" spans="4:17" x14ac:dyDescent="0.25">
      <c r="D27" t="s">
        <v>157</v>
      </c>
    </row>
    <row r="28" spans="4:17" x14ac:dyDescent="0.25">
      <c r="D28" t="s">
        <v>156</v>
      </c>
    </row>
    <row r="29" spans="4:17" x14ac:dyDescent="0.25">
      <c r="D29" t="s">
        <v>158</v>
      </c>
    </row>
    <row r="30" spans="4:17" x14ac:dyDescent="0.25">
      <c r="D30" t="s">
        <v>159</v>
      </c>
    </row>
    <row r="31" spans="4:17" x14ac:dyDescent="0.25">
      <c r="D31" t="s">
        <v>155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0</xdr:rowOff>
                  </from>
                  <to>
                    <xdr:col>4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Q30"/>
  <sheetViews>
    <sheetView topLeftCell="B1" workbookViewId="0">
      <selection activeCell="G38" sqref="G38"/>
    </sheetView>
  </sheetViews>
  <sheetFormatPr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9.140625" style="19"/>
    <col min="17" max="17" width="54.5703125" style="19" bestFit="1" customWidth="1"/>
    <col min="18" max="16384" width="9.140625" style="19"/>
  </cols>
  <sheetData>
    <row r="1" spans="1:17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Q1" s="19" t="s">
        <v>160</v>
      </c>
    </row>
    <row r="2" spans="1:17" x14ac:dyDescent="0.25">
      <c r="A2" s="19">
        <v>1</v>
      </c>
      <c r="B2" s="19">
        <v>410730</v>
      </c>
      <c r="C2" s="19">
        <v>-35.590000000000003</v>
      </c>
      <c r="D2" s="19">
        <v>148.82</v>
      </c>
      <c r="E2" s="19" t="s">
        <v>31</v>
      </c>
      <c r="F2" s="19">
        <v>130</v>
      </c>
      <c r="G2" s="19">
        <v>19630705</v>
      </c>
      <c r="H2" s="19">
        <v>20190228</v>
      </c>
      <c r="I2" s="19">
        <f>2018 - 1964+1</f>
        <v>55</v>
      </c>
      <c r="J2" s="19">
        <v>1015.79</v>
      </c>
      <c r="K2" s="19">
        <v>1.784</v>
      </c>
      <c r="L2" s="19">
        <v>66.725999999999999</v>
      </c>
      <c r="M2" s="19">
        <v>1.216</v>
      </c>
      <c r="N2" s="19">
        <v>0.73599999999999999</v>
      </c>
      <c r="O2" s="19">
        <v>70317</v>
      </c>
      <c r="P2" s="32"/>
    </row>
    <row r="3" spans="1:17" x14ac:dyDescent="0.25">
      <c r="A3" s="19">
        <v>2</v>
      </c>
      <c r="B3" s="19">
        <v>215004</v>
      </c>
      <c r="C3" s="19">
        <v>-35.15</v>
      </c>
      <c r="D3" s="19">
        <v>150.03</v>
      </c>
      <c r="E3" s="19" t="s">
        <v>40</v>
      </c>
      <c r="F3" s="19">
        <v>165.6</v>
      </c>
      <c r="G3" s="19">
        <v>19500101</v>
      </c>
      <c r="H3" s="19">
        <v>20190228</v>
      </c>
      <c r="I3" s="19">
        <f>2018-1950+1</f>
        <v>69</v>
      </c>
      <c r="J3" s="19">
        <v>33.924999999999997</v>
      </c>
      <c r="K3" s="19">
        <v>0.79</v>
      </c>
      <c r="L3" s="19">
        <v>28.835999999999999</v>
      </c>
      <c r="M3" s="19">
        <v>1.2250000000000001</v>
      </c>
      <c r="N3" s="19">
        <v>0.72099999999999997</v>
      </c>
      <c r="O3" s="19">
        <v>69049</v>
      </c>
      <c r="P3" s="32"/>
    </row>
    <row r="4" spans="1:17" x14ac:dyDescent="0.25">
      <c r="A4" s="19">
        <v>3</v>
      </c>
      <c r="B4" s="19">
        <v>206018</v>
      </c>
      <c r="C4" s="19">
        <v>-31.05</v>
      </c>
      <c r="D4" s="19">
        <v>151.77000000000001</v>
      </c>
      <c r="E4" s="19" t="s">
        <v>40</v>
      </c>
      <c r="F4" s="19">
        <v>851.9</v>
      </c>
      <c r="G4" s="19">
        <v>19600330</v>
      </c>
      <c r="H4" s="19">
        <v>20190228</v>
      </c>
      <c r="I4" s="19">
        <f>2018-1961+1</f>
        <v>58</v>
      </c>
      <c r="J4" s="19">
        <v>354.24900000000002</v>
      </c>
      <c r="K4" s="19">
        <v>0.03</v>
      </c>
      <c r="L4" s="19">
        <v>7.0289999999999999</v>
      </c>
      <c r="M4" s="19">
        <v>1.3779999999999999</v>
      </c>
      <c r="N4" s="19">
        <v>0.48899999999999999</v>
      </c>
      <c r="O4" s="19">
        <v>57037</v>
      </c>
      <c r="P4" s="32"/>
    </row>
    <row r="5" spans="1:17" x14ac:dyDescent="0.25">
      <c r="A5" s="19">
        <v>4</v>
      </c>
      <c r="B5" s="19">
        <v>210040</v>
      </c>
      <c r="C5" s="19">
        <v>-32.270000000000003</v>
      </c>
      <c r="D5" s="19">
        <v>150.63</v>
      </c>
      <c r="E5" s="19" t="s">
        <v>40</v>
      </c>
      <c r="F5" s="19">
        <v>670.8</v>
      </c>
      <c r="G5" s="19">
        <v>19550615</v>
      </c>
      <c r="H5" s="19">
        <v>20190228</v>
      </c>
      <c r="I5" s="19">
        <f>2018-1956+1</f>
        <v>63</v>
      </c>
      <c r="J5" s="19">
        <v>377.70600000000002</v>
      </c>
      <c r="K5" s="19">
        <v>0.12</v>
      </c>
      <c r="L5" s="19">
        <v>1.446</v>
      </c>
      <c r="M5" s="19">
        <v>1.1990000000000001</v>
      </c>
      <c r="N5" s="19">
        <v>0.25900000000000001</v>
      </c>
      <c r="O5" s="19">
        <v>61317</v>
      </c>
      <c r="P5" s="34"/>
      <c r="Q5" s="19" t="s">
        <v>161</v>
      </c>
    </row>
    <row r="6" spans="1:17" x14ac:dyDescent="0.25">
      <c r="A6" s="19">
        <v>5</v>
      </c>
      <c r="B6" s="19" t="s">
        <v>128</v>
      </c>
      <c r="C6" s="19">
        <v>-13.8</v>
      </c>
      <c r="D6" s="19">
        <v>131.34</v>
      </c>
      <c r="E6" s="19" t="s">
        <v>129</v>
      </c>
      <c r="F6" s="19">
        <v>831.1</v>
      </c>
      <c r="G6" s="19">
        <v>19570907</v>
      </c>
      <c r="H6" s="19">
        <v>20190228</v>
      </c>
      <c r="I6" s="19">
        <f>2018-1958+1</f>
        <v>61</v>
      </c>
      <c r="J6" s="19">
        <v>325.43299999999999</v>
      </c>
      <c r="K6" s="19">
        <v>-6.1920000000000002</v>
      </c>
      <c r="L6" s="19">
        <v>133.672</v>
      </c>
      <c r="M6" s="19">
        <v>1.3420000000000001</v>
      </c>
      <c r="N6" s="19">
        <v>0.6</v>
      </c>
      <c r="O6" s="19">
        <v>14901</v>
      </c>
      <c r="P6" s="34"/>
      <c r="Q6" s="19" t="s">
        <v>162</v>
      </c>
    </row>
    <row r="7" spans="1:17" x14ac:dyDescent="0.25">
      <c r="A7" s="19">
        <v>6</v>
      </c>
      <c r="B7" s="19" t="s">
        <v>130</v>
      </c>
      <c r="C7" s="19">
        <v>-13.24</v>
      </c>
      <c r="D7" s="19">
        <v>131.11000000000001</v>
      </c>
      <c r="E7" s="19" t="s">
        <v>129</v>
      </c>
      <c r="F7" s="19">
        <v>638.4</v>
      </c>
      <c r="G7" s="19">
        <v>19641029</v>
      </c>
      <c r="H7" s="19">
        <v>20190228</v>
      </c>
      <c r="I7" s="19">
        <f>2018-1965+1</f>
        <v>54</v>
      </c>
      <c r="J7" s="19">
        <v>288.00900000000001</v>
      </c>
      <c r="K7" s="19">
        <v>-2.9079999999999999</v>
      </c>
      <c r="L7" s="19">
        <v>75.872</v>
      </c>
      <c r="M7" s="19">
        <v>1.2909999999999999</v>
      </c>
      <c r="N7" s="19">
        <v>0.73</v>
      </c>
      <c r="O7" s="19">
        <v>14092</v>
      </c>
      <c r="P7" s="34"/>
      <c r="Q7" s="19" t="s">
        <v>162</v>
      </c>
    </row>
    <row r="8" spans="1:17" x14ac:dyDescent="0.25">
      <c r="A8" s="19">
        <v>7</v>
      </c>
      <c r="B8" s="19" t="s">
        <v>131</v>
      </c>
      <c r="C8" s="19">
        <v>-20.2</v>
      </c>
      <c r="D8" s="19">
        <v>140.22</v>
      </c>
      <c r="E8" s="19" t="s">
        <v>132</v>
      </c>
      <c r="F8" s="19">
        <v>658.8</v>
      </c>
      <c r="G8" s="19">
        <v>19691003</v>
      </c>
      <c r="H8" s="19">
        <v>20190228</v>
      </c>
      <c r="I8" s="19">
        <f>2018-1970+1</f>
        <v>49</v>
      </c>
      <c r="J8" s="19">
        <v>305.86700000000002</v>
      </c>
      <c r="K8" s="19">
        <v>-6.5709999999999997</v>
      </c>
      <c r="L8" s="19">
        <v>0.377</v>
      </c>
      <c r="M8" s="19">
        <v>1.2769999999999999</v>
      </c>
      <c r="N8" s="19">
        <v>0.40400000000000003</v>
      </c>
      <c r="O8" s="19">
        <v>29022</v>
      </c>
      <c r="P8" s="34"/>
      <c r="Q8" s="19" t="s">
        <v>163</v>
      </c>
    </row>
    <row r="9" spans="1:17" x14ac:dyDescent="0.25">
      <c r="A9" s="19">
        <v>8</v>
      </c>
      <c r="B9" s="19" t="s">
        <v>133</v>
      </c>
      <c r="C9" s="19">
        <v>-27.6</v>
      </c>
      <c r="D9" s="19">
        <v>152.69</v>
      </c>
      <c r="E9" s="19" t="s">
        <v>132</v>
      </c>
      <c r="F9" s="19">
        <v>628.1</v>
      </c>
      <c r="G9" s="19">
        <v>19611003</v>
      </c>
      <c r="H9" s="19">
        <v>20190228</v>
      </c>
      <c r="I9" s="19">
        <f>2018-1962+1</f>
        <v>57</v>
      </c>
      <c r="J9" s="19">
        <v>162.38999999999999</v>
      </c>
      <c r="K9" s="19">
        <v>0.24199999999999999</v>
      </c>
      <c r="L9" s="19">
        <v>12.68</v>
      </c>
      <c r="M9" s="19">
        <v>1.427</v>
      </c>
      <c r="N9" s="19">
        <v>0.76400000000000001</v>
      </c>
      <c r="O9" s="19">
        <v>40004</v>
      </c>
      <c r="P9" s="32"/>
    </row>
    <row r="10" spans="1:17" x14ac:dyDescent="0.25">
      <c r="A10" s="19">
        <v>9</v>
      </c>
      <c r="B10" s="19" t="s">
        <v>134</v>
      </c>
      <c r="C10" s="19">
        <v>-26.3</v>
      </c>
      <c r="D10" s="19">
        <v>152.04</v>
      </c>
      <c r="E10" s="19" t="s">
        <v>132</v>
      </c>
      <c r="F10" s="19">
        <v>646.6</v>
      </c>
      <c r="G10" s="19">
        <v>19641002</v>
      </c>
      <c r="H10" s="19">
        <v>20190228</v>
      </c>
      <c r="I10" s="19">
        <f>2018-1964+1</f>
        <v>55</v>
      </c>
      <c r="J10" s="19">
        <v>149.905</v>
      </c>
      <c r="K10" s="19">
        <v>0.23200000000000001</v>
      </c>
      <c r="L10" s="19">
        <v>13.736000000000001</v>
      </c>
      <c r="M10" s="19">
        <v>1.6910000000000001</v>
      </c>
      <c r="N10" s="19">
        <v>0.70899999999999996</v>
      </c>
      <c r="O10" s="19">
        <v>40010</v>
      </c>
      <c r="P10" s="32"/>
    </row>
    <row r="11" spans="1:17" x14ac:dyDescent="0.25">
      <c r="A11" s="19">
        <v>10</v>
      </c>
      <c r="B11" s="19" t="s">
        <v>135</v>
      </c>
      <c r="C11" s="19">
        <v>-16.18</v>
      </c>
      <c r="D11" s="19">
        <v>145.28</v>
      </c>
      <c r="E11" s="19" t="s">
        <v>132</v>
      </c>
      <c r="F11" s="19">
        <v>907.3</v>
      </c>
      <c r="G11" s="19">
        <v>19680927</v>
      </c>
      <c r="H11" s="19">
        <v>20190228</v>
      </c>
      <c r="I11" s="19">
        <f>2018-1969+1</f>
        <v>50</v>
      </c>
      <c r="J11" s="19">
        <v>3530.79</v>
      </c>
      <c r="K11" s="19">
        <v>-16.393000000000001</v>
      </c>
      <c r="L11" s="19">
        <v>111.90600000000001</v>
      </c>
      <c r="M11" s="19">
        <v>1.208</v>
      </c>
      <c r="N11" s="19">
        <v>0.58799999999999997</v>
      </c>
      <c r="O11" s="19">
        <v>31102</v>
      </c>
      <c r="P11" s="32"/>
    </row>
    <row r="12" spans="1:17" x14ac:dyDescent="0.25">
      <c r="A12" s="19">
        <v>11</v>
      </c>
      <c r="B12" s="19" t="s">
        <v>136</v>
      </c>
      <c r="C12" s="19">
        <v>-17.18</v>
      </c>
      <c r="D12" s="19">
        <v>145.72</v>
      </c>
      <c r="E12" s="19" t="s">
        <v>132</v>
      </c>
      <c r="F12" s="19">
        <v>358.2</v>
      </c>
      <c r="G12" s="19">
        <v>19661030</v>
      </c>
      <c r="H12" s="19">
        <v>20190228</v>
      </c>
      <c r="I12" s="19">
        <f>2018-1967+1</f>
        <v>52</v>
      </c>
      <c r="J12" s="19">
        <v>320.53800000000001</v>
      </c>
      <c r="K12" s="19">
        <v>3.589</v>
      </c>
      <c r="L12" s="19">
        <v>20.905000000000001</v>
      </c>
      <c r="M12" s="19">
        <v>1.1539999999999999</v>
      </c>
      <c r="N12" s="19">
        <v>0.68600000000000005</v>
      </c>
      <c r="O12" s="19">
        <v>31020</v>
      </c>
      <c r="P12" s="34"/>
      <c r="Q12" s="19" t="s">
        <v>164</v>
      </c>
    </row>
    <row r="13" spans="1:17" x14ac:dyDescent="0.25">
      <c r="A13" s="19">
        <v>12</v>
      </c>
      <c r="B13" s="19" t="s">
        <v>137</v>
      </c>
      <c r="C13" s="19">
        <v>-19.940000000000001</v>
      </c>
      <c r="D13" s="19">
        <v>147.84</v>
      </c>
      <c r="E13" s="19" t="s">
        <v>132</v>
      </c>
      <c r="F13" s="19">
        <v>279.60000000000002</v>
      </c>
      <c r="G13" s="19">
        <v>19730314</v>
      </c>
      <c r="H13" s="19">
        <v>20190228</v>
      </c>
      <c r="I13" s="19">
        <f>2018-1974+1</f>
        <v>45</v>
      </c>
      <c r="J13" s="19">
        <v>239.84700000000001</v>
      </c>
      <c r="K13" s="19">
        <v>-0.98699999999999999</v>
      </c>
      <c r="L13" s="19">
        <v>5.7690000000000001</v>
      </c>
      <c r="M13" s="19">
        <v>1.1220000000000001</v>
      </c>
      <c r="N13" s="19">
        <v>0.52700000000000002</v>
      </c>
      <c r="O13" s="19">
        <v>33150</v>
      </c>
      <c r="P13" s="32"/>
    </row>
    <row r="14" spans="1:17" x14ac:dyDescent="0.25">
      <c r="A14" s="19">
        <v>13</v>
      </c>
      <c r="B14" s="19">
        <v>405219</v>
      </c>
      <c r="C14" s="19">
        <v>-37.33</v>
      </c>
      <c r="D14" s="19">
        <v>146.13</v>
      </c>
      <c r="E14" s="19" t="s">
        <v>138</v>
      </c>
      <c r="F14" s="19">
        <v>700.2</v>
      </c>
      <c r="G14" s="19">
        <v>19671214</v>
      </c>
      <c r="H14" s="19">
        <v>20190228</v>
      </c>
      <c r="I14" s="19">
        <f>2018-1968+1</f>
        <v>51</v>
      </c>
      <c r="J14" s="19">
        <v>358.71699999999998</v>
      </c>
      <c r="K14" s="19">
        <v>1.093</v>
      </c>
      <c r="L14" s="19">
        <v>145.23599999999999</v>
      </c>
      <c r="M14" s="19">
        <v>2.21</v>
      </c>
      <c r="N14" s="19">
        <v>0.82799999999999996</v>
      </c>
      <c r="O14" s="19">
        <v>83017</v>
      </c>
      <c r="P14" s="32"/>
    </row>
    <row r="15" spans="1:17" x14ac:dyDescent="0.25">
      <c r="A15" s="19">
        <v>14</v>
      </c>
      <c r="B15" s="19">
        <v>238204</v>
      </c>
      <c r="C15" s="19">
        <v>-37.630000000000003</v>
      </c>
      <c r="D15" s="19">
        <v>142.34</v>
      </c>
      <c r="E15" s="19" t="s">
        <v>138</v>
      </c>
      <c r="F15" s="19">
        <v>384.9</v>
      </c>
      <c r="G15" s="19">
        <v>19701015</v>
      </c>
      <c r="H15" s="19">
        <v>20190228</v>
      </c>
      <c r="I15" s="19">
        <f>2018-1971+1</f>
        <v>48</v>
      </c>
      <c r="J15" s="19">
        <v>470.96600000000001</v>
      </c>
      <c r="K15" s="19">
        <v>-2.7E-2</v>
      </c>
      <c r="L15" s="19">
        <v>42.085999999999999</v>
      </c>
      <c r="M15" s="19">
        <v>5.5449999999999999</v>
      </c>
      <c r="N15" s="19">
        <v>0.54400000000000004</v>
      </c>
      <c r="O15" s="19">
        <v>89011</v>
      </c>
      <c r="P15" s="32"/>
    </row>
    <row r="16" spans="1:17" x14ac:dyDescent="0.25">
      <c r="A16" s="19">
        <v>15</v>
      </c>
      <c r="B16" s="19">
        <v>403214</v>
      </c>
      <c r="C16" s="19">
        <v>-36.58</v>
      </c>
      <c r="D16" s="19">
        <v>146.82</v>
      </c>
      <c r="E16" s="19" t="s">
        <v>138</v>
      </c>
      <c r="F16" s="19">
        <v>138</v>
      </c>
      <c r="G16" s="19">
        <v>19610630</v>
      </c>
      <c r="H16" s="19">
        <v>20190228</v>
      </c>
      <c r="I16" s="19">
        <f>2018-1962+1</f>
        <v>57</v>
      </c>
      <c r="J16" s="19">
        <v>456.03100000000001</v>
      </c>
      <c r="K16" s="19">
        <v>-2.6429999999999998</v>
      </c>
      <c r="L16" s="19">
        <v>76.491</v>
      </c>
      <c r="M16" s="19">
        <v>1.099</v>
      </c>
      <c r="N16" s="19">
        <v>0.77500000000000002</v>
      </c>
      <c r="O16" s="19">
        <v>83057</v>
      </c>
      <c r="P16" s="32"/>
    </row>
    <row r="17" spans="1:17" x14ac:dyDescent="0.25">
      <c r="A17" s="19">
        <v>16</v>
      </c>
      <c r="B17" s="19">
        <v>226209</v>
      </c>
      <c r="C17" s="19">
        <v>-38.21</v>
      </c>
      <c r="D17" s="19">
        <v>146</v>
      </c>
      <c r="E17" s="19" t="s">
        <v>138</v>
      </c>
      <c r="F17" s="19">
        <v>208.3</v>
      </c>
      <c r="G17" s="19">
        <v>19601021</v>
      </c>
      <c r="H17" s="19">
        <v>20190228</v>
      </c>
      <c r="I17" s="19">
        <f>2018-1961+1</f>
        <v>58</v>
      </c>
      <c r="J17" s="19">
        <v>336.97199999999998</v>
      </c>
      <c r="K17" s="19">
        <v>0.20100000000000001</v>
      </c>
      <c r="L17" s="19">
        <v>20.085999999999999</v>
      </c>
      <c r="M17" s="19">
        <v>1.3</v>
      </c>
      <c r="N17" s="19">
        <v>0.81499999999999995</v>
      </c>
      <c r="O17" s="19">
        <v>85093</v>
      </c>
      <c r="P17" s="33"/>
      <c r="Q17" s="19" t="s">
        <v>165</v>
      </c>
    </row>
    <row r="18" spans="1:17" x14ac:dyDescent="0.25">
      <c r="A18" s="19">
        <v>17</v>
      </c>
      <c r="B18" s="19">
        <v>304040</v>
      </c>
      <c r="C18" s="19">
        <v>-42.44</v>
      </c>
      <c r="D18" s="19">
        <v>146.52000000000001</v>
      </c>
      <c r="E18" s="19" t="s">
        <v>139</v>
      </c>
      <c r="F18" s="19">
        <v>445</v>
      </c>
      <c r="G18" s="19">
        <v>19510120</v>
      </c>
      <c r="H18" s="19">
        <v>20190228</v>
      </c>
      <c r="I18" s="19">
        <f>2018-1952+1</f>
        <v>67</v>
      </c>
      <c r="J18" s="19">
        <v>900.52099999999996</v>
      </c>
      <c r="K18" s="19">
        <v>1.8120000000000001</v>
      </c>
      <c r="L18" s="19">
        <v>18.315000000000001</v>
      </c>
      <c r="M18" s="19">
        <v>2.4820000000000002</v>
      </c>
      <c r="N18" s="19">
        <v>0.69</v>
      </c>
      <c r="O18" s="19">
        <v>95027</v>
      </c>
      <c r="P18" s="33"/>
      <c r="Q18" s="19" t="s">
        <v>165</v>
      </c>
    </row>
    <row r="19" spans="1:17" x14ac:dyDescent="0.25">
      <c r="A19" s="19">
        <v>18</v>
      </c>
      <c r="B19" s="19">
        <v>314207</v>
      </c>
      <c r="C19" s="19">
        <v>-41.25</v>
      </c>
      <c r="D19" s="19">
        <v>146.09</v>
      </c>
      <c r="E19" s="19" t="s">
        <v>139</v>
      </c>
      <c r="F19" s="19">
        <v>499.3</v>
      </c>
      <c r="G19" s="19">
        <v>19630620</v>
      </c>
      <c r="H19" s="19">
        <v>20190228</v>
      </c>
      <c r="I19" s="19">
        <f>2018-1964+1</f>
        <v>55</v>
      </c>
      <c r="J19" s="19">
        <v>479.09100000000001</v>
      </c>
      <c r="K19" s="19">
        <v>2.1589999999999998</v>
      </c>
      <c r="L19" s="19">
        <v>26.535</v>
      </c>
      <c r="M19" s="19">
        <v>1.34</v>
      </c>
      <c r="N19" s="19">
        <v>0.72</v>
      </c>
      <c r="O19" s="19">
        <v>91017</v>
      </c>
      <c r="P19" s="32"/>
    </row>
    <row r="20" spans="1:17" x14ac:dyDescent="0.25">
      <c r="A20" s="19">
        <v>19</v>
      </c>
      <c r="B20" s="19" t="s">
        <v>140</v>
      </c>
      <c r="C20" s="19">
        <v>-35.1</v>
      </c>
      <c r="D20" s="19">
        <v>138.66999999999999</v>
      </c>
      <c r="E20" s="19" t="s">
        <v>141</v>
      </c>
      <c r="F20" s="19">
        <v>29</v>
      </c>
      <c r="G20" s="19">
        <v>19690329</v>
      </c>
      <c r="H20" s="19">
        <v>20190228</v>
      </c>
      <c r="I20" s="19">
        <f>2018-1970+1</f>
        <v>49</v>
      </c>
      <c r="J20" s="19">
        <v>349.66800000000001</v>
      </c>
      <c r="K20" s="19">
        <v>-0.56799999999999995</v>
      </c>
      <c r="L20" s="19">
        <v>16.78</v>
      </c>
      <c r="M20" s="19">
        <v>1.131</v>
      </c>
      <c r="N20" s="19">
        <v>0.75900000000000001</v>
      </c>
      <c r="O20" s="19">
        <v>23734</v>
      </c>
      <c r="P20" s="32"/>
      <c r="Q20" s="19" t="s">
        <v>166</v>
      </c>
    </row>
    <row r="21" spans="1:17" x14ac:dyDescent="0.25">
      <c r="A21" s="19">
        <v>20</v>
      </c>
      <c r="B21" s="19" t="s">
        <v>142</v>
      </c>
      <c r="C21" s="19">
        <v>-34.130000000000003</v>
      </c>
      <c r="D21" s="19">
        <v>138.63</v>
      </c>
      <c r="E21" s="19" t="s">
        <v>141</v>
      </c>
      <c r="F21" s="19">
        <v>500.9</v>
      </c>
      <c r="G21" s="19">
        <v>19710916</v>
      </c>
      <c r="H21" s="19">
        <v>20190228</v>
      </c>
      <c r="I21" s="19">
        <f>2018-1972+1</f>
        <v>47</v>
      </c>
      <c r="J21" s="19">
        <v>341.41</v>
      </c>
      <c r="K21" s="19">
        <v>-0.35799999999999998</v>
      </c>
      <c r="L21" s="19">
        <v>3.7589999999999999</v>
      </c>
      <c r="M21" s="19">
        <v>1.2629999999999999</v>
      </c>
      <c r="N21" s="19">
        <v>0.32800000000000001</v>
      </c>
      <c r="O21" s="19">
        <v>23039</v>
      </c>
      <c r="P21" s="47"/>
      <c r="Q21" s="19" t="s">
        <v>167</v>
      </c>
    </row>
    <row r="22" spans="1:17" x14ac:dyDescent="0.25">
      <c r="A22" s="19">
        <v>21</v>
      </c>
      <c r="B22" s="19" t="s">
        <v>143</v>
      </c>
      <c r="C22" s="19">
        <v>-32.090000000000003</v>
      </c>
      <c r="D22" s="19">
        <v>138.29</v>
      </c>
      <c r="E22" s="19" t="s">
        <v>141</v>
      </c>
      <c r="F22" s="19">
        <v>175.7</v>
      </c>
      <c r="G22" s="19">
        <v>19770920</v>
      </c>
      <c r="H22" s="19">
        <v>20190228</v>
      </c>
      <c r="I22" s="19">
        <f>2018-1978+1</f>
        <v>41</v>
      </c>
      <c r="J22" s="19">
        <v>88.016999999999996</v>
      </c>
      <c r="K22" s="19">
        <v>-30.486999999999998</v>
      </c>
      <c r="L22" s="19">
        <v>9.3780000000000001</v>
      </c>
      <c r="M22" s="19">
        <v>0.85</v>
      </c>
      <c r="N22" s="19">
        <v>0.53</v>
      </c>
      <c r="O22" s="19">
        <v>19015</v>
      </c>
      <c r="P22" s="33"/>
      <c r="Q22" s="19" t="s">
        <v>161</v>
      </c>
    </row>
    <row r="23" spans="1:17" x14ac:dyDescent="0.25">
      <c r="A23" s="19">
        <v>22</v>
      </c>
      <c r="B23" s="19">
        <v>616216</v>
      </c>
      <c r="C23" s="19">
        <v>-31.97</v>
      </c>
      <c r="D23" s="19">
        <v>116.29</v>
      </c>
      <c r="E23" s="19" t="s">
        <v>144</v>
      </c>
      <c r="F23" s="19">
        <v>593.79999999999995</v>
      </c>
      <c r="G23" s="19">
        <v>19660527</v>
      </c>
      <c r="H23" s="19">
        <v>20190228</v>
      </c>
      <c r="I23" s="19">
        <f>2018-1967+1</f>
        <v>52</v>
      </c>
      <c r="J23" s="19">
        <v>637.05700000000002</v>
      </c>
      <c r="K23" s="19">
        <v>-30.222000000000001</v>
      </c>
      <c r="L23" s="19">
        <v>60.655999999999999</v>
      </c>
      <c r="M23" s="19">
        <v>1.401</v>
      </c>
      <c r="N23" s="19">
        <v>0.83899999999999997</v>
      </c>
      <c r="O23" s="19">
        <v>9007</v>
      </c>
      <c r="P23" s="34"/>
      <c r="Q23" s="19" t="s">
        <v>168</v>
      </c>
    </row>
    <row r="24" spans="1:17" x14ac:dyDescent="0.25">
      <c r="A24" s="19">
        <v>23</v>
      </c>
      <c r="B24" s="19">
        <v>613002</v>
      </c>
      <c r="C24" s="19">
        <v>-33.090000000000003</v>
      </c>
      <c r="D24" s="19">
        <v>116.04</v>
      </c>
      <c r="E24" s="19" t="s">
        <v>144</v>
      </c>
      <c r="F24" s="19">
        <v>148</v>
      </c>
      <c r="G24" s="19">
        <v>19700320</v>
      </c>
      <c r="H24" s="19">
        <v>20190228</v>
      </c>
      <c r="I24" s="19">
        <f>2018-1971+1</f>
        <v>48</v>
      </c>
      <c r="J24" s="19">
        <v>2520.154</v>
      </c>
      <c r="K24" s="19">
        <v>1.083</v>
      </c>
      <c r="L24" s="19">
        <v>26.776</v>
      </c>
      <c r="M24" s="19">
        <v>1.859</v>
      </c>
      <c r="N24" s="19">
        <v>0.82</v>
      </c>
      <c r="O24" s="19">
        <v>9580</v>
      </c>
      <c r="P24" s="32"/>
    </row>
    <row r="25" spans="1:17" x14ac:dyDescent="0.25">
      <c r="A25" s="19">
        <v>24</v>
      </c>
      <c r="B25" s="19">
        <v>609002</v>
      </c>
      <c r="C25" s="19">
        <v>-34.28</v>
      </c>
      <c r="D25" s="19">
        <v>115.3</v>
      </c>
      <c r="E25" s="19" t="s">
        <v>144</v>
      </c>
      <c r="F25" s="19">
        <v>640.9</v>
      </c>
      <c r="G25" s="19">
        <v>19690419</v>
      </c>
      <c r="H25" s="19">
        <v>20190228</v>
      </c>
      <c r="I25" s="19">
        <f>2019-1970</f>
        <v>49</v>
      </c>
      <c r="J25" s="19">
        <v>480.12400000000002</v>
      </c>
      <c r="K25" s="19">
        <v>-2.3889999999999998</v>
      </c>
      <c r="L25" s="19">
        <v>70.718999999999994</v>
      </c>
      <c r="M25" s="19">
        <v>2.4580000000000002</v>
      </c>
      <c r="N25" s="19">
        <v>0.81499999999999995</v>
      </c>
      <c r="O25" s="19">
        <v>9926</v>
      </c>
      <c r="P25" s="34"/>
      <c r="Q25" s="19" t="s">
        <v>169</v>
      </c>
    </row>
    <row r="26" spans="1:17" x14ac:dyDescent="0.25">
      <c r="A26" s="19">
        <v>25</v>
      </c>
      <c r="B26" s="19">
        <v>709010</v>
      </c>
      <c r="C26" s="19">
        <v>-21.23</v>
      </c>
      <c r="D26" s="19">
        <v>118.83</v>
      </c>
      <c r="E26" s="19" t="s">
        <v>144</v>
      </c>
      <c r="F26" s="19">
        <v>907.2</v>
      </c>
      <c r="G26" s="19">
        <v>19850114</v>
      </c>
      <c r="H26" s="19">
        <v>20190228</v>
      </c>
      <c r="I26" s="19">
        <f>2019-1986</f>
        <v>33</v>
      </c>
      <c r="J26" s="19">
        <v>45.975999999999999</v>
      </c>
      <c r="K26" s="19">
        <v>-28.315999999999999</v>
      </c>
      <c r="L26" s="19">
        <v>99.096999999999994</v>
      </c>
      <c r="M26" s="19">
        <v>1.0509999999999999</v>
      </c>
      <c r="N26" s="19">
        <v>0.61599999999999999</v>
      </c>
      <c r="O26" s="19">
        <v>4079</v>
      </c>
      <c r="P26" s="33"/>
      <c r="Q26" s="19" t="s">
        <v>167</v>
      </c>
    </row>
    <row r="28" spans="1:17" x14ac:dyDescent="0.25">
      <c r="N28" s="32"/>
      <c r="O28" s="19" t="s">
        <v>150</v>
      </c>
    </row>
    <row r="29" spans="1:17" x14ac:dyDescent="0.25">
      <c r="N29" s="33"/>
      <c r="O29" s="19" t="s">
        <v>151</v>
      </c>
    </row>
    <row r="30" spans="1:17" x14ac:dyDescent="0.25">
      <c r="N30" s="34"/>
      <c r="O30" s="19" t="s">
        <v>149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tabSelected="1" workbookViewId="0">
      <selection activeCell="L17" sqref="L17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170</v>
      </c>
    </row>
    <row r="2" spans="9:14" x14ac:dyDescent="0.25">
      <c r="K2" s="55">
        <v>1</v>
      </c>
      <c r="L2" s="20" t="s">
        <v>171</v>
      </c>
    </row>
    <row r="3" spans="9:14" x14ac:dyDescent="0.25">
      <c r="K3" s="55">
        <v>2</v>
      </c>
      <c r="L3" s="20" t="s">
        <v>174</v>
      </c>
      <c r="M3" t="s">
        <v>178</v>
      </c>
      <c r="N3" t="s">
        <v>179</v>
      </c>
    </row>
    <row r="4" spans="9:14" x14ac:dyDescent="0.25">
      <c r="K4" s="56">
        <v>3</v>
      </c>
      <c r="L4" s="20" t="s">
        <v>173</v>
      </c>
      <c r="M4" t="s">
        <v>176</v>
      </c>
      <c r="N4" t="s">
        <v>177</v>
      </c>
    </row>
    <row r="5" spans="9:14" x14ac:dyDescent="0.25">
      <c r="K5" s="56">
        <v>4</v>
      </c>
      <c r="L5" s="20" t="s">
        <v>172</v>
      </c>
      <c r="M5" t="s">
        <v>175</v>
      </c>
    </row>
    <row r="6" spans="9:14" x14ac:dyDescent="0.25">
      <c r="I6" s="57">
        <v>1</v>
      </c>
    </row>
    <row r="7" spans="9:14" x14ac:dyDescent="0.25">
      <c r="I7" s="57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56">
        <v>3</v>
      </c>
    </row>
    <row r="27" spans="9:9" x14ac:dyDescent="0.25">
      <c r="I27" s="56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1_410730</vt:lpstr>
      <vt:lpstr>Benchmark</vt:lpstr>
      <vt:lpstr>timeline</vt:lpstr>
      <vt:lpstr>CachmentInfo</vt:lpstr>
      <vt:lpstr>Monthly 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2022-02-10T12:48:54Z</dcterms:modified>
</cp:coreProperties>
</file>