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7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8.xml" ContentType="application/vnd.openxmlformats-officedocument.drawing+xml"/>
  <Override PartName="/xl/charts/chart5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6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6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6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6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6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6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6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6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6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drawings/drawing10.xml" ContentType="application/vnd.openxmlformats-officedocument.drawing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drawings/drawing11.xml" ContentType="application/vnd.openxmlformats-officedocument.drawing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drawings/drawing12.xml" ContentType="application/vnd.openxmlformats-officedocument.drawing+xml"/>
  <Override PartName="/xl/charts/chart104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105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106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107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108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109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110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111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112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113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114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115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116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117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118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119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120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121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3.xml" ContentType="application/vnd.openxmlformats-officedocument.drawing+xml"/>
  <Override PartName="/xl/charts/chart122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123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124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125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126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127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128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129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130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131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14.xml" ContentType="application/vnd.openxmlformats-officedocument.drawing+xml"/>
  <Override PartName="/xl/charts/chart132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133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134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135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136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137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138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139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140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141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15.xml" ContentType="application/vnd.openxmlformats-officedocument.drawing+xml"/>
  <Override PartName="/xl/charts/chart142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143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144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145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146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147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148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149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150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151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16.xml" ContentType="application/vnd.openxmlformats-officedocument.drawing+xml"/>
  <Override PartName="/xl/charts/chart152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153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154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155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156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157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158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159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160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17.xml" ContentType="application/vnd.openxmlformats-officedocument.drawing+xml"/>
  <Override PartName="/xl/charts/chart161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162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163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164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165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166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167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168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169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170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drawings/drawing18.xml" ContentType="application/vnd.openxmlformats-officedocument.drawing+xml"/>
  <Override PartName="/xl/charts/chart171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172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173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174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175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176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177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178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79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drawings/drawing19.xml" ContentType="application/vnd.openxmlformats-officedocument.drawing+xml"/>
  <Override PartName="/xl/charts/chart180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81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82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83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84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85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drawings/drawing20.xml" ContentType="application/vnd.openxmlformats-officedocument.drawing+xml"/>
  <Override PartName="/xl/charts/chart186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87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88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89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90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91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92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93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drawings/drawing21.xml" ContentType="application/vnd.openxmlformats-officedocument.drawing+xml"/>
  <Override PartName="/xl/charts/chart194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95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96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97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98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99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200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201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Thien\Copy\My Research Folder\"/>
    </mc:Choice>
  </mc:AlternateContent>
  <bookViews>
    <workbookView xWindow="0" yWindow="8805" windowWidth="15360" windowHeight="8715" tabRatio="824" firstSheet="11" activeTab="17"/>
  </bookViews>
  <sheets>
    <sheet name="Control" sheetId="8" r:id="rId1"/>
    <sheet name="FAU40" sheetId="1" r:id="rId2"/>
    <sheet name="FAU40-Mod Pro" sheetId="34" r:id="rId3"/>
    <sheet name="T2 FAU40" sheetId="28" r:id="rId4"/>
    <sheet name="T1 FAU40" sheetId="25" r:id="rId5"/>
    <sheet name="T2 MFI15" sheetId="32" r:id="rId6"/>
    <sheet name="MFI15" sheetId="31" r:id="rId7"/>
    <sheet name="MFI40" sheetId="2" r:id="rId8"/>
    <sheet name="T2 MFI70 A2" sheetId="30" r:id="rId9"/>
    <sheet name="T2 MFI70 A1" sheetId="29" state="hidden" r:id="rId10"/>
    <sheet name="T1 MFI70" sheetId="26" state="hidden" r:id="rId11"/>
    <sheet name="FAU15" sheetId="3" r:id="rId12"/>
    <sheet name="FER28" sheetId="4" r:id="rId13"/>
    <sheet name="BEA19" sheetId="5" r:id="rId14"/>
    <sheet name="MOR45" sheetId="6" r:id="rId15"/>
    <sheet name="PMFI70" sheetId="20" r:id="rId16"/>
    <sheet name="MWW20" sheetId="21" r:id="rId17"/>
    <sheet name="PMWW32" sheetId="23" r:id="rId18"/>
    <sheet name="Compare All" sheetId="7" r:id="rId19"/>
    <sheet name="Compare Low" sheetId="17" r:id="rId20"/>
    <sheet name="Compare High" sheetId="19" r:id="rId21"/>
  </sheets>
  <definedNames>
    <definedName name="_xlnm._FilterDatabase" localSheetId="18" hidden="1">'Compare All'!$A$60:$E$69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9" i="23" l="1"/>
  <c r="R9" i="21"/>
  <c r="R9" i="20"/>
  <c r="R9" i="6"/>
  <c r="R9" i="5"/>
  <c r="R9" i="4"/>
  <c r="AR9" i="3"/>
  <c r="R9" i="2"/>
  <c r="R9" i="1"/>
  <c r="P16" i="23" l="1"/>
  <c r="O16" i="23"/>
  <c r="N16" i="23"/>
  <c r="M16" i="23"/>
  <c r="P15" i="23"/>
  <c r="O15" i="23"/>
  <c r="N15" i="23"/>
  <c r="M15" i="23"/>
  <c r="P14" i="23"/>
  <c r="O14" i="23"/>
  <c r="N14" i="23"/>
  <c r="M14" i="23"/>
  <c r="P13" i="23"/>
  <c r="O13" i="23"/>
  <c r="N13" i="23"/>
  <c r="M13" i="23"/>
  <c r="P12" i="23"/>
  <c r="O12" i="23"/>
  <c r="N12" i="23"/>
  <c r="M12" i="23"/>
  <c r="P11" i="23"/>
  <c r="O11" i="23"/>
  <c r="N11" i="23"/>
  <c r="M11" i="23"/>
  <c r="P10" i="23"/>
  <c r="O10" i="23"/>
  <c r="N10" i="23"/>
  <c r="M10" i="23"/>
  <c r="P9" i="23"/>
  <c r="O9" i="23"/>
  <c r="N9" i="23"/>
  <c r="M9" i="23"/>
  <c r="P16" i="21"/>
  <c r="O16" i="21"/>
  <c r="N16" i="21"/>
  <c r="M16" i="21"/>
  <c r="P15" i="21"/>
  <c r="O15" i="21"/>
  <c r="N15" i="21"/>
  <c r="M15" i="21"/>
  <c r="P14" i="21"/>
  <c r="O14" i="21"/>
  <c r="N14" i="21"/>
  <c r="M14" i="21"/>
  <c r="P13" i="21"/>
  <c r="O13" i="21"/>
  <c r="N13" i="21"/>
  <c r="M13" i="21"/>
  <c r="P12" i="21"/>
  <c r="O12" i="21"/>
  <c r="N12" i="21"/>
  <c r="M12" i="21"/>
  <c r="P11" i="21"/>
  <c r="O11" i="21"/>
  <c r="N11" i="21"/>
  <c r="M11" i="21"/>
  <c r="P10" i="21"/>
  <c r="O10" i="21"/>
  <c r="N10" i="21"/>
  <c r="M10" i="21"/>
  <c r="P9" i="21"/>
  <c r="O9" i="21"/>
  <c r="N9" i="21"/>
  <c r="M9" i="21"/>
  <c r="P16" i="20"/>
  <c r="O16" i="20"/>
  <c r="N16" i="20"/>
  <c r="M16" i="20"/>
  <c r="P15" i="20"/>
  <c r="O15" i="20"/>
  <c r="N15" i="20"/>
  <c r="M15" i="20"/>
  <c r="P14" i="20"/>
  <c r="O14" i="20"/>
  <c r="N14" i="20"/>
  <c r="M14" i="20"/>
  <c r="P13" i="20"/>
  <c r="O13" i="20"/>
  <c r="N13" i="20"/>
  <c r="M13" i="20"/>
  <c r="P12" i="20"/>
  <c r="O12" i="20"/>
  <c r="N12" i="20"/>
  <c r="M12" i="20"/>
  <c r="P11" i="20"/>
  <c r="O11" i="20"/>
  <c r="N11" i="20"/>
  <c r="M11" i="20"/>
  <c r="P10" i="20"/>
  <c r="O10" i="20"/>
  <c r="N10" i="20"/>
  <c r="M10" i="20"/>
  <c r="P9" i="20"/>
  <c r="O9" i="20"/>
  <c r="N9" i="20"/>
  <c r="M9" i="20"/>
  <c r="P16" i="6"/>
  <c r="O16" i="6"/>
  <c r="N16" i="6"/>
  <c r="M16" i="6"/>
  <c r="P15" i="6"/>
  <c r="O15" i="6"/>
  <c r="N15" i="6"/>
  <c r="M15" i="6"/>
  <c r="P14" i="6"/>
  <c r="O14" i="6"/>
  <c r="N14" i="6"/>
  <c r="M14" i="6"/>
  <c r="P13" i="6"/>
  <c r="O13" i="6"/>
  <c r="N13" i="6"/>
  <c r="M13" i="6"/>
  <c r="P12" i="6"/>
  <c r="O12" i="6"/>
  <c r="N12" i="6"/>
  <c r="M12" i="6"/>
  <c r="P11" i="6"/>
  <c r="O11" i="6"/>
  <c r="N11" i="6"/>
  <c r="M11" i="6"/>
  <c r="P10" i="6"/>
  <c r="O10" i="6"/>
  <c r="N10" i="6"/>
  <c r="M10" i="6"/>
  <c r="P9" i="6"/>
  <c r="O9" i="6"/>
  <c r="N9" i="6"/>
  <c r="M9" i="6"/>
  <c r="P16" i="5"/>
  <c r="O16" i="5"/>
  <c r="N16" i="5"/>
  <c r="M16" i="5"/>
  <c r="P15" i="5"/>
  <c r="O15" i="5"/>
  <c r="N15" i="5"/>
  <c r="M15" i="5"/>
  <c r="P14" i="5"/>
  <c r="O14" i="5"/>
  <c r="N14" i="5"/>
  <c r="M14" i="5"/>
  <c r="P13" i="5"/>
  <c r="O13" i="5"/>
  <c r="N13" i="5"/>
  <c r="M13" i="5"/>
  <c r="P12" i="5"/>
  <c r="O12" i="5"/>
  <c r="N12" i="5"/>
  <c r="M12" i="5"/>
  <c r="P11" i="5"/>
  <c r="O11" i="5"/>
  <c r="N11" i="5"/>
  <c r="M11" i="5"/>
  <c r="P10" i="5"/>
  <c r="O10" i="5"/>
  <c r="N10" i="5"/>
  <c r="M10" i="5"/>
  <c r="P9" i="5"/>
  <c r="O9" i="5"/>
  <c r="N9" i="5"/>
  <c r="M9" i="5"/>
  <c r="P16" i="4"/>
  <c r="O16" i="4"/>
  <c r="N16" i="4"/>
  <c r="M16" i="4"/>
  <c r="P15" i="4"/>
  <c r="O15" i="4"/>
  <c r="N15" i="4"/>
  <c r="M15" i="4"/>
  <c r="P14" i="4"/>
  <c r="O14" i="4"/>
  <c r="N14" i="4"/>
  <c r="M14" i="4"/>
  <c r="P13" i="4"/>
  <c r="O13" i="4"/>
  <c r="N13" i="4"/>
  <c r="M13" i="4"/>
  <c r="P12" i="4"/>
  <c r="O12" i="4"/>
  <c r="N12" i="4"/>
  <c r="M12" i="4"/>
  <c r="P11" i="4"/>
  <c r="O11" i="4"/>
  <c r="N11" i="4"/>
  <c r="M11" i="4"/>
  <c r="P10" i="4"/>
  <c r="O10" i="4"/>
  <c r="N10" i="4"/>
  <c r="M10" i="4"/>
  <c r="P9" i="4"/>
  <c r="O9" i="4"/>
  <c r="N9" i="4"/>
  <c r="M9" i="4"/>
  <c r="AP16" i="3"/>
  <c r="AO16" i="3"/>
  <c r="AN16" i="3"/>
  <c r="AM16" i="3"/>
  <c r="AP15" i="3"/>
  <c r="AO15" i="3"/>
  <c r="AN15" i="3"/>
  <c r="AM15" i="3"/>
  <c r="AP14" i="3"/>
  <c r="AO14" i="3"/>
  <c r="AN14" i="3"/>
  <c r="AM14" i="3"/>
  <c r="AP13" i="3"/>
  <c r="AO13" i="3"/>
  <c r="AN13" i="3"/>
  <c r="AM13" i="3"/>
  <c r="AP12" i="3"/>
  <c r="AO12" i="3"/>
  <c r="AN12" i="3"/>
  <c r="AM12" i="3"/>
  <c r="AP11" i="3"/>
  <c r="AO11" i="3"/>
  <c r="AN11" i="3"/>
  <c r="AM11" i="3"/>
  <c r="AP10" i="3"/>
  <c r="AO10" i="3"/>
  <c r="AN10" i="3"/>
  <c r="AM10" i="3"/>
  <c r="AP9" i="3"/>
  <c r="AO9" i="3"/>
  <c r="AN9" i="3"/>
  <c r="AM9" i="3"/>
  <c r="P16" i="2"/>
  <c r="O16" i="2"/>
  <c r="N16" i="2"/>
  <c r="M16" i="2"/>
  <c r="P15" i="2"/>
  <c r="O15" i="2"/>
  <c r="N15" i="2"/>
  <c r="M15" i="2"/>
  <c r="P14" i="2"/>
  <c r="O14" i="2"/>
  <c r="N14" i="2"/>
  <c r="M14" i="2"/>
  <c r="P13" i="2"/>
  <c r="O13" i="2"/>
  <c r="N13" i="2"/>
  <c r="M13" i="2"/>
  <c r="P12" i="2"/>
  <c r="O12" i="2"/>
  <c r="N12" i="2"/>
  <c r="M12" i="2"/>
  <c r="P11" i="2"/>
  <c r="O11" i="2"/>
  <c r="N11" i="2"/>
  <c r="M11" i="2"/>
  <c r="P10" i="2"/>
  <c r="O10" i="2"/>
  <c r="N10" i="2"/>
  <c r="M10" i="2"/>
  <c r="P9" i="2"/>
  <c r="O9" i="2"/>
  <c r="N9" i="2"/>
  <c r="M9" i="2"/>
  <c r="P10" i="1"/>
  <c r="P11" i="1"/>
  <c r="P12" i="1"/>
  <c r="P13" i="1"/>
  <c r="P14" i="1"/>
  <c r="P15" i="1"/>
  <c r="P16" i="1"/>
  <c r="P9" i="1"/>
  <c r="O10" i="1"/>
  <c r="O11" i="1"/>
  <c r="O12" i="1"/>
  <c r="O13" i="1"/>
  <c r="O14" i="1"/>
  <c r="O15" i="1"/>
  <c r="O16" i="1"/>
  <c r="O9" i="1"/>
  <c r="N10" i="1"/>
  <c r="N11" i="1"/>
  <c r="N12" i="1"/>
  <c r="N13" i="1"/>
  <c r="N14" i="1"/>
  <c r="N15" i="1"/>
  <c r="N16" i="1"/>
  <c r="N9" i="1"/>
  <c r="M9" i="1"/>
  <c r="M10" i="1"/>
  <c r="M11" i="1"/>
  <c r="M12" i="1"/>
  <c r="M13" i="1"/>
  <c r="M14" i="1"/>
  <c r="M15" i="1"/>
  <c r="M16" i="1"/>
  <c r="I21" i="2" l="1"/>
  <c r="I22" i="2"/>
  <c r="I23" i="2"/>
  <c r="I24" i="2"/>
  <c r="I25" i="2"/>
  <c r="I26" i="2"/>
  <c r="I27" i="2"/>
  <c r="I20" i="2"/>
  <c r="B27" i="30" l="1"/>
  <c r="F27" i="30"/>
  <c r="E27" i="30"/>
  <c r="D27" i="30"/>
  <c r="A27" i="30"/>
  <c r="B26" i="30"/>
  <c r="F26" i="30"/>
  <c r="E26" i="30"/>
  <c r="D26" i="30"/>
  <c r="A26" i="30"/>
  <c r="B25" i="30"/>
  <c r="F25" i="30"/>
  <c r="E25" i="30"/>
  <c r="D25" i="30"/>
  <c r="A25" i="30"/>
  <c r="B24" i="30"/>
  <c r="F24" i="30"/>
  <c r="E24" i="30"/>
  <c r="D24" i="30"/>
  <c r="A24" i="30"/>
  <c r="B23" i="30"/>
  <c r="F23" i="30"/>
  <c r="E23" i="30"/>
  <c r="D23" i="30"/>
  <c r="A23" i="30"/>
  <c r="B22" i="30"/>
  <c r="F22" i="30"/>
  <c r="E22" i="30"/>
  <c r="D22" i="30"/>
  <c r="A22" i="30"/>
  <c r="B21" i="30"/>
  <c r="F21" i="30"/>
  <c r="E21" i="30"/>
  <c r="D21" i="30"/>
  <c r="A21" i="30"/>
  <c r="B20" i="30"/>
  <c r="F20" i="30"/>
  <c r="E20" i="30"/>
  <c r="D20" i="30"/>
  <c r="A20" i="30"/>
  <c r="C103" i="7"/>
  <c r="E103" i="7"/>
  <c r="H9" i="34"/>
  <c r="I9" i="34"/>
  <c r="J9" i="34"/>
  <c r="K9" i="34"/>
  <c r="H10" i="34"/>
  <c r="I10" i="34"/>
  <c r="J10" i="34"/>
  <c r="K10" i="34"/>
  <c r="L10" i="34"/>
  <c r="H11" i="34"/>
  <c r="I11" i="34"/>
  <c r="J11" i="34"/>
  <c r="K11" i="34"/>
  <c r="L11" i="34"/>
  <c r="H12" i="34"/>
  <c r="I12" i="34"/>
  <c r="J12" i="34"/>
  <c r="K12" i="34"/>
  <c r="L12" i="34"/>
  <c r="H13" i="34"/>
  <c r="I13" i="34"/>
  <c r="J13" i="34"/>
  <c r="K13" i="34"/>
  <c r="L13" i="34"/>
  <c r="H14" i="34"/>
  <c r="I14" i="34"/>
  <c r="J14" i="34"/>
  <c r="K14" i="34"/>
  <c r="L14" i="34"/>
  <c r="H15" i="34"/>
  <c r="I15" i="34"/>
  <c r="J15" i="34"/>
  <c r="K15" i="34"/>
  <c r="L15" i="34"/>
  <c r="H16" i="34"/>
  <c r="I16" i="34"/>
  <c r="J16" i="34"/>
  <c r="K16" i="34"/>
  <c r="L16" i="34"/>
  <c r="A20" i="34"/>
  <c r="B20" i="34"/>
  <c r="D20" i="34"/>
  <c r="E20" i="34"/>
  <c r="F20" i="34"/>
  <c r="H20" i="34"/>
  <c r="J20" i="34"/>
  <c r="K20" i="34"/>
  <c r="L20" i="34"/>
  <c r="A21" i="34"/>
  <c r="B21" i="34"/>
  <c r="D21" i="34"/>
  <c r="E21" i="34"/>
  <c r="F21" i="34"/>
  <c r="H21" i="34"/>
  <c r="J21" i="34"/>
  <c r="K21" i="34"/>
  <c r="L21" i="34"/>
  <c r="N21" i="34"/>
  <c r="O21" i="34"/>
  <c r="P21" i="34"/>
  <c r="A22" i="34"/>
  <c r="B22" i="34"/>
  <c r="D22" i="34"/>
  <c r="E22" i="34"/>
  <c r="F22" i="34"/>
  <c r="H22" i="34"/>
  <c r="J22" i="34"/>
  <c r="K22" i="34"/>
  <c r="L22" i="34"/>
  <c r="N22" i="34"/>
  <c r="O22" i="34"/>
  <c r="P22" i="34"/>
  <c r="A23" i="34"/>
  <c r="B23" i="34"/>
  <c r="D23" i="34"/>
  <c r="E23" i="34"/>
  <c r="F23" i="34"/>
  <c r="H23" i="34"/>
  <c r="J23" i="34"/>
  <c r="K23" i="34"/>
  <c r="L23" i="34"/>
  <c r="N23" i="34"/>
  <c r="O23" i="34"/>
  <c r="P23" i="34"/>
  <c r="A24" i="34"/>
  <c r="B24" i="34"/>
  <c r="D24" i="34"/>
  <c r="E24" i="34"/>
  <c r="F24" i="34"/>
  <c r="H24" i="34"/>
  <c r="J24" i="34"/>
  <c r="K24" i="34"/>
  <c r="L24" i="34"/>
  <c r="N24" i="34"/>
  <c r="O24" i="34"/>
  <c r="P24" i="34"/>
  <c r="A25" i="34"/>
  <c r="B25" i="34"/>
  <c r="D25" i="34"/>
  <c r="E25" i="34"/>
  <c r="F25" i="34"/>
  <c r="H25" i="34"/>
  <c r="J25" i="34"/>
  <c r="K25" i="34"/>
  <c r="L25" i="34"/>
  <c r="N25" i="34"/>
  <c r="O25" i="34"/>
  <c r="P25" i="34"/>
  <c r="A26" i="34"/>
  <c r="B26" i="34"/>
  <c r="D26" i="34"/>
  <c r="E26" i="34"/>
  <c r="F26" i="34"/>
  <c r="H26" i="34"/>
  <c r="J26" i="34"/>
  <c r="K26" i="34"/>
  <c r="L26" i="34"/>
  <c r="N26" i="34"/>
  <c r="O26" i="34"/>
  <c r="P26" i="34"/>
  <c r="A27" i="34"/>
  <c r="B27" i="34"/>
  <c r="D27" i="34"/>
  <c r="E27" i="34"/>
  <c r="F27" i="34"/>
  <c r="H27" i="34"/>
  <c r="J27" i="34"/>
  <c r="K27" i="34"/>
  <c r="L27" i="34"/>
  <c r="N27" i="34"/>
  <c r="O27" i="34"/>
  <c r="P27" i="34"/>
  <c r="C107" i="7"/>
  <c r="E107" i="7"/>
  <c r="C104" i="7"/>
  <c r="E104" i="7"/>
  <c r="C106" i="7"/>
  <c r="E106" i="7"/>
  <c r="C105" i="7"/>
  <c r="E105" i="7"/>
  <c r="C102" i="7"/>
  <c r="E102" i="7"/>
  <c r="C99" i="7"/>
  <c r="E99" i="7"/>
  <c r="C100" i="7"/>
  <c r="E100" i="7"/>
  <c r="C101" i="7"/>
  <c r="E101" i="7"/>
  <c r="C96" i="7"/>
  <c r="E96" i="7"/>
  <c r="C98" i="7"/>
  <c r="E98" i="7"/>
  <c r="C97" i="7"/>
  <c r="E97" i="7"/>
  <c r="C95" i="7"/>
  <c r="E95" i="7"/>
  <c r="L73" i="7"/>
  <c r="P73" i="7"/>
  <c r="C73" i="7"/>
  <c r="G73" i="7"/>
  <c r="L72" i="7"/>
  <c r="I13" i="21"/>
  <c r="J13" i="21"/>
  <c r="K13" i="21"/>
  <c r="H13" i="21"/>
  <c r="H24" i="21"/>
  <c r="H10" i="21"/>
  <c r="H12" i="21"/>
  <c r="L12" i="21"/>
  <c r="B23" i="21"/>
  <c r="I10" i="21"/>
  <c r="J10" i="21"/>
  <c r="K10" i="21"/>
  <c r="H21" i="21"/>
  <c r="H15" i="21"/>
  <c r="L15" i="21"/>
  <c r="B26" i="21"/>
  <c r="K16" i="32"/>
  <c r="I16" i="32"/>
  <c r="J16" i="32"/>
  <c r="P27" i="32"/>
  <c r="O27" i="32"/>
  <c r="N27" i="32"/>
  <c r="H9" i="32"/>
  <c r="H16" i="32"/>
  <c r="H27" i="32"/>
  <c r="L27" i="32"/>
  <c r="K27" i="32"/>
  <c r="J27" i="32"/>
  <c r="H10" i="32"/>
  <c r="L16" i="32"/>
  <c r="B27" i="32"/>
  <c r="F27" i="32"/>
  <c r="E27" i="32"/>
  <c r="D27" i="32"/>
  <c r="A27" i="32"/>
  <c r="K15" i="32"/>
  <c r="I15" i="32"/>
  <c r="J15" i="32"/>
  <c r="P26" i="32"/>
  <c r="O26" i="32"/>
  <c r="N26" i="32"/>
  <c r="H15" i="32"/>
  <c r="H26" i="32"/>
  <c r="L26" i="32"/>
  <c r="K26" i="32"/>
  <c r="J26" i="32"/>
  <c r="L15" i="32"/>
  <c r="B26" i="32"/>
  <c r="F26" i="32"/>
  <c r="E26" i="32"/>
  <c r="D26" i="32"/>
  <c r="A26" i="32"/>
  <c r="K14" i="32"/>
  <c r="I14" i="32"/>
  <c r="J14" i="32"/>
  <c r="P25" i="32"/>
  <c r="O25" i="32"/>
  <c r="N25" i="32"/>
  <c r="H14" i="32"/>
  <c r="H25" i="32"/>
  <c r="L25" i="32"/>
  <c r="K25" i="32"/>
  <c r="J25" i="32"/>
  <c r="L14" i="32"/>
  <c r="B25" i="32"/>
  <c r="F25" i="32"/>
  <c r="E25" i="32"/>
  <c r="D25" i="32"/>
  <c r="A25" i="32"/>
  <c r="K13" i="32"/>
  <c r="I13" i="32"/>
  <c r="J13" i="32"/>
  <c r="P24" i="32"/>
  <c r="O24" i="32"/>
  <c r="N24" i="32"/>
  <c r="H13" i="32"/>
  <c r="H24" i="32"/>
  <c r="L24" i="32"/>
  <c r="K24" i="32"/>
  <c r="J24" i="32"/>
  <c r="L13" i="32"/>
  <c r="B24" i="32"/>
  <c r="F24" i="32"/>
  <c r="E24" i="32"/>
  <c r="D24" i="32"/>
  <c r="A24" i="32"/>
  <c r="K12" i="32"/>
  <c r="I12" i="32"/>
  <c r="J12" i="32"/>
  <c r="P23" i="32"/>
  <c r="O23" i="32"/>
  <c r="N23" i="32"/>
  <c r="H12" i="32"/>
  <c r="H23" i="32"/>
  <c r="L23" i="32"/>
  <c r="K23" i="32"/>
  <c r="J23" i="32"/>
  <c r="L12" i="32"/>
  <c r="B23" i="32"/>
  <c r="F23" i="32"/>
  <c r="E23" i="32"/>
  <c r="D23" i="32"/>
  <c r="A23" i="32"/>
  <c r="K11" i="32"/>
  <c r="I11" i="32"/>
  <c r="J11" i="32"/>
  <c r="P22" i="32"/>
  <c r="O22" i="32"/>
  <c r="N22" i="32"/>
  <c r="H11" i="32"/>
  <c r="H22" i="32"/>
  <c r="L22" i="32"/>
  <c r="K22" i="32"/>
  <c r="J22" i="32"/>
  <c r="L11" i="32"/>
  <c r="B22" i="32"/>
  <c r="F22" i="32"/>
  <c r="E22" i="32"/>
  <c r="D22" i="32"/>
  <c r="A22" i="32"/>
  <c r="K10" i="32"/>
  <c r="I10" i="32"/>
  <c r="J10" i="32"/>
  <c r="P21" i="32"/>
  <c r="O21" i="32"/>
  <c r="N21" i="32"/>
  <c r="H21" i="32"/>
  <c r="L21" i="32"/>
  <c r="K21" i="32"/>
  <c r="J21" i="32"/>
  <c r="L10" i="32"/>
  <c r="B21" i="32"/>
  <c r="F21" i="32"/>
  <c r="E21" i="32"/>
  <c r="D21" i="32"/>
  <c r="A21" i="32"/>
  <c r="I9" i="32"/>
  <c r="J9" i="32"/>
  <c r="K9" i="32"/>
  <c r="H20" i="32"/>
  <c r="L20" i="32"/>
  <c r="K20" i="32"/>
  <c r="J20" i="32"/>
  <c r="B20" i="32"/>
  <c r="F20" i="32"/>
  <c r="E20" i="32"/>
  <c r="D20" i="32"/>
  <c r="A20" i="32"/>
  <c r="P72" i="7"/>
  <c r="C67" i="7"/>
  <c r="G67" i="7"/>
  <c r="H9" i="31"/>
  <c r="K16" i="31"/>
  <c r="I16" i="31"/>
  <c r="J16" i="31"/>
  <c r="P27" i="31"/>
  <c r="O27" i="31"/>
  <c r="N27" i="31"/>
  <c r="H16" i="31"/>
  <c r="H27" i="31"/>
  <c r="L27" i="31"/>
  <c r="K27" i="31"/>
  <c r="J27" i="31"/>
  <c r="H10" i="31"/>
  <c r="L16" i="31"/>
  <c r="B27" i="31"/>
  <c r="F27" i="31"/>
  <c r="E27" i="31"/>
  <c r="D27" i="31"/>
  <c r="A27" i="31"/>
  <c r="K15" i="31"/>
  <c r="I15" i="31"/>
  <c r="J15" i="31"/>
  <c r="P26" i="31"/>
  <c r="O26" i="31"/>
  <c r="N26" i="31"/>
  <c r="H15" i="31"/>
  <c r="H26" i="31"/>
  <c r="L26" i="31"/>
  <c r="K26" i="31"/>
  <c r="J26" i="31"/>
  <c r="L15" i="31"/>
  <c r="B26" i="31"/>
  <c r="F26" i="31"/>
  <c r="E26" i="31"/>
  <c r="D26" i="31"/>
  <c r="A26" i="31"/>
  <c r="K14" i="31"/>
  <c r="I14" i="31"/>
  <c r="J14" i="31"/>
  <c r="P25" i="31"/>
  <c r="O25" i="31"/>
  <c r="N25" i="31"/>
  <c r="H14" i="31"/>
  <c r="H25" i="31"/>
  <c r="L25" i="31"/>
  <c r="K25" i="31"/>
  <c r="J25" i="31"/>
  <c r="L14" i="31"/>
  <c r="B25" i="31"/>
  <c r="F25" i="31"/>
  <c r="E25" i="31"/>
  <c r="D25" i="31"/>
  <c r="A25" i="31"/>
  <c r="K13" i="31"/>
  <c r="I13" i="31"/>
  <c r="J13" i="31"/>
  <c r="P24" i="31"/>
  <c r="O24" i="31"/>
  <c r="N24" i="31"/>
  <c r="H13" i="31"/>
  <c r="H24" i="31"/>
  <c r="L24" i="31"/>
  <c r="K24" i="31"/>
  <c r="J24" i="31"/>
  <c r="L13" i="31"/>
  <c r="B24" i="31"/>
  <c r="F24" i="31"/>
  <c r="E24" i="31"/>
  <c r="D24" i="31"/>
  <c r="A24" i="31"/>
  <c r="K12" i="31"/>
  <c r="I12" i="31"/>
  <c r="J12" i="31"/>
  <c r="P23" i="31"/>
  <c r="O23" i="31"/>
  <c r="N23" i="31"/>
  <c r="H12" i="31"/>
  <c r="H23" i="31"/>
  <c r="L23" i="31"/>
  <c r="K23" i="31"/>
  <c r="J23" i="31"/>
  <c r="L12" i="31"/>
  <c r="B23" i="31"/>
  <c r="F23" i="31"/>
  <c r="E23" i="31"/>
  <c r="D23" i="31"/>
  <c r="A23" i="31"/>
  <c r="K11" i="31"/>
  <c r="I11" i="31"/>
  <c r="J11" i="31"/>
  <c r="P22" i="31"/>
  <c r="O22" i="31"/>
  <c r="N22" i="31"/>
  <c r="H11" i="31"/>
  <c r="H22" i="31"/>
  <c r="L22" i="31"/>
  <c r="K22" i="31"/>
  <c r="J22" i="31"/>
  <c r="L11" i="31"/>
  <c r="B22" i="31"/>
  <c r="F22" i="31"/>
  <c r="E22" i="31"/>
  <c r="D22" i="31"/>
  <c r="A22" i="31"/>
  <c r="K10" i="31"/>
  <c r="I10" i="31"/>
  <c r="J10" i="31"/>
  <c r="P21" i="31"/>
  <c r="O21" i="31"/>
  <c r="N21" i="31"/>
  <c r="H21" i="31"/>
  <c r="L21" i="31"/>
  <c r="K21" i="31"/>
  <c r="J21" i="31"/>
  <c r="L10" i="31"/>
  <c r="B21" i="31"/>
  <c r="F21" i="31"/>
  <c r="E21" i="31"/>
  <c r="D21" i="31"/>
  <c r="A21" i="31"/>
  <c r="I9" i="31"/>
  <c r="J9" i="31"/>
  <c r="K9" i="31"/>
  <c r="H20" i="31"/>
  <c r="L20" i="31"/>
  <c r="K20" i="31"/>
  <c r="J20" i="31"/>
  <c r="B20" i="31"/>
  <c r="F20" i="31"/>
  <c r="E20" i="31"/>
  <c r="D20" i="31"/>
  <c r="A20" i="31"/>
  <c r="O71" i="7"/>
  <c r="F72" i="7"/>
  <c r="K16" i="30"/>
  <c r="I16" i="30"/>
  <c r="J16" i="30"/>
  <c r="P27" i="30"/>
  <c r="O27" i="30"/>
  <c r="N27" i="30"/>
  <c r="H9" i="30"/>
  <c r="H16" i="30"/>
  <c r="H27" i="30"/>
  <c r="L27" i="30"/>
  <c r="K27" i="30"/>
  <c r="J27" i="30"/>
  <c r="H10" i="30"/>
  <c r="L16" i="30"/>
  <c r="K15" i="30"/>
  <c r="I15" i="30"/>
  <c r="J15" i="30"/>
  <c r="P26" i="30"/>
  <c r="O26" i="30"/>
  <c r="N26" i="30"/>
  <c r="H15" i="30"/>
  <c r="H26" i="30"/>
  <c r="L26" i="30"/>
  <c r="K26" i="30"/>
  <c r="J26" i="30"/>
  <c r="L15" i="30"/>
  <c r="K14" i="30"/>
  <c r="I14" i="30"/>
  <c r="J14" i="30"/>
  <c r="P25" i="30"/>
  <c r="O25" i="30"/>
  <c r="N25" i="30"/>
  <c r="H14" i="30"/>
  <c r="H25" i="30"/>
  <c r="L25" i="30"/>
  <c r="K25" i="30"/>
  <c r="J25" i="30"/>
  <c r="L14" i="30"/>
  <c r="K13" i="30"/>
  <c r="I13" i="30"/>
  <c r="J13" i="30"/>
  <c r="P24" i="30"/>
  <c r="O24" i="30"/>
  <c r="N24" i="30"/>
  <c r="H13" i="30"/>
  <c r="H24" i="30"/>
  <c r="L24" i="30"/>
  <c r="K24" i="30"/>
  <c r="J24" i="30"/>
  <c r="L13" i="30"/>
  <c r="K12" i="30"/>
  <c r="I12" i="30"/>
  <c r="J12" i="30"/>
  <c r="P23" i="30"/>
  <c r="O23" i="30"/>
  <c r="N23" i="30"/>
  <c r="H12" i="30"/>
  <c r="H23" i="30"/>
  <c r="L23" i="30"/>
  <c r="K23" i="30"/>
  <c r="J23" i="30"/>
  <c r="L12" i="30"/>
  <c r="K11" i="30"/>
  <c r="I11" i="30"/>
  <c r="J11" i="30"/>
  <c r="P22" i="30"/>
  <c r="O22" i="30"/>
  <c r="N22" i="30"/>
  <c r="H11" i="30"/>
  <c r="H22" i="30"/>
  <c r="L22" i="30"/>
  <c r="K22" i="30"/>
  <c r="J22" i="30"/>
  <c r="L11" i="30"/>
  <c r="K10" i="30"/>
  <c r="I10" i="30"/>
  <c r="J10" i="30"/>
  <c r="P21" i="30"/>
  <c r="O21" i="30"/>
  <c r="N21" i="30"/>
  <c r="H21" i="30"/>
  <c r="L21" i="30"/>
  <c r="K21" i="30"/>
  <c r="J21" i="30"/>
  <c r="L10" i="30"/>
  <c r="I9" i="30"/>
  <c r="J9" i="30"/>
  <c r="K9" i="30"/>
  <c r="H20" i="30"/>
  <c r="L20" i="30"/>
  <c r="K20" i="30"/>
  <c r="J20" i="30"/>
  <c r="L71" i="7"/>
  <c r="P71" i="7"/>
  <c r="C72" i="7"/>
  <c r="G72" i="7"/>
  <c r="L70" i="7"/>
  <c r="P70" i="7"/>
  <c r="C65" i="7"/>
  <c r="G65" i="7"/>
  <c r="K16" i="29"/>
  <c r="I16" i="29"/>
  <c r="J16" i="29"/>
  <c r="Z26" i="29"/>
  <c r="Y26" i="29"/>
  <c r="X26" i="29"/>
  <c r="H9" i="29"/>
  <c r="H16" i="29"/>
  <c r="R26" i="29"/>
  <c r="V26" i="29"/>
  <c r="U26" i="29"/>
  <c r="T26" i="29"/>
  <c r="H10" i="29"/>
  <c r="L16" i="29"/>
  <c r="L26" i="29"/>
  <c r="P26" i="29"/>
  <c r="O26" i="29"/>
  <c r="N26" i="29"/>
  <c r="K26" i="29"/>
  <c r="K15" i="29"/>
  <c r="I15" i="29"/>
  <c r="J15" i="29"/>
  <c r="Z25" i="29"/>
  <c r="Y25" i="29"/>
  <c r="X25" i="29"/>
  <c r="H15" i="29"/>
  <c r="R25" i="29"/>
  <c r="V25" i="29"/>
  <c r="U25" i="29"/>
  <c r="T25" i="29"/>
  <c r="L15" i="29"/>
  <c r="L25" i="29"/>
  <c r="P25" i="29"/>
  <c r="O25" i="29"/>
  <c r="N25" i="29"/>
  <c r="K25" i="29"/>
  <c r="K14" i="29"/>
  <c r="I14" i="29"/>
  <c r="J14" i="29"/>
  <c r="Z24" i="29"/>
  <c r="Y24" i="29"/>
  <c r="X24" i="29"/>
  <c r="H14" i="29"/>
  <c r="R24" i="29"/>
  <c r="V24" i="29"/>
  <c r="U24" i="29"/>
  <c r="T24" i="29"/>
  <c r="L14" i="29"/>
  <c r="L24" i="29"/>
  <c r="P24" i="29"/>
  <c r="O24" i="29"/>
  <c r="N24" i="29"/>
  <c r="K24" i="29"/>
  <c r="K13" i="29"/>
  <c r="I13" i="29"/>
  <c r="J13" i="29"/>
  <c r="Z23" i="29"/>
  <c r="Y23" i="29"/>
  <c r="X23" i="29"/>
  <c r="H13" i="29"/>
  <c r="R23" i="29"/>
  <c r="V23" i="29"/>
  <c r="U23" i="29"/>
  <c r="T23" i="29"/>
  <c r="L13" i="29"/>
  <c r="L23" i="29"/>
  <c r="P23" i="29"/>
  <c r="O23" i="29"/>
  <c r="N23" i="29"/>
  <c r="K23" i="29"/>
  <c r="K12" i="29"/>
  <c r="I12" i="29"/>
  <c r="J12" i="29"/>
  <c r="Z22" i="29"/>
  <c r="Y22" i="29"/>
  <c r="X22" i="29"/>
  <c r="H12" i="29"/>
  <c r="R22" i="29"/>
  <c r="V22" i="29"/>
  <c r="U22" i="29"/>
  <c r="T22" i="29"/>
  <c r="L12" i="29"/>
  <c r="L22" i="29"/>
  <c r="P22" i="29"/>
  <c r="O22" i="29"/>
  <c r="N22" i="29"/>
  <c r="K22" i="29"/>
  <c r="K11" i="29"/>
  <c r="I11" i="29"/>
  <c r="J11" i="29"/>
  <c r="Z21" i="29"/>
  <c r="Y21" i="29"/>
  <c r="X21" i="29"/>
  <c r="H11" i="29"/>
  <c r="R21" i="29"/>
  <c r="V21" i="29"/>
  <c r="U21" i="29"/>
  <c r="T21" i="29"/>
  <c r="L11" i="29"/>
  <c r="L21" i="29"/>
  <c r="P21" i="29"/>
  <c r="O21" i="29"/>
  <c r="N21" i="29"/>
  <c r="K21" i="29"/>
  <c r="K10" i="29"/>
  <c r="I10" i="29"/>
  <c r="J10" i="29"/>
  <c r="Z20" i="29"/>
  <c r="Y20" i="29"/>
  <c r="X20" i="29"/>
  <c r="R20" i="29"/>
  <c r="V20" i="29"/>
  <c r="U20" i="29"/>
  <c r="T20" i="29"/>
  <c r="L10" i="29"/>
  <c r="L20" i="29"/>
  <c r="P20" i="29"/>
  <c r="O20" i="29"/>
  <c r="N20" i="29"/>
  <c r="K20" i="29"/>
  <c r="I9" i="29"/>
  <c r="J9" i="29"/>
  <c r="K9" i="29"/>
  <c r="R19" i="29"/>
  <c r="V19" i="29"/>
  <c r="U19" i="29"/>
  <c r="T19" i="29"/>
  <c r="L19" i="29"/>
  <c r="P19" i="29"/>
  <c r="O19" i="29"/>
  <c r="N19" i="29"/>
  <c r="K19" i="29"/>
  <c r="K16" i="28"/>
  <c r="I16" i="28"/>
  <c r="J16" i="28"/>
  <c r="P27" i="28"/>
  <c r="O27" i="28"/>
  <c r="N27" i="28"/>
  <c r="H9" i="28"/>
  <c r="H16" i="28"/>
  <c r="H27" i="28"/>
  <c r="L27" i="28"/>
  <c r="K27" i="28"/>
  <c r="J27" i="28"/>
  <c r="H10" i="28"/>
  <c r="L16" i="28"/>
  <c r="B27" i="28"/>
  <c r="F27" i="28"/>
  <c r="E27" i="28"/>
  <c r="D27" i="28"/>
  <c r="A27" i="28"/>
  <c r="K15" i="28"/>
  <c r="I15" i="28"/>
  <c r="J15" i="28"/>
  <c r="P26" i="28"/>
  <c r="O26" i="28"/>
  <c r="N26" i="28"/>
  <c r="H15" i="28"/>
  <c r="H26" i="28"/>
  <c r="L26" i="28"/>
  <c r="K26" i="28"/>
  <c r="J26" i="28"/>
  <c r="L15" i="28"/>
  <c r="B26" i="28"/>
  <c r="F26" i="28"/>
  <c r="E26" i="28"/>
  <c r="D26" i="28"/>
  <c r="A26" i="28"/>
  <c r="K14" i="28"/>
  <c r="I14" i="28"/>
  <c r="J14" i="28"/>
  <c r="P25" i="28"/>
  <c r="O25" i="28"/>
  <c r="N25" i="28"/>
  <c r="H14" i="28"/>
  <c r="H25" i="28"/>
  <c r="L25" i="28"/>
  <c r="K25" i="28"/>
  <c r="J25" i="28"/>
  <c r="L14" i="28"/>
  <c r="B25" i="28"/>
  <c r="F25" i="28"/>
  <c r="E25" i="28"/>
  <c r="D25" i="28"/>
  <c r="A25" i="28"/>
  <c r="K13" i="28"/>
  <c r="I13" i="28"/>
  <c r="J13" i="28"/>
  <c r="P24" i="28"/>
  <c r="O24" i="28"/>
  <c r="N24" i="28"/>
  <c r="H13" i="28"/>
  <c r="H24" i="28"/>
  <c r="L24" i="28"/>
  <c r="K24" i="28"/>
  <c r="J24" i="28"/>
  <c r="L13" i="28"/>
  <c r="B24" i="28"/>
  <c r="F24" i="28"/>
  <c r="E24" i="28"/>
  <c r="D24" i="28"/>
  <c r="A24" i="28"/>
  <c r="K12" i="28"/>
  <c r="I12" i="28"/>
  <c r="J12" i="28"/>
  <c r="P23" i="28"/>
  <c r="O23" i="28"/>
  <c r="N23" i="28"/>
  <c r="H12" i="28"/>
  <c r="H23" i="28"/>
  <c r="L23" i="28"/>
  <c r="K23" i="28"/>
  <c r="J23" i="28"/>
  <c r="L12" i="28"/>
  <c r="B23" i="28"/>
  <c r="F23" i="28"/>
  <c r="E23" i="28"/>
  <c r="D23" i="28"/>
  <c r="A23" i="28"/>
  <c r="K11" i="28"/>
  <c r="I11" i="28"/>
  <c r="J11" i="28"/>
  <c r="P22" i="28"/>
  <c r="O22" i="28"/>
  <c r="N22" i="28"/>
  <c r="H11" i="28"/>
  <c r="H22" i="28"/>
  <c r="L22" i="28"/>
  <c r="K22" i="28"/>
  <c r="J22" i="28"/>
  <c r="L11" i="28"/>
  <c r="B22" i="28"/>
  <c r="F22" i="28"/>
  <c r="E22" i="28"/>
  <c r="D22" i="28"/>
  <c r="A22" i="28"/>
  <c r="K10" i="28"/>
  <c r="I10" i="28"/>
  <c r="J10" i="28"/>
  <c r="P21" i="28"/>
  <c r="O21" i="28"/>
  <c r="N21" i="28"/>
  <c r="H21" i="28"/>
  <c r="L21" i="28"/>
  <c r="K21" i="28"/>
  <c r="J21" i="28"/>
  <c r="L10" i="28"/>
  <c r="B21" i="28"/>
  <c r="F21" i="28"/>
  <c r="E21" i="28"/>
  <c r="D21" i="28"/>
  <c r="A21" i="28"/>
  <c r="I9" i="28"/>
  <c r="J9" i="28"/>
  <c r="K9" i="28"/>
  <c r="H20" i="28"/>
  <c r="L20" i="28"/>
  <c r="K20" i="28"/>
  <c r="J20" i="28"/>
  <c r="B20" i="28"/>
  <c r="F20" i="28"/>
  <c r="E20" i="28"/>
  <c r="D20" i="28"/>
  <c r="A20" i="28"/>
  <c r="L67" i="7"/>
  <c r="N67" i="7"/>
  <c r="H10" i="26"/>
  <c r="H9" i="26"/>
  <c r="K16" i="26"/>
  <c r="I16" i="26"/>
  <c r="J16" i="26"/>
  <c r="Z26" i="26"/>
  <c r="Y26" i="26"/>
  <c r="X26" i="26"/>
  <c r="H16" i="26"/>
  <c r="R26" i="26"/>
  <c r="V26" i="26"/>
  <c r="U26" i="26"/>
  <c r="T26" i="26"/>
  <c r="L16" i="26"/>
  <c r="L26" i="26"/>
  <c r="P26" i="26"/>
  <c r="O26" i="26"/>
  <c r="N26" i="26"/>
  <c r="K26" i="26"/>
  <c r="K15" i="26"/>
  <c r="I15" i="26"/>
  <c r="J15" i="26"/>
  <c r="Z25" i="26"/>
  <c r="Y25" i="26"/>
  <c r="X25" i="26"/>
  <c r="H15" i="26"/>
  <c r="R25" i="26"/>
  <c r="V25" i="26"/>
  <c r="U25" i="26"/>
  <c r="T25" i="26"/>
  <c r="L15" i="26"/>
  <c r="L25" i="26"/>
  <c r="P25" i="26"/>
  <c r="O25" i="26"/>
  <c r="N25" i="26"/>
  <c r="K25" i="26"/>
  <c r="K14" i="26"/>
  <c r="I14" i="26"/>
  <c r="J14" i="26"/>
  <c r="Z24" i="26"/>
  <c r="Y24" i="26"/>
  <c r="X24" i="26"/>
  <c r="H14" i="26"/>
  <c r="R24" i="26"/>
  <c r="V24" i="26"/>
  <c r="U24" i="26"/>
  <c r="T24" i="26"/>
  <c r="L14" i="26"/>
  <c r="L24" i="26"/>
  <c r="P24" i="26"/>
  <c r="O24" i="26"/>
  <c r="N24" i="26"/>
  <c r="K24" i="26"/>
  <c r="K13" i="26"/>
  <c r="I13" i="26"/>
  <c r="J13" i="26"/>
  <c r="Z23" i="26"/>
  <c r="Y23" i="26"/>
  <c r="X23" i="26"/>
  <c r="H13" i="26"/>
  <c r="R23" i="26"/>
  <c r="V23" i="26"/>
  <c r="U23" i="26"/>
  <c r="T23" i="26"/>
  <c r="L13" i="26"/>
  <c r="L23" i="26"/>
  <c r="P23" i="26"/>
  <c r="O23" i="26"/>
  <c r="N23" i="26"/>
  <c r="K23" i="26"/>
  <c r="K12" i="26"/>
  <c r="I12" i="26"/>
  <c r="J12" i="26"/>
  <c r="Z22" i="26"/>
  <c r="Y22" i="26"/>
  <c r="X22" i="26"/>
  <c r="H12" i="26"/>
  <c r="R22" i="26"/>
  <c r="V22" i="26"/>
  <c r="U22" i="26"/>
  <c r="T22" i="26"/>
  <c r="L12" i="26"/>
  <c r="L22" i="26"/>
  <c r="P22" i="26"/>
  <c r="O22" i="26"/>
  <c r="N22" i="26"/>
  <c r="K22" i="26"/>
  <c r="K11" i="26"/>
  <c r="I11" i="26"/>
  <c r="J11" i="26"/>
  <c r="Z21" i="26"/>
  <c r="Y21" i="26"/>
  <c r="X21" i="26"/>
  <c r="H11" i="26"/>
  <c r="R21" i="26"/>
  <c r="V21" i="26"/>
  <c r="U21" i="26"/>
  <c r="T21" i="26"/>
  <c r="L11" i="26"/>
  <c r="L21" i="26"/>
  <c r="P21" i="26"/>
  <c r="O21" i="26"/>
  <c r="N21" i="26"/>
  <c r="K21" i="26"/>
  <c r="K10" i="26"/>
  <c r="I10" i="26"/>
  <c r="J10" i="26"/>
  <c r="Z20" i="26"/>
  <c r="Y20" i="26"/>
  <c r="X20" i="26"/>
  <c r="R20" i="26"/>
  <c r="V20" i="26"/>
  <c r="U20" i="26"/>
  <c r="T20" i="26"/>
  <c r="L10" i="26"/>
  <c r="L20" i="26"/>
  <c r="P20" i="26"/>
  <c r="O20" i="26"/>
  <c r="N20" i="26"/>
  <c r="K20" i="26"/>
  <c r="I9" i="26"/>
  <c r="J9" i="26"/>
  <c r="K9" i="26"/>
  <c r="R19" i="26"/>
  <c r="V19" i="26"/>
  <c r="U19" i="26"/>
  <c r="T19" i="26"/>
  <c r="L19" i="26"/>
  <c r="P19" i="26"/>
  <c r="O19" i="26"/>
  <c r="N19" i="26"/>
  <c r="K19" i="26"/>
  <c r="K16" i="25"/>
  <c r="I16" i="25"/>
  <c r="J16" i="25"/>
  <c r="P27" i="25"/>
  <c r="O27" i="25"/>
  <c r="N27" i="25"/>
  <c r="H9" i="25"/>
  <c r="H16" i="25"/>
  <c r="H27" i="25"/>
  <c r="L27" i="25"/>
  <c r="K27" i="25"/>
  <c r="J27" i="25"/>
  <c r="H10" i="25"/>
  <c r="L16" i="25"/>
  <c r="B27" i="25"/>
  <c r="F27" i="25"/>
  <c r="E27" i="25"/>
  <c r="D27" i="25"/>
  <c r="A27" i="25"/>
  <c r="K15" i="25"/>
  <c r="I15" i="25"/>
  <c r="J15" i="25"/>
  <c r="P26" i="25"/>
  <c r="O26" i="25"/>
  <c r="N26" i="25"/>
  <c r="H15" i="25"/>
  <c r="H26" i="25"/>
  <c r="L26" i="25"/>
  <c r="K26" i="25"/>
  <c r="J26" i="25"/>
  <c r="L15" i="25"/>
  <c r="B26" i="25"/>
  <c r="F26" i="25"/>
  <c r="E26" i="25"/>
  <c r="D26" i="25"/>
  <c r="A26" i="25"/>
  <c r="K14" i="25"/>
  <c r="I14" i="25"/>
  <c r="J14" i="25"/>
  <c r="P25" i="25"/>
  <c r="O25" i="25"/>
  <c r="N25" i="25"/>
  <c r="H14" i="25"/>
  <c r="H25" i="25"/>
  <c r="L25" i="25"/>
  <c r="K25" i="25"/>
  <c r="J25" i="25"/>
  <c r="L14" i="25"/>
  <c r="B25" i="25"/>
  <c r="F25" i="25"/>
  <c r="E25" i="25"/>
  <c r="D25" i="25"/>
  <c r="A25" i="25"/>
  <c r="K13" i="25"/>
  <c r="I13" i="25"/>
  <c r="J13" i="25"/>
  <c r="P24" i="25"/>
  <c r="O24" i="25"/>
  <c r="N24" i="25"/>
  <c r="H13" i="25"/>
  <c r="H24" i="25"/>
  <c r="L24" i="25"/>
  <c r="K24" i="25"/>
  <c r="J24" i="25"/>
  <c r="L13" i="25"/>
  <c r="B24" i="25"/>
  <c r="F24" i="25"/>
  <c r="E24" i="25"/>
  <c r="D24" i="25"/>
  <c r="A24" i="25"/>
  <c r="K12" i="25"/>
  <c r="I12" i="25"/>
  <c r="J12" i="25"/>
  <c r="P23" i="25"/>
  <c r="O23" i="25"/>
  <c r="N23" i="25"/>
  <c r="H12" i="25"/>
  <c r="H23" i="25"/>
  <c r="L23" i="25"/>
  <c r="K23" i="25"/>
  <c r="J23" i="25"/>
  <c r="L12" i="25"/>
  <c r="B23" i="25"/>
  <c r="F23" i="25"/>
  <c r="E23" i="25"/>
  <c r="D23" i="25"/>
  <c r="A23" i="25"/>
  <c r="K11" i="25"/>
  <c r="I11" i="25"/>
  <c r="J11" i="25"/>
  <c r="P22" i="25"/>
  <c r="O22" i="25"/>
  <c r="N22" i="25"/>
  <c r="H11" i="25"/>
  <c r="H22" i="25"/>
  <c r="L22" i="25"/>
  <c r="K22" i="25"/>
  <c r="J22" i="25"/>
  <c r="L11" i="25"/>
  <c r="B22" i="25"/>
  <c r="F22" i="25"/>
  <c r="E22" i="25"/>
  <c r="D22" i="25"/>
  <c r="A22" i="25"/>
  <c r="K10" i="25"/>
  <c r="I10" i="25"/>
  <c r="J10" i="25"/>
  <c r="P21" i="25"/>
  <c r="O21" i="25"/>
  <c r="N21" i="25"/>
  <c r="H21" i="25"/>
  <c r="L21" i="25"/>
  <c r="K21" i="25"/>
  <c r="J21" i="25"/>
  <c r="L10" i="25"/>
  <c r="B21" i="25"/>
  <c r="F21" i="25"/>
  <c r="E21" i="25"/>
  <c r="D21" i="25"/>
  <c r="A21" i="25"/>
  <c r="I9" i="25"/>
  <c r="J9" i="25"/>
  <c r="K9" i="25"/>
  <c r="H20" i="25"/>
  <c r="L20" i="25"/>
  <c r="K20" i="25"/>
  <c r="J20" i="25"/>
  <c r="B20" i="25"/>
  <c r="F20" i="25"/>
  <c r="E20" i="25"/>
  <c r="D20" i="25"/>
  <c r="A20" i="25"/>
  <c r="C89" i="7"/>
  <c r="C88" i="7"/>
  <c r="C87" i="7"/>
  <c r="C86" i="7"/>
  <c r="C85" i="7"/>
  <c r="C84" i="7"/>
  <c r="C83" i="7"/>
  <c r="C82" i="7"/>
  <c r="C81" i="7"/>
  <c r="L69" i="7"/>
  <c r="N69" i="7"/>
  <c r="L68" i="7"/>
  <c r="P68" i="7"/>
  <c r="P67" i="7"/>
  <c r="L66" i="7"/>
  <c r="P66" i="7"/>
  <c r="L65" i="7"/>
  <c r="P65" i="7"/>
  <c r="L63" i="7"/>
  <c r="P63" i="7"/>
  <c r="L64" i="7"/>
  <c r="N64" i="7"/>
  <c r="L61" i="7"/>
  <c r="P61" i="7"/>
  <c r="L62" i="7"/>
  <c r="P62" i="7"/>
  <c r="C63" i="7"/>
  <c r="C62" i="7"/>
  <c r="L10" i="8"/>
  <c r="L20" i="8"/>
  <c r="L11" i="8"/>
  <c r="L21" i="8"/>
  <c r="L12" i="8"/>
  <c r="L22" i="8"/>
  <c r="L13" i="8"/>
  <c r="L23" i="8"/>
  <c r="L14" i="8"/>
  <c r="L24" i="8"/>
  <c r="L15" i="8"/>
  <c r="L25" i="8"/>
  <c r="L16" i="8"/>
  <c r="L26" i="8"/>
  <c r="B20" i="1"/>
  <c r="H10" i="1"/>
  <c r="L10" i="1"/>
  <c r="B21" i="1"/>
  <c r="H11" i="1"/>
  <c r="L11" i="1"/>
  <c r="B22" i="1"/>
  <c r="H12" i="1"/>
  <c r="L12" i="1"/>
  <c r="B23" i="1"/>
  <c r="H13" i="1"/>
  <c r="L13" i="1"/>
  <c r="B24" i="1"/>
  <c r="H14" i="1"/>
  <c r="L14" i="1"/>
  <c r="B25" i="1"/>
  <c r="H15" i="1"/>
  <c r="L15" i="1"/>
  <c r="B26" i="1"/>
  <c r="H16" i="1"/>
  <c r="L16" i="1"/>
  <c r="B27" i="1"/>
  <c r="B20" i="2"/>
  <c r="H10" i="2"/>
  <c r="L10" i="2"/>
  <c r="B21" i="2"/>
  <c r="H11" i="2"/>
  <c r="L11" i="2"/>
  <c r="B22" i="2"/>
  <c r="H12" i="2"/>
  <c r="L12" i="2"/>
  <c r="B23" i="2"/>
  <c r="H13" i="2"/>
  <c r="L13" i="2"/>
  <c r="B24" i="2"/>
  <c r="H14" i="2"/>
  <c r="L14" i="2"/>
  <c r="B25" i="2"/>
  <c r="H15" i="2"/>
  <c r="L15" i="2"/>
  <c r="B26" i="2"/>
  <c r="H16" i="2"/>
  <c r="L16" i="2"/>
  <c r="B27" i="2"/>
  <c r="AB20" i="3"/>
  <c r="AB21" i="3"/>
  <c r="AB22" i="3"/>
  <c r="AB23" i="3"/>
  <c r="AB24" i="3"/>
  <c r="AB25" i="3"/>
  <c r="AB26" i="3"/>
  <c r="AB27" i="3"/>
  <c r="P64" i="7"/>
  <c r="N66" i="7"/>
  <c r="N62" i="7"/>
  <c r="N63" i="7"/>
  <c r="P69" i="7"/>
  <c r="N61" i="7"/>
  <c r="N65" i="7"/>
  <c r="N68" i="7"/>
  <c r="AL11" i="3"/>
  <c r="AL12" i="3"/>
  <c r="AL13" i="3"/>
  <c r="AL14" i="3"/>
  <c r="AL15" i="3"/>
  <c r="AL16" i="3"/>
  <c r="AL10" i="3"/>
  <c r="A27" i="23"/>
  <c r="A26" i="23"/>
  <c r="A25" i="23"/>
  <c r="A24" i="23"/>
  <c r="A23" i="23"/>
  <c r="A22" i="23"/>
  <c r="A21" i="23"/>
  <c r="I9" i="23"/>
  <c r="J9" i="23"/>
  <c r="K9" i="23"/>
  <c r="H9" i="23"/>
  <c r="H20" i="23"/>
  <c r="K20" i="23"/>
  <c r="B20" i="23"/>
  <c r="D20" i="23"/>
  <c r="A20" i="23"/>
  <c r="L16" i="23"/>
  <c r="K16" i="23"/>
  <c r="J16" i="23"/>
  <c r="I16" i="23"/>
  <c r="H16" i="23"/>
  <c r="L15" i="23"/>
  <c r="K15" i="23"/>
  <c r="J15" i="23"/>
  <c r="I15" i="23"/>
  <c r="H15" i="23"/>
  <c r="L14" i="23"/>
  <c r="K14" i="23"/>
  <c r="J14" i="23"/>
  <c r="I14" i="23"/>
  <c r="H14" i="23"/>
  <c r="L13" i="23"/>
  <c r="K13" i="23"/>
  <c r="J13" i="23"/>
  <c r="I13" i="23"/>
  <c r="H13" i="23"/>
  <c r="L12" i="23"/>
  <c r="K12" i="23"/>
  <c r="J12" i="23"/>
  <c r="I12" i="23"/>
  <c r="H12" i="23"/>
  <c r="L11" i="23"/>
  <c r="K11" i="23"/>
  <c r="J11" i="23"/>
  <c r="I11" i="23"/>
  <c r="H11" i="23"/>
  <c r="L10" i="23"/>
  <c r="K10" i="23"/>
  <c r="J10" i="23"/>
  <c r="I10" i="23"/>
  <c r="H10" i="23"/>
  <c r="F20" i="23"/>
  <c r="AA27" i="3"/>
  <c r="AA26" i="3"/>
  <c r="AA25" i="3"/>
  <c r="AA24" i="3"/>
  <c r="AA23" i="3"/>
  <c r="AA22" i="3"/>
  <c r="AA21" i="3"/>
  <c r="AE20" i="3"/>
  <c r="AA20" i="3"/>
  <c r="AK16" i="3"/>
  <c r="AJ16" i="3"/>
  <c r="AI16" i="3"/>
  <c r="AO27" i="3"/>
  <c r="AH16" i="3"/>
  <c r="AK15" i="3"/>
  <c r="AJ15" i="3"/>
  <c r="AI15" i="3"/>
  <c r="AH15" i="3"/>
  <c r="AK14" i="3"/>
  <c r="AJ14" i="3"/>
  <c r="AI14" i="3"/>
  <c r="AH14" i="3"/>
  <c r="AK13" i="3"/>
  <c r="AJ13" i="3"/>
  <c r="AI13" i="3"/>
  <c r="AH13" i="3"/>
  <c r="AK12" i="3"/>
  <c r="AJ12" i="3"/>
  <c r="AI12" i="3"/>
  <c r="AH12" i="3"/>
  <c r="AK11" i="3"/>
  <c r="AJ11" i="3"/>
  <c r="AI11" i="3"/>
  <c r="AH11" i="3"/>
  <c r="AK10" i="3"/>
  <c r="AJ10" i="3"/>
  <c r="AI10" i="3"/>
  <c r="AH10" i="3"/>
  <c r="AK9" i="3"/>
  <c r="AJ9" i="3"/>
  <c r="AI9" i="3"/>
  <c r="AH9" i="3"/>
  <c r="AH20" i="3"/>
  <c r="AN27" i="3"/>
  <c r="AH27" i="3"/>
  <c r="AK27" i="3"/>
  <c r="AD27" i="3"/>
  <c r="AO26" i="3"/>
  <c r="AP26" i="3"/>
  <c r="AN25" i="3"/>
  <c r="AO25" i="3"/>
  <c r="AP25" i="3"/>
  <c r="AD25" i="3"/>
  <c r="AP24" i="3"/>
  <c r="AN24" i="3"/>
  <c r="AH24" i="3"/>
  <c r="H13" i="3"/>
  <c r="AJ24" i="3"/>
  <c r="AO24" i="3"/>
  <c r="AO23" i="3"/>
  <c r="AP23" i="3"/>
  <c r="AD23" i="3"/>
  <c r="AH23" i="3"/>
  <c r="AK23" i="3"/>
  <c r="AH22" i="3"/>
  <c r="H11" i="3"/>
  <c r="AJ22" i="3"/>
  <c r="AP22" i="3"/>
  <c r="AO22" i="3"/>
  <c r="AO21" i="3"/>
  <c r="AN21" i="3"/>
  <c r="AP21" i="3"/>
  <c r="O27" i="23"/>
  <c r="P27" i="23"/>
  <c r="B27" i="23"/>
  <c r="E27" i="23"/>
  <c r="P26" i="23"/>
  <c r="H26" i="23"/>
  <c r="K26" i="23"/>
  <c r="N25" i="23"/>
  <c r="P25" i="23"/>
  <c r="O25" i="23"/>
  <c r="H25" i="23"/>
  <c r="J25" i="23"/>
  <c r="O24" i="23"/>
  <c r="P24" i="23"/>
  <c r="H24" i="23"/>
  <c r="K24" i="23"/>
  <c r="P23" i="23"/>
  <c r="N23" i="23"/>
  <c r="O21" i="23"/>
  <c r="H22" i="23"/>
  <c r="L22" i="23"/>
  <c r="N21" i="23"/>
  <c r="P21" i="23"/>
  <c r="L26" i="23"/>
  <c r="D27" i="23"/>
  <c r="F27" i="23"/>
  <c r="K25" i="23"/>
  <c r="J20" i="23"/>
  <c r="H21" i="23"/>
  <c r="L21" i="23"/>
  <c r="B22" i="23"/>
  <c r="F22" i="23"/>
  <c r="N22" i="23"/>
  <c r="H23" i="23"/>
  <c r="L23" i="23"/>
  <c r="B24" i="23"/>
  <c r="N24" i="23"/>
  <c r="B26" i="23"/>
  <c r="N26" i="23"/>
  <c r="H27" i="23"/>
  <c r="O22" i="23"/>
  <c r="O26" i="23"/>
  <c r="L20" i="23"/>
  <c r="P22" i="23"/>
  <c r="F24" i="23"/>
  <c r="B21" i="23"/>
  <c r="B23" i="23"/>
  <c r="N27" i="23"/>
  <c r="E20" i="23"/>
  <c r="O23" i="23"/>
  <c r="B25" i="23"/>
  <c r="AD21" i="3"/>
  <c r="H9" i="3"/>
  <c r="AF21" i="3"/>
  <c r="AE21" i="3"/>
  <c r="AL20" i="3"/>
  <c r="AK20" i="3"/>
  <c r="AJ20" i="3"/>
  <c r="AH21" i="3"/>
  <c r="AE22" i="3"/>
  <c r="AF22" i="3"/>
  <c r="AD22" i="3"/>
  <c r="AE26" i="3"/>
  <c r="AF26" i="3"/>
  <c r="AD26" i="3"/>
  <c r="AE24" i="3"/>
  <c r="AF24" i="3"/>
  <c r="AD24" i="3"/>
  <c r="AF20" i="3"/>
  <c r="AE23" i="3"/>
  <c r="AK24" i="3"/>
  <c r="AE25" i="3"/>
  <c r="AE27" i="3"/>
  <c r="AP27" i="3"/>
  <c r="AF23" i="3"/>
  <c r="AF25" i="3"/>
  <c r="AF27" i="3"/>
  <c r="AN22" i="3"/>
  <c r="AH25" i="3"/>
  <c r="AN26" i="3"/>
  <c r="AD20" i="3"/>
  <c r="AN23" i="3"/>
  <c r="AH26" i="3"/>
  <c r="A27" i="21"/>
  <c r="A26" i="21"/>
  <c r="A25" i="21"/>
  <c r="A24" i="21"/>
  <c r="A23" i="21"/>
  <c r="A22" i="21"/>
  <c r="A21" i="21"/>
  <c r="B20" i="21"/>
  <c r="H9" i="21"/>
  <c r="D20" i="21"/>
  <c r="A20" i="21"/>
  <c r="L16" i="21"/>
  <c r="K16" i="21"/>
  <c r="J16" i="21"/>
  <c r="I16" i="21"/>
  <c r="H16" i="21"/>
  <c r="K15" i="21"/>
  <c r="J15" i="21"/>
  <c r="I15" i="21"/>
  <c r="L14" i="21"/>
  <c r="K14" i="21"/>
  <c r="J14" i="21"/>
  <c r="I14" i="21"/>
  <c r="H14" i="21"/>
  <c r="L13" i="21"/>
  <c r="K12" i="21"/>
  <c r="J12" i="21"/>
  <c r="I12" i="21"/>
  <c r="L11" i="21"/>
  <c r="K11" i="21"/>
  <c r="J11" i="21"/>
  <c r="I11" i="21"/>
  <c r="O22" i="21"/>
  <c r="H11" i="21"/>
  <c r="H22" i="21"/>
  <c r="L10" i="21"/>
  <c r="N21" i="21"/>
  <c r="K9" i="21"/>
  <c r="J9" i="21"/>
  <c r="I9" i="21"/>
  <c r="H20" i="21"/>
  <c r="L20" i="21"/>
  <c r="A27" i="20"/>
  <c r="A26" i="20"/>
  <c r="A25" i="20"/>
  <c r="A24" i="20"/>
  <c r="A23" i="20"/>
  <c r="A22" i="20"/>
  <c r="A21" i="20"/>
  <c r="I9" i="20"/>
  <c r="J9" i="20"/>
  <c r="K9" i="20"/>
  <c r="H9" i="20"/>
  <c r="H20" i="20"/>
  <c r="L20" i="20"/>
  <c r="B20" i="20"/>
  <c r="F20" i="20"/>
  <c r="E20" i="20"/>
  <c r="A20" i="20"/>
  <c r="L16" i="20"/>
  <c r="K16" i="20"/>
  <c r="J16" i="20"/>
  <c r="I16" i="20"/>
  <c r="H16" i="20"/>
  <c r="L15" i="20"/>
  <c r="K15" i="20"/>
  <c r="J15" i="20"/>
  <c r="I15" i="20"/>
  <c r="H15" i="20"/>
  <c r="L14" i="20"/>
  <c r="K14" i="20"/>
  <c r="J14" i="20"/>
  <c r="I14" i="20"/>
  <c r="H14" i="20"/>
  <c r="L13" i="20"/>
  <c r="K13" i="20"/>
  <c r="J13" i="20"/>
  <c r="I13" i="20"/>
  <c r="H13" i="20"/>
  <c r="L12" i="20"/>
  <c r="K12" i="20"/>
  <c r="J12" i="20"/>
  <c r="I12" i="20"/>
  <c r="H12" i="20"/>
  <c r="L11" i="20"/>
  <c r="K11" i="20"/>
  <c r="J11" i="20"/>
  <c r="I11" i="20"/>
  <c r="H11" i="20"/>
  <c r="L10" i="20"/>
  <c r="K10" i="20"/>
  <c r="J10" i="20"/>
  <c r="I10" i="20"/>
  <c r="H10" i="20"/>
  <c r="H16" i="3"/>
  <c r="AJ27" i="3"/>
  <c r="AL27" i="3"/>
  <c r="AL24" i="3"/>
  <c r="H12" i="3"/>
  <c r="AJ23" i="3"/>
  <c r="AL23" i="3"/>
  <c r="AK22" i="3"/>
  <c r="AL22" i="3"/>
  <c r="J26" i="23"/>
  <c r="L25" i="23"/>
  <c r="J24" i="23"/>
  <c r="L24" i="23"/>
  <c r="J22" i="23"/>
  <c r="K22" i="23"/>
  <c r="K27" i="23"/>
  <c r="J27" i="23"/>
  <c r="E21" i="23"/>
  <c r="F21" i="23"/>
  <c r="D21" i="23"/>
  <c r="E24" i="23"/>
  <c r="D24" i="23"/>
  <c r="E26" i="23"/>
  <c r="D26" i="23"/>
  <c r="E23" i="23"/>
  <c r="F23" i="23"/>
  <c r="D23" i="23"/>
  <c r="L27" i="23"/>
  <c r="F26" i="23"/>
  <c r="K21" i="23"/>
  <c r="J21" i="23"/>
  <c r="K23" i="23"/>
  <c r="J23" i="23"/>
  <c r="E25" i="23"/>
  <c r="D25" i="23"/>
  <c r="F25" i="23"/>
  <c r="E22" i="23"/>
  <c r="D22" i="23"/>
  <c r="AK25" i="3"/>
  <c r="AL25" i="3"/>
  <c r="H14" i="3"/>
  <c r="AJ25" i="3"/>
  <c r="AK21" i="3"/>
  <c r="AL21" i="3"/>
  <c r="C10" i="3"/>
  <c r="H10" i="3"/>
  <c r="AJ21" i="3"/>
  <c r="H15" i="3"/>
  <c r="AJ26" i="3"/>
  <c r="AL26" i="3"/>
  <c r="AK26" i="3"/>
  <c r="O27" i="21"/>
  <c r="N27" i="21"/>
  <c r="H27" i="21"/>
  <c r="J27" i="21"/>
  <c r="O26" i="21"/>
  <c r="P26" i="21"/>
  <c r="O25" i="21"/>
  <c r="P25" i="21"/>
  <c r="H25" i="21"/>
  <c r="K25" i="21"/>
  <c r="N24" i="21"/>
  <c r="K24" i="21"/>
  <c r="P24" i="21"/>
  <c r="P23" i="21"/>
  <c r="O23" i="21"/>
  <c r="H23" i="21"/>
  <c r="K23" i="21"/>
  <c r="F26" i="21"/>
  <c r="P22" i="21"/>
  <c r="P21" i="21"/>
  <c r="K21" i="21"/>
  <c r="E23" i="21"/>
  <c r="B27" i="21"/>
  <c r="E27" i="21"/>
  <c r="B21" i="21"/>
  <c r="E21" i="21"/>
  <c r="B25" i="21"/>
  <c r="E25" i="21"/>
  <c r="K20" i="21"/>
  <c r="J20" i="21"/>
  <c r="K22" i="21"/>
  <c r="J22" i="21"/>
  <c r="J25" i="21"/>
  <c r="D26" i="21"/>
  <c r="N23" i="21"/>
  <c r="E20" i="21"/>
  <c r="L25" i="21"/>
  <c r="N25" i="21"/>
  <c r="H26" i="21"/>
  <c r="L26" i="21"/>
  <c r="O21" i="21"/>
  <c r="F20" i="21"/>
  <c r="P27" i="21"/>
  <c r="L22" i="21"/>
  <c r="B22" i="21"/>
  <c r="N22" i="21"/>
  <c r="B24" i="21"/>
  <c r="F24" i="21"/>
  <c r="N26" i="21"/>
  <c r="O24" i="21"/>
  <c r="P27" i="20"/>
  <c r="N27" i="20"/>
  <c r="O27" i="20"/>
  <c r="N26" i="20"/>
  <c r="H26" i="20"/>
  <c r="K26" i="20"/>
  <c r="N25" i="20"/>
  <c r="P25" i="20"/>
  <c r="H25" i="20"/>
  <c r="K25" i="20"/>
  <c r="O25" i="20"/>
  <c r="L25" i="20"/>
  <c r="N24" i="20"/>
  <c r="P24" i="20"/>
  <c r="O24" i="20"/>
  <c r="P23" i="20"/>
  <c r="O23" i="20"/>
  <c r="H23" i="20"/>
  <c r="K23" i="20"/>
  <c r="O22" i="20"/>
  <c r="P22" i="20"/>
  <c r="H22" i="20"/>
  <c r="K22" i="20"/>
  <c r="B24" i="20"/>
  <c r="E24" i="20"/>
  <c r="H21" i="20"/>
  <c r="J21" i="20"/>
  <c r="O21" i="20"/>
  <c r="P21" i="20"/>
  <c r="K21" i="20"/>
  <c r="J20" i="20"/>
  <c r="B22" i="20"/>
  <c r="N22" i="20"/>
  <c r="B26" i="20"/>
  <c r="F26" i="20"/>
  <c r="H27" i="20"/>
  <c r="L27" i="20"/>
  <c r="K20" i="20"/>
  <c r="O26" i="20"/>
  <c r="P26" i="20"/>
  <c r="L21" i="20"/>
  <c r="D20" i="20"/>
  <c r="B21" i="20"/>
  <c r="N21" i="20"/>
  <c r="B23" i="20"/>
  <c r="N23" i="20"/>
  <c r="H24" i="20"/>
  <c r="B25" i="20"/>
  <c r="B27" i="20"/>
  <c r="I16" i="6"/>
  <c r="J16" i="6"/>
  <c r="K16" i="6"/>
  <c r="H16" i="6"/>
  <c r="H27" i="6"/>
  <c r="I15" i="6"/>
  <c r="J15" i="6"/>
  <c r="K15" i="6"/>
  <c r="H15" i="6"/>
  <c r="H26" i="6"/>
  <c r="I14" i="6"/>
  <c r="J14" i="6"/>
  <c r="K14" i="6"/>
  <c r="H14" i="6"/>
  <c r="H25" i="6"/>
  <c r="I13" i="6"/>
  <c r="J13" i="6"/>
  <c r="K13" i="6"/>
  <c r="H13" i="6"/>
  <c r="H24" i="6"/>
  <c r="I12" i="6"/>
  <c r="J12" i="6"/>
  <c r="K12" i="6"/>
  <c r="H12" i="6"/>
  <c r="H23" i="6"/>
  <c r="I11" i="6"/>
  <c r="J11" i="6"/>
  <c r="K11" i="6"/>
  <c r="H11" i="6"/>
  <c r="H22" i="6"/>
  <c r="I10" i="6"/>
  <c r="J10" i="6"/>
  <c r="K10" i="6"/>
  <c r="H10" i="6"/>
  <c r="H21" i="6"/>
  <c r="I9" i="6"/>
  <c r="J9" i="6"/>
  <c r="K9" i="6"/>
  <c r="H9" i="6"/>
  <c r="H20" i="6"/>
  <c r="I16" i="5"/>
  <c r="J16" i="5"/>
  <c r="K16" i="5"/>
  <c r="H16" i="5"/>
  <c r="H27" i="5"/>
  <c r="I15" i="5"/>
  <c r="J15" i="5"/>
  <c r="K15" i="5"/>
  <c r="H15" i="5"/>
  <c r="H26" i="5"/>
  <c r="I14" i="5"/>
  <c r="J14" i="5"/>
  <c r="K14" i="5"/>
  <c r="H14" i="5"/>
  <c r="H25" i="5"/>
  <c r="I13" i="5"/>
  <c r="J13" i="5"/>
  <c r="K13" i="5"/>
  <c r="H13" i="5"/>
  <c r="H24" i="5"/>
  <c r="I12" i="5"/>
  <c r="J12" i="5"/>
  <c r="K12" i="5"/>
  <c r="H12" i="5"/>
  <c r="H23" i="5"/>
  <c r="I11" i="5"/>
  <c r="J11" i="5"/>
  <c r="K11" i="5"/>
  <c r="H11" i="5"/>
  <c r="H22" i="5"/>
  <c r="I10" i="5"/>
  <c r="J10" i="5"/>
  <c r="K10" i="5"/>
  <c r="H10" i="5"/>
  <c r="H21" i="5"/>
  <c r="I9" i="5"/>
  <c r="J9" i="5"/>
  <c r="K9" i="5"/>
  <c r="H9" i="5"/>
  <c r="H20" i="5"/>
  <c r="I16" i="4"/>
  <c r="J16" i="4"/>
  <c r="K16" i="4"/>
  <c r="H16" i="4"/>
  <c r="H27" i="4"/>
  <c r="I15" i="4"/>
  <c r="J15" i="4"/>
  <c r="K15" i="4"/>
  <c r="H15" i="4"/>
  <c r="H26" i="4"/>
  <c r="I14" i="4"/>
  <c r="J14" i="4"/>
  <c r="K14" i="4"/>
  <c r="H14" i="4"/>
  <c r="H25" i="4"/>
  <c r="I13" i="4"/>
  <c r="J13" i="4"/>
  <c r="K13" i="4"/>
  <c r="H13" i="4"/>
  <c r="H24" i="4"/>
  <c r="I12" i="4"/>
  <c r="J12" i="4"/>
  <c r="K12" i="4"/>
  <c r="H12" i="4"/>
  <c r="H23" i="4"/>
  <c r="I11" i="4"/>
  <c r="J11" i="4"/>
  <c r="K11" i="4"/>
  <c r="H11" i="4"/>
  <c r="H22" i="4"/>
  <c r="I10" i="4"/>
  <c r="J10" i="4"/>
  <c r="K10" i="4"/>
  <c r="H10" i="4"/>
  <c r="H21" i="4"/>
  <c r="I9" i="4"/>
  <c r="J9" i="4"/>
  <c r="K9" i="4"/>
  <c r="H9" i="4"/>
  <c r="H20" i="4"/>
  <c r="I16" i="3"/>
  <c r="J16" i="3"/>
  <c r="K16" i="3"/>
  <c r="H27" i="3"/>
  <c r="I15" i="3"/>
  <c r="J15" i="3"/>
  <c r="K15" i="3"/>
  <c r="H26" i="3"/>
  <c r="I14" i="3"/>
  <c r="J14" i="3"/>
  <c r="K14" i="3"/>
  <c r="H25" i="3"/>
  <c r="I13" i="3"/>
  <c r="J13" i="3"/>
  <c r="K13" i="3"/>
  <c r="H24" i="3"/>
  <c r="I12" i="3"/>
  <c r="J12" i="3"/>
  <c r="K12" i="3"/>
  <c r="H23" i="3"/>
  <c r="I11" i="3"/>
  <c r="J11" i="3"/>
  <c r="K11" i="3"/>
  <c r="H22" i="3"/>
  <c r="I10" i="3"/>
  <c r="J10" i="3"/>
  <c r="K10" i="3"/>
  <c r="H21" i="3"/>
  <c r="I9" i="3"/>
  <c r="J9" i="3"/>
  <c r="K9" i="3"/>
  <c r="H20" i="3"/>
  <c r="I16" i="2"/>
  <c r="J16" i="2"/>
  <c r="K16" i="2"/>
  <c r="H27" i="2"/>
  <c r="I15" i="2"/>
  <c r="J15" i="2"/>
  <c r="K15" i="2"/>
  <c r="H26" i="2"/>
  <c r="I14" i="2"/>
  <c r="J14" i="2"/>
  <c r="K14" i="2"/>
  <c r="H25" i="2"/>
  <c r="I13" i="2"/>
  <c r="J13" i="2"/>
  <c r="K13" i="2"/>
  <c r="H24" i="2"/>
  <c r="I12" i="2"/>
  <c r="J12" i="2"/>
  <c r="K12" i="2"/>
  <c r="H23" i="2"/>
  <c r="I11" i="2"/>
  <c r="J11" i="2"/>
  <c r="K11" i="2"/>
  <c r="H22" i="2"/>
  <c r="I10" i="2"/>
  <c r="J10" i="2"/>
  <c r="K10" i="2"/>
  <c r="H21" i="2"/>
  <c r="I9" i="2"/>
  <c r="J9" i="2"/>
  <c r="K9" i="2"/>
  <c r="H9" i="2"/>
  <c r="H20" i="2"/>
  <c r="I10" i="1"/>
  <c r="J10" i="1"/>
  <c r="K10" i="1"/>
  <c r="H21" i="1"/>
  <c r="I11" i="1"/>
  <c r="J11" i="1"/>
  <c r="K11" i="1"/>
  <c r="H22" i="1"/>
  <c r="I12" i="1"/>
  <c r="J12" i="1"/>
  <c r="K12" i="1"/>
  <c r="H23" i="1"/>
  <c r="I13" i="1"/>
  <c r="J13" i="1"/>
  <c r="K13" i="1"/>
  <c r="H24" i="1"/>
  <c r="I14" i="1"/>
  <c r="J14" i="1"/>
  <c r="K14" i="1"/>
  <c r="H25" i="1"/>
  <c r="I15" i="1"/>
  <c r="J15" i="1"/>
  <c r="K15" i="1"/>
  <c r="H26" i="1"/>
  <c r="I16" i="1"/>
  <c r="J16" i="1"/>
  <c r="K16" i="1"/>
  <c r="H27" i="1"/>
  <c r="I9" i="1"/>
  <c r="J9" i="1"/>
  <c r="K9" i="1"/>
  <c r="H9" i="1"/>
  <c r="H20" i="1"/>
  <c r="K27" i="21"/>
  <c r="L27" i="21"/>
  <c r="E26" i="21"/>
  <c r="F25" i="21"/>
  <c r="J24" i="21"/>
  <c r="L24" i="21"/>
  <c r="J23" i="21"/>
  <c r="L23" i="21"/>
  <c r="F21" i="21"/>
  <c r="D25" i="21"/>
  <c r="D27" i="21"/>
  <c r="D21" i="21"/>
  <c r="D23" i="21"/>
  <c r="F23" i="21"/>
  <c r="L21" i="21"/>
  <c r="J21" i="21"/>
  <c r="F27" i="21"/>
  <c r="E22" i="21"/>
  <c r="D22" i="21"/>
  <c r="F22" i="21"/>
  <c r="E24" i="21"/>
  <c r="D24" i="21"/>
  <c r="K26" i="21"/>
  <c r="J26" i="21"/>
  <c r="J26" i="20"/>
  <c r="L26" i="20"/>
  <c r="J25" i="20"/>
  <c r="D24" i="20"/>
  <c r="F24" i="20"/>
  <c r="L23" i="20"/>
  <c r="J23" i="20"/>
  <c r="L22" i="20"/>
  <c r="J22" i="20"/>
  <c r="E27" i="20"/>
  <c r="D27" i="20"/>
  <c r="F27" i="20"/>
  <c r="K27" i="20"/>
  <c r="J27" i="20"/>
  <c r="E25" i="20"/>
  <c r="D25" i="20"/>
  <c r="F25" i="20"/>
  <c r="E26" i="20"/>
  <c r="D26" i="20"/>
  <c r="K24" i="20"/>
  <c r="J24" i="20"/>
  <c r="L24" i="20"/>
  <c r="E22" i="20"/>
  <c r="D22" i="20"/>
  <c r="E23" i="20"/>
  <c r="D23" i="20"/>
  <c r="F23" i="20"/>
  <c r="F22" i="20"/>
  <c r="E21" i="20"/>
  <c r="D21" i="20"/>
  <c r="F21" i="20"/>
  <c r="L16" i="6"/>
  <c r="B27" i="6"/>
  <c r="L15" i="6"/>
  <c r="B26" i="6"/>
  <c r="L14" i="6"/>
  <c r="B25" i="6"/>
  <c r="L13" i="6"/>
  <c r="B24" i="6"/>
  <c r="L12" i="6"/>
  <c r="B23" i="6"/>
  <c r="L11" i="6"/>
  <c r="B22" i="6"/>
  <c r="L10" i="6"/>
  <c r="B21" i="6"/>
  <c r="L16" i="5"/>
  <c r="B27" i="5"/>
  <c r="L15" i="5"/>
  <c r="B26" i="5"/>
  <c r="L14" i="5"/>
  <c r="B25" i="5"/>
  <c r="L13" i="5"/>
  <c r="B24" i="5"/>
  <c r="L12" i="5"/>
  <c r="B23" i="5"/>
  <c r="L11" i="5"/>
  <c r="B22" i="5"/>
  <c r="L10" i="5"/>
  <c r="B21" i="5"/>
  <c r="L16" i="4"/>
  <c r="B27" i="4"/>
  <c r="L15" i="4"/>
  <c r="B26" i="4"/>
  <c r="L14" i="4"/>
  <c r="B25" i="4"/>
  <c r="L13" i="4"/>
  <c r="B24" i="4"/>
  <c r="L12" i="4"/>
  <c r="B23" i="4"/>
  <c r="L11" i="4"/>
  <c r="B22" i="4"/>
  <c r="L10" i="4"/>
  <c r="B21" i="4"/>
  <c r="L16" i="3"/>
  <c r="B27" i="3"/>
  <c r="L15" i="3"/>
  <c r="B26" i="3"/>
  <c r="L14" i="3"/>
  <c r="B25" i="3"/>
  <c r="L13" i="3"/>
  <c r="B24" i="3"/>
  <c r="L12" i="3"/>
  <c r="B23" i="3"/>
  <c r="L11" i="3"/>
  <c r="B22" i="3"/>
  <c r="L10" i="3"/>
  <c r="B21" i="3"/>
  <c r="P27" i="6"/>
  <c r="O27" i="6"/>
  <c r="N27" i="6"/>
  <c r="P26" i="6"/>
  <c r="O26" i="6"/>
  <c r="N26" i="6"/>
  <c r="P25" i="6"/>
  <c r="O25" i="6"/>
  <c r="N25" i="6"/>
  <c r="P24" i="6"/>
  <c r="O24" i="6"/>
  <c r="N24" i="6"/>
  <c r="P23" i="6"/>
  <c r="O23" i="6"/>
  <c r="N23" i="6"/>
  <c r="P22" i="6"/>
  <c r="O22" i="6"/>
  <c r="N22" i="6"/>
  <c r="P21" i="6"/>
  <c r="O21" i="6"/>
  <c r="N21" i="6"/>
  <c r="P27" i="5"/>
  <c r="O27" i="5"/>
  <c r="N27" i="5"/>
  <c r="P26" i="5"/>
  <c r="O26" i="5"/>
  <c r="N26" i="5"/>
  <c r="P25" i="5"/>
  <c r="O25" i="5"/>
  <c r="N25" i="5"/>
  <c r="P24" i="5"/>
  <c r="O24" i="5"/>
  <c r="N24" i="5"/>
  <c r="P23" i="5"/>
  <c r="O23" i="5"/>
  <c r="N23" i="5"/>
  <c r="P22" i="5"/>
  <c r="O22" i="5"/>
  <c r="N22" i="5"/>
  <c r="P21" i="5"/>
  <c r="O21" i="5"/>
  <c r="N21" i="5"/>
  <c r="P27" i="4"/>
  <c r="O27" i="4"/>
  <c r="N27" i="4"/>
  <c r="P26" i="4"/>
  <c r="O26" i="4"/>
  <c r="N26" i="4"/>
  <c r="P25" i="4"/>
  <c r="O25" i="4"/>
  <c r="N25" i="4"/>
  <c r="P24" i="4"/>
  <c r="O24" i="4"/>
  <c r="N24" i="4"/>
  <c r="P23" i="4"/>
  <c r="O23" i="4"/>
  <c r="N23" i="4"/>
  <c r="P22" i="4"/>
  <c r="O22" i="4"/>
  <c r="N22" i="4"/>
  <c r="P21" i="4"/>
  <c r="O21" i="4"/>
  <c r="N21" i="4"/>
  <c r="P27" i="3"/>
  <c r="O27" i="3"/>
  <c r="N27" i="3"/>
  <c r="P26" i="3"/>
  <c r="O26" i="3"/>
  <c r="N26" i="3"/>
  <c r="P25" i="3"/>
  <c r="O25" i="3"/>
  <c r="N25" i="3"/>
  <c r="P24" i="3"/>
  <c r="O24" i="3"/>
  <c r="N24" i="3"/>
  <c r="P23" i="3"/>
  <c r="O23" i="3"/>
  <c r="N23" i="3"/>
  <c r="P22" i="3"/>
  <c r="O22" i="3"/>
  <c r="N22" i="3"/>
  <c r="P21" i="3"/>
  <c r="O21" i="3"/>
  <c r="N21" i="3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N21" i="2"/>
  <c r="O21" i="2"/>
  <c r="P21" i="2"/>
  <c r="N22" i="2"/>
  <c r="O22" i="2"/>
  <c r="P22" i="2"/>
  <c r="N23" i="2"/>
  <c r="O23" i="2"/>
  <c r="P23" i="2"/>
  <c r="N24" i="2"/>
  <c r="O24" i="2"/>
  <c r="P24" i="2"/>
  <c r="N25" i="2"/>
  <c r="O25" i="2"/>
  <c r="P25" i="2"/>
  <c r="N26" i="2"/>
  <c r="O26" i="2"/>
  <c r="P26" i="2"/>
  <c r="N27" i="2"/>
  <c r="O27" i="2"/>
  <c r="P27" i="2"/>
  <c r="G63" i="7"/>
  <c r="K20" i="5"/>
  <c r="L27" i="6"/>
  <c r="L26" i="6"/>
  <c r="K26" i="6"/>
  <c r="L25" i="6"/>
  <c r="L24" i="6"/>
  <c r="K24" i="6"/>
  <c r="L23" i="6"/>
  <c r="L22" i="6"/>
  <c r="K22" i="6"/>
  <c r="L21" i="6"/>
  <c r="L20" i="6"/>
  <c r="K20" i="6"/>
  <c r="K27" i="5"/>
  <c r="L26" i="5"/>
  <c r="K26" i="5"/>
  <c r="L25" i="5"/>
  <c r="L24" i="5"/>
  <c r="K24" i="5"/>
  <c r="L23" i="5"/>
  <c r="L22" i="5"/>
  <c r="K22" i="5"/>
  <c r="L21" i="5"/>
  <c r="L20" i="5"/>
  <c r="K27" i="4"/>
  <c r="J27" i="4"/>
  <c r="L27" i="4"/>
  <c r="L26" i="4"/>
  <c r="K25" i="4"/>
  <c r="J25" i="4"/>
  <c r="L25" i="4"/>
  <c r="L24" i="4"/>
  <c r="K23" i="4"/>
  <c r="J23" i="4"/>
  <c r="L23" i="4"/>
  <c r="L22" i="4"/>
  <c r="K21" i="4"/>
  <c r="J21" i="4"/>
  <c r="L21" i="4"/>
  <c r="L20" i="4"/>
  <c r="L26" i="3"/>
  <c r="L25" i="3"/>
  <c r="L24" i="3"/>
  <c r="L23" i="3"/>
  <c r="L22" i="3"/>
  <c r="L21" i="3"/>
  <c r="L20" i="3"/>
  <c r="L27" i="2"/>
  <c r="K27" i="2"/>
  <c r="J27" i="2"/>
  <c r="L26" i="2"/>
  <c r="L25" i="2"/>
  <c r="K25" i="2"/>
  <c r="J25" i="2"/>
  <c r="L24" i="2"/>
  <c r="L23" i="2"/>
  <c r="K23" i="2"/>
  <c r="J23" i="2"/>
  <c r="L22" i="2"/>
  <c r="L21" i="2"/>
  <c r="K21" i="2"/>
  <c r="J21" i="2"/>
  <c r="L20" i="2"/>
  <c r="L22" i="1"/>
  <c r="L23" i="1"/>
  <c r="L27" i="1"/>
  <c r="L20" i="1"/>
  <c r="L25" i="1"/>
  <c r="L26" i="1"/>
  <c r="L24" i="1"/>
  <c r="K25" i="1"/>
  <c r="L21" i="1"/>
  <c r="K21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F20" i="1"/>
  <c r="E20" i="1"/>
  <c r="D20" i="1"/>
  <c r="J21" i="6"/>
  <c r="J23" i="6"/>
  <c r="J25" i="6"/>
  <c r="J27" i="6"/>
  <c r="K21" i="6"/>
  <c r="K23" i="6"/>
  <c r="K25" i="6"/>
  <c r="K27" i="6"/>
  <c r="J20" i="6"/>
  <c r="J22" i="6"/>
  <c r="J24" i="6"/>
  <c r="J26" i="6"/>
  <c r="J21" i="5"/>
  <c r="J23" i="5"/>
  <c r="J25" i="5"/>
  <c r="J27" i="5"/>
  <c r="K21" i="5"/>
  <c r="K23" i="5"/>
  <c r="K25" i="5"/>
  <c r="L27" i="5"/>
  <c r="J20" i="5"/>
  <c r="J22" i="5"/>
  <c r="J24" i="5"/>
  <c r="J26" i="5"/>
  <c r="J20" i="4"/>
  <c r="J22" i="4"/>
  <c r="J24" i="4"/>
  <c r="J26" i="4"/>
  <c r="K20" i="4"/>
  <c r="K22" i="4"/>
  <c r="K24" i="4"/>
  <c r="K26" i="4"/>
  <c r="J21" i="3"/>
  <c r="J23" i="3"/>
  <c r="J25" i="3"/>
  <c r="K21" i="3"/>
  <c r="K23" i="3"/>
  <c r="K25" i="3"/>
  <c r="J20" i="3"/>
  <c r="J22" i="3"/>
  <c r="J24" i="3"/>
  <c r="J26" i="3"/>
  <c r="K20" i="3"/>
  <c r="K22" i="3"/>
  <c r="K24" i="3"/>
  <c r="K26" i="3"/>
  <c r="J20" i="2"/>
  <c r="J22" i="2"/>
  <c r="J24" i="2"/>
  <c r="J26" i="2"/>
  <c r="K20" i="2"/>
  <c r="K22" i="2"/>
  <c r="K24" i="2"/>
  <c r="K26" i="2"/>
  <c r="K27" i="1"/>
  <c r="K23" i="1"/>
  <c r="J20" i="1"/>
  <c r="J22" i="1"/>
  <c r="J24" i="1"/>
  <c r="J26" i="1"/>
  <c r="K20" i="1"/>
  <c r="K22" i="1"/>
  <c r="K24" i="1"/>
  <c r="K26" i="1"/>
  <c r="J21" i="1"/>
  <c r="J23" i="1"/>
  <c r="J25" i="1"/>
  <c r="J27" i="1"/>
  <c r="B20" i="6"/>
  <c r="B20" i="5"/>
  <c r="B20" i="4"/>
  <c r="B20" i="3"/>
  <c r="L27" i="3"/>
  <c r="E63" i="7"/>
  <c r="G62" i="7"/>
  <c r="L19" i="8"/>
  <c r="J27" i="3"/>
  <c r="K27" i="3"/>
  <c r="E62" i="7"/>
  <c r="C69" i="7"/>
  <c r="G69" i="7"/>
  <c r="A27" i="6"/>
  <c r="A26" i="6"/>
  <c r="A25" i="6"/>
  <c r="A24" i="6"/>
  <c r="A23" i="6"/>
  <c r="A22" i="6"/>
  <c r="A21" i="6"/>
  <c r="A20" i="6"/>
  <c r="A27" i="5"/>
  <c r="A26" i="5"/>
  <c r="A25" i="5"/>
  <c r="A24" i="5"/>
  <c r="A23" i="5"/>
  <c r="A22" i="5"/>
  <c r="A21" i="5"/>
  <c r="A20" i="5"/>
  <c r="A27" i="4"/>
  <c r="A26" i="4"/>
  <c r="A25" i="4"/>
  <c r="A24" i="4"/>
  <c r="A23" i="4"/>
  <c r="A22" i="4"/>
  <c r="A21" i="4"/>
  <c r="A20" i="4"/>
  <c r="A27" i="3"/>
  <c r="A26" i="3"/>
  <c r="A25" i="3"/>
  <c r="A24" i="3"/>
  <c r="A23" i="3"/>
  <c r="A22" i="3"/>
  <c r="A21" i="3"/>
  <c r="A20" i="3"/>
  <c r="A27" i="2"/>
  <c r="A26" i="2"/>
  <c r="A25" i="2"/>
  <c r="A24" i="2"/>
  <c r="A23" i="2"/>
  <c r="A22" i="2"/>
  <c r="A21" i="2"/>
  <c r="A20" i="2"/>
  <c r="A27" i="1"/>
  <c r="A26" i="1"/>
  <c r="A25" i="1"/>
  <c r="A24" i="1"/>
  <c r="A23" i="1"/>
  <c r="A22" i="1"/>
  <c r="A21" i="1"/>
  <c r="A20" i="1"/>
  <c r="K26" i="8"/>
  <c r="K25" i="8"/>
  <c r="K24" i="8"/>
  <c r="K23" i="8"/>
  <c r="K22" i="8"/>
  <c r="K21" i="8"/>
  <c r="K20" i="8"/>
  <c r="K19" i="8"/>
  <c r="C61" i="7"/>
  <c r="E61" i="7"/>
  <c r="G61" i="7"/>
  <c r="C64" i="7"/>
  <c r="E64" i="7"/>
  <c r="G64" i="7"/>
  <c r="C66" i="7"/>
  <c r="C71" i="7"/>
  <c r="C70" i="7"/>
  <c r="C68" i="7"/>
  <c r="E69" i="7"/>
  <c r="H10" i="8"/>
  <c r="H9" i="8"/>
  <c r="H11" i="8"/>
  <c r="H12" i="8"/>
  <c r="H13" i="8"/>
  <c r="H14" i="8"/>
  <c r="H15" i="8"/>
  <c r="H16" i="8"/>
  <c r="N20" i="8"/>
  <c r="O20" i="8"/>
  <c r="P20" i="8"/>
  <c r="N21" i="8"/>
  <c r="O21" i="8"/>
  <c r="P21" i="8"/>
  <c r="N22" i="8"/>
  <c r="O22" i="8"/>
  <c r="P22" i="8"/>
  <c r="N23" i="8"/>
  <c r="O23" i="8"/>
  <c r="P23" i="8"/>
  <c r="N24" i="8"/>
  <c r="O24" i="8"/>
  <c r="P24" i="8"/>
  <c r="N25" i="8"/>
  <c r="O25" i="8"/>
  <c r="P25" i="8"/>
  <c r="N26" i="8"/>
  <c r="O26" i="8"/>
  <c r="P26" i="8"/>
  <c r="P19" i="8"/>
  <c r="O19" i="8"/>
  <c r="N19" i="8"/>
  <c r="D21" i="6"/>
  <c r="E21" i="6"/>
  <c r="F21" i="6"/>
  <c r="D22" i="6"/>
  <c r="E22" i="6"/>
  <c r="F22" i="6"/>
  <c r="D23" i="6"/>
  <c r="E23" i="6"/>
  <c r="F23" i="6"/>
  <c r="D24" i="6"/>
  <c r="E24" i="6"/>
  <c r="F24" i="6"/>
  <c r="D25" i="6"/>
  <c r="E25" i="6"/>
  <c r="F25" i="6"/>
  <c r="D26" i="6"/>
  <c r="E26" i="6"/>
  <c r="F26" i="6"/>
  <c r="D27" i="6"/>
  <c r="E27" i="6"/>
  <c r="F27" i="6"/>
  <c r="F20" i="6"/>
  <c r="E20" i="6"/>
  <c r="D20" i="6"/>
  <c r="D21" i="5"/>
  <c r="E21" i="5"/>
  <c r="F21" i="5"/>
  <c r="D22" i="5"/>
  <c r="E22" i="5"/>
  <c r="F22" i="5"/>
  <c r="D23" i="5"/>
  <c r="E23" i="5"/>
  <c r="F23" i="5"/>
  <c r="D24" i="5"/>
  <c r="E24" i="5"/>
  <c r="F24" i="5"/>
  <c r="D25" i="5"/>
  <c r="E25" i="5"/>
  <c r="F25" i="5"/>
  <c r="D26" i="5"/>
  <c r="E26" i="5"/>
  <c r="F26" i="5"/>
  <c r="D27" i="5"/>
  <c r="E27" i="5"/>
  <c r="F27" i="5"/>
  <c r="F20" i="5"/>
  <c r="E20" i="5"/>
  <c r="D20" i="5"/>
  <c r="D21" i="4"/>
  <c r="E21" i="4"/>
  <c r="F21" i="4"/>
  <c r="D22" i="4"/>
  <c r="E22" i="4"/>
  <c r="F22" i="4"/>
  <c r="D23" i="4"/>
  <c r="E23" i="4"/>
  <c r="F23" i="4"/>
  <c r="D24" i="4"/>
  <c r="E24" i="4"/>
  <c r="F24" i="4"/>
  <c r="D25" i="4"/>
  <c r="E25" i="4"/>
  <c r="F25" i="4"/>
  <c r="D26" i="4"/>
  <c r="E26" i="4"/>
  <c r="F26" i="4"/>
  <c r="D27" i="4"/>
  <c r="E27" i="4"/>
  <c r="F27" i="4"/>
  <c r="F20" i="4"/>
  <c r="E20" i="4"/>
  <c r="D20" i="4"/>
  <c r="D22" i="3"/>
  <c r="E22" i="3"/>
  <c r="F22" i="3"/>
  <c r="D23" i="3"/>
  <c r="E23" i="3"/>
  <c r="F23" i="3"/>
  <c r="D24" i="3"/>
  <c r="E24" i="3"/>
  <c r="F24" i="3"/>
  <c r="D25" i="3"/>
  <c r="E25" i="3"/>
  <c r="F25" i="3"/>
  <c r="D26" i="3"/>
  <c r="E26" i="3"/>
  <c r="F26" i="3"/>
  <c r="D27" i="3"/>
  <c r="E27" i="3"/>
  <c r="F27" i="3"/>
  <c r="F20" i="3"/>
  <c r="E20" i="3"/>
  <c r="D20" i="3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F20" i="2"/>
  <c r="D20" i="2"/>
  <c r="E68" i="7"/>
  <c r="G68" i="7"/>
  <c r="E70" i="7"/>
  <c r="G70" i="7"/>
  <c r="E71" i="7"/>
  <c r="G71" i="7"/>
  <c r="E66" i="7"/>
  <c r="G66" i="7"/>
  <c r="K16" i="8"/>
  <c r="J16" i="8"/>
  <c r="I16" i="8"/>
  <c r="K15" i="8"/>
  <c r="J15" i="8"/>
  <c r="I15" i="8"/>
  <c r="K14" i="8"/>
  <c r="J14" i="8"/>
  <c r="I14" i="8"/>
  <c r="K13" i="8"/>
  <c r="J13" i="8"/>
  <c r="I13" i="8"/>
  <c r="K12" i="8"/>
  <c r="J12" i="8"/>
  <c r="I12" i="8"/>
  <c r="K11" i="8"/>
  <c r="J11" i="8"/>
  <c r="I11" i="8"/>
  <c r="K10" i="8"/>
  <c r="J10" i="8"/>
  <c r="I10" i="8"/>
  <c r="K9" i="8"/>
  <c r="J9" i="8"/>
  <c r="I9" i="8"/>
  <c r="E20" i="2"/>
  <c r="F21" i="3"/>
  <c r="D21" i="3"/>
  <c r="E21" i="3"/>
</calcChain>
</file>

<file path=xl/sharedStrings.xml><?xml version="1.0" encoding="utf-8"?>
<sst xmlns="http://schemas.openxmlformats.org/spreadsheetml/2006/main" count="902" uniqueCount="77">
  <si>
    <t>Sample #</t>
  </si>
  <si>
    <t>Sample Time</t>
  </si>
  <si>
    <t>Peak Area</t>
  </si>
  <si>
    <t>Inulin</t>
    <phoneticPr fontId="1" type="noConversion"/>
  </si>
  <si>
    <t>y = 2.3369E-13x + 1.3248E-07</t>
  </si>
  <si>
    <t>Fructose</t>
    <phoneticPr fontId="1" type="noConversion"/>
  </si>
  <si>
    <t>y = 4.0191E-12x - 8.5075E-09</t>
  </si>
  <si>
    <t>Sucrose</t>
    <phoneticPr fontId="1" type="noConversion"/>
  </si>
  <si>
    <t>y = 2.7484E-12x - 3.3261E-09</t>
  </si>
  <si>
    <t>Glucose</t>
    <phoneticPr fontId="1" type="noConversion"/>
  </si>
  <si>
    <t>y = 4.4716E-12x - 4.9589E-08</t>
  </si>
  <si>
    <t>Calibration equations (from Jason)</t>
  </si>
  <si>
    <t>Inulin</t>
  </si>
  <si>
    <t>Sucrose</t>
  </si>
  <si>
    <t>Glucose</t>
  </si>
  <si>
    <t>Fructose</t>
  </si>
  <si>
    <t>DMSO</t>
  </si>
  <si>
    <t>Concentration</t>
  </si>
  <si>
    <t>ln(1/(1-x))</t>
  </si>
  <si>
    <t>Inulin Conversion (x)</t>
  </si>
  <si>
    <t>C0x</t>
  </si>
  <si>
    <t>x/C</t>
  </si>
  <si>
    <t>FAU40</t>
  </si>
  <si>
    <t>MFI40</t>
  </si>
  <si>
    <t>BEA19</t>
  </si>
  <si>
    <t>FER28</t>
  </si>
  <si>
    <t>MOR45</t>
  </si>
  <si>
    <t>FAU15</t>
  </si>
  <si>
    <t>Zeolite</t>
  </si>
  <si>
    <t>Bronsted Acid Sites</t>
  </si>
  <si>
    <t>mmol/g</t>
  </si>
  <si>
    <t>mol</t>
  </si>
  <si>
    <t>M/s</t>
  </si>
  <si>
    <t>M/(molH)s</t>
  </si>
  <si>
    <t>PMFI70</t>
  </si>
  <si>
    <t>MFI15</t>
  </si>
  <si>
    <t>Assume: First Order Reaction</t>
  </si>
  <si>
    <t>Assume: Zero Order Reaction</t>
  </si>
  <si>
    <t>Calculation Method 1</t>
  </si>
  <si>
    <t>Calculation Method 2</t>
  </si>
  <si>
    <t>1/s</t>
  </si>
  <si>
    <t>1/(molH)s</t>
  </si>
  <si>
    <t>k (Method 1)</t>
  </si>
  <si>
    <t>k (Method 2)</t>
  </si>
  <si>
    <t xml:space="preserve"> </t>
  </si>
  <si>
    <t>Selectivity</t>
  </si>
  <si>
    <t>MWW20</t>
  </si>
  <si>
    <t>PMWW32</t>
  </si>
  <si>
    <t>k</t>
  </si>
  <si>
    <t>*Thien Data</t>
  </si>
  <si>
    <t>*Sample Collection: Amanda</t>
  </si>
  <si>
    <t>*Experiment set-up: Thien</t>
  </si>
  <si>
    <t>AF</t>
  </si>
  <si>
    <t>sample run on 2/23/15</t>
  </si>
  <si>
    <t>analyzed 2/24/15</t>
  </si>
  <si>
    <t>Samples run on 2/23/15</t>
  </si>
  <si>
    <t>Analyzed 2/25/15</t>
  </si>
  <si>
    <t>FAU40 T2</t>
  </si>
  <si>
    <t>MFI70</t>
  </si>
  <si>
    <t>Analyzed 3/10/15</t>
  </si>
  <si>
    <t>s</t>
  </si>
  <si>
    <t>DO NOT USE THIS ANALYSIS</t>
  </si>
  <si>
    <t>DO NOT USE THIS DATA</t>
  </si>
  <si>
    <t>Samples run on 2/24/15</t>
  </si>
  <si>
    <t>Samples run on 3/11/15</t>
  </si>
  <si>
    <t>Analyzed 3/11/15</t>
  </si>
  <si>
    <t>Assume: First Order Reaction (last 4 points)</t>
  </si>
  <si>
    <t>Glucose</t>
    <phoneticPr fontId="1" type="noConversion"/>
  </si>
  <si>
    <t>Sucrose</t>
    <phoneticPr fontId="1" type="noConversion"/>
  </si>
  <si>
    <t>Fructose</t>
    <phoneticPr fontId="1" type="noConversion"/>
  </si>
  <si>
    <t>Inulin</t>
    <phoneticPr fontId="1" type="noConversion"/>
  </si>
  <si>
    <t>HPLC Analysis: 3/27/15</t>
  </si>
  <si>
    <t>There was no sample 0 taken. The first entry at time 0 is for consistency with Thien's workbook</t>
  </si>
  <si>
    <t>Note: Amanda's FAU40 Experiment with a modified procedure 3/26</t>
  </si>
  <si>
    <t>FAU40 Mod</t>
  </si>
  <si>
    <t>dCf/dt</t>
  </si>
  <si>
    <t>Relative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</si>
</sst>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  <xf numFmtId="0" fontId="0" fillId="0" borderId="0" xfId="0" applyNumberFormat="1"/>
    <xf numFmtId="11" fontId="3" fillId="0" borderId="0" xfId="0" applyNumberFormat="1" applyFont="1"/>
    <xf numFmtId="0" fontId="4" fillId="0" borderId="0" xfId="0" applyFont="1"/>
    <xf numFmtId="14" fontId="0" fillId="0" borderId="0" xfId="0" applyNumberForma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0" fontId="0" fillId="3" borderId="0" xfId="0" applyNumberFormat="1" applyFill="1"/>
    <xf numFmtId="0" fontId="7" fillId="4" borderId="0" xfId="0" applyFont="1" applyFill="1"/>
    <xf numFmtId="0" fontId="8" fillId="4" borderId="0" xfId="0" applyFont="1" applyFill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174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175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81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82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83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84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85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86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87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88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89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90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91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92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93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94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95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96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97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98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99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0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201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Control!$K$19:$K$26</c:f>
              <c:numCache>
                <c:formatCode>General</c:formatCode>
                <c:ptCount val="8"/>
                <c:pt idx="0">
                  <c:v>300</c:v>
                </c:pt>
                <c:pt idx="1">
                  <c:v>1200</c:v>
                </c:pt>
                <c:pt idx="2">
                  <c:v>2400</c:v>
                </c:pt>
                <c:pt idx="3">
                  <c:v>3780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Control!$O$19:$O$26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2.8846764501943876E-2</c:v>
                </c:pt>
                <c:pt idx="3">
                  <c:v>7.6029797859144432E-2</c:v>
                </c:pt>
                <c:pt idx="4">
                  <c:v>0.10041041621887838</c:v>
                </c:pt>
                <c:pt idx="5">
                  <c:v>0.10899028370840508</c:v>
                </c:pt>
                <c:pt idx="6">
                  <c:v>0.19300913976158077</c:v>
                </c:pt>
                <c:pt idx="7">
                  <c:v>0.23387058123555021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7102208"/>
        <c:axId val="-1297100576"/>
      </c:scatterChart>
      <c:valAx>
        <c:axId val="-129710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100576"/>
        <c:crosses val="autoZero"/>
        <c:crossBetween val="midCat"/>
      </c:valAx>
      <c:valAx>
        <c:axId val="-12971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10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/>
              <a:t>Second</a:t>
            </a:r>
            <a:r>
              <a:rPr lang="en-US" b="0" i="0" u="none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'FAU40'!$A$20:$A$27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'FAU40'!$J$20:$J$27</c:f>
              <c:numCache>
                <c:formatCode>General</c:formatCode>
                <c:ptCount val="8"/>
                <c:pt idx="0">
                  <c:v>0</c:v>
                </c:pt>
                <c:pt idx="1">
                  <c:v>10386.590042631346</c:v>
                </c:pt>
                <c:pt idx="2">
                  <c:v>31696.536788417627</c:v>
                </c:pt>
                <c:pt idx="3">
                  <c:v>61174.437097652488</c:v>
                </c:pt>
                <c:pt idx="4">
                  <c:v>117324.38573501492</c:v>
                </c:pt>
                <c:pt idx="5">
                  <c:v>194512.05897557302</c:v>
                </c:pt>
                <c:pt idx="6">
                  <c:v>382175.80122902826</c:v>
                </c:pt>
                <c:pt idx="7">
                  <c:v>621749.84035593248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7106016"/>
        <c:axId val="-1297105472"/>
      </c:scatterChart>
      <c:valAx>
        <c:axId val="-129710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105472"/>
        <c:crosses val="autoZero"/>
        <c:crossBetween val="midCat"/>
      </c:valAx>
      <c:valAx>
        <c:axId val="-12971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10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'T1 MFI70'!$K$19:$K$26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'T1 MFI70'!$R$19:$R$26</c:f>
              <c:numCache>
                <c:formatCode>General</c:formatCode>
                <c:ptCount val="8"/>
                <c:pt idx="0">
                  <c:v>0</c:v>
                </c:pt>
                <c:pt idx="1">
                  <c:v>3.0602439618082197E-3</c:v>
                </c:pt>
                <c:pt idx="2">
                  <c:v>2.9597155065894084E-3</c:v>
                </c:pt>
                <c:pt idx="3">
                  <c:v>3.5047485136346056E-3</c:v>
                </c:pt>
                <c:pt idx="4">
                  <c:v>5.0638326468217913E-3</c:v>
                </c:pt>
                <c:pt idx="5">
                  <c:v>7.3886858484744512E-3</c:v>
                </c:pt>
                <c:pt idx="6">
                  <c:v>8.9473466128467596E-3</c:v>
                </c:pt>
                <c:pt idx="7">
                  <c:v>1.1785329746495012E-2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4910848"/>
        <c:axId val="-1214917376"/>
      </c:scatterChart>
      <c:valAx>
        <c:axId val="-121491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917376"/>
        <c:crosses val="autoZero"/>
        <c:crossBetween val="midCat"/>
      </c:valAx>
      <c:valAx>
        <c:axId val="-12149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91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</a:t>
            </a:r>
            <a:r>
              <a:rPr lang="en-US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'T1 MFI70'!$K$19:$K$26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'T1 MFI70'!$T$19:$T$26</c:f>
              <c:numCache>
                <c:formatCode>General</c:formatCode>
                <c:ptCount val="8"/>
                <c:pt idx="0">
                  <c:v>0</c:v>
                </c:pt>
                <c:pt idx="1">
                  <c:v>4956.0081180494317</c:v>
                </c:pt>
                <c:pt idx="2">
                  <c:v>4808.1929626758547</c:v>
                </c:pt>
                <c:pt idx="3">
                  <c:v>6340.7874049947841</c:v>
                </c:pt>
                <c:pt idx="4">
                  <c:v>11179.399402830146</c:v>
                </c:pt>
                <c:pt idx="5">
                  <c:v>14632.466953230261</c:v>
                </c:pt>
                <c:pt idx="6">
                  <c:v>17184.50481487875</c:v>
                </c:pt>
                <c:pt idx="7">
                  <c:v>23993.083922456386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4898336"/>
        <c:axId val="-1214899424"/>
      </c:scatterChart>
      <c:valAx>
        <c:axId val="-121489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99424"/>
        <c:crosses val="autoZero"/>
        <c:crossBetween val="midCat"/>
      </c:valAx>
      <c:valAx>
        <c:axId val="-12148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9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'T1 MFI70'!$K$19:$K$26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'T1 MFI70'!$U$19:$U$26</c:f>
              <c:numCache>
                <c:formatCode>General</c:formatCode>
                <c:ptCount val="8"/>
                <c:pt idx="0">
                  <c:v>0</c:v>
                </c:pt>
                <c:pt idx="1">
                  <c:v>3.0649360834976956E-3</c:v>
                </c:pt>
                <c:pt idx="2">
                  <c:v>2.9641041260452246E-3</c:v>
                </c:pt>
                <c:pt idx="3">
                  <c:v>3.5109045324472135E-3</c:v>
                </c:pt>
                <c:pt idx="4">
                  <c:v>5.0766972953537092E-3</c:v>
                </c:pt>
                <c:pt idx="5">
                  <c:v>7.4161173933302701E-3</c:v>
                </c:pt>
                <c:pt idx="6">
                  <c:v>8.9876144922861646E-3</c:v>
                </c:pt>
                <c:pt idx="7">
                  <c:v>1.1855327251105706E-2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4892896"/>
        <c:axId val="-1214891808"/>
      </c:scatterChart>
      <c:valAx>
        <c:axId val="-121489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91808"/>
        <c:crosses val="autoZero"/>
        <c:crossBetween val="midCat"/>
      </c:valAx>
      <c:valAx>
        <c:axId val="-12148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9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sng"/>
              <a:t>Zero-Order</a:t>
            </a:r>
            <a:r>
              <a:rPr lang="en-US" b="0" i="0" u="sng" baseline="0"/>
              <a:t> Inulin Decomposition</a:t>
            </a:r>
            <a:endParaRPr lang="en-US" b="0" i="0" u="sng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'T1 MFI70'!$K$19:$K$26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'T1 MFI70'!$V$19:$V$26</c:f>
              <c:numCache>
                <c:formatCode>General</c:formatCode>
                <c:ptCount val="8"/>
                <c:pt idx="0">
                  <c:v>0</c:v>
                </c:pt>
                <c:pt idx="1">
                  <c:v>4.0542112006035297E-10</c:v>
                </c:pt>
                <c:pt idx="2">
                  <c:v>3.9210311031296484E-10</c:v>
                </c:pt>
                <c:pt idx="3">
                  <c:v>4.6430908308631257E-10</c:v>
                </c:pt>
                <c:pt idx="4">
                  <c:v>6.708565490509509E-10</c:v>
                </c:pt>
                <c:pt idx="5">
                  <c:v>9.7885310120589527E-10</c:v>
                </c:pt>
                <c:pt idx="6">
                  <c:v>1.1853444792699387E-9</c:v>
                </c:pt>
                <c:pt idx="7">
                  <c:v>1.5613204848156592E-9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4920640"/>
        <c:axId val="-1214891264"/>
      </c:scatterChart>
      <c:valAx>
        <c:axId val="-121492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91264"/>
        <c:crosses val="autoZero"/>
        <c:crossBetween val="midCat"/>
      </c:valAx>
      <c:valAx>
        <c:axId val="-12148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92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'FAU15'!$A$20:$A$27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'FAU15'!$E$20:$E$27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4.4391701945883551E-3</c:v>
                </c:pt>
                <c:pt idx="3">
                  <c:v>5.1439109681906528E-2</c:v>
                </c:pt>
                <c:pt idx="4">
                  <c:v>0.13011796595721867</c:v>
                </c:pt>
                <c:pt idx="5">
                  <c:v>0.20346734302977521</c:v>
                </c:pt>
                <c:pt idx="6">
                  <c:v>0.45568139264972329</c:v>
                </c:pt>
                <c:pt idx="7">
                  <c:v>0.68967394276756055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4924448"/>
        <c:axId val="-1214921184"/>
      </c:scatterChart>
      <c:valAx>
        <c:axId val="-121492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921184"/>
        <c:crosses val="autoZero"/>
        <c:crossBetween val="midCat"/>
      </c:valAx>
      <c:valAx>
        <c:axId val="-121492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92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'FAU15'!$A$20:$A$27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'FAU15'!$F$20:$F$27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4.0129474490009568E-9</c:v>
                </c:pt>
                <c:pt idx="3">
                  <c:v>4.5425188229214069E-8</c:v>
                </c:pt>
                <c:pt idx="4">
                  <c:v>1.1053863814447173E-7</c:v>
                </c:pt>
                <c:pt idx="5">
                  <c:v>1.6679633213310452E-7</c:v>
                </c:pt>
                <c:pt idx="6">
                  <c:v>3.3157944633757329E-7</c:v>
                </c:pt>
                <c:pt idx="7">
                  <c:v>4.5142084836997786E-7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4895616"/>
        <c:axId val="-1214896704"/>
      </c:scatterChart>
      <c:valAx>
        <c:axId val="-12148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96704"/>
        <c:crosses val="autoZero"/>
        <c:crossBetween val="midCat"/>
      </c:valAx>
      <c:valAx>
        <c:axId val="-121489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9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</a:t>
            </a:r>
            <a:r>
              <a:rPr lang="en-US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'FAU15'!$A$20:$A$27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'FAU15'!$D$20:$D$27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5596.2237633324485</c:v>
                </c:pt>
                <c:pt idx="3">
                  <c:v>65076.609315564921</c:v>
                </c:pt>
                <c:pt idx="4">
                  <c:v>174794.3199908415</c:v>
                </c:pt>
                <c:pt idx="5">
                  <c:v>285758.60220848047</c:v>
                </c:pt>
                <c:pt idx="6">
                  <c:v>726091.2581014795</c:v>
                </c:pt>
                <c:pt idx="7">
                  <c:v>1249127.8517854465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4920096"/>
        <c:axId val="-1214922816"/>
      </c:scatterChart>
      <c:valAx>
        <c:axId val="-121492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922816"/>
        <c:crosses val="autoZero"/>
        <c:crossBetween val="midCat"/>
      </c:valAx>
      <c:valAx>
        <c:axId val="-121492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92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'FAU15'!$A$20:$A$27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'FAU15'!$B$20:$B$27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4.429331642300193E-3</c:v>
                </c:pt>
                <c:pt idx="3">
                  <c:v>5.0138514430631456E-2</c:v>
                </c:pt>
                <c:pt idx="4">
                  <c:v>0.12200814833794327</c:v>
                </c:pt>
                <c:pt idx="5">
                  <c:v>0.18410315139329805</c:v>
                </c:pt>
                <c:pt idx="6">
                  <c:v>0.36598419298140228</c:v>
                </c:pt>
                <c:pt idx="7">
                  <c:v>0.49826036176400068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4919552"/>
        <c:axId val="-1214923904"/>
      </c:scatterChart>
      <c:valAx>
        <c:axId val="-121491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923904"/>
        <c:crosses val="autoZero"/>
        <c:crossBetween val="midCat"/>
      </c:valAx>
      <c:valAx>
        <c:axId val="-12149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91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'FAU15'!$A$20:$A$27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'FAU15'!$H$20:$H$27</c:f>
              <c:numCache>
                <c:formatCode>General</c:formatCode>
                <c:ptCount val="8"/>
                <c:pt idx="0">
                  <c:v>0</c:v>
                </c:pt>
                <c:pt idx="1">
                  <c:v>9.0389965844270004E-3</c:v>
                </c:pt>
                <c:pt idx="2">
                  <c:v>2.4618635508365325E-2</c:v>
                </c:pt>
                <c:pt idx="3">
                  <c:v>5.313514910856932E-2</c:v>
                </c:pt>
                <c:pt idx="4">
                  <c:v>0.10181728471306012</c:v>
                </c:pt>
                <c:pt idx="5">
                  <c:v>0.18766103086439587</c:v>
                </c:pt>
                <c:pt idx="6">
                  <c:v>0.26893371253980869</c:v>
                </c:pt>
                <c:pt idx="7">
                  <c:v>0.3884717912107496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4919008"/>
        <c:axId val="-1214903776"/>
      </c:scatterChart>
      <c:valAx>
        <c:axId val="-121491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903776"/>
        <c:crosses val="autoZero"/>
        <c:crossBetween val="midCat"/>
      </c:valAx>
      <c:valAx>
        <c:axId val="-12149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91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none"/>
              <a:t>Second</a:t>
            </a:r>
            <a:r>
              <a:rPr lang="en-US" u="none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'FAU15'!$A$20:$A$27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'FAU15'!$J$20:$J$27</c:f>
              <c:numCache>
                <c:formatCode>General</c:formatCode>
                <c:ptCount val="8"/>
                <c:pt idx="0">
                  <c:v>0</c:v>
                </c:pt>
                <c:pt idx="1">
                  <c:v>10998.145784714166</c:v>
                </c:pt>
                <c:pt idx="2">
                  <c:v>31104.329993494928</c:v>
                </c:pt>
                <c:pt idx="3">
                  <c:v>68966.050923721079</c:v>
                </c:pt>
                <c:pt idx="4">
                  <c:v>145867.98740226874</c:v>
                </c:pt>
                <c:pt idx="5">
                  <c:v>291281.0207917192</c:v>
                </c:pt>
                <c:pt idx="6">
                  <c:v>533548.77458834439</c:v>
                </c:pt>
                <c:pt idx="7">
                  <c:v>973890.3016816047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4909216"/>
        <c:axId val="-1214901600"/>
      </c:scatterChart>
      <c:valAx>
        <c:axId val="-121490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901600"/>
        <c:crosses val="autoZero"/>
        <c:crossBetween val="midCat"/>
      </c:valAx>
      <c:valAx>
        <c:axId val="-12149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90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'FAU40'!$A$20:$A$27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'FAU40'!$K$20:$K$27</c:f>
              <c:numCache>
                <c:formatCode>General</c:formatCode>
                <c:ptCount val="8"/>
                <c:pt idx="0">
                  <c:v>0</c:v>
                </c:pt>
                <c:pt idx="1">
                  <c:v>9.0627715991751061E-3</c:v>
                </c:pt>
                <c:pt idx="2">
                  <c:v>2.7156426874295939E-2</c:v>
                </c:pt>
                <c:pt idx="3">
                  <c:v>5.0682331673979064E-2</c:v>
                </c:pt>
                <c:pt idx="4">
                  <c:v>9.6552816712971279E-2</c:v>
                </c:pt>
                <c:pt idx="5">
                  <c:v>0.14697035962168853</c:v>
                </c:pt>
                <c:pt idx="6">
                  <c:v>0.26503956332859424</c:v>
                </c:pt>
                <c:pt idx="7">
                  <c:v>0.3717672180219686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7103840"/>
        <c:axId val="-1297103296"/>
      </c:scatterChart>
      <c:valAx>
        <c:axId val="-129710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103296"/>
        <c:crosses val="autoZero"/>
        <c:crossBetween val="midCat"/>
      </c:valAx>
      <c:valAx>
        <c:axId val="-129710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10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'FAU15'!$A$20:$A$27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'FAU15'!$K$20:$K$27</c:f>
              <c:numCache>
                <c:formatCode>General</c:formatCode>
                <c:ptCount val="8"/>
                <c:pt idx="0">
                  <c:v>0</c:v>
                </c:pt>
                <c:pt idx="1">
                  <c:v>9.0800961675067075E-3</c:v>
                </c:pt>
                <c:pt idx="2">
                  <c:v>2.4926741392455071E-2</c:v>
                </c:pt>
                <c:pt idx="3">
                  <c:v>5.4598908872349292E-2</c:v>
                </c:pt>
                <c:pt idx="4">
                  <c:v>0.10738176223784393</c:v>
                </c:pt>
                <c:pt idx="5">
                  <c:v>0.20783757625394397</c:v>
                </c:pt>
                <c:pt idx="6">
                  <c:v>0.31325114282349087</c:v>
                </c:pt>
                <c:pt idx="7">
                  <c:v>0.49179419443769345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4902688"/>
        <c:axId val="-1148939520"/>
      </c:scatterChart>
      <c:valAx>
        <c:axId val="-121490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39520"/>
        <c:crosses val="autoZero"/>
        <c:crossBetween val="midCat"/>
      </c:valAx>
      <c:valAx>
        <c:axId val="-114893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90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'FAU15'!$A$20:$A$27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'FAU15'!$L$20:$L$27</c:f>
              <c:numCache>
                <c:formatCode>General</c:formatCode>
                <c:ptCount val="8"/>
                <c:pt idx="0">
                  <c:v>0</c:v>
                </c:pt>
                <c:pt idx="1">
                  <c:v>8.1892757676116968E-9</c:v>
                </c:pt>
                <c:pt idx="2">
                  <c:v>2.2304333596902384E-8</c:v>
                </c:pt>
                <c:pt idx="3">
                  <c:v>4.8140120967954244E-8</c:v>
                </c:pt>
                <c:pt idx="4">
                  <c:v>9.2245838864595711E-8</c:v>
                </c:pt>
                <c:pt idx="5">
                  <c:v>1.7001974923085438E-7</c:v>
                </c:pt>
                <c:pt idx="6">
                  <c:v>2.436523030654202E-7</c:v>
                </c:pt>
                <c:pt idx="7">
                  <c:v>3.5195307315901276E-7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917760"/>
        <c:axId val="-1148943872"/>
      </c:scatterChart>
      <c:valAx>
        <c:axId val="-114891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43872"/>
        <c:crosses val="autoZero"/>
        <c:crossBetween val="midCat"/>
      </c:valAx>
      <c:valAx>
        <c:axId val="-114894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1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First-Order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'FAU15'!$AA$20:$AA$27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2100</c:v>
                </c:pt>
                <c:pt idx="3">
                  <c:v>3840</c:v>
                </c:pt>
                <c:pt idx="4">
                  <c:v>5400</c:v>
                </c:pt>
                <c:pt idx="5">
                  <c:v>7740</c:v>
                </c:pt>
                <c:pt idx="6">
                  <c:v>11040</c:v>
                </c:pt>
                <c:pt idx="7">
                  <c:v>14400</c:v>
                </c:pt>
              </c:numCache>
            </c:numRef>
          </c:xVal>
          <c:yVal>
            <c:numRef>
              <c:f>'FAU15'!$AE$20:$AE$27</c:f>
              <c:numCache>
                <c:formatCode>General</c:formatCode>
                <c:ptCount val="8"/>
                <c:pt idx="0">
                  <c:v>0</c:v>
                </c:pt>
                <c:pt idx="1">
                  <c:v>0.12803422936242834</c:v>
                </c:pt>
                <c:pt idx="2">
                  <c:v>0.20341571503825523</c:v>
                </c:pt>
                <c:pt idx="3">
                  <c:v>0.36686566622136935</c:v>
                </c:pt>
                <c:pt idx="4">
                  <c:v>0.60035265893880729</c:v>
                </c:pt>
                <c:pt idx="5">
                  <c:v>0.93553591638312839</c:v>
                </c:pt>
                <c:pt idx="6">
                  <c:v>1.4715718946531553</c:v>
                </c:pt>
                <c:pt idx="7">
                  <c:v>1.9633738400807408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950400"/>
        <c:axId val="-1148929184"/>
      </c:scatterChart>
      <c:valAx>
        <c:axId val="-114895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29184"/>
        <c:crosses val="autoZero"/>
        <c:crossBetween val="midCat"/>
      </c:valAx>
      <c:valAx>
        <c:axId val="-114892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5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none"/>
              <a:t>Zero-Order</a:t>
            </a:r>
            <a:r>
              <a:rPr lang="en-US" u="none" baseline="0"/>
              <a:t> Inulin Decomposition</a:t>
            </a:r>
            <a:endParaRPr lang="en-US" u="non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'FAU15'!$AA$20:$AA$27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2100</c:v>
                </c:pt>
                <c:pt idx="3">
                  <c:v>3840</c:v>
                </c:pt>
                <c:pt idx="4">
                  <c:v>5400</c:v>
                </c:pt>
                <c:pt idx="5">
                  <c:v>7740</c:v>
                </c:pt>
                <c:pt idx="6">
                  <c:v>11040</c:v>
                </c:pt>
                <c:pt idx="7">
                  <c:v>14400</c:v>
                </c:pt>
              </c:numCache>
            </c:numRef>
          </c:xVal>
          <c:yVal>
            <c:numRef>
              <c:f>'FAU15'!$AF$20:$AF$27</c:f>
              <c:numCache>
                <c:formatCode>General</c:formatCode>
                <c:ptCount val="8"/>
                <c:pt idx="0">
                  <c:v>0</c:v>
                </c:pt>
                <c:pt idx="1">
                  <c:v>1.0887939078897281E-7</c:v>
                </c:pt>
                <c:pt idx="2">
                  <c:v>1.6675816786217521E-7</c:v>
                </c:pt>
                <c:pt idx="3">
                  <c:v>2.7822826326247732E-7</c:v>
                </c:pt>
                <c:pt idx="4">
                  <c:v>4.0894922360984891E-7</c:v>
                </c:pt>
                <c:pt idx="5">
                  <c:v>5.5050406448770398E-7</c:v>
                </c:pt>
                <c:pt idx="6">
                  <c:v>6.9800999883196368E-7</c:v>
                </c:pt>
                <c:pt idx="7">
                  <c:v>7.788068632909668E-7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920480"/>
        <c:axId val="-1148949312"/>
      </c:scatterChart>
      <c:valAx>
        <c:axId val="-114892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49312"/>
        <c:crosses val="autoZero"/>
        <c:crossBetween val="midCat"/>
      </c:valAx>
      <c:valAx>
        <c:axId val="-114894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2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</a:t>
            </a:r>
            <a:r>
              <a:rPr lang="en-US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'FAU15'!$AA$20:$AA$27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2100</c:v>
                </c:pt>
                <c:pt idx="3">
                  <c:v>3840</c:v>
                </c:pt>
                <c:pt idx="4">
                  <c:v>5400</c:v>
                </c:pt>
                <c:pt idx="5">
                  <c:v>7740</c:v>
                </c:pt>
                <c:pt idx="6">
                  <c:v>11040</c:v>
                </c:pt>
                <c:pt idx="7">
                  <c:v>14400</c:v>
                </c:pt>
              </c:numCache>
            </c:numRef>
          </c:xVal>
          <c:yVal>
            <c:numRef>
              <c:f>'FAU15'!$AD$20:$AD$27</c:f>
              <c:numCache>
                <c:formatCode>General</c:formatCode>
                <c:ptCount val="8"/>
                <c:pt idx="0">
                  <c:v>0</c:v>
                </c:pt>
                <c:pt idx="1">
                  <c:v>147812.40635704243</c:v>
                </c:pt>
                <c:pt idx="2">
                  <c:v>241037.41934913327</c:v>
                </c:pt>
                <c:pt idx="3">
                  <c:v>459417.06039382081</c:v>
                </c:pt>
                <c:pt idx="4">
                  <c:v>810607.77927783562</c:v>
                </c:pt>
                <c:pt idx="5">
                  <c:v>1393672.7046834324</c:v>
                </c:pt>
                <c:pt idx="6">
                  <c:v>2484865.7568146111</c:v>
                </c:pt>
                <c:pt idx="7">
                  <c:v>3565850.9943592264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943328"/>
        <c:axId val="-1148921024"/>
      </c:scatterChart>
      <c:valAx>
        <c:axId val="-114894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21024"/>
        <c:crosses val="autoZero"/>
        <c:crossBetween val="midCat"/>
      </c:valAx>
      <c:valAx>
        <c:axId val="-114892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4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'FAU15'!$AA$20:$AA$27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2100</c:v>
                </c:pt>
                <c:pt idx="3">
                  <c:v>3840</c:v>
                </c:pt>
                <c:pt idx="4">
                  <c:v>5400</c:v>
                </c:pt>
                <c:pt idx="5">
                  <c:v>7740</c:v>
                </c:pt>
                <c:pt idx="6">
                  <c:v>11040</c:v>
                </c:pt>
                <c:pt idx="7">
                  <c:v>14400</c:v>
                </c:pt>
              </c:numCache>
            </c:numRef>
          </c:xVal>
          <c:yVal>
            <c:numRef>
              <c:f>'FAU15'!$AB$20:$AB$27</c:f>
              <c:numCache>
                <c:formatCode>General</c:formatCode>
                <c:ptCount val="8"/>
                <c:pt idx="0">
                  <c:v>0</c:v>
                </c:pt>
                <c:pt idx="1">
                  <c:v>0.12017673716012085</c:v>
                </c:pt>
                <c:pt idx="2">
                  <c:v>0.18406102719033232</c:v>
                </c:pt>
                <c:pt idx="3">
                  <c:v>0.30709728096676736</c:v>
                </c:pt>
                <c:pt idx="4">
                  <c:v>0.45138187311178246</c:v>
                </c:pt>
                <c:pt idx="5">
                  <c:v>0.60762447129909369</c:v>
                </c:pt>
                <c:pt idx="6">
                  <c:v>0.77043564954682775</c:v>
                </c:pt>
                <c:pt idx="7">
                  <c:v>0.85961601208459215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938976"/>
        <c:axId val="-1148919936"/>
      </c:scatterChart>
      <c:valAx>
        <c:axId val="-114893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19936"/>
        <c:crosses val="autoZero"/>
        <c:crossBetween val="midCat"/>
      </c:valAx>
      <c:valAx>
        <c:axId val="-11489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3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'FAU15'!$AA$20:$AA$27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2100</c:v>
                </c:pt>
                <c:pt idx="3">
                  <c:v>3840</c:v>
                </c:pt>
                <c:pt idx="4">
                  <c:v>5400</c:v>
                </c:pt>
                <c:pt idx="5">
                  <c:v>7740</c:v>
                </c:pt>
                <c:pt idx="6">
                  <c:v>11040</c:v>
                </c:pt>
                <c:pt idx="7">
                  <c:v>14400</c:v>
                </c:pt>
              </c:numCache>
            </c:numRef>
          </c:xVal>
          <c:yVal>
            <c:numRef>
              <c:f>'FAU15'!$AH$20:$AH$27</c:f>
              <c:numCache>
                <c:formatCode>General</c:formatCode>
                <c:ptCount val="8"/>
                <c:pt idx="0">
                  <c:v>0</c:v>
                </c:pt>
                <c:pt idx="1">
                  <c:v>2.7980859841191787E-2</c:v>
                </c:pt>
                <c:pt idx="2">
                  <c:v>5.3876624631484078E-2</c:v>
                </c:pt>
                <c:pt idx="3">
                  <c:v>0.1368305526635604</c:v>
                </c:pt>
                <c:pt idx="4">
                  <c:v>0.22527315739128839</c:v>
                </c:pt>
                <c:pt idx="5">
                  <c:v>0.392229676705527</c:v>
                </c:pt>
                <c:pt idx="6">
                  <c:v>0.54402485633706377</c:v>
                </c:pt>
                <c:pt idx="7">
                  <c:v>0.648406668402988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922112"/>
        <c:axId val="-1148940608"/>
      </c:scatterChart>
      <c:valAx>
        <c:axId val="-114892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40608"/>
        <c:crosses val="autoZero"/>
        <c:crossBetween val="midCat"/>
      </c:valAx>
      <c:valAx>
        <c:axId val="-114894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2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none"/>
              <a:t>Second</a:t>
            </a:r>
            <a:r>
              <a:rPr lang="en-US" u="none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'FAU15'!$AA$20:$AA$27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2100</c:v>
                </c:pt>
                <c:pt idx="3">
                  <c:v>3840</c:v>
                </c:pt>
                <c:pt idx="4">
                  <c:v>5400</c:v>
                </c:pt>
                <c:pt idx="5">
                  <c:v>7740</c:v>
                </c:pt>
                <c:pt idx="6">
                  <c:v>11040</c:v>
                </c:pt>
                <c:pt idx="7">
                  <c:v>14400</c:v>
                </c:pt>
              </c:numCache>
            </c:numRef>
          </c:xVal>
          <c:yVal>
            <c:numRef>
              <c:f>'FAU15'!$AJ$20:$AJ$27</c:f>
              <c:numCache>
                <c:formatCode>General</c:formatCode>
                <c:ptCount val="8"/>
                <c:pt idx="0">
                  <c:v>0</c:v>
                </c:pt>
                <c:pt idx="1">
                  <c:v>34045.546188752043</c:v>
                </c:pt>
                <c:pt idx="2">
                  <c:v>68070.235285944596</c:v>
                </c:pt>
                <c:pt idx="3">
                  <c:v>177597.37238403867</c:v>
                </c:pt>
                <c:pt idx="4">
                  <c:v>322736.38191224309</c:v>
                </c:pt>
                <c:pt idx="5">
                  <c:v>608805.46211082279</c:v>
                </c:pt>
                <c:pt idx="6">
                  <c:v>1079313.533074714</c:v>
                </c:pt>
                <c:pt idx="7">
                  <c:v>1625541.3653980554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948224"/>
        <c:axId val="-1148945504"/>
      </c:scatterChart>
      <c:valAx>
        <c:axId val="-114894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45504"/>
        <c:crosses val="autoZero"/>
        <c:crossBetween val="midCat"/>
      </c:valAx>
      <c:valAx>
        <c:axId val="-114894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4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'FAU15'!$AA$20:$AA$27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2100</c:v>
                </c:pt>
                <c:pt idx="3">
                  <c:v>3840</c:v>
                </c:pt>
                <c:pt idx="4">
                  <c:v>5400</c:v>
                </c:pt>
                <c:pt idx="5">
                  <c:v>7740</c:v>
                </c:pt>
                <c:pt idx="6">
                  <c:v>11040</c:v>
                </c:pt>
                <c:pt idx="7">
                  <c:v>14400</c:v>
                </c:pt>
              </c:numCache>
            </c:numRef>
          </c:xVal>
          <c:yVal>
            <c:numRef>
              <c:f>'FAU15'!$AK$20:$AK$27</c:f>
              <c:numCache>
                <c:formatCode>General</c:formatCode>
                <c:ptCount val="8"/>
                <c:pt idx="0">
                  <c:v>0</c:v>
                </c:pt>
                <c:pt idx="1">
                  <c:v>2.8379783194165932E-2</c:v>
                </c:pt>
                <c:pt idx="2">
                  <c:v>5.5382300496818158E-2</c:v>
                </c:pt>
                <c:pt idx="3">
                  <c:v>0.14714426031656427</c:v>
                </c:pt>
                <c:pt idx="4">
                  <c:v>0.25524477290786995</c:v>
                </c:pt>
                <c:pt idx="5">
                  <c:v>0.4979582261237524</c:v>
                </c:pt>
                <c:pt idx="6">
                  <c:v>0.78531698046455312</c:v>
                </c:pt>
                <c:pt idx="7">
                  <c:v>1.0452800792297752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944960"/>
        <c:axId val="-1148916672"/>
      </c:scatterChart>
      <c:valAx>
        <c:axId val="-114894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16672"/>
        <c:crosses val="autoZero"/>
        <c:crossBetween val="midCat"/>
      </c:valAx>
      <c:valAx>
        <c:axId val="-114891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4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'FAU15'!$AA$20:$AA$27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2100</c:v>
                </c:pt>
                <c:pt idx="3">
                  <c:v>3840</c:v>
                </c:pt>
                <c:pt idx="4">
                  <c:v>5400</c:v>
                </c:pt>
                <c:pt idx="5">
                  <c:v>7740</c:v>
                </c:pt>
                <c:pt idx="6">
                  <c:v>11040</c:v>
                </c:pt>
                <c:pt idx="7">
                  <c:v>14400</c:v>
                </c:pt>
              </c:numCache>
            </c:numRef>
          </c:xVal>
          <c:yVal>
            <c:numRef>
              <c:f>'FAU15'!$AL$20:$AL$27</c:f>
              <c:numCache>
                <c:formatCode>General</c:formatCode>
                <c:ptCount val="8"/>
                <c:pt idx="0">
                  <c:v>0</c:v>
                </c:pt>
                <c:pt idx="1">
                  <c:v>2.5350488332874726E-8</c:v>
                </c:pt>
                <c:pt idx="2">
                  <c:v>4.8811893268714323E-8</c:v>
                </c:pt>
                <c:pt idx="3">
                  <c:v>1.2396764604681448E-7</c:v>
                </c:pt>
                <c:pt idx="4">
                  <c:v>2.040961064302472E-7</c:v>
                </c:pt>
                <c:pt idx="5">
                  <c:v>3.5535769449417954E-7</c:v>
                </c:pt>
                <c:pt idx="6">
                  <c:v>4.9288320128975612E-7</c:v>
                </c:pt>
                <c:pt idx="7">
                  <c:v>5.8745248629242987E-7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927552"/>
        <c:axId val="-1148932992"/>
      </c:scatterChart>
      <c:valAx>
        <c:axId val="-114892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32992"/>
        <c:crosses val="autoZero"/>
        <c:crossBetween val="midCat"/>
      </c:valAx>
      <c:valAx>
        <c:axId val="-114893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2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915466552596401"/>
                  <c:y val="-5.0462962962962996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'FAU40'!$A$20:$A$27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'FAU40'!$L$20:$L$27</c:f>
              <c:numCache>
                <c:formatCode>General</c:formatCode>
                <c:ptCount val="8"/>
                <c:pt idx="0">
                  <c:v>0</c:v>
                </c:pt>
                <c:pt idx="1">
                  <c:v>8.1737215553161995E-9</c:v>
                </c:pt>
                <c:pt idx="2">
                  <c:v>2.4272488395086151E-8</c:v>
                </c:pt>
                <c:pt idx="3">
                  <c:v>4.4773682262235384E-8</c:v>
                </c:pt>
                <c:pt idx="4">
                  <c:v>8.3385920231953121E-8</c:v>
                </c:pt>
                <c:pt idx="5">
                  <c:v>1.2383163931235092E-7</c:v>
                </c:pt>
                <c:pt idx="6">
                  <c:v>2.1093748856734473E-7</c:v>
                </c:pt>
                <c:pt idx="7">
                  <c:v>2.8129776025488745E-7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7090784"/>
        <c:axId val="-1297089152"/>
      </c:scatterChart>
      <c:valAx>
        <c:axId val="-129709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89152"/>
        <c:crosses val="autoZero"/>
        <c:crossBetween val="midCat"/>
      </c:valAx>
      <c:valAx>
        <c:axId val="-129708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9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 (last)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'FAU15'!$AA$24:$AA$27</c:f>
              <c:numCache>
                <c:formatCode>General</c:formatCode>
                <c:ptCount val="4"/>
                <c:pt idx="0">
                  <c:v>5400</c:v>
                </c:pt>
                <c:pt idx="1">
                  <c:v>7740</c:v>
                </c:pt>
                <c:pt idx="2">
                  <c:v>11040</c:v>
                </c:pt>
                <c:pt idx="3">
                  <c:v>14400</c:v>
                </c:pt>
              </c:numCache>
            </c:numRef>
          </c:xVal>
          <c:yVal>
            <c:numRef>
              <c:f>'FAU15'!$AK$24:$AK$27</c:f>
              <c:numCache>
                <c:formatCode>General</c:formatCode>
                <c:ptCount val="4"/>
                <c:pt idx="0">
                  <c:v>0.25524477290786995</c:v>
                </c:pt>
                <c:pt idx="1">
                  <c:v>0.4979582261237524</c:v>
                </c:pt>
                <c:pt idx="2">
                  <c:v>0.78531698046455312</c:v>
                </c:pt>
                <c:pt idx="3">
                  <c:v>1.0452800792297752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941152"/>
        <c:axId val="-1148916128"/>
      </c:scatterChart>
      <c:valAx>
        <c:axId val="-114894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16128"/>
        <c:crosses val="autoZero"/>
        <c:crossBetween val="midCat"/>
      </c:valAx>
      <c:valAx>
        <c:axId val="-11489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4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 (first)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'FAU15'!$AA$20:$AA$23</c:f>
              <c:numCache>
                <c:formatCode>General</c:formatCode>
                <c:ptCount val="4"/>
                <c:pt idx="0">
                  <c:v>0</c:v>
                </c:pt>
                <c:pt idx="1">
                  <c:v>1200</c:v>
                </c:pt>
                <c:pt idx="2">
                  <c:v>2100</c:v>
                </c:pt>
                <c:pt idx="3">
                  <c:v>3840</c:v>
                </c:pt>
              </c:numCache>
            </c:numRef>
          </c:xVal>
          <c:yVal>
            <c:numRef>
              <c:f>'FAU15'!$AK$20:$AK$23</c:f>
              <c:numCache>
                <c:formatCode>General</c:formatCode>
                <c:ptCount val="4"/>
                <c:pt idx="0">
                  <c:v>0</c:v>
                </c:pt>
                <c:pt idx="1">
                  <c:v>2.8379783194165932E-2</c:v>
                </c:pt>
                <c:pt idx="2">
                  <c:v>5.5382300496818158E-2</c:v>
                </c:pt>
                <c:pt idx="3">
                  <c:v>0.14714426031656427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940064"/>
        <c:axId val="-1148928096"/>
      </c:scatterChart>
      <c:valAx>
        <c:axId val="-114894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28096"/>
        <c:crosses val="autoZero"/>
        <c:crossBetween val="midCat"/>
      </c:valAx>
      <c:valAx>
        <c:axId val="-114892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4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none"/>
              <a:t>First-Order</a:t>
            </a:r>
            <a:r>
              <a:rPr lang="en-US" u="none" baseline="0"/>
              <a:t> Inulin Decomposition</a:t>
            </a:r>
            <a:endParaRPr lang="en-US" u="non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'FER28'!$A$20:$A$27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4800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'FER28'!$E$20:$E$27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2.8233413935480809E-3</c:v>
                </c:pt>
                <c:pt idx="3">
                  <c:v>0.10524027830985108</c:v>
                </c:pt>
                <c:pt idx="4">
                  <c:v>0.11484629079714034</c:v>
                </c:pt>
                <c:pt idx="5">
                  <c:v>0.25315072937608885</c:v>
                </c:pt>
                <c:pt idx="6">
                  <c:v>0.51391203805307817</c:v>
                </c:pt>
                <c:pt idx="7">
                  <c:v>0.84450062960050321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946048"/>
        <c:axId val="-1148938432"/>
      </c:scatterChart>
      <c:valAx>
        <c:axId val="-114894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38432"/>
        <c:crosses val="autoZero"/>
        <c:crossBetween val="midCat"/>
      </c:valAx>
      <c:valAx>
        <c:axId val="-11489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4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'FER28'!$A$20:$A$27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4800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'FER28'!$F$20:$F$27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2.5543225211557359E-9</c:v>
                </c:pt>
                <c:pt idx="3">
                  <c:v>9.0501343232240471E-8</c:v>
                </c:pt>
                <c:pt idx="4">
                  <c:v>9.829747012053801E-8</c:v>
                </c:pt>
                <c:pt idx="5">
                  <c:v>2.0262476190356253E-7</c:v>
                </c:pt>
                <c:pt idx="6">
                  <c:v>3.6407273703521236E-7</c:v>
                </c:pt>
                <c:pt idx="7">
                  <c:v>5.1662316208077339E-7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937888"/>
        <c:axId val="-1148942240"/>
      </c:scatterChart>
      <c:valAx>
        <c:axId val="-114893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42240"/>
        <c:crosses val="autoZero"/>
        <c:crossBetween val="midCat"/>
      </c:valAx>
      <c:valAx>
        <c:axId val="-11489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3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</a:t>
            </a:r>
            <a:r>
              <a:rPr lang="en-US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'FER28'!$A$20:$A$27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4800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'FER28'!$D$20:$D$27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3411.041088451102</c:v>
                </c:pt>
                <c:pt idx="3">
                  <c:v>118509.9825659755</c:v>
                </c:pt>
                <c:pt idx="4">
                  <c:v>140396.16214696917</c:v>
                </c:pt>
                <c:pt idx="5">
                  <c:v>316175.59366123105</c:v>
                </c:pt>
                <c:pt idx="6">
                  <c:v>717417.486470873</c:v>
                </c:pt>
                <c:pt idx="7">
                  <c:v>1335649.5945025985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931904"/>
        <c:axId val="-1148930816"/>
      </c:scatterChart>
      <c:valAx>
        <c:axId val="-114893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30816"/>
        <c:crosses val="autoZero"/>
        <c:crossBetween val="midCat"/>
      </c:valAx>
      <c:valAx>
        <c:axId val="-11489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3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'FER28'!$A$20:$A$27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4800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'FER28'!$B$20:$B$27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2.8193595135196118E-3</c:v>
                </c:pt>
                <c:pt idx="3">
                  <c:v>9.9891779880902587E-2</c:v>
                </c:pt>
                <c:pt idx="4">
                  <c:v>0.10849683438325358</c:v>
                </c:pt>
                <c:pt idx="5">
                  <c:v>0.22364914587566487</c:v>
                </c:pt>
                <c:pt idx="6">
                  <c:v>0.40184899372414357</c:v>
                </c:pt>
                <c:pt idx="7">
                  <c:v>0.5702280799912377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918304"/>
        <c:axId val="-1148930272"/>
      </c:scatterChart>
      <c:valAx>
        <c:axId val="-114891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30272"/>
        <c:crosses val="autoZero"/>
        <c:crossBetween val="midCat"/>
      </c:valAx>
      <c:valAx>
        <c:axId val="-11489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1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'FER28'!$A$20:$A$27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4800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'FER28'!$H$20:$H$27</c:f>
              <c:numCache>
                <c:formatCode>General</c:formatCode>
                <c:ptCount val="8"/>
                <c:pt idx="0">
                  <c:v>0</c:v>
                </c:pt>
                <c:pt idx="1">
                  <c:v>6.2063255813690288E-3</c:v>
                </c:pt>
                <c:pt idx="2">
                  <c:v>1.7389493529727715E-2</c:v>
                </c:pt>
                <c:pt idx="3">
                  <c:v>3.2584844357243251E-2</c:v>
                </c:pt>
                <c:pt idx="4">
                  <c:v>6.6317851660476615E-2</c:v>
                </c:pt>
                <c:pt idx="5">
                  <c:v>0.11877010255785662</c:v>
                </c:pt>
                <c:pt idx="6">
                  <c:v>0.25192928474725179</c:v>
                </c:pt>
                <c:pt idx="7">
                  <c:v>0.4102517559542776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923200"/>
        <c:axId val="-1148902528"/>
      </c:scatterChart>
      <c:valAx>
        <c:axId val="-114892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02528"/>
        <c:crosses val="autoZero"/>
        <c:crossBetween val="midCat"/>
      </c:valAx>
      <c:valAx>
        <c:axId val="-114890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2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</a:t>
            </a:r>
            <a:r>
              <a:rPr lang="en-US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'FER28'!$A$20:$A$27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4800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'FER28'!$J$20:$J$27</c:f>
              <c:numCache>
                <c:formatCode>General</c:formatCode>
                <c:ptCount val="8"/>
                <c:pt idx="0">
                  <c:v>0</c:v>
                </c:pt>
                <c:pt idx="1">
                  <c:v>7487.6387829316718</c:v>
                </c:pt>
                <c:pt idx="2">
                  <c:v>21038.919177500349</c:v>
                </c:pt>
                <c:pt idx="3">
                  <c:v>38658.129240424045</c:v>
                </c:pt>
                <c:pt idx="4">
                  <c:v>85816.069269575251</c:v>
                </c:pt>
                <c:pt idx="5">
                  <c:v>167906.77888978986</c:v>
                </c:pt>
                <c:pt idx="6">
                  <c:v>449767.14401293086</c:v>
                </c:pt>
                <c:pt idx="7">
                  <c:v>960935.82675327011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897632"/>
        <c:axId val="-1148915040"/>
      </c:scatterChart>
      <c:valAx>
        <c:axId val="-114889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15040"/>
        <c:crosses val="autoZero"/>
        <c:crossBetween val="midCat"/>
      </c:valAx>
      <c:valAx>
        <c:axId val="-114891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89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none"/>
              <a:t>First-Order</a:t>
            </a:r>
            <a:r>
              <a:rPr lang="en-US" u="none" baseline="0"/>
              <a:t> Inulin Decomposition</a:t>
            </a:r>
            <a:endParaRPr lang="en-US" u="non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'FER28'!$A$20:$A$27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4800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'FER28'!$K$20:$K$27</c:f>
              <c:numCache>
                <c:formatCode>General</c:formatCode>
                <c:ptCount val="8"/>
                <c:pt idx="0">
                  <c:v>0</c:v>
                </c:pt>
                <c:pt idx="1">
                  <c:v>6.2256648788195515E-3</c:v>
                </c:pt>
                <c:pt idx="2">
                  <c:v>1.7542466784631457E-2</c:v>
                </c:pt>
                <c:pt idx="3">
                  <c:v>3.3127552349672414E-2</c:v>
                </c:pt>
                <c:pt idx="4">
                  <c:v>6.8619210942973644E-2</c:v>
                </c:pt>
                <c:pt idx="5">
                  <c:v>0.12643673652901347</c:v>
                </c:pt>
                <c:pt idx="6">
                  <c:v>0.29025776636824763</c:v>
                </c:pt>
                <c:pt idx="7">
                  <c:v>0.52805953815410955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895456"/>
        <c:axId val="-1148883488"/>
      </c:scatterChart>
      <c:valAx>
        <c:axId val="-114889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883488"/>
        <c:crosses val="autoZero"/>
        <c:crossBetween val="midCat"/>
      </c:valAx>
      <c:valAx>
        <c:axId val="-114888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89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'FER28'!$A$20:$A$27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4800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'FER28'!$L$20:$L$27</c:f>
              <c:numCache>
                <c:formatCode>General</c:formatCode>
                <c:ptCount val="8"/>
                <c:pt idx="0">
                  <c:v>0</c:v>
                </c:pt>
                <c:pt idx="1">
                  <c:v>5.6228931181342938E-9</c:v>
                </c:pt>
                <c:pt idx="2">
                  <c:v>1.5754775062022779E-8</c:v>
                </c:pt>
                <c:pt idx="3">
                  <c:v>2.9521670220111807E-8</c:v>
                </c:pt>
                <c:pt idx="4">
                  <c:v>6.0083569065496686E-8</c:v>
                </c:pt>
                <c:pt idx="5">
                  <c:v>1.0760498841979249E-7</c:v>
                </c:pt>
                <c:pt idx="6">
                  <c:v>2.2824639521237315E-7</c:v>
                </c:pt>
                <c:pt idx="7">
                  <c:v>3.7168558835886419E-7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882944"/>
        <c:axId val="-1148894912"/>
      </c:scatterChart>
      <c:valAx>
        <c:axId val="-114888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894912"/>
        <c:crosses val="autoZero"/>
        <c:crossBetween val="midCat"/>
      </c:valAx>
      <c:valAx>
        <c:axId val="-11488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88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 (last)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'FAU40'!$A$24:$A$27</c:f>
              <c:numCache>
                <c:formatCode>General</c:formatCode>
                <c:ptCount val="4"/>
                <c:pt idx="0">
                  <c:v>5400</c:v>
                </c:pt>
                <c:pt idx="1">
                  <c:v>7200</c:v>
                </c:pt>
                <c:pt idx="2">
                  <c:v>10800</c:v>
                </c:pt>
                <c:pt idx="3">
                  <c:v>14400</c:v>
                </c:pt>
              </c:numCache>
            </c:numRef>
          </c:xVal>
          <c:yVal>
            <c:numRef>
              <c:f>'FAU40'!$K$24:$K$27</c:f>
              <c:numCache>
                <c:formatCode>General</c:formatCode>
                <c:ptCount val="4"/>
                <c:pt idx="0">
                  <c:v>9.6552816712971279E-2</c:v>
                </c:pt>
                <c:pt idx="1">
                  <c:v>0.14697035962168853</c:v>
                </c:pt>
                <c:pt idx="2">
                  <c:v>0.26503956332859424</c:v>
                </c:pt>
                <c:pt idx="3">
                  <c:v>0.3717672180219686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7069024"/>
        <c:axId val="-1297049984"/>
      </c:scatterChart>
      <c:valAx>
        <c:axId val="-129706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49984"/>
        <c:crosses val="autoZero"/>
        <c:crossBetween val="midCat"/>
      </c:valAx>
      <c:valAx>
        <c:axId val="-12970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6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none"/>
              <a:t>First-Order</a:t>
            </a:r>
            <a:r>
              <a:rPr lang="en-US" u="none" baseline="0"/>
              <a:t> Inulin Decomposition (last)</a:t>
            </a:r>
            <a:endParaRPr lang="en-US" u="non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'FER28'!$A$24:$A$27</c:f>
              <c:numCache>
                <c:formatCode>General</c:formatCode>
                <c:ptCount val="4"/>
                <c:pt idx="0">
                  <c:v>4800</c:v>
                </c:pt>
                <c:pt idx="1">
                  <c:v>7200</c:v>
                </c:pt>
                <c:pt idx="2">
                  <c:v>10800</c:v>
                </c:pt>
                <c:pt idx="3">
                  <c:v>14400</c:v>
                </c:pt>
              </c:numCache>
            </c:numRef>
          </c:xVal>
          <c:yVal>
            <c:numRef>
              <c:f>'FER28'!$K$24:$K$27</c:f>
              <c:numCache>
                <c:formatCode>General</c:formatCode>
                <c:ptCount val="4"/>
                <c:pt idx="0">
                  <c:v>6.8619210942973644E-2</c:v>
                </c:pt>
                <c:pt idx="1">
                  <c:v>0.12643673652901347</c:v>
                </c:pt>
                <c:pt idx="2">
                  <c:v>0.29025776636824763</c:v>
                </c:pt>
                <c:pt idx="3">
                  <c:v>0.52805953815410955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888928"/>
        <c:axId val="-1148894368"/>
      </c:scatterChart>
      <c:valAx>
        <c:axId val="-114888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894368"/>
        <c:crosses val="autoZero"/>
        <c:crossBetween val="midCat"/>
      </c:valAx>
      <c:valAx>
        <c:axId val="-1148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88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none"/>
              <a:t>First-Order</a:t>
            </a:r>
            <a:r>
              <a:rPr lang="en-US" u="none" baseline="0"/>
              <a:t> Inulin Decomposition (first)</a:t>
            </a:r>
            <a:endParaRPr lang="en-US" u="non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'FER28'!$A$20:$A$23</c:f>
              <c:numCache>
                <c:formatCode>General</c:formatCode>
                <c:ptCount val="4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</c:numCache>
            </c:numRef>
          </c:xVal>
          <c:yVal>
            <c:numRef>
              <c:f>'FER28'!$K$20:$K$23</c:f>
              <c:numCache>
                <c:formatCode>General</c:formatCode>
                <c:ptCount val="4"/>
                <c:pt idx="0">
                  <c:v>0</c:v>
                </c:pt>
                <c:pt idx="1">
                  <c:v>6.2256648788195515E-3</c:v>
                </c:pt>
                <c:pt idx="2">
                  <c:v>1.7542466784631457E-2</c:v>
                </c:pt>
                <c:pt idx="3">
                  <c:v>3.3127552349672414E-2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898176"/>
        <c:axId val="-1148881856"/>
      </c:scatterChart>
      <c:valAx>
        <c:axId val="-114889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881856"/>
        <c:crosses val="autoZero"/>
        <c:crossBetween val="midCat"/>
      </c:valAx>
      <c:valAx>
        <c:axId val="-114888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89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'BEA19'!$A$20:$A$27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3840</c:v>
                </c:pt>
                <c:pt idx="4">
                  <c:v>5700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'BEA19'!$E$20:$E$27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3.5729805229175196E-2</c:v>
                </c:pt>
                <c:pt idx="3">
                  <c:v>8.0755121335606528E-2</c:v>
                </c:pt>
                <c:pt idx="4">
                  <c:v>8.738027743986955E-2</c:v>
                </c:pt>
                <c:pt idx="5">
                  <c:v>0.19671217432871788</c:v>
                </c:pt>
                <c:pt idx="6">
                  <c:v>0.60171064058401424</c:v>
                </c:pt>
                <c:pt idx="7">
                  <c:v>1.2454876326159832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891104"/>
        <c:axId val="-1148910144"/>
      </c:scatterChart>
      <c:valAx>
        <c:axId val="-114889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10144"/>
        <c:crosses val="autoZero"/>
        <c:crossBetween val="midCat"/>
      </c:valAx>
      <c:valAx>
        <c:axId val="-114891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89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'BEA19'!$A$20:$A$27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3840</c:v>
                </c:pt>
                <c:pt idx="4">
                  <c:v>5700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'BEA19'!$F$20:$F$27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3.1799507564060857E-8</c:v>
                </c:pt>
                <c:pt idx="3">
                  <c:v>7.0287419300642695E-8</c:v>
                </c:pt>
                <c:pt idx="4">
                  <c:v>7.5805804924799268E-8</c:v>
                </c:pt>
                <c:pt idx="5">
                  <c:v>1.6178602417364067E-7</c:v>
                </c:pt>
                <c:pt idx="6">
                  <c:v>4.0962374306106002E-7</c:v>
                </c:pt>
                <c:pt idx="7">
                  <c:v>6.4524837270244496E-7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898720"/>
        <c:axId val="-1148886208"/>
      </c:scatterChart>
      <c:valAx>
        <c:axId val="-114889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886208"/>
        <c:crosses val="autoZero"/>
        <c:crossBetween val="midCat"/>
      </c:valAx>
      <c:valAx>
        <c:axId val="-11488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89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</a:t>
            </a:r>
            <a:r>
              <a:rPr lang="en-US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'BEA19'!$A$20:$A$27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3840</c:v>
                </c:pt>
                <c:pt idx="4">
                  <c:v>5700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'BEA19'!$D$20:$D$27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42107.888595517674</c:v>
                </c:pt>
                <c:pt idx="3">
                  <c:v>98894.732724762085</c:v>
                </c:pt>
                <c:pt idx="4">
                  <c:v>112702.31850528975</c:v>
                </c:pt>
                <c:pt idx="5">
                  <c:v>265613.47171062563</c:v>
                </c:pt>
                <c:pt idx="6">
                  <c:v>978664.75324087404</c:v>
                </c:pt>
                <c:pt idx="7">
                  <c:v>3081818.0776545079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899808"/>
        <c:axId val="-1148912320"/>
      </c:scatterChart>
      <c:valAx>
        <c:axId val="-11488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12320"/>
        <c:crosses val="autoZero"/>
        <c:crossBetween val="midCat"/>
      </c:valAx>
      <c:valAx>
        <c:axId val="-114891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8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'BEA19'!$A$20:$A$27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3840</c:v>
                </c:pt>
                <c:pt idx="4">
                  <c:v>5700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'BEA19'!$B$20:$B$27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3.5099030538793756E-2</c:v>
                </c:pt>
                <c:pt idx="3">
                  <c:v>7.7580455343731008E-2</c:v>
                </c:pt>
                <c:pt idx="4">
                  <c:v>8.3671429713598811E-2</c:v>
                </c:pt>
                <c:pt idx="5">
                  <c:v>0.17857297292359328</c:v>
                </c:pt>
                <c:pt idx="6">
                  <c:v>0.45212638083000339</c:v>
                </c:pt>
                <c:pt idx="7">
                  <c:v>0.71219946701897774</c:v>
                </c:pt>
              </c:numCache>
            </c:numRef>
          </c:yVal>
          <c:smooth val="0"/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'BEA19'!$A$20:$A$27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3840</c:v>
                </c:pt>
                <c:pt idx="4">
                  <c:v>5700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'BEA19'!$B$20:$B$27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3.5099030538793756E-2</c:v>
                </c:pt>
                <c:pt idx="3">
                  <c:v>7.7580455343731008E-2</c:v>
                </c:pt>
                <c:pt idx="4">
                  <c:v>8.3671429713598811E-2</c:v>
                </c:pt>
                <c:pt idx="5">
                  <c:v>0.17857297292359328</c:v>
                </c:pt>
                <c:pt idx="6">
                  <c:v>0.45212638083000339</c:v>
                </c:pt>
                <c:pt idx="7">
                  <c:v>0.71219946701897774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893280"/>
        <c:axId val="-1148909600"/>
      </c:scatterChart>
      <c:valAx>
        <c:axId val="-11488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09600"/>
        <c:crosses val="autoZero"/>
        <c:crossBetween val="midCat"/>
      </c:valAx>
      <c:valAx>
        <c:axId val="-114890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8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'BEA19'!$A$20:$A$27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3840</c:v>
                </c:pt>
                <c:pt idx="4">
                  <c:v>5700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'BEA19'!$H$20:$H$27</c:f>
              <c:numCache>
                <c:formatCode>General</c:formatCode>
                <c:ptCount val="8"/>
                <c:pt idx="0">
                  <c:v>0</c:v>
                </c:pt>
                <c:pt idx="1">
                  <c:v>3.8011779876058653E-3</c:v>
                </c:pt>
                <c:pt idx="2">
                  <c:v>1.0025043823133677E-2</c:v>
                </c:pt>
                <c:pt idx="3">
                  <c:v>2.4048182240018107E-2</c:v>
                </c:pt>
                <c:pt idx="4">
                  <c:v>5.2814510967493698E-2</c:v>
                </c:pt>
                <c:pt idx="5">
                  <c:v>9.9248794090445264E-2</c:v>
                </c:pt>
                <c:pt idx="6">
                  <c:v>0.30189993122462483</c:v>
                </c:pt>
                <c:pt idx="7">
                  <c:v>0.6145749771579434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892192"/>
        <c:axId val="-1148899264"/>
      </c:scatterChart>
      <c:valAx>
        <c:axId val="-114889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899264"/>
        <c:crosses val="autoZero"/>
        <c:crossBetween val="midCat"/>
      </c:valAx>
      <c:valAx>
        <c:axId val="-114889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89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</a:t>
            </a:r>
            <a:r>
              <a:rPr lang="en-US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'BEA19'!$A$20:$A$27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3840</c:v>
                </c:pt>
                <c:pt idx="4">
                  <c:v>5700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'BEA19'!$J$20:$J$27</c:f>
              <c:numCache>
                <c:formatCode>General</c:formatCode>
                <c:ptCount val="8"/>
                <c:pt idx="0">
                  <c:v>0</c:v>
                </c:pt>
                <c:pt idx="1">
                  <c:v>4447.9962634436943</c:v>
                </c:pt>
                <c:pt idx="2">
                  <c:v>12026.925587107764</c:v>
                </c:pt>
                <c:pt idx="3">
                  <c:v>30655.124987419116</c:v>
                </c:pt>
                <c:pt idx="4">
                  <c:v>71139.191204619579</c:v>
                </c:pt>
                <c:pt idx="5">
                  <c:v>147624.8971491096</c:v>
                </c:pt>
                <c:pt idx="6">
                  <c:v>653487.24211356055</c:v>
                </c:pt>
                <c:pt idx="7">
                  <c:v>2659378.9554590993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911232"/>
        <c:axId val="-1148881312"/>
      </c:scatterChart>
      <c:valAx>
        <c:axId val="-114891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881312"/>
        <c:crosses val="autoZero"/>
        <c:crossBetween val="midCat"/>
      </c:valAx>
      <c:valAx>
        <c:axId val="-114888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1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'BEA19'!$A$20:$A$27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3840</c:v>
                </c:pt>
                <c:pt idx="4">
                  <c:v>5700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'BEA19'!$K$20:$K$27</c:f>
              <c:numCache>
                <c:formatCode>General</c:formatCode>
                <c:ptCount val="8"/>
                <c:pt idx="0">
                  <c:v>0</c:v>
                </c:pt>
                <c:pt idx="1">
                  <c:v>3.8084208246869995E-3</c:v>
                </c:pt>
                <c:pt idx="2">
                  <c:v>1.0075632964514658E-2</c:v>
                </c:pt>
                <c:pt idx="3">
                  <c:v>2.4342060836836335E-2</c:v>
                </c:pt>
                <c:pt idx="4">
                  <c:v>5.4260334825630412E-2</c:v>
                </c:pt>
                <c:pt idx="5">
                  <c:v>0.10452619057097866</c:v>
                </c:pt>
                <c:pt idx="6">
                  <c:v>0.3593928214878444</c:v>
                </c:pt>
                <c:pt idx="7">
                  <c:v>0.95340859817114065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888384"/>
        <c:axId val="-1148887840"/>
      </c:scatterChart>
      <c:valAx>
        <c:axId val="-114888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887840"/>
        <c:crosses val="autoZero"/>
        <c:crossBetween val="midCat"/>
      </c:valAx>
      <c:valAx>
        <c:axId val="-114888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88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'BEA19'!$A$20:$A$27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3840</c:v>
                </c:pt>
                <c:pt idx="4">
                  <c:v>5700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'BEA19'!$L$20:$L$27</c:f>
              <c:numCache>
                <c:formatCode>General</c:formatCode>
                <c:ptCount val="8"/>
                <c:pt idx="0">
                  <c:v>0</c:v>
                </c:pt>
                <c:pt idx="1">
                  <c:v>3.4438440695851897E-9</c:v>
                </c:pt>
                <c:pt idx="2">
                  <c:v>9.0826285509917904E-9</c:v>
                </c:pt>
                <c:pt idx="3">
                  <c:v>2.178750641554474E-8</c:v>
                </c:pt>
                <c:pt idx="4">
                  <c:v>4.7849624768032389E-8</c:v>
                </c:pt>
                <c:pt idx="5">
                  <c:v>8.9918802028299459E-8</c:v>
                </c:pt>
                <c:pt idx="6">
                  <c:v>2.7351949609992961E-7</c:v>
                </c:pt>
                <c:pt idx="7">
                  <c:v>5.5680118039773602E-7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914496"/>
        <c:axId val="-1148884032"/>
      </c:scatterChart>
      <c:valAx>
        <c:axId val="-114891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884032"/>
        <c:crosses val="autoZero"/>
        <c:crossBetween val="midCat"/>
      </c:valAx>
      <c:valAx>
        <c:axId val="-114888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1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 (first)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'FAU40'!$A$20:$A$23</c:f>
              <c:numCache>
                <c:formatCode>General</c:formatCode>
                <c:ptCount val="4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</c:numCache>
            </c:numRef>
          </c:xVal>
          <c:yVal>
            <c:numRef>
              <c:f>'FAU40'!$K$20:$K$23</c:f>
              <c:numCache>
                <c:formatCode>General</c:formatCode>
                <c:ptCount val="4"/>
                <c:pt idx="0">
                  <c:v>0</c:v>
                </c:pt>
                <c:pt idx="1">
                  <c:v>9.0627715991751061E-3</c:v>
                </c:pt>
                <c:pt idx="2">
                  <c:v>2.7156426874295939E-2</c:v>
                </c:pt>
                <c:pt idx="3">
                  <c:v>5.0682331673979064E-2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7066848"/>
        <c:axId val="-1297052704"/>
      </c:scatterChart>
      <c:valAx>
        <c:axId val="-129706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52704"/>
        <c:crosses val="autoZero"/>
        <c:crossBetween val="midCat"/>
      </c:valAx>
      <c:valAx>
        <c:axId val="-129705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6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 (last)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'BEA19'!$A$24:$A$27</c:f>
              <c:numCache>
                <c:formatCode>General</c:formatCode>
                <c:ptCount val="4"/>
                <c:pt idx="0">
                  <c:v>5700</c:v>
                </c:pt>
                <c:pt idx="1">
                  <c:v>7200</c:v>
                </c:pt>
                <c:pt idx="2">
                  <c:v>10800</c:v>
                </c:pt>
                <c:pt idx="3">
                  <c:v>14400</c:v>
                </c:pt>
              </c:numCache>
            </c:numRef>
          </c:xVal>
          <c:yVal>
            <c:numRef>
              <c:f>'BEA19'!$K$24:$K$27</c:f>
              <c:numCache>
                <c:formatCode>General</c:formatCode>
                <c:ptCount val="4"/>
                <c:pt idx="0">
                  <c:v>5.4260334825630412E-2</c:v>
                </c:pt>
                <c:pt idx="1">
                  <c:v>0.10452619057097866</c:v>
                </c:pt>
                <c:pt idx="2">
                  <c:v>0.3593928214878444</c:v>
                </c:pt>
                <c:pt idx="3">
                  <c:v>0.95340859817114065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913408"/>
        <c:axId val="-1148912864"/>
      </c:scatterChart>
      <c:valAx>
        <c:axId val="-11489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12864"/>
        <c:crosses val="autoZero"/>
        <c:crossBetween val="midCat"/>
      </c:valAx>
      <c:valAx>
        <c:axId val="-11489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 (first)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'BEA19'!$A$20:$A$23</c:f>
              <c:numCache>
                <c:formatCode>General</c:formatCode>
                <c:ptCount val="4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3840</c:v>
                </c:pt>
              </c:numCache>
            </c:numRef>
          </c:xVal>
          <c:yVal>
            <c:numRef>
              <c:f>'BEA19'!$K$20:$K$23</c:f>
              <c:numCache>
                <c:formatCode>General</c:formatCode>
                <c:ptCount val="4"/>
                <c:pt idx="0">
                  <c:v>0</c:v>
                </c:pt>
                <c:pt idx="1">
                  <c:v>3.8084208246869995E-3</c:v>
                </c:pt>
                <c:pt idx="2">
                  <c:v>1.0075632964514658E-2</c:v>
                </c:pt>
                <c:pt idx="3">
                  <c:v>2.4342060836836335E-2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906880"/>
        <c:axId val="-1148906336"/>
      </c:scatterChart>
      <c:valAx>
        <c:axId val="-114890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06336"/>
        <c:crosses val="autoZero"/>
        <c:crossBetween val="midCat"/>
      </c:valAx>
      <c:valAx>
        <c:axId val="-114890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0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'MOR45'!$A$20:$A$27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3840</c:v>
                </c:pt>
                <c:pt idx="4">
                  <c:v>5700</c:v>
                </c:pt>
                <c:pt idx="5">
                  <c:v>7500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'MOR45'!$E$20:$E$27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2.3573656041438452E-2</c:v>
                </c:pt>
                <c:pt idx="3">
                  <c:v>6.158023364674018E-2</c:v>
                </c:pt>
                <c:pt idx="4">
                  <c:v>0.12012407269981631</c:v>
                </c:pt>
                <c:pt idx="5">
                  <c:v>0.20418784751103336</c:v>
                </c:pt>
                <c:pt idx="6">
                  <c:v>0.39553788082858055</c:v>
                </c:pt>
                <c:pt idx="7">
                  <c:v>0.57810316775285575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901440"/>
        <c:axId val="-1148870976"/>
      </c:scatterChart>
      <c:valAx>
        <c:axId val="-114890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870976"/>
        <c:crosses val="autoZero"/>
        <c:crossBetween val="midCat"/>
      </c:valAx>
      <c:valAx>
        <c:axId val="-114887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0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'MOR45'!$A$20:$A$27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3840</c:v>
                </c:pt>
                <c:pt idx="4">
                  <c:v>5700</c:v>
                </c:pt>
                <c:pt idx="5">
                  <c:v>7500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'MOR45'!$F$20:$F$27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2.1107816877686137E-8</c:v>
                </c:pt>
                <c:pt idx="3">
                  <c:v>5.410821994981676E-8</c:v>
                </c:pt>
                <c:pt idx="4">
                  <c:v>1.0254908630049294E-7</c:v>
                </c:pt>
                <c:pt idx="5">
                  <c:v>1.6732873547076034E-7</c:v>
                </c:pt>
                <c:pt idx="6">
                  <c:v>2.9597210117965883E-7</c:v>
                </c:pt>
                <c:pt idx="7">
                  <c:v>3.9776628646222791E-7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877504"/>
        <c:axId val="-1148867712"/>
      </c:scatterChart>
      <c:valAx>
        <c:axId val="-114887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867712"/>
        <c:crosses val="autoZero"/>
        <c:crossBetween val="midCat"/>
      </c:valAx>
      <c:valAx>
        <c:axId val="-114886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87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</a:t>
            </a:r>
            <a:r>
              <a:rPr lang="en-US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'MOR45'!$A$20:$A$27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3840</c:v>
                </c:pt>
                <c:pt idx="4">
                  <c:v>5700</c:v>
                </c:pt>
                <c:pt idx="5">
                  <c:v>7500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'MOR45'!$D$20:$D$27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28673.790430921268</c:v>
                </c:pt>
                <c:pt idx="3">
                  <c:v>77516.013201026697</c:v>
                </c:pt>
                <c:pt idx="4">
                  <c:v>153428.09663440892</c:v>
                </c:pt>
                <c:pt idx="5">
                  <c:v>278586.68362137006</c:v>
                </c:pt>
                <c:pt idx="6">
                  <c:v>583222.90930912818</c:v>
                </c:pt>
                <c:pt idx="7">
                  <c:v>955166.78546343639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856288"/>
        <c:axId val="-1148866080"/>
      </c:scatterChart>
      <c:valAx>
        <c:axId val="-114885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866080"/>
        <c:crosses val="autoZero"/>
        <c:crossBetween val="midCat"/>
      </c:valAx>
      <c:valAx>
        <c:axId val="-11488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85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'MOR45'!$A$20:$A$27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3840</c:v>
                </c:pt>
                <c:pt idx="4">
                  <c:v>5700</c:v>
                </c:pt>
                <c:pt idx="5">
                  <c:v>7500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'MOR45'!$B$20:$B$27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2.3297967985972244E-2</c:v>
                </c:pt>
                <c:pt idx="3">
                  <c:v>5.9722499179979863E-2</c:v>
                </c:pt>
                <c:pt idx="4">
                  <c:v>0.1131895990695886</c:v>
                </c:pt>
                <c:pt idx="5">
                  <c:v>0.18469079700289409</c:v>
                </c:pt>
                <c:pt idx="6">
                  <c:v>0.32668222289317711</c:v>
                </c:pt>
                <c:pt idx="7">
                  <c:v>0.43903859227112668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863904"/>
        <c:axId val="-1148875872"/>
      </c:scatterChart>
      <c:valAx>
        <c:axId val="-114886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875872"/>
        <c:crosses val="autoZero"/>
        <c:crossBetween val="midCat"/>
      </c:valAx>
      <c:valAx>
        <c:axId val="-114887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86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'MOR45'!$A$20:$A$27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3840</c:v>
                </c:pt>
                <c:pt idx="4">
                  <c:v>5700</c:v>
                </c:pt>
                <c:pt idx="5">
                  <c:v>7500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'MOR45'!$H$20:$H$27</c:f>
              <c:numCache>
                <c:formatCode>General</c:formatCode>
                <c:ptCount val="8"/>
                <c:pt idx="0">
                  <c:v>0</c:v>
                </c:pt>
                <c:pt idx="1">
                  <c:v>8.6450996041941893E-3</c:v>
                </c:pt>
                <c:pt idx="2">
                  <c:v>2.0136019509378159E-2</c:v>
                </c:pt>
                <c:pt idx="3">
                  <c:v>3.4606724182366204E-2</c:v>
                </c:pt>
                <c:pt idx="4">
                  <c:v>6.4300192977079978E-2</c:v>
                </c:pt>
                <c:pt idx="5">
                  <c:v>0.10399246771664791</c:v>
                </c:pt>
                <c:pt idx="6">
                  <c:v>0.20424652682623709</c:v>
                </c:pt>
                <c:pt idx="7">
                  <c:v>0.30675516854150919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863360"/>
        <c:axId val="-1148862816"/>
      </c:scatterChart>
      <c:valAx>
        <c:axId val="-114886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862816"/>
        <c:crosses val="autoZero"/>
        <c:crossBetween val="midCat"/>
      </c:valAx>
      <c:valAx>
        <c:axId val="-11488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86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</a:t>
            </a:r>
            <a:r>
              <a:rPr lang="en-US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'MOR45'!$A$20:$A$27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3840</c:v>
                </c:pt>
                <c:pt idx="4">
                  <c:v>5700</c:v>
                </c:pt>
                <c:pt idx="5">
                  <c:v>7500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'MOR45'!$J$20:$J$27</c:f>
              <c:numCache>
                <c:formatCode>General</c:formatCode>
                <c:ptCount val="8"/>
                <c:pt idx="0">
                  <c:v>0</c:v>
                </c:pt>
                <c:pt idx="1">
                  <c:v>10088.584340170064</c:v>
                </c:pt>
                <c:pt idx="2">
                  <c:v>24782.247270340948</c:v>
                </c:pt>
                <c:pt idx="3">
                  <c:v>44917.331414420107</c:v>
                </c:pt>
                <c:pt idx="4">
                  <c:v>87158.68156431333</c:v>
                </c:pt>
                <c:pt idx="5">
                  <c:v>156861.72333930293</c:v>
                </c:pt>
                <c:pt idx="6">
                  <c:v>364639.53421436937</c:v>
                </c:pt>
                <c:pt idx="7">
                  <c:v>667372.64882433263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857376"/>
        <c:axId val="-1148859552"/>
      </c:scatterChart>
      <c:valAx>
        <c:axId val="-114885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859552"/>
        <c:crosses val="autoZero"/>
        <c:crossBetween val="midCat"/>
      </c:valAx>
      <c:valAx>
        <c:axId val="-114885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85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'MOR45'!$A$20:$A$27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3840</c:v>
                </c:pt>
                <c:pt idx="4">
                  <c:v>5700</c:v>
                </c:pt>
                <c:pt idx="5">
                  <c:v>7500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'MOR45'!$K$20:$K$27</c:f>
              <c:numCache>
                <c:formatCode>General</c:formatCode>
                <c:ptCount val="8"/>
                <c:pt idx="0">
                  <c:v>0</c:v>
                </c:pt>
                <c:pt idx="1">
                  <c:v>8.6826852556943467E-3</c:v>
                </c:pt>
                <c:pt idx="2">
                  <c:v>2.0341512368227531E-2</c:v>
                </c:pt>
                <c:pt idx="3">
                  <c:v>3.5219720957509575E-2</c:v>
                </c:pt>
                <c:pt idx="4">
                  <c:v>6.6460572938487061E-2</c:v>
                </c:pt>
                <c:pt idx="5">
                  <c:v>0.10980645947630036</c:v>
                </c:pt>
                <c:pt idx="6">
                  <c:v>0.22846584817502966</c:v>
                </c:pt>
                <c:pt idx="7">
                  <c:v>0.36637205003731549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856832"/>
        <c:axId val="-1148873696"/>
      </c:scatterChart>
      <c:valAx>
        <c:axId val="-114885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873696"/>
        <c:crosses val="autoZero"/>
        <c:crossBetween val="midCat"/>
      </c:valAx>
      <c:valAx>
        <c:axId val="-114887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85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'MOR45'!$A$20:$A$27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3840</c:v>
                </c:pt>
                <c:pt idx="4">
                  <c:v>5700</c:v>
                </c:pt>
                <c:pt idx="5">
                  <c:v>7500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'MOR45'!$L$20:$L$27</c:f>
              <c:numCache>
                <c:formatCode>General</c:formatCode>
                <c:ptCount val="8"/>
                <c:pt idx="0">
                  <c:v>0</c:v>
                </c:pt>
                <c:pt idx="1">
                  <c:v>7.8324075062923491E-9</c:v>
                </c:pt>
                <c:pt idx="2">
                  <c:v>1.8243110845777603E-8</c:v>
                </c:pt>
                <c:pt idx="3">
                  <c:v>3.1353481008206268E-8</c:v>
                </c:pt>
                <c:pt idx="4">
                  <c:v>5.8255582606057296E-8</c:v>
                </c:pt>
                <c:pt idx="5">
                  <c:v>9.4216541397229936E-8</c:v>
                </c:pt>
                <c:pt idx="6">
                  <c:v>1.8504610740075717E-7</c:v>
                </c:pt>
                <c:pt idx="7">
                  <c:v>2.7791831149207924E-7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872608"/>
        <c:axId val="-1148880768"/>
      </c:scatterChart>
      <c:valAx>
        <c:axId val="-114887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880768"/>
        <c:crosses val="autoZero"/>
        <c:crossBetween val="midCat"/>
      </c:valAx>
      <c:valAx>
        <c:axId val="-114888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87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'FAU40-Mod Pro'!$A$20:$A$27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'FAU40-Mod Pro'!$E$20:$E$27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-2.5758318376508469E-2</c:v>
                </c:pt>
                <c:pt idx="3">
                  <c:v>-0.10707254000413451</c:v>
                </c:pt>
                <c:pt idx="4">
                  <c:v>0.11011704835829819</c:v>
                </c:pt>
                <c:pt idx="5">
                  <c:v>0.22069198938755638</c:v>
                </c:pt>
                <c:pt idx="6">
                  <c:v>0.21089594388483401</c:v>
                </c:pt>
                <c:pt idx="7">
                  <c:v>0.53765733472995603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7062496"/>
        <c:axId val="-1297076096"/>
      </c:scatterChart>
      <c:valAx>
        <c:axId val="-129706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76096"/>
        <c:crosses val="autoZero"/>
        <c:crossBetween val="midCat"/>
      </c:valAx>
      <c:valAx>
        <c:axId val="-129707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6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 (last)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'MOR45'!$A$24:$A$27</c:f>
              <c:numCache>
                <c:formatCode>General</c:formatCode>
                <c:ptCount val="4"/>
                <c:pt idx="0">
                  <c:v>5700</c:v>
                </c:pt>
                <c:pt idx="1">
                  <c:v>7500</c:v>
                </c:pt>
                <c:pt idx="2">
                  <c:v>10800</c:v>
                </c:pt>
                <c:pt idx="3">
                  <c:v>14400</c:v>
                </c:pt>
              </c:numCache>
            </c:numRef>
          </c:xVal>
          <c:yVal>
            <c:numRef>
              <c:f>'MOR45'!$K$24:$K$27</c:f>
              <c:numCache>
                <c:formatCode>General</c:formatCode>
                <c:ptCount val="4"/>
                <c:pt idx="0">
                  <c:v>6.6460572938487061E-2</c:v>
                </c:pt>
                <c:pt idx="1">
                  <c:v>0.10980645947630036</c:v>
                </c:pt>
                <c:pt idx="2">
                  <c:v>0.22846584817502966</c:v>
                </c:pt>
                <c:pt idx="3">
                  <c:v>0.36637205003731549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869888"/>
        <c:axId val="-1148873152"/>
      </c:scatterChart>
      <c:valAx>
        <c:axId val="-114886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873152"/>
        <c:crosses val="autoZero"/>
        <c:crossBetween val="midCat"/>
      </c:valAx>
      <c:valAx>
        <c:axId val="-114887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86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 (first)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'MOR45'!$A$20:$A$23</c:f>
              <c:numCache>
                <c:formatCode>General</c:formatCode>
                <c:ptCount val="4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3840</c:v>
                </c:pt>
              </c:numCache>
            </c:numRef>
          </c:xVal>
          <c:yVal>
            <c:numRef>
              <c:f>'MOR45'!$K$20:$K$23</c:f>
              <c:numCache>
                <c:formatCode>General</c:formatCode>
                <c:ptCount val="4"/>
                <c:pt idx="0">
                  <c:v>0</c:v>
                </c:pt>
                <c:pt idx="1">
                  <c:v>8.6826852556943467E-3</c:v>
                </c:pt>
                <c:pt idx="2">
                  <c:v>2.0341512368227531E-2</c:v>
                </c:pt>
                <c:pt idx="3">
                  <c:v>3.5219720957509575E-2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860640"/>
        <c:axId val="-1148879136"/>
      </c:scatterChart>
      <c:valAx>
        <c:axId val="-114886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879136"/>
        <c:crosses val="autoZero"/>
        <c:crossBetween val="midCat"/>
      </c:valAx>
      <c:valAx>
        <c:axId val="-11488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86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PMFI70!$A$20:$A$27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11040</c:v>
                </c:pt>
                <c:pt idx="7">
                  <c:v>14400</c:v>
                </c:pt>
              </c:numCache>
            </c:numRef>
          </c:xVal>
          <c:yVal>
            <c:numRef>
              <c:f>PMFI70!$E$20:$E$27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7.0113891016440902E-2</c:v>
                </c:pt>
                <c:pt idx="3">
                  <c:v>3.7910585354957789E-2</c:v>
                </c:pt>
                <c:pt idx="4">
                  <c:v>0.2039479808635935</c:v>
                </c:pt>
                <c:pt idx="5">
                  <c:v>0.2716147501826906</c:v>
                </c:pt>
                <c:pt idx="6">
                  <c:v>0.49113606693330936</c:v>
                </c:pt>
                <c:pt idx="7">
                  <c:v>0.74801262140692582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869344"/>
        <c:axId val="-1148876960"/>
      </c:scatterChart>
      <c:valAx>
        <c:axId val="-114886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876960"/>
        <c:crosses val="autoZero"/>
        <c:crossBetween val="midCat"/>
      </c:valAx>
      <c:valAx>
        <c:axId val="-11488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86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PMFI70!$A$20:$A$27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11040</c:v>
                </c:pt>
                <c:pt idx="7">
                  <c:v>14400</c:v>
                </c:pt>
              </c:numCache>
            </c:numRef>
          </c:xVal>
          <c:yVal>
            <c:numRef>
              <c:f>PMFI70!$F$20:$F$27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6.1346989940867178E-8</c:v>
                </c:pt>
                <c:pt idx="3">
                  <c:v>3.3703856083728342E-8</c:v>
                </c:pt>
                <c:pt idx="4">
                  <c:v>1.6715153308254247E-7</c:v>
                </c:pt>
                <c:pt idx="5">
                  <c:v>2.1549262250722391E-7</c:v>
                </c:pt>
                <c:pt idx="6">
                  <c:v>3.5158832363963692E-7</c:v>
                </c:pt>
                <c:pt idx="7">
                  <c:v>4.7718131798083414E-7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876416"/>
        <c:axId val="-1148866624"/>
      </c:scatterChart>
      <c:valAx>
        <c:axId val="-114887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866624"/>
        <c:crosses val="autoZero"/>
        <c:crossBetween val="midCat"/>
      </c:valAx>
      <c:valAx>
        <c:axId val="-11488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87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</a:t>
            </a:r>
            <a:r>
              <a:rPr lang="en-US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PMFI70!$A$20:$A$27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11040</c:v>
                </c:pt>
                <c:pt idx="7">
                  <c:v>14400</c:v>
                </c:pt>
              </c:numCache>
            </c:numRef>
          </c:xVal>
          <c:yVal>
            <c:numRef>
              <c:f>PMFI70!$D$20:$D$27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80778.812305950763</c:v>
                </c:pt>
                <c:pt idx="3">
                  <c:v>46501.051705549791</c:v>
                </c:pt>
                <c:pt idx="4">
                  <c:v>252567.62443976733</c:v>
                </c:pt>
                <c:pt idx="5">
                  <c:v>383309.28597110312</c:v>
                </c:pt>
                <c:pt idx="6">
                  <c:v>696459.06837152259</c:v>
                </c:pt>
                <c:pt idx="7">
                  <c:v>1207058.034454582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868256"/>
        <c:axId val="-1148960736"/>
      </c:scatterChart>
      <c:valAx>
        <c:axId val="-114886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60736"/>
        <c:crosses val="autoZero"/>
        <c:crossBetween val="midCat"/>
      </c:valAx>
      <c:valAx>
        <c:axId val="-114896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86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PMFI70!$A$20:$A$27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11040</c:v>
                </c:pt>
                <c:pt idx="7">
                  <c:v>14400</c:v>
                </c:pt>
              </c:numCache>
            </c:numRef>
          </c:xVal>
          <c:yVal>
            <c:numRef>
              <c:f>PMFI70!$B$20:$B$27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6.7712365327037172E-2</c:v>
                </c:pt>
                <c:pt idx="3">
                  <c:v>3.7200974624363746E-2</c:v>
                </c:pt>
                <c:pt idx="4">
                  <c:v>0.18449520806105038</c:v>
                </c:pt>
                <c:pt idx="5">
                  <c:v>0.23785217815177775</c:v>
                </c:pt>
                <c:pt idx="6">
                  <c:v>0.38806919521161998</c:v>
                </c:pt>
                <c:pt idx="7">
                  <c:v>0.52669374261883461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955296"/>
        <c:axId val="-1148963456"/>
      </c:scatterChart>
      <c:valAx>
        <c:axId val="-114895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63456"/>
        <c:crosses val="autoZero"/>
        <c:crossBetween val="midCat"/>
      </c:valAx>
      <c:valAx>
        <c:axId val="-11489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5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PMFI70!$A$20:$A$27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11040</c:v>
                </c:pt>
                <c:pt idx="7">
                  <c:v>14400</c:v>
                </c:pt>
              </c:numCache>
            </c:numRef>
          </c:xVal>
          <c:yVal>
            <c:numRef>
              <c:f>PMFI70!$H$20:$H$27</c:f>
              <c:numCache>
                <c:formatCode>General</c:formatCode>
                <c:ptCount val="8"/>
                <c:pt idx="0">
                  <c:v>0</c:v>
                </c:pt>
                <c:pt idx="1">
                  <c:v>8.8214458638479001E-3</c:v>
                </c:pt>
                <c:pt idx="2">
                  <c:v>2.2383197751251558E-2</c:v>
                </c:pt>
                <c:pt idx="3">
                  <c:v>4.4291568940154152E-2</c:v>
                </c:pt>
                <c:pt idx="4">
                  <c:v>7.9388365939284222E-2</c:v>
                </c:pt>
                <c:pt idx="5">
                  <c:v>0.12732177872608996</c:v>
                </c:pt>
                <c:pt idx="6">
                  <c:v>0.21736819180542155</c:v>
                </c:pt>
                <c:pt idx="7">
                  <c:v>0.32820127772143687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971072"/>
        <c:axId val="-1148983584"/>
      </c:scatterChart>
      <c:valAx>
        <c:axId val="-114897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83584"/>
        <c:crosses val="autoZero"/>
        <c:crossBetween val="midCat"/>
      </c:valAx>
      <c:valAx>
        <c:axId val="-114898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7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</a:t>
            </a:r>
            <a:r>
              <a:rPr lang="en-US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PMFI70!$A$20:$A$27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11040</c:v>
                </c:pt>
                <c:pt idx="7">
                  <c:v>14400</c:v>
                </c:pt>
              </c:numCache>
            </c:numRef>
          </c:xVal>
          <c:yVal>
            <c:numRef>
              <c:f>PMFI70!$J$20:$J$27</c:f>
              <c:numCache>
                <c:formatCode>General</c:formatCode>
                <c:ptCount val="8"/>
                <c:pt idx="0">
                  <c:v>0</c:v>
                </c:pt>
                <c:pt idx="1">
                  <c:v>10165.450732236824</c:v>
                </c:pt>
                <c:pt idx="2">
                  <c:v>26702.480724497294</c:v>
                </c:pt>
                <c:pt idx="3">
                  <c:v>55364.262850714418</c:v>
                </c:pt>
                <c:pt idx="4">
                  <c:v>108679.95545339586</c:v>
                </c:pt>
                <c:pt idx="5">
                  <c:v>205184.6675161657</c:v>
                </c:pt>
                <c:pt idx="6">
                  <c:v>390105.81160880893</c:v>
                </c:pt>
                <c:pt idx="7">
                  <c:v>752160.04508072801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960192"/>
        <c:axId val="-1148975968"/>
      </c:scatterChart>
      <c:valAx>
        <c:axId val="-114896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75968"/>
        <c:crosses val="autoZero"/>
        <c:crossBetween val="midCat"/>
      </c:valAx>
      <c:valAx>
        <c:axId val="-11489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6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PMFI70!$A$20:$A$27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11040</c:v>
                </c:pt>
                <c:pt idx="7">
                  <c:v>14400</c:v>
                </c:pt>
              </c:numCache>
            </c:numRef>
          </c:xVal>
          <c:yVal>
            <c:numRef>
              <c:f>PMFI70!$K$20:$K$27</c:f>
              <c:numCache>
                <c:formatCode>General</c:formatCode>
                <c:ptCount val="8"/>
                <c:pt idx="0">
                  <c:v>0</c:v>
                </c:pt>
                <c:pt idx="1">
                  <c:v>8.8605851642336586E-3</c:v>
                </c:pt>
                <c:pt idx="2">
                  <c:v>2.2637503469513751E-2</c:v>
                </c:pt>
                <c:pt idx="3">
                  <c:v>4.5302400880289487E-2</c:v>
                </c:pt>
                <c:pt idx="4">
                  <c:v>8.2717010202511237E-2</c:v>
                </c:pt>
                <c:pt idx="5">
                  <c:v>0.13618838069443978</c:v>
                </c:pt>
                <c:pt idx="6">
                  <c:v>0.24509292577599384</c:v>
                </c:pt>
                <c:pt idx="7">
                  <c:v>0.39779650374299208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982496"/>
        <c:axId val="-1148970528"/>
      </c:scatterChart>
      <c:valAx>
        <c:axId val="-114898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70528"/>
        <c:crosses val="autoZero"/>
        <c:crossBetween val="midCat"/>
      </c:valAx>
      <c:valAx>
        <c:axId val="-11489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8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PMFI70!$A$20:$A$27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11040</c:v>
                </c:pt>
                <c:pt idx="7">
                  <c:v>14400</c:v>
                </c:pt>
              </c:numCache>
            </c:numRef>
          </c:xVal>
          <c:yVal>
            <c:numRef>
              <c:f>PMFI70!$L$20:$L$27</c:f>
              <c:numCache>
                <c:formatCode>General</c:formatCode>
                <c:ptCount val="8"/>
                <c:pt idx="0">
                  <c:v>0</c:v>
                </c:pt>
                <c:pt idx="1">
                  <c:v>7.9921761418264286E-9</c:v>
                </c:pt>
                <c:pt idx="2">
                  <c:v>2.0279040625127628E-8</c:v>
                </c:pt>
                <c:pt idx="3">
                  <c:v>4.0127891281209124E-8</c:v>
                </c:pt>
                <c:pt idx="4">
                  <c:v>7.1925375271959278E-8</c:v>
                </c:pt>
                <c:pt idx="5">
                  <c:v>1.1535275486298727E-7</c:v>
                </c:pt>
                <c:pt idx="6">
                  <c:v>1.9693425582974191E-7</c:v>
                </c:pt>
                <c:pt idx="7">
                  <c:v>2.973483555878277E-7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967264"/>
        <c:axId val="-1148955840"/>
      </c:scatterChart>
      <c:valAx>
        <c:axId val="-114896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55840"/>
        <c:crosses val="autoZero"/>
        <c:crossBetween val="midCat"/>
      </c:valAx>
      <c:valAx>
        <c:axId val="-114895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6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897315652444899"/>
                  <c:y val="1.8150335374744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'FAU40-Mod Pro'!$A$20:$A$27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'FAU40-Mod Pro'!$F$20:$F$27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-2.3640036046086765E-8</c:v>
                </c:pt>
                <c:pt idx="3">
                  <c:v>-1.0239089124322005E-7</c:v>
                </c:pt>
                <c:pt idx="4">
                  <c:v>9.4468631269287135E-8</c:v>
                </c:pt>
                <c:pt idx="5">
                  <c:v>1.7941972003237841E-7</c:v>
                </c:pt>
                <c:pt idx="6">
                  <c:v>1.7226719024850077E-7</c:v>
                </c:pt>
                <c:pt idx="7">
                  <c:v>3.7678923976081285E-7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7061952"/>
        <c:axId val="-1297051616"/>
      </c:scatterChart>
      <c:valAx>
        <c:axId val="-129706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51616"/>
        <c:crosses val="autoZero"/>
        <c:crossBetween val="midCat"/>
      </c:valAx>
      <c:valAx>
        <c:axId val="-129705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6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PMFI70!$A$24:$A$27</c:f>
              <c:numCache>
                <c:formatCode>General</c:formatCode>
                <c:ptCount val="4"/>
                <c:pt idx="0">
                  <c:v>5400</c:v>
                </c:pt>
                <c:pt idx="1">
                  <c:v>7200</c:v>
                </c:pt>
                <c:pt idx="2">
                  <c:v>11040</c:v>
                </c:pt>
                <c:pt idx="3">
                  <c:v>14400</c:v>
                </c:pt>
              </c:numCache>
            </c:numRef>
          </c:xVal>
          <c:yVal>
            <c:numRef>
              <c:f>PMFI70!$K$24:$K$27</c:f>
              <c:numCache>
                <c:formatCode>General</c:formatCode>
                <c:ptCount val="4"/>
                <c:pt idx="0">
                  <c:v>8.2717010202511237E-2</c:v>
                </c:pt>
                <c:pt idx="1">
                  <c:v>0.13618838069443978</c:v>
                </c:pt>
                <c:pt idx="2">
                  <c:v>0.24509292577599384</c:v>
                </c:pt>
                <c:pt idx="3">
                  <c:v>0.39779650374299208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981952"/>
        <c:axId val="-1148973792"/>
      </c:scatterChart>
      <c:valAx>
        <c:axId val="-114898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73792"/>
        <c:crosses val="autoZero"/>
        <c:crossBetween val="midCat"/>
      </c:valAx>
      <c:valAx>
        <c:axId val="-11489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8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First-Order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'MWW20'!$A$20:$A$27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5520</c:v>
                </c:pt>
                <c:pt idx="5">
                  <c:v>7560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'MWW20'!$E$20:$E$27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0.18187269369939055</c:v>
                </c:pt>
                <c:pt idx="3">
                  <c:v>0.29518715642612708</c:v>
                </c:pt>
                <c:pt idx="4">
                  <c:v>0.55939256077014465</c:v>
                </c:pt>
                <c:pt idx="5">
                  <c:v>0.79977058794281519</c:v>
                </c:pt>
                <c:pt idx="6">
                  <c:v>1.2451008153887433</c:v>
                </c:pt>
                <c:pt idx="7">
                  <c:v>1.5427881957011087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981408"/>
        <c:axId val="-1148969440"/>
      </c:scatterChart>
      <c:valAx>
        <c:axId val="-114898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69440"/>
        <c:crosses val="autoZero"/>
        <c:crossBetween val="midCat"/>
      </c:valAx>
      <c:valAx>
        <c:axId val="-11489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8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none"/>
              <a:t>Zero-Order</a:t>
            </a:r>
            <a:r>
              <a:rPr lang="en-US" u="none" baseline="0"/>
              <a:t> Inulin Decomposition</a:t>
            </a:r>
            <a:endParaRPr lang="en-US" u="non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'MWW20'!$A$20:$A$27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5520</c:v>
                </c:pt>
                <c:pt idx="5">
                  <c:v>7560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'MWW20'!$F$20:$F$27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1.5066001790981483E-7</c:v>
                </c:pt>
                <c:pt idx="3">
                  <c:v>2.315790562827261E-7</c:v>
                </c:pt>
                <c:pt idx="4">
                  <c:v>3.8816751998586261E-7</c:v>
                </c:pt>
                <c:pt idx="5">
                  <c:v>4.9881119750922134E-7</c:v>
                </c:pt>
                <c:pt idx="6">
                  <c:v>6.4514749233068567E-7</c:v>
                </c:pt>
                <c:pt idx="7">
                  <c:v>7.123067211569664E-7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952032"/>
        <c:axId val="-1148954752"/>
      </c:scatterChart>
      <c:valAx>
        <c:axId val="-114895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54752"/>
        <c:crosses val="autoZero"/>
        <c:crossBetween val="midCat"/>
      </c:valAx>
      <c:valAx>
        <c:axId val="-114895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5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</a:t>
            </a:r>
            <a:r>
              <a:rPr lang="en-US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'MWW20'!$A$20:$A$27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5520</c:v>
                </c:pt>
                <c:pt idx="5">
                  <c:v>7560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'MWW20'!$D$20:$D$27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239455.86270873851</c:v>
                </c:pt>
                <c:pt idx="3">
                  <c:v>432886.14647333161</c:v>
                </c:pt>
                <c:pt idx="4">
                  <c:v>925595.64675150288</c:v>
                </c:pt>
                <c:pt idx="5">
                  <c:v>1502918.9902621899</c:v>
                </c:pt>
                <c:pt idx="6">
                  <c:v>3086336.0390753401</c:v>
                </c:pt>
                <c:pt idx="7">
                  <c:v>4779217.7680403758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968896"/>
        <c:axId val="-1148976512"/>
      </c:scatterChart>
      <c:valAx>
        <c:axId val="-114896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76512"/>
        <c:crosses val="autoZero"/>
        <c:crossBetween val="midCat"/>
      </c:valAx>
      <c:valAx>
        <c:axId val="-114897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6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'MWW20'!$A$20:$A$27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5520</c:v>
                </c:pt>
                <c:pt idx="5">
                  <c:v>7560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'MWW20'!$B$20:$B$27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0.16629253012610221</c:v>
                </c:pt>
                <c:pt idx="3">
                  <c:v>0.25560774336640246</c:v>
                </c:pt>
                <c:pt idx="4">
                  <c:v>0.42844385595296242</c:v>
                </c:pt>
                <c:pt idx="5">
                  <c:v>0.55056794257579589</c:v>
                </c:pt>
                <c:pt idx="6">
                  <c:v>0.71208811928058857</c:v>
                </c:pt>
                <c:pt idx="7">
                  <c:v>0.78621580250922929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975424"/>
        <c:axId val="-1148985216"/>
      </c:scatterChart>
      <c:valAx>
        <c:axId val="-114897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85216"/>
        <c:crosses val="autoZero"/>
        <c:crossBetween val="midCat"/>
      </c:valAx>
      <c:valAx>
        <c:axId val="-114898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7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layout>
        <c:manualLayout>
          <c:xMode val="edge"/>
          <c:yMode val="edge"/>
          <c:x val="0.33327382091671448"/>
          <c:y val="1.83006545365989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'MWW20'!$A$20:$A$27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5520</c:v>
                </c:pt>
                <c:pt idx="5">
                  <c:v>7560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'MWW20'!$H$20:$H$27</c:f>
              <c:numCache>
                <c:formatCode>General</c:formatCode>
                <c:ptCount val="8"/>
                <c:pt idx="0">
                  <c:v>0</c:v>
                </c:pt>
                <c:pt idx="1">
                  <c:v>1.5728786892345536E-2</c:v>
                </c:pt>
                <c:pt idx="2">
                  <c:v>4.9242131401737936E-2</c:v>
                </c:pt>
                <c:pt idx="3">
                  <c:v>0.10001504413767626</c:v>
                </c:pt>
                <c:pt idx="4">
                  <c:v>0.22106783377289299</c:v>
                </c:pt>
                <c:pt idx="5">
                  <c:v>0.36166630925035925</c:v>
                </c:pt>
                <c:pt idx="6">
                  <c:v>0.58440203412262637</c:v>
                </c:pt>
                <c:pt idx="7">
                  <c:v>0.71461430372357393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958560"/>
        <c:axId val="-1148953664"/>
      </c:scatterChart>
      <c:valAx>
        <c:axId val="-114895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53664"/>
        <c:crosses val="autoZero"/>
        <c:crossBetween val="midCat"/>
      </c:valAx>
      <c:valAx>
        <c:axId val="-11489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5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</a:t>
            </a:r>
            <a:r>
              <a:rPr lang="en-US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'MWW20'!$A$20:$A$27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5520</c:v>
                </c:pt>
                <c:pt idx="5">
                  <c:v>7560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'MWW20'!$J$20:$J$27</c:f>
              <c:numCache>
                <c:formatCode>General</c:formatCode>
                <c:ptCount val="8"/>
                <c:pt idx="0">
                  <c:v>0</c:v>
                </c:pt>
                <c:pt idx="1">
                  <c:v>18689.232744683723</c:v>
                </c:pt>
                <c:pt idx="2">
                  <c:v>70907.075907009654</c:v>
                </c:pt>
                <c:pt idx="3">
                  <c:v>169381.12467139616</c:v>
                </c:pt>
                <c:pt idx="4">
                  <c:v>477587.48721428553</c:v>
                </c:pt>
                <c:pt idx="5">
                  <c:v>987262.64694492694</c:v>
                </c:pt>
                <c:pt idx="6">
                  <c:v>2532918.3430890669</c:v>
                </c:pt>
                <c:pt idx="7">
                  <c:v>4343969.3869691892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965632"/>
        <c:axId val="-1148951488"/>
      </c:scatterChart>
      <c:valAx>
        <c:axId val="-114896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51488"/>
        <c:crosses val="autoZero"/>
        <c:crossBetween val="midCat"/>
      </c:valAx>
      <c:valAx>
        <c:axId val="-11489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6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'MWW20'!$A$20:$A$27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5520</c:v>
                </c:pt>
                <c:pt idx="5">
                  <c:v>7560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'MWW20'!$K$20:$K$27</c:f>
              <c:numCache>
                <c:formatCode>General</c:formatCode>
                <c:ptCount val="8"/>
                <c:pt idx="0">
                  <c:v>0</c:v>
                </c:pt>
                <c:pt idx="1">
                  <c:v>1.5853796830061127E-2</c:v>
                </c:pt>
                <c:pt idx="2">
                  <c:v>5.0495856006845918E-2</c:v>
                </c:pt>
                <c:pt idx="3">
                  <c:v>0.10537723150606441</c:v>
                </c:pt>
                <c:pt idx="4">
                  <c:v>0.24983131491688243</c:v>
                </c:pt>
                <c:pt idx="5">
                  <c:v>0.44889410611454889</c:v>
                </c:pt>
                <c:pt idx="6">
                  <c:v>0.87803691419307128</c:v>
                </c:pt>
                <c:pt idx="7">
                  <c:v>1.2539136933578456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979232"/>
        <c:axId val="-1148984672"/>
      </c:scatterChart>
      <c:valAx>
        <c:axId val="-114897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84672"/>
        <c:crosses val="autoZero"/>
        <c:crossBetween val="midCat"/>
      </c:valAx>
      <c:valAx>
        <c:axId val="-11489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7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'MWW20'!$A$20:$A$27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5520</c:v>
                </c:pt>
                <c:pt idx="5">
                  <c:v>7560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'MWW20'!$L$20:$L$27</c:f>
              <c:numCache>
                <c:formatCode>General</c:formatCode>
                <c:ptCount val="8"/>
                <c:pt idx="0">
                  <c:v>0</c:v>
                </c:pt>
                <c:pt idx="1">
                  <c:v>1.4250184978865012E-8</c:v>
                </c:pt>
                <c:pt idx="2">
                  <c:v>4.4613070672973017E-8</c:v>
                </c:pt>
                <c:pt idx="3">
                  <c:v>9.0613019896965442E-8</c:v>
                </c:pt>
                <c:pt idx="4">
                  <c:v>2.0028610888445504E-7</c:v>
                </c:pt>
                <c:pt idx="5">
                  <c:v>3.2766747001633906E-7</c:v>
                </c:pt>
                <c:pt idx="6">
                  <c:v>5.294646780626913E-7</c:v>
                </c:pt>
                <c:pt idx="7">
                  <c:v>6.4743620002630531E-7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978688"/>
        <c:axId val="-1148958016"/>
      </c:scatterChart>
      <c:valAx>
        <c:axId val="-114897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58016"/>
        <c:crosses val="autoZero"/>
        <c:crossBetween val="midCat"/>
      </c:valAx>
      <c:valAx>
        <c:axId val="-11489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7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 (last)</a:t>
            </a:r>
            <a:endParaRPr lang="en-US"/>
          </a:p>
        </c:rich>
      </c:tx>
      <c:layout>
        <c:manualLayout>
          <c:xMode val="edge"/>
          <c:yMode val="edge"/>
          <c:x val="0.151355891935921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'MWW20'!$A$24:$A$27</c:f>
              <c:numCache>
                <c:formatCode>General</c:formatCode>
                <c:ptCount val="4"/>
                <c:pt idx="0">
                  <c:v>5520</c:v>
                </c:pt>
                <c:pt idx="1">
                  <c:v>7560</c:v>
                </c:pt>
                <c:pt idx="2">
                  <c:v>10800</c:v>
                </c:pt>
                <c:pt idx="3">
                  <c:v>14400</c:v>
                </c:pt>
              </c:numCache>
            </c:numRef>
          </c:xVal>
          <c:yVal>
            <c:numRef>
              <c:f>'MWW20'!$K$24:$K$27</c:f>
              <c:numCache>
                <c:formatCode>General</c:formatCode>
                <c:ptCount val="4"/>
                <c:pt idx="0">
                  <c:v>0.24983131491688243</c:v>
                </c:pt>
                <c:pt idx="1">
                  <c:v>0.44889410611454889</c:v>
                </c:pt>
                <c:pt idx="2">
                  <c:v>0.87803691419307128</c:v>
                </c:pt>
                <c:pt idx="3">
                  <c:v>1.2539136933578456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962368"/>
        <c:axId val="-1148957472"/>
      </c:scatterChart>
      <c:valAx>
        <c:axId val="-114896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57472"/>
        <c:crosses val="autoZero"/>
        <c:crossBetween val="midCat"/>
      </c:valAx>
      <c:valAx>
        <c:axId val="-114895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6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/>
              <a:t>Second</a:t>
            </a:r>
            <a:r>
              <a:rPr lang="en-US" b="0" i="0" u="none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'FAU40-Mod Pro'!$A$20:$A$27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'FAU40-Mod Pro'!$D$20:$D$27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-30711.542909935208</c:v>
                </c:pt>
                <c:pt idx="3">
                  <c:v>-144946.8271653745</c:v>
                </c:pt>
                <c:pt idx="4">
                  <c:v>157135.03466154521</c:v>
                </c:pt>
                <c:pt idx="5">
                  <c:v>318804.53566831641</c:v>
                </c:pt>
                <c:pt idx="6">
                  <c:v>350292.4657647183</c:v>
                </c:pt>
                <c:pt idx="7">
                  <c:v>939047.29558345606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7053248"/>
        <c:axId val="-1297049440"/>
      </c:scatterChart>
      <c:valAx>
        <c:axId val="-129705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49440"/>
        <c:crosses val="autoZero"/>
        <c:crossBetween val="midCat"/>
      </c:valAx>
      <c:valAx>
        <c:axId val="-129704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5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 (first)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'MWW20'!$A$20:$A$23</c:f>
              <c:numCache>
                <c:formatCode>General</c:formatCode>
                <c:ptCount val="4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</c:numCache>
            </c:numRef>
          </c:xVal>
          <c:yVal>
            <c:numRef>
              <c:f>'MWW20'!$K$20:$K$23</c:f>
              <c:numCache>
                <c:formatCode>General</c:formatCode>
                <c:ptCount val="4"/>
                <c:pt idx="0">
                  <c:v>0</c:v>
                </c:pt>
                <c:pt idx="1">
                  <c:v>1.5853796830061127E-2</c:v>
                </c:pt>
                <c:pt idx="2">
                  <c:v>5.0495856006845918E-2</c:v>
                </c:pt>
                <c:pt idx="3">
                  <c:v>0.10537723150606441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956384"/>
        <c:axId val="-1144525632"/>
      </c:scatterChart>
      <c:valAx>
        <c:axId val="-114895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25632"/>
        <c:crosses val="autoZero"/>
        <c:crossBetween val="midCat"/>
      </c:valAx>
      <c:valAx>
        <c:axId val="-114452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95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First-Order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PMWW32!$A$20:$A$27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5520</c:v>
                </c:pt>
                <c:pt idx="5">
                  <c:v>7560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PMWW32!$E$20:$E$27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0.18475236065539133</c:v>
                </c:pt>
                <c:pt idx="3">
                  <c:v>0.32253392097825245</c:v>
                </c:pt>
                <c:pt idx="4">
                  <c:v>0.43099847408140834</c:v>
                </c:pt>
                <c:pt idx="5">
                  <c:v>0.61138214843862504</c:v>
                </c:pt>
                <c:pt idx="6">
                  <c:v>1.0080849134852112</c:v>
                </c:pt>
                <c:pt idx="7">
                  <c:v>1.4978354186957554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531072"/>
        <c:axId val="-1144528896"/>
      </c:scatterChart>
      <c:valAx>
        <c:axId val="-114453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28896"/>
        <c:crosses val="autoZero"/>
        <c:crossBetween val="midCat"/>
      </c:valAx>
      <c:valAx>
        <c:axId val="-11445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3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none"/>
              <a:t>Zero-Order</a:t>
            </a:r>
            <a:r>
              <a:rPr lang="en-US" u="none" baseline="0"/>
              <a:t> Inulin Decomposition</a:t>
            </a:r>
            <a:endParaRPr lang="en-US" u="non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PMWW32!$A$20:$A$27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5520</c:v>
                </c:pt>
                <c:pt idx="5">
                  <c:v>7560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PMWW32!$F$20:$F$27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1.5283199913860487E-7</c:v>
                </c:pt>
                <c:pt idx="3">
                  <c:v>2.4977222429084831E-7</c:v>
                </c:pt>
                <c:pt idx="4">
                  <c:v>3.1722479256439097E-7</c:v>
                </c:pt>
                <c:pt idx="5">
                  <c:v>4.1440125084083615E-7</c:v>
                </c:pt>
                <c:pt idx="6">
                  <c:v>5.7538118016616039E-7</c:v>
                </c:pt>
                <c:pt idx="7">
                  <c:v>7.0340128207907169E-7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534336"/>
        <c:axId val="-1144537600"/>
      </c:scatterChart>
      <c:valAx>
        <c:axId val="-114453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37600"/>
        <c:crosses val="autoZero"/>
        <c:crossBetween val="midCat"/>
      </c:valAx>
      <c:valAx>
        <c:axId val="-114453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3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</a:t>
            </a:r>
            <a:r>
              <a:rPr lang="en-US" baseline="0"/>
              <a:t>-Order Inulin Decomposition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PMWW32!$A$20:$A$27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5520</c:v>
                </c:pt>
                <c:pt idx="5">
                  <c:v>7560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PMWW32!$D$20:$D$27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258062.05404822735</c:v>
                </c:pt>
                <c:pt idx="3">
                  <c:v>461622.42783661967</c:v>
                </c:pt>
                <c:pt idx="4">
                  <c:v>653126.56719446101</c:v>
                </c:pt>
                <c:pt idx="5">
                  <c:v>1014247.7591853807</c:v>
                </c:pt>
                <c:pt idx="6">
                  <c:v>1986376.8935276307</c:v>
                </c:pt>
                <c:pt idx="7">
                  <c:v>3990976.2172667142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519104"/>
        <c:axId val="-1144540864"/>
      </c:scatterChart>
      <c:valAx>
        <c:axId val="-114451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40864"/>
        <c:crosses val="autoZero"/>
        <c:crossBetween val="midCat"/>
      </c:valAx>
      <c:valAx>
        <c:axId val="-11445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1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PMWW32!$A$20:$A$27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5520</c:v>
                </c:pt>
                <c:pt idx="5">
                  <c:v>7560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PMWW32!$B$20:$B$27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0.168689876541779</c:v>
                </c:pt>
                <c:pt idx="3">
                  <c:v>0.27568863795975701</c:v>
                </c:pt>
                <c:pt idx="4">
                  <c:v>0.35014009759270009</c:v>
                </c:pt>
                <c:pt idx="5">
                  <c:v>0.45739960372893917</c:v>
                </c:pt>
                <c:pt idx="6">
                  <c:v>0.63508284124888748</c:v>
                </c:pt>
                <c:pt idx="7">
                  <c:v>0.7763863333727431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510400"/>
        <c:axId val="-1144522912"/>
      </c:scatterChart>
      <c:valAx>
        <c:axId val="-114451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22912"/>
        <c:crosses val="autoZero"/>
        <c:crossBetween val="midCat"/>
      </c:valAx>
      <c:valAx>
        <c:axId val="-11445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1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PMWW32!$A$20:$A$27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5520</c:v>
                </c:pt>
                <c:pt idx="5">
                  <c:v>7560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PMWW32!$H$20:$H$27</c:f>
              <c:numCache>
                <c:formatCode>General</c:formatCode>
                <c:ptCount val="8"/>
                <c:pt idx="0">
                  <c:v>0</c:v>
                </c:pt>
                <c:pt idx="1">
                  <c:v>7.2782044020494596E-3</c:v>
                </c:pt>
                <c:pt idx="2">
                  <c:v>4.6730801777776422E-2</c:v>
                </c:pt>
                <c:pt idx="3">
                  <c:v>5.6157397175496608E-2</c:v>
                </c:pt>
                <c:pt idx="4">
                  <c:v>0.12085892105917533</c:v>
                </c:pt>
                <c:pt idx="5">
                  <c:v>0.22424471142558525</c:v>
                </c:pt>
                <c:pt idx="6">
                  <c:v>0.44441529517792433</c:v>
                </c:pt>
                <c:pt idx="7">
                  <c:v>0.63592470059392536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518560"/>
        <c:axId val="-1144522368"/>
      </c:scatterChart>
      <c:valAx>
        <c:axId val="-114451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22368"/>
        <c:crosses val="autoZero"/>
        <c:crossBetween val="midCat"/>
      </c:valAx>
      <c:valAx>
        <c:axId val="-114452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1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</a:t>
            </a:r>
            <a:r>
              <a:rPr lang="en-US" baseline="0"/>
              <a:t>-Order Inulin Decomposition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PMWW32!$A$20:$A$27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5520</c:v>
                </c:pt>
                <c:pt idx="5">
                  <c:v>7560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PMWW32!$J$20:$J$27</c:f>
              <c:numCache>
                <c:formatCode>General</c:formatCode>
                <c:ptCount val="8"/>
                <c:pt idx="0">
                  <c:v>0</c:v>
                </c:pt>
                <c:pt idx="1">
                  <c:v>8893.3323222805047</c:v>
                </c:pt>
                <c:pt idx="2">
                  <c:v>71488.858379161873</c:v>
                </c:pt>
                <c:pt idx="3">
                  <c:v>94031.854983164725</c:v>
                </c:pt>
                <c:pt idx="4">
                  <c:v>225441.68111253541</c:v>
                </c:pt>
                <c:pt idx="5">
                  <c:v>497245.06584259268</c:v>
                </c:pt>
                <c:pt idx="6">
                  <c:v>1390017.5160388758</c:v>
                </c:pt>
                <c:pt idx="7">
                  <c:v>3268940.019870671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511488"/>
        <c:axId val="-1144535424"/>
      </c:scatterChart>
      <c:valAx>
        <c:axId val="-114451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35424"/>
        <c:crosses val="autoZero"/>
        <c:crossBetween val="midCat"/>
      </c:valAx>
      <c:valAx>
        <c:axId val="-11445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1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PMWW32!$A$20:$A$27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5520</c:v>
                </c:pt>
                <c:pt idx="5">
                  <c:v>7560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PMWW32!$K$20:$K$27</c:f>
              <c:numCache>
                <c:formatCode>General</c:formatCode>
                <c:ptCount val="8"/>
                <c:pt idx="0">
                  <c:v>0</c:v>
                </c:pt>
                <c:pt idx="1">
                  <c:v>7.3048197516432508E-3</c:v>
                </c:pt>
                <c:pt idx="2">
                  <c:v>4.7857940691458552E-2</c:v>
                </c:pt>
                <c:pt idx="3">
                  <c:v>5.7795861034421241E-2</c:v>
                </c:pt>
                <c:pt idx="4">
                  <c:v>0.12880989481175423</c:v>
                </c:pt>
                <c:pt idx="5">
                  <c:v>0.25391815830735326</c:v>
                </c:pt>
                <c:pt idx="6">
                  <c:v>0.58773419759881584</c:v>
                </c:pt>
                <c:pt idx="7">
                  <c:v>1.0103945662391154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524000"/>
        <c:axId val="-1144520192"/>
      </c:scatterChart>
      <c:valAx>
        <c:axId val="-114452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20192"/>
        <c:crosses val="autoZero"/>
        <c:crossBetween val="midCat"/>
      </c:valAx>
      <c:valAx>
        <c:axId val="-114452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2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PMWW32!$A$20:$A$27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5520</c:v>
                </c:pt>
                <c:pt idx="5">
                  <c:v>7560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PMWW32!$L$20:$L$27</c:f>
              <c:numCache>
                <c:formatCode>General</c:formatCode>
                <c:ptCount val="8"/>
                <c:pt idx="0">
                  <c:v>0</c:v>
                </c:pt>
                <c:pt idx="1">
                  <c:v>6.5940087912099575E-9</c:v>
                </c:pt>
                <c:pt idx="2">
                  <c:v>4.2337821352774596E-8</c:v>
                </c:pt>
                <c:pt idx="3">
                  <c:v>5.0878259280877158E-8</c:v>
                </c:pt>
                <c:pt idx="4">
                  <c:v>1.0949744524019438E-7</c:v>
                </c:pt>
                <c:pt idx="5">
                  <c:v>2.0316434065884054E-7</c:v>
                </c:pt>
                <c:pt idx="6">
                  <c:v>4.0263754649789883E-7</c:v>
                </c:pt>
                <c:pt idx="7">
                  <c:v>5.761438995974228E-7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520736"/>
        <c:axId val="-1144528352"/>
      </c:scatterChart>
      <c:valAx>
        <c:axId val="-114452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28352"/>
        <c:crosses val="autoZero"/>
        <c:crossBetween val="midCat"/>
      </c:valAx>
      <c:valAx>
        <c:axId val="-114452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2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PMWW32!$A$24:$A$27</c:f>
              <c:numCache>
                <c:formatCode>General</c:formatCode>
                <c:ptCount val="4"/>
                <c:pt idx="0">
                  <c:v>5520</c:v>
                </c:pt>
                <c:pt idx="1">
                  <c:v>7560</c:v>
                </c:pt>
                <c:pt idx="2">
                  <c:v>10800</c:v>
                </c:pt>
                <c:pt idx="3">
                  <c:v>14400</c:v>
                </c:pt>
              </c:numCache>
            </c:numRef>
          </c:xVal>
          <c:yVal>
            <c:numRef>
              <c:f>PMWW32!$K$24:$K$27</c:f>
              <c:numCache>
                <c:formatCode>General</c:formatCode>
                <c:ptCount val="4"/>
                <c:pt idx="0">
                  <c:v>0.12880989481175423</c:v>
                </c:pt>
                <c:pt idx="1">
                  <c:v>0.25391815830735326</c:v>
                </c:pt>
                <c:pt idx="2">
                  <c:v>0.58773419759881584</c:v>
                </c:pt>
                <c:pt idx="3">
                  <c:v>1.0103945662391154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542496"/>
        <c:axId val="-1144514208"/>
      </c:scatterChart>
      <c:valAx>
        <c:axId val="-114454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14208"/>
        <c:crosses val="autoZero"/>
        <c:crossBetween val="midCat"/>
      </c:valAx>
      <c:valAx>
        <c:axId val="-114451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4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'FAU40-Mod Pro'!$A$20:$A$27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'FAU40-Mod Pro'!$B$20:$B$27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-2.6092930698635792E-2</c:v>
                </c:pt>
                <c:pt idx="3">
                  <c:v>-0.11301498966297682</c:v>
                </c:pt>
                <c:pt idx="4">
                  <c:v>0.10427071448194865</c:v>
                </c:pt>
                <c:pt idx="5">
                  <c:v>0.19803634443055126</c:v>
                </c:pt>
                <c:pt idx="6">
                  <c:v>0.19014166679102451</c:v>
                </c:pt>
                <c:pt idx="7">
                  <c:v>0.41588496319987678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7051072"/>
        <c:axId val="-1297048896"/>
      </c:scatterChart>
      <c:valAx>
        <c:axId val="-129705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48896"/>
        <c:crosses val="autoZero"/>
        <c:crossBetween val="midCat"/>
      </c:valAx>
      <c:valAx>
        <c:axId val="-129704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5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</a:t>
            </a:r>
            <a:r>
              <a:rPr lang="en-US" baseline="0"/>
              <a:t> Conversion (Method 1)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585279210788"/>
          <c:y val="0.134796362198497"/>
          <c:w val="0.66320802033366499"/>
          <c:h val="0.67776470112054499"/>
        </c:manualLayout>
      </c:layout>
      <c:scatterChart>
        <c:scatterStyle val="smoothMarker"/>
        <c:varyColors val="0"/>
        <c:ser>
          <c:idx val="0"/>
          <c:order val="0"/>
          <c:tx>
            <c:v>FAU40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'FAU40'!$B$9:$B$16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'FAU40'!$B$20:$B$27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2.6904105267823525E-2</c:v>
                </c:pt>
                <c:pt idx="3">
                  <c:v>5.2065109728963346E-2</c:v>
                </c:pt>
                <c:pt idx="4">
                  <c:v>0.12438969423964763</c:v>
                </c:pt>
                <c:pt idx="5">
                  <c:v>0.18071365883341425</c:v>
                </c:pt>
                <c:pt idx="6">
                  <c:v>0.30734817010671944</c:v>
                </c:pt>
                <c:pt idx="7">
                  <c:v>0.41776110352755663</c:v>
                </c:pt>
              </c:numCache>
            </c:numRef>
          </c:yVal>
          <c:smooth val="1"/>
        </c:ser>
        <c:ser>
          <c:idx val="1"/>
          <c:order val="1"/>
          <c:tx>
            <c:v>MFI40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'MFI40'!$B$9:$B$16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'MFI40'!$B$20:$B$27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4.3801182909427007E-2</c:v>
                </c:pt>
                <c:pt idx="3">
                  <c:v>7.5567702045334306E-2</c:v>
                </c:pt>
                <c:pt idx="4">
                  <c:v>0.46286279154895288</c:v>
                </c:pt>
                <c:pt idx="5">
                  <c:v>0.24093802474867859</c:v>
                </c:pt>
                <c:pt idx="6">
                  <c:v>0.40244593144834229</c:v>
                </c:pt>
                <c:pt idx="7">
                  <c:v>0.54390106085206114</c:v>
                </c:pt>
              </c:numCache>
            </c:numRef>
          </c:yVal>
          <c:smooth val="1"/>
        </c:ser>
        <c:ser>
          <c:idx val="2"/>
          <c:order val="2"/>
          <c:tx>
            <c:v>FAU15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'FAU15'!$B$9:$B$16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'FAU15'!$B$20:$B$27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4.429331642300193E-3</c:v>
                </c:pt>
                <c:pt idx="3">
                  <c:v>5.0138514430631456E-2</c:v>
                </c:pt>
                <c:pt idx="4">
                  <c:v>0.12200814833794327</c:v>
                </c:pt>
                <c:pt idx="5">
                  <c:v>0.18410315139329805</c:v>
                </c:pt>
                <c:pt idx="6">
                  <c:v>0.36598419298140228</c:v>
                </c:pt>
                <c:pt idx="7">
                  <c:v>0.49826036176400068</c:v>
                </c:pt>
              </c:numCache>
            </c:numRef>
          </c:yVal>
          <c:smooth val="1"/>
        </c:ser>
        <c:ser>
          <c:idx val="3"/>
          <c:order val="3"/>
          <c:tx>
            <c:v>BEA19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'FER28'!$B$9:$B$16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'FER28'!$B$20:$B$27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2.8193595135196118E-3</c:v>
                </c:pt>
                <c:pt idx="3">
                  <c:v>9.9891779880902587E-2</c:v>
                </c:pt>
                <c:pt idx="4">
                  <c:v>0.10849683438325358</c:v>
                </c:pt>
                <c:pt idx="5">
                  <c:v>0.22364914587566487</c:v>
                </c:pt>
                <c:pt idx="6">
                  <c:v>0.40184899372414357</c:v>
                </c:pt>
                <c:pt idx="7">
                  <c:v>0.5702280799912377</c:v>
                </c:pt>
              </c:numCache>
            </c:numRef>
          </c:yVal>
          <c:smooth val="1"/>
        </c:ser>
        <c:ser>
          <c:idx val="4"/>
          <c:order val="4"/>
          <c:tx>
            <c:v>FER28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'BEA19'!$B$9:$B$16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64</c:v>
                </c:pt>
                <c:pt idx="4">
                  <c:v>95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'BEA19'!$B$20:$B$27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3.5099030538793756E-2</c:v>
                </c:pt>
                <c:pt idx="3">
                  <c:v>7.7580455343731008E-2</c:v>
                </c:pt>
                <c:pt idx="4">
                  <c:v>8.3671429713598811E-2</c:v>
                </c:pt>
                <c:pt idx="5">
                  <c:v>0.17857297292359328</c:v>
                </c:pt>
                <c:pt idx="6">
                  <c:v>0.45212638083000339</c:v>
                </c:pt>
                <c:pt idx="7">
                  <c:v>0.71219946701897774</c:v>
                </c:pt>
              </c:numCache>
            </c:numRef>
          </c:yVal>
          <c:smooth val="1"/>
        </c:ser>
        <c:ser>
          <c:idx val="6"/>
          <c:order val="5"/>
          <c:tx>
            <c:v>Control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Control!$B$9:$B$16</c:f>
              <c:numCache>
                <c:formatCode>General</c:formatCode>
                <c:ptCount val="8"/>
                <c:pt idx="0">
                  <c:v>5</c:v>
                </c:pt>
                <c:pt idx="1">
                  <c:v>20</c:v>
                </c:pt>
                <c:pt idx="2">
                  <c:v>40</c:v>
                </c:pt>
                <c:pt idx="3">
                  <c:v>63</c:v>
                </c:pt>
                <c:pt idx="4">
                  <c:v>90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Control!$L$19:$L$26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2.843466864208798E-2</c:v>
                </c:pt>
                <c:pt idx="3">
                  <c:v>7.3211410167931881E-2</c:v>
                </c:pt>
                <c:pt idx="4">
                  <c:v>9.5533865720201117E-2</c:v>
                </c:pt>
                <c:pt idx="5">
                  <c:v>0.10326086956521739</c:v>
                </c:pt>
                <c:pt idx="6">
                  <c:v>0.17552556139512657</c:v>
                </c:pt>
                <c:pt idx="7">
                  <c:v>0.20853576040833896</c:v>
                </c:pt>
              </c:numCache>
            </c:numRef>
          </c:yVal>
          <c:smooth val="1"/>
        </c:ser>
        <c:ser>
          <c:idx val="5"/>
          <c:order val="6"/>
          <c:tx>
            <c:v>PMFI70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PMFI70!$B$9:$B$16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184</c:v>
                </c:pt>
                <c:pt idx="7">
                  <c:v>240</c:v>
                </c:pt>
              </c:numCache>
            </c:numRef>
          </c:xVal>
          <c:yVal>
            <c:numRef>
              <c:f>PMFI70!$B$20:$B$27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6.7712365327037172E-2</c:v>
                </c:pt>
                <c:pt idx="3">
                  <c:v>3.7200974624363746E-2</c:v>
                </c:pt>
                <c:pt idx="4">
                  <c:v>0.18449520806105038</c:v>
                </c:pt>
                <c:pt idx="5">
                  <c:v>0.23785217815177775</c:v>
                </c:pt>
                <c:pt idx="6">
                  <c:v>0.38806919521161998</c:v>
                </c:pt>
                <c:pt idx="7">
                  <c:v>0.52669374261883461</c:v>
                </c:pt>
              </c:numCache>
            </c:numRef>
          </c:yVal>
          <c:smooth val="1"/>
        </c:ser>
        <c:ser>
          <c:idx val="7"/>
          <c:order val="7"/>
          <c:tx>
            <c:v>MWW20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'MWW20'!$B$9:$B$16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92</c:v>
                </c:pt>
                <c:pt idx="5">
                  <c:v>126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'MWW20'!$B$20:$B$27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0.16629253012610221</c:v>
                </c:pt>
                <c:pt idx="3">
                  <c:v>0.25560774336640246</c:v>
                </c:pt>
                <c:pt idx="4">
                  <c:v>0.42844385595296242</c:v>
                </c:pt>
                <c:pt idx="5">
                  <c:v>0.55056794257579589</c:v>
                </c:pt>
                <c:pt idx="6">
                  <c:v>0.71208811928058857</c:v>
                </c:pt>
                <c:pt idx="7">
                  <c:v>0.78621580250922929</c:v>
                </c:pt>
              </c:numCache>
            </c:numRef>
          </c:yVal>
          <c:smooth val="1"/>
        </c:ser>
        <c:ser>
          <c:idx val="8"/>
          <c:order val="8"/>
          <c:tx>
            <c:v>PMWW32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PMWW32!$B$9:$B$16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92</c:v>
                </c:pt>
                <c:pt idx="5">
                  <c:v>126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PMWW32!$B$20:$B$27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0.168689876541779</c:v>
                </c:pt>
                <c:pt idx="3">
                  <c:v>0.27568863795975701</c:v>
                </c:pt>
                <c:pt idx="4">
                  <c:v>0.35014009759270009</c:v>
                </c:pt>
                <c:pt idx="5">
                  <c:v>0.45739960372893917</c:v>
                </c:pt>
                <c:pt idx="6">
                  <c:v>0.63508284124888748</c:v>
                </c:pt>
                <c:pt idx="7">
                  <c:v>0.7763863333727431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513664"/>
        <c:axId val="-1144512576"/>
      </c:scatterChart>
      <c:valAx>
        <c:axId val="-1144513664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12576"/>
        <c:crosses val="autoZero"/>
        <c:crossBetween val="midCat"/>
      </c:valAx>
      <c:valAx>
        <c:axId val="-1144512576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1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Sucrose Concentration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FAU40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'FAU40'!$B$9:$B$16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'FAU40'!$I$9:$I$16</c:f>
              <c:numCache>
                <c:formatCode>General</c:formatCode>
                <c:ptCount val="8"/>
                <c:pt idx="0">
                  <c:v>0</c:v>
                </c:pt>
                <c:pt idx="1">
                  <c:v>6.842979999999999E-9</c:v>
                </c:pt>
                <c:pt idx="2">
                  <c:v>3.1853420000000002E-8</c:v>
                </c:pt>
                <c:pt idx="3">
                  <c:v>5.3840619999999997E-8</c:v>
                </c:pt>
                <c:pt idx="4">
                  <c:v>1.0083826E-7</c:v>
                </c:pt>
                <c:pt idx="5">
                  <c:v>1.3436873999999999E-7</c:v>
                </c:pt>
                <c:pt idx="6">
                  <c:v>2.2149301999999998E-7</c:v>
                </c:pt>
                <c:pt idx="7">
                  <c:v>2.5392413999999997E-7</c:v>
                </c:pt>
              </c:numCache>
            </c:numRef>
          </c:yVal>
          <c:smooth val="1"/>
        </c:ser>
        <c:ser>
          <c:idx val="1"/>
          <c:order val="1"/>
          <c:tx>
            <c:v>MFI40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'MFI40'!$B$9:$B$16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'MFI40'!$I$9:$I$16</c:f>
              <c:numCache>
                <c:formatCode>General</c:formatCode>
                <c:ptCount val="8"/>
                <c:pt idx="0">
                  <c:v>0</c:v>
                </c:pt>
                <c:pt idx="1">
                  <c:v>1.1460292E-8</c:v>
                </c:pt>
                <c:pt idx="2">
                  <c:v>3.2403100000000001E-8</c:v>
                </c:pt>
                <c:pt idx="3">
                  <c:v>6.6758099999999987E-8</c:v>
                </c:pt>
                <c:pt idx="4">
                  <c:v>1.4508749999999999E-7</c:v>
                </c:pt>
                <c:pt idx="5">
                  <c:v>2.2424141999999999E-7</c:v>
                </c:pt>
                <c:pt idx="6">
                  <c:v>3.8419829999999999E-7</c:v>
                </c:pt>
                <c:pt idx="7">
                  <c:v>5.1886989999999999E-7</c:v>
                </c:pt>
              </c:numCache>
            </c:numRef>
          </c:yVal>
          <c:smooth val="1"/>
        </c:ser>
        <c:ser>
          <c:idx val="2"/>
          <c:order val="2"/>
          <c:tx>
            <c:v>FAU15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'FAU15'!$B$9:$B$16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'FAU15'!$I$9:$I$16</c:f>
              <c:numCache>
                <c:formatCode>General</c:formatCode>
                <c:ptCount val="8"/>
                <c:pt idx="0">
                  <c:v>0</c:v>
                </c:pt>
                <c:pt idx="1">
                  <c:v>4.9190999999999997E-9</c:v>
                </c:pt>
                <c:pt idx="2">
                  <c:v>2.0859819999999998E-8</c:v>
                </c:pt>
                <c:pt idx="3">
                  <c:v>5.411546E-8</c:v>
                </c:pt>
                <c:pt idx="4">
                  <c:v>9.8364699999999991E-8</c:v>
                </c:pt>
                <c:pt idx="5">
                  <c:v>1.4041521999999998E-7</c:v>
                </c:pt>
                <c:pt idx="6">
                  <c:v>2.1929429999999998E-7</c:v>
                </c:pt>
                <c:pt idx="7">
                  <c:v>3.1823669999999996E-7</c:v>
                </c:pt>
              </c:numCache>
            </c:numRef>
          </c:yVal>
          <c:smooth val="1"/>
        </c:ser>
        <c:ser>
          <c:idx val="3"/>
          <c:order val="3"/>
          <c:tx>
            <c:v>BEA19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'FER28'!$B$9:$B$16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'FER28'!$I$9:$I$16</c:f>
              <c:numCache>
                <c:formatCode>General</c:formatCode>
                <c:ptCount val="8"/>
                <c:pt idx="0">
                  <c:v>0</c:v>
                </c:pt>
                <c:pt idx="1">
                  <c:v>7.667499999999999E-9</c:v>
                </c:pt>
                <c:pt idx="2">
                  <c:v>3.0754059999999998E-8</c:v>
                </c:pt>
                <c:pt idx="3">
                  <c:v>6.373485999999999E-8</c:v>
                </c:pt>
                <c:pt idx="4">
                  <c:v>1.3574293999999999E-7</c:v>
                </c:pt>
                <c:pt idx="5">
                  <c:v>2.2534077999999998E-7</c:v>
                </c:pt>
                <c:pt idx="6">
                  <c:v>4.0893389999999996E-7</c:v>
                </c:pt>
                <c:pt idx="7">
                  <c:v>5.5734749999999998E-7</c:v>
                </c:pt>
              </c:numCache>
            </c:numRef>
          </c:yVal>
          <c:smooth val="1"/>
        </c:ser>
        <c:ser>
          <c:idx val="4"/>
          <c:order val="4"/>
          <c:tx>
            <c:v>FER28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'BEA19'!$B$9:$B$16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64</c:v>
                </c:pt>
                <c:pt idx="4">
                  <c:v>95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'BEA19'!$I$9:$I$16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6.073428E-9</c:v>
                </c:pt>
                <c:pt idx="3">
                  <c:v>3.4876659999999999E-8</c:v>
                </c:pt>
                <c:pt idx="4">
                  <c:v>8.7645939999999997E-8</c:v>
                </c:pt>
                <c:pt idx="5">
                  <c:v>1.5855465999999999E-7</c:v>
                </c:pt>
                <c:pt idx="6">
                  <c:v>4.1168229999999997E-7</c:v>
                </c:pt>
                <c:pt idx="7">
                  <c:v>6.3705109999999997E-7</c:v>
                </c:pt>
              </c:numCache>
            </c:numRef>
          </c:yVal>
          <c:smooth val="1"/>
        </c:ser>
        <c:ser>
          <c:idx val="5"/>
          <c:order val="5"/>
          <c:tx>
            <c:v>MOR45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'MOR45'!$B$9:$B$16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64</c:v>
                </c:pt>
                <c:pt idx="4">
                  <c:v>95</c:v>
                </c:pt>
                <c:pt idx="5">
                  <c:v>125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'MOR45'!$I$9:$I$16</c:f>
              <c:numCache>
                <c:formatCode>General</c:formatCode>
                <c:ptCount val="8"/>
                <c:pt idx="0">
                  <c:v>0</c:v>
                </c:pt>
                <c:pt idx="1">
                  <c:v>2.7730820000000001E-8</c:v>
                </c:pt>
                <c:pt idx="2">
                  <c:v>4.9992859999999998E-8</c:v>
                </c:pt>
                <c:pt idx="3">
                  <c:v>7.4178779999999988E-8</c:v>
                </c:pt>
                <c:pt idx="4">
                  <c:v>1.3959069999999999E-7</c:v>
                </c:pt>
                <c:pt idx="5">
                  <c:v>1.9840645999999998E-7</c:v>
                </c:pt>
                <c:pt idx="6">
                  <c:v>3.4846909999999996E-7</c:v>
                </c:pt>
                <c:pt idx="7">
                  <c:v>4.9688269999999999E-7</c:v>
                </c:pt>
              </c:numCache>
            </c:numRef>
          </c:yVal>
          <c:smooth val="1"/>
        </c:ser>
        <c:ser>
          <c:idx val="6"/>
          <c:order val="6"/>
          <c:tx>
            <c:v>PMFI70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PMFI70!$B$9:$B$16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184</c:v>
                </c:pt>
                <c:pt idx="7">
                  <c:v>240</c:v>
                </c:pt>
              </c:numCache>
            </c:numRef>
          </c:xVal>
          <c:yVal>
            <c:numRef>
              <c:f>PMFI70!$I$9:$I$16</c:f>
              <c:numCache>
                <c:formatCode>General</c:formatCode>
                <c:ptCount val="8"/>
                <c:pt idx="0">
                  <c:v>0</c:v>
                </c:pt>
                <c:pt idx="1">
                  <c:v>2.0975252800000002E-8</c:v>
                </c:pt>
                <c:pt idx="2">
                  <c:v>6.147567519999999E-8</c:v>
                </c:pt>
                <c:pt idx="3">
                  <c:v>1.1508596559999999E-7</c:v>
                </c:pt>
                <c:pt idx="4">
                  <c:v>1.7523469959999998E-7</c:v>
                </c:pt>
                <c:pt idx="5">
                  <c:v>2.4564595919999998E-7</c:v>
                </c:pt>
                <c:pt idx="6">
                  <c:v>3.8714458479999998E-7</c:v>
                </c:pt>
                <c:pt idx="7">
                  <c:v>4.9769897480000007E-7</c:v>
                </c:pt>
              </c:numCache>
            </c:numRef>
          </c:yVal>
          <c:smooth val="1"/>
        </c:ser>
        <c:ser>
          <c:idx val="7"/>
          <c:order val="7"/>
          <c:tx>
            <c:v>MWW20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'MWW20'!$B$9:$B$16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92</c:v>
                </c:pt>
                <c:pt idx="5">
                  <c:v>126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'MWW20'!$I$9:$I$16</c:f>
              <c:numCache>
                <c:formatCode>General</c:formatCode>
                <c:ptCount val="8"/>
                <c:pt idx="0">
                  <c:v>0</c:v>
                </c:pt>
                <c:pt idx="1">
                  <c:v>3.4555097199999999E-8</c:v>
                </c:pt>
                <c:pt idx="2">
                  <c:v>9.7383521199999993E-8</c:v>
                </c:pt>
                <c:pt idx="3">
                  <c:v>1.7245606719999999E-7</c:v>
                </c:pt>
                <c:pt idx="4">
                  <c:v>3.2740536239999998E-7</c:v>
                </c:pt>
                <c:pt idx="5">
                  <c:v>4.7540120559999993E-7</c:v>
                </c:pt>
                <c:pt idx="6">
                  <c:v>6.2801985760000002E-7</c:v>
                </c:pt>
                <c:pt idx="7">
                  <c:v>7.0392516880000004E-7</c:v>
                </c:pt>
              </c:numCache>
            </c:numRef>
          </c:yVal>
          <c:smooth val="1"/>
        </c:ser>
        <c:ser>
          <c:idx val="8"/>
          <c:order val="8"/>
          <c:tx>
            <c:v>PMWW32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PMWW32!$B$9:$B$16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92</c:v>
                </c:pt>
                <c:pt idx="5">
                  <c:v>126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PMWW32!$I$9:$I$16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4.8341071599999999E-8</c:v>
                </c:pt>
                <c:pt idx="3">
                  <c:v>7.6550649199999996E-8</c:v>
                </c:pt>
                <c:pt idx="4">
                  <c:v>1.6224850959999998E-7</c:v>
                </c:pt>
                <c:pt idx="5">
                  <c:v>2.5998161359999997E-7</c:v>
                </c:pt>
                <c:pt idx="6">
                  <c:v>4.6794479639999995E-7</c:v>
                </c:pt>
                <c:pt idx="7">
                  <c:v>6.397142996E-7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527264"/>
        <c:axId val="-1144512032"/>
      </c:scatterChart>
      <c:valAx>
        <c:axId val="-114452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12032"/>
        <c:crosses val="autoZero"/>
        <c:crossBetween val="midCat"/>
      </c:valAx>
      <c:valAx>
        <c:axId val="-11445120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2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Fructose</a:t>
            </a:r>
            <a:r>
              <a:rPr lang="en-US" baseline="0"/>
              <a:t> Concentration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FAU40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'FAU40'!$B$9:$B$16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'FAU40'!$K$9:$K$16</c:f>
              <c:numCache>
                <c:formatCode>General</c:formatCode>
                <c:ptCount val="8"/>
                <c:pt idx="0">
                  <c:v>0</c:v>
                </c:pt>
                <c:pt idx="1">
                  <c:v>1.8400739E-7</c:v>
                </c:pt>
                <c:pt idx="2">
                  <c:v>5.1799460000000006E-7</c:v>
                </c:pt>
                <c:pt idx="3">
                  <c:v>9.3598100000000002E-7</c:v>
                </c:pt>
                <c:pt idx="4">
                  <c:v>1.7518583E-6</c:v>
                </c:pt>
                <c:pt idx="5">
                  <c:v>2.4592198999999999E-6</c:v>
                </c:pt>
                <c:pt idx="6">
                  <c:v>4.0909745000000006E-6</c:v>
                </c:pt>
                <c:pt idx="7">
                  <c:v>5.0153675000000006E-6</c:v>
                </c:pt>
              </c:numCache>
            </c:numRef>
          </c:yVal>
          <c:smooth val="1"/>
        </c:ser>
        <c:ser>
          <c:idx val="1"/>
          <c:order val="1"/>
          <c:tx>
            <c:v>MFI40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'MFI40'!$B$9:$B$16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'MFI40'!$K$9:$K$16</c:f>
              <c:numCache>
                <c:formatCode>General</c:formatCode>
                <c:ptCount val="8"/>
                <c:pt idx="0">
                  <c:v>0</c:v>
                </c:pt>
                <c:pt idx="1">
                  <c:v>1.4783549E-7</c:v>
                </c:pt>
                <c:pt idx="2">
                  <c:v>3.1543196000000003E-7</c:v>
                </c:pt>
                <c:pt idx="3">
                  <c:v>5.9033840000000005E-7</c:v>
                </c:pt>
                <c:pt idx="4">
                  <c:v>1.1650696999999999E-6</c:v>
                </c:pt>
                <c:pt idx="5">
                  <c:v>1.9327177999999999E-6</c:v>
                </c:pt>
                <c:pt idx="6">
                  <c:v>3.5564341999999999E-6</c:v>
                </c:pt>
                <c:pt idx="7">
                  <c:v>5.3368955000000007E-6</c:v>
                </c:pt>
              </c:numCache>
            </c:numRef>
          </c:yVal>
          <c:smooth val="1"/>
        </c:ser>
        <c:ser>
          <c:idx val="2"/>
          <c:order val="2"/>
          <c:tx>
            <c:v>FAU15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'FAU15'!$B$9:$B$16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'FAU15'!$K$9:$K$16</c:f>
              <c:numCache>
                <c:formatCode>General</c:formatCode>
                <c:ptCount val="8"/>
                <c:pt idx="0">
                  <c:v>0</c:v>
                </c:pt>
                <c:pt idx="1">
                  <c:v>1.7757682999999999E-7</c:v>
                </c:pt>
                <c:pt idx="2">
                  <c:v>4.5770810000000003E-7</c:v>
                </c:pt>
                <c:pt idx="3">
                  <c:v>9.6411469999999997E-7</c:v>
                </c:pt>
                <c:pt idx="4">
                  <c:v>1.7518583E-6</c:v>
                </c:pt>
                <c:pt idx="5">
                  <c:v>3.3916511000000001E-6</c:v>
                </c:pt>
                <c:pt idx="6">
                  <c:v>4.1311655000000001E-6</c:v>
                </c:pt>
                <c:pt idx="7">
                  <c:v>5.6182325000000004E-6</c:v>
                </c:pt>
              </c:numCache>
            </c:numRef>
          </c:yVal>
          <c:smooth val="1"/>
        </c:ser>
        <c:ser>
          <c:idx val="3"/>
          <c:order val="3"/>
          <c:tx>
            <c:v>BEA19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'FER28'!$B$9:$B$16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'FER28'!$K$9:$K$16</c:f>
              <c:numCache>
                <c:formatCode>General</c:formatCode>
                <c:ptCount val="8"/>
                <c:pt idx="0">
                  <c:v>0</c:v>
                </c:pt>
                <c:pt idx="1">
                  <c:v>1.1407505000000002E-7</c:v>
                </c:pt>
                <c:pt idx="2">
                  <c:v>3.0417848000000001E-7</c:v>
                </c:pt>
                <c:pt idx="3">
                  <c:v>5.823002E-7</c:v>
                </c:pt>
                <c:pt idx="4">
                  <c:v>1.1007640999999999E-6</c:v>
                </c:pt>
                <c:pt idx="5">
                  <c:v>1.9327177999999999E-6</c:v>
                </c:pt>
                <c:pt idx="6">
                  <c:v>3.8980577000000003E-6</c:v>
                </c:pt>
                <c:pt idx="7">
                  <c:v>6.3014795000000003E-6</c:v>
                </c:pt>
              </c:numCache>
            </c:numRef>
          </c:yVal>
          <c:smooth val="1"/>
        </c:ser>
        <c:ser>
          <c:idx val="4"/>
          <c:order val="4"/>
          <c:tx>
            <c:v>FER28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'BEA19'!$B$9:$B$16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64</c:v>
                </c:pt>
                <c:pt idx="4">
                  <c:v>95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'BEA19'!$K$9:$K$16</c:f>
              <c:numCache>
                <c:formatCode>General</c:formatCode>
                <c:ptCount val="8"/>
                <c:pt idx="0">
                  <c:v>0</c:v>
                </c:pt>
                <c:pt idx="1">
                  <c:v>8.1520340000000007E-8</c:v>
                </c:pt>
                <c:pt idx="2">
                  <c:v>1.9887806E-7</c:v>
                </c:pt>
                <c:pt idx="3">
                  <c:v>4.1349799999999999E-7</c:v>
                </c:pt>
                <c:pt idx="4">
                  <c:v>8.5961810000000001E-7</c:v>
                </c:pt>
                <c:pt idx="5">
                  <c:v>1.5348268999999999E-6</c:v>
                </c:pt>
                <c:pt idx="6">
                  <c:v>4.1713565000000006E-6</c:v>
                </c:pt>
                <c:pt idx="7">
                  <c:v>7.9091195000000002E-6</c:v>
                </c:pt>
              </c:numCache>
            </c:numRef>
          </c:yVal>
          <c:smooth val="1"/>
        </c:ser>
        <c:ser>
          <c:idx val="5"/>
          <c:order val="5"/>
          <c:tx>
            <c:v>MOR45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'MOR45'!$B$9:$B$16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64</c:v>
                </c:pt>
                <c:pt idx="4">
                  <c:v>95</c:v>
                </c:pt>
                <c:pt idx="5">
                  <c:v>125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'MOR45'!$K$9:$K$16</c:f>
              <c:numCache>
                <c:formatCode>General</c:formatCode>
                <c:ptCount val="8"/>
                <c:pt idx="0">
                  <c:v>0</c:v>
                </c:pt>
                <c:pt idx="1">
                  <c:v>1.3135717999999999E-7</c:v>
                </c:pt>
                <c:pt idx="2">
                  <c:v>3.1744150999999999E-7</c:v>
                </c:pt>
                <c:pt idx="3">
                  <c:v>5.4210919999999998E-7</c:v>
                </c:pt>
                <c:pt idx="4">
                  <c:v>9.882292999999999E-7</c:v>
                </c:pt>
                <c:pt idx="5">
                  <c:v>1.5267887E-6</c:v>
                </c:pt>
                <c:pt idx="6">
                  <c:v>2.8973017999999999E-6</c:v>
                </c:pt>
                <c:pt idx="7">
                  <c:v>4.0909745000000006E-6</c:v>
                </c:pt>
              </c:numCache>
            </c:numRef>
          </c:yVal>
          <c:smooth val="1"/>
        </c:ser>
        <c:ser>
          <c:idx val="6"/>
          <c:order val="6"/>
          <c:tx>
            <c:v>PMFI70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PMFI70!$B$9:$B$16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184</c:v>
                </c:pt>
                <c:pt idx="7">
                  <c:v>240</c:v>
                </c:pt>
              </c:numCache>
            </c:numRef>
          </c:xVal>
          <c:yVal>
            <c:numRef>
              <c:f>PMFI70!$K$9:$K$16</c:f>
              <c:numCache>
                <c:formatCode>General</c:formatCode>
                <c:ptCount val="8"/>
                <c:pt idx="0">
                  <c:v>0</c:v>
                </c:pt>
                <c:pt idx="1">
                  <c:v>1.51131152E-7</c:v>
                </c:pt>
                <c:pt idx="2">
                  <c:v>3.568528046E-7</c:v>
                </c:pt>
                <c:pt idx="3">
                  <c:v>6.967159388E-7</c:v>
                </c:pt>
                <c:pt idx="4">
                  <c:v>1.2243393676999999E-6</c:v>
                </c:pt>
                <c:pt idx="5">
                  <c:v>1.7720301628999999E-6</c:v>
                </c:pt>
                <c:pt idx="6">
                  <c:v>3.0847325284999999E-6</c:v>
                </c:pt>
                <c:pt idx="7">
                  <c:v>4.3090146941000006E-6</c:v>
                </c:pt>
              </c:numCache>
            </c:numRef>
          </c:yVal>
          <c:smooth val="1"/>
        </c:ser>
        <c:ser>
          <c:idx val="7"/>
          <c:order val="7"/>
          <c:tx>
            <c:v>MWW20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'MWW20'!$B$9:$B$16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92</c:v>
                </c:pt>
                <c:pt idx="5">
                  <c:v>126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'MWW20'!$K$9:$K$16</c:f>
              <c:numCache>
                <c:formatCode>General</c:formatCode>
                <c:ptCount val="8"/>
                <c:pt idx="0">
                  <c:v>0</c:v>
                </c:pt>
                <c:pt idx="1">
                  <c:v>2.671103207E-7</c:v>
                </c:pt>
                <c:pt idx="2">
                  <c:v>7.0442859170000003E-7</c:v>
                </c:pt>
                <c:pt idx="3">
                  <c:v>1.2955658578999999E-6</c:v>
                </c:pt>
                <c:pt idx="4">
                  <c:v>2.6294569187000001E-6</c:v>
                </c:pt>
                <c:pt idx="5">
                  <c:v>4.2381016937000001E-6</c:v>
                </c:pt>
                <c:pt idx="6">
                  <c:v>6.8242920662000004E-6</c:v>
                </c:pt>
                <c:pt idx="7">
                  <c:v>8.8338259897999999E-6</c:v>
                </c:pt>
              </c:numCache>
            </c:numRef>
          </c:yVal>
          <c:smooth val="1"/>
        </c:ser>
        <c:ser>
          <c:idx val="8"/>
          <c:order val="8"/>
          <c:tx>
            <c:v>PMWW32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PMWW32!$B$9:$B$16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92</c:v>
                </c:pt>
                <c:pt idx="5">
                  <c:v>126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PMWW32!$K$9:$K$16</c:f>
              <c:numCache>
                <c:formatCode>General</c:formatCode>
                <c:ptCount val="8"/>
                <c:pt idx="0">
                  <c:v>0</c:v>
                </c:pt>
                <c:pt idx="1">
                  <c:v>1.5000178490000001E-7</c:v>
                </c:pt>
                <c:pt idx="2">
                  <c:v>7.0442859170000003E-7</c:v>
                </c:pt>
                <c:pt idx="3">
                  <c:v>7.3523901230000004E-7</c:v>
                </c:pt>
                <c:pt idx="4">
                  <c:v>1.5179908901E-6</c:v>
                </c:pt>
                <c:pt idx="5">
                  <c:v>2.7313451228000002E-6</c:v>
                </c:pt>
                <c:pt idx="6">
                  <c:v>5.4419628122000005E-6</c:v>
                </c:pt>
                <c:pt idx="7">
                  <c:v>7.1731017170000002E-6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510944"/>
        <c:axId val="-1144533792"/>
      </c:scatterChart>
      <c:valAx>
        <c:axId val="-114451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33792"/>
        <c:crosses val="autoZero"/>
        <c:crossBetween val="midCat"/>
      </c:valAx>
      <c:valAx>
        <c:axId val="-114453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1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  <a:r>
              <a:rPr lang="en-US" baseline="0"/>
              <a:t> (Method 2)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03454782649211"/>
          <c:y val="0.1820916258315311"/>
          <c:w val="0.64762245880507541"/>
          <c:h val="0.67803756168822282"/>
        </c:manualLayout>
      </c:layout>
      <c:scatterChart>
        <c:scatterStyle val="smoothMarker"/>
        <c:varyColors val="0"/>
        <c:ser>
          <c:idx val="0"/>
          <c:order val="0"/>
          <c:tx>
            <c:v>FAU40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'FAU40'!$B$9:$B$16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'FAU40'!$H$20:$H$27</c:f>
              <c:numCache>
                <c:formatCode>General</c:formatCode>
                <c:ptCount val="8"/>
                <c:pt idx="0">
                  <c:v>0</c:v>
                </c:pt>
                <c:pt idx="1">
                  <c:v>9.0218284640947357E-3</c:v>
                </c:pt>
                <c:pt idx="2">
                  <c:v>2.6791006424089776E-2</c:v>
                </c:pt>
                <c:pt idx="3">
                  <c:v>4.9419408080159682E-2</c:v>
                </c:pt>
                <c:pt idx="4">
                  <c:v>9.2038059231914396E-2</c:v>
                </c:pt>
                <c:pt idx="5">
                  <c:v>0.13668043384436795</c:v>
                </c:pt>
                <c:pt idx="6">
                  <c:v>0.23282440264481333</c:v>
                </c:pt>
                <c:pt idx="7">
                  <c:v>0.31048526955301514</c:v>
                </c:pt>
              </c:numCache>
            </c:numRef>
          </c:yVal>
          <c:smooth val="1"/>
        </c:ser>
        <c:ser>
          <c:idx val="1"/>
          <c:order val="1"/>
          <c:tx>
            <c:v>MFI40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'MFI40'!$B$9:$B$16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'MFI40'!$H$20:$H$27</c:f>
              <c:numCache>
                <c:formatCode>General</c:formatCode>
                <c:ptCount val="8"/>
                <c:pt idx="0">
                  <c:v>0</c:v>
                </c:pt>
                <c:pt idx="1">
                  <c:v>7.6791314481242656E-3</c:v>
                </c:pt>
                <c:pt idx="2">
                  <c:v>1.7580872727234329E-2</c:v>
                </c:pt>
                <c:pt idx="3">
                  <c:v>3.4504790827600433E-2</c:v>
                </c:pt>
                <c:pt idx="4">
                  <c:v>0.10867351689055267</c:v>
                </c:pt>
                <c:pt idx="5">
                  <c:v>0.12447223644794045</c:v>
                </c:pt>
                <c:pt idx="6">
                  <c:v>0.24698875942446752</c:v>
                </c:pt>
                <c:pt idx="7">
                  <c:v>0.38446603114022504</c:v>
                </c:pt>
              </c:numCache>
            </c:numRef>
          </c:yVal>
          <c:smooth val="1"/>
        </c:ser>
        <c:ser>
          <c:idx val="2"/>
          <c:order val="2"/>
          <c:tx>
            <c:v>FAU15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'FAU15'!$B$9:$B$16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'FAU15'!$H$20:$H$27</c:f>
              <c:numCache>
                <c:formatCode>General</c:formatCode>
                <c:ptCount val="8"/>
                <c:pt idx="0">
                  <c:v>0</c:v>
                </c:pt>
                <c:pt idx="1">
                  <c:v>9.0389965844270004E-3</c:v>
                </c:pt>
                <c:pt idx="2">
                  <c:v>2.4618635508365325E-2</c:v>
                </c:pt>
                <c:pt idx="3">
                  <c:v>5.313514910856932E-2</c:v>
                </c:pt>
                <c:pt idx="4">
                  <c:v>0.10181728471306012</c:v>
                </c:pt>
                <c:pt idx="5">
                  <c:v>0.18766103086439587</c:v>
                </c:pt>
                <c:pt idx="6">
                  <c:v>0.26893371253980869</c:v>
                </c:pt>
                <c:pt idx="7">
                  <c:v>0.3884717912107496</c:v>
                </c:pt>
              </c:numCache>
            </c:numRef>
          </c:yVal>
          <c:smooth val="1"/>
        </c:ser>
        <c:ser>
          <c:idx val="3"/>
          <c:order val="3"/>
          <c:tx>
            <c:v>BEA19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'FER28'!$B$9:$B$16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'FER28'!$H$20:$H$27</c:f>
              <c:numCache>
                <c:formatCode>General</c:formatCode>
                <c:ptCount val="8"/>
                <c:pt idx="0">
                  <c:v>0</c:v>
                </c:pt>
                <c:pt idx="1">
                  <c:v>6.2063255813690288E-3</c:v>
                </c:pt>
                <c:pt idx="2">
                  <c:v>1.7389493529727715E-2</c:v>
                </c:pt>
                <c:pt idx="3">
                  <c:v>3.2584844357243251E-2</c:v>
                </c:pt>
                <c:pt idx="4">
                  <c:v>6.6317851660476615E-2</c:v>
                </c:pt>
                <c:pt idx="5">
                  <c:v>0.11877010255785662</c:v>
                </c:pt>
                <c:pt idx="6">
                  <c:v>0.25192928474725179</c:v>
                </c:pt>
                <c:pt idx="7">
                  <c:v>0.4102517559542776</c:v>
                </c:pt>
              </c:numCache>
            </c:numRef>
          </c:yVal>
          <c:smooth val="1"/>
        </c:ser>
        <c:ser>
          <c:idx val="4"/>
          <c:order val="4"/>
          <c:tx>
            <c:v>FER28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'BEA19'!$B$9:$B$16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64</c:v>
                </c:pt>
                <c:pt idx="4">
                  <c:v>95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'BEA19'!$H$20:$H$27</c:f>
              <c:numCache>
                <c:formatCode>General</c:formatCode>
                <c:ptCount val="8"/>
                <c:pt idx="0">
                  <c:v>0</c:v>
                </c:pt>
                <c:pt idx="1">
                  <c:v>3.8011779876058653E-3</c:v>
                </c:pt>
                <c:pt idx="2">
                  <c:v>1.0025043823133677E-2</c:v>
                </c:pt>
                <c:pt idx="3">
                  <c:v>2.4048182240018107E-2</c:v>
                </c:pt>
                <c:pt idx="4">
                  <c:v>5.2814510967493698E-2</c:v>
                </c:pt>
                <c:pt idx="5">
                  <c:v>9.9248794090445264E-2</c:v>
                </c:pt>
                <c:pt idx="6">
                  <c:v>0.30189993122462483</c:v>
                </c:pt>
                <c:pt idx="7">
                  <c:v>0.6145749771579434</c:v>
                </c:pt>
              </c:numCache>
            </c:numRef>
          </c:yVal>
          <c:smooth val="1"/>
        </c:ser>
        <c:ser>
          <c:idx val="5"/>
          <c:order val="5"/>
          <c:tx>
            <c:v>MOR45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'MOR45'!$B$9:$B$16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64</c:v>
                </c:pt>
                <c:pt idx="4">
                  <c:v>95</c:v>
                </c:pt>
                <c:pt idx="5">
                  <c:v>125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'MOR45'!$H$20:$H$27</c:f>
              <c:numCache>
                <c:formatCode>General</c:formatCode>
                <c:ptCount val="8"/>
                <c:pt idx="0">
                  <c:v>0</c:v>
                </c:pt>
                <c:pt idx="1">
                  <c:v>8.6450996041941893E-3</c:v>
                </c:pt>
                <c:pt idx="2">
                  <c:v>2.0136019509378159E-2</c:v>
                </c:pt>
                <c:pt idx="3">
                  <c:v>3.4606724182366204E-2</c:v>
                </c:pt>
                <c:pt idx="4">
                  <c:v>6.4300192977079978E-2</c:v>
                </c:pt>
                <c:pt idx="5">
                  <c:v>0.10399246771664791</c:v>
                </c:pt>
                <c:pt idx="6">
                  <c:v>0.20424652682623709</c:v>
                </c:pt>
                <c:pt idx="7">
                  <c:v>0.30675516854150919</c:v>
                </c:pt>
              </c:numCache>
            </c:numRef>
          </c:yVal>
          <c:smooth val="1"/>
        </c:ser>
        <c:ser>
          <c:idx val="6"/>
          <c:order val="6"/>
          <c:tx>
            <c:v>PMFI70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PMFI70!$B$9:$B$16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184</c:v>
                </c:pt>
                <c:pt idx="7">
                  <c:v>240</c:v>
                </c:pt>
              </c:numCache>
            </c:numRef>
          </c:xVal>
          <c:yVal>
            <c:numRef>
              <c:f>PMFI70!$H$20:$H$27</c:f>
              <c:numCache>
                <c:formatCode>General</c:formatCode>
                <c:ptCount val="8"/>
                <c:pt idx="0">
                  <c:v>0</c:v>
                </c:pt>
                <c:pt idx="1">
                  <c:v>8.8214458638479001E-3</c:v>
                </c:pt>
                <c:pt idx="2">
                  <c:v>2.2383197751251558E-2</c:v>
                </c:pt>
                <c:pt idx="3">
                  <c:v>4.4291568940154152E-2</c:v>
                </c:pt>
                <c:pt idx="4">
                  <c:v>7.9388365939284222E-2</c:v>
                </c:pt>
                <c:pt idx="5">
                  <c:v>0.12732177872608996</c:v>
                </c:pt>
                <c:pt idx="6">
                  <c:v>0.21736819180542155</c:v>
                </c:pt>
                <c:pt idx="7">
                  <c:v>0.32820127772143687</c:v>
                </c:pt>
              </c:numCache>
            </c:numRef>
          </c:yVal>
          <c:smooth val="1"/>
        </c:ser>
        <c:ser>
          <c:idx val="7"/>
          <c:order val="7"/>
          <c:tx>
            <c:v>MWW20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'MWW20'!$B$9:$B$16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92</c:v>
                </c:pt>
                <c:pt idx="5">
                  <c:v>126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'MWW20'!$H$20:$H$27</c:f>
              <c:numCache>
                <c:formatCode>General</c:formatCode>
                <c:ptCount val="8"/>
                <c:pt idx="0">
                  <c:v>0</c:v>
                </c:pt>
                <c:pt idx="1">
                  <c:v>1.5728786892345536E-2</c:v>
                </c:pt>
                <c:pt idx="2">
                  <c:v>4.9242131401737936E-2</c:v>
                </c:pt>
                <c:pt idx="3">
                  <c:v>0.10001504413767626</c:v>
                </c:pt>
                <c:pt idx="4">
                  <c:v>0.22106783377289299</c:v>
                </c:pt>
                <c:pt idx="5">
                  <c:v>0.36166630925035925</c:v>
                </c:pt>
                <c:pt idx="6">
                  <c:v>0.58440203412262637</c:v>
                </c:pt>
                <c:pt idx="7">
                  <c:v>0.71461430372357393</c:v>
                </c:pt>
              </c:numCache>
            </c:numRef>
          </c:yVal>
          <c:smooth val="1"/>
        </c:ser>
        <c:ser>
          <c:idx val="8"/>
          <c:order val="8"/>
          <c:tx>
            <c:v>PMWW32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PMWW32!$B$9:$B$16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92</c:v>
                </c:pt>
                <c:pt idx="5">
                  <c:v>126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PMWW32!$H$20:$H$27</c:f>
              <c:numCache>
                <c:formatCode>General</c:formatCode>
                <c:ptCount val="8"/>
                <c:pt idx="0">
                  <c:v>0</c:v>
                </c:pt>
                <c:pt idx="1">
                  <c:v>7.2782044020494596E-3</c:v>
                </c:pt>
                <c:pt idx="2">
                  <c:v>4.6730801777776422E-2</c:v>
                </c:pt>
                <c:pt idx="3">
                  <c:v>5.6157397175496608E-2</c:v>
                </c:pt>
                <c:pt idx="4">
                  <c:v>0.12085892105917533</c:v>
                </c:pt>
                <c:pt idx="5">
                  <c:v>0.22424471142558525</c:v>
                </c:pt>
                <c:pt idx="6">
                  <c:v>0.44441529517792433</c:v>
                </c:pt>
                <c:pt idx="7">
                  <c:v>0.63592470059392536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509312"/>
        <c:axId val="-1144526176"/>
      </c:scatterChart>
      <c:valAx>
        <c:axId val="-1144509312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26176"/>
        <c:crosses val="autoZero"/>
        <c:crossBetween val="midCat"/>
      </c:valAx>
      <c:valAx>
        <c:axId val="-1144526176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0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Sucrose</a:t>
            </a:r>
            <a:r>
              <a:rPr lang="en-US" baseline="0"/>
              <a:t> Selectivity vs Inulin Conversion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9"/>
          <c:order val="0"/>
          <c:tx>
            <c:v>FAU40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'FAU40'!$H$20:$H$27</c:f>
              <c:numCache>
                <c:formatCode>General</c:formatCode>
                <c:ptCount val="8"/>
                <c:pt idx="0">
                  <c:v>0</c:v>
                </c:pt>
                <c:pt idx="1">
                  <c:v>9.0218284640947357E-3</c:v>
                </c:pt>
                <c:pt idx="2">
                  <c:v>2.6791006424089776E-2</c:v>
                </c:pt>
                <c:pt idx="3">
                  <c:v>4.9419408080159682E-2</c:v>
                </c:pt>
                <c:pt idx="4">
                  <c:v>9.2038059231914396E-2</c:v>
                </c:pt>
                <c:pt idx="5">
                  <c:v>0.13668043384436795</c:v>
                </c:pt>
                <c:pt idx="6">
                  <c:v>0.23282440264481333</c:v>
                </c:pt>
                <c:pt idx="7">
                  <c:v>0.31048526955301514</c:v>
                </c:pt>
              </c:numCache>
            </c:numRef>
          </c:xVal>
          <c:yVal>
            <c:numRef>
              <c:f>'FAU40'!$N$20:$N$27</c:f>
              <c:numCache>
                <c:formatCode>General</c:formatCode>
                <c:ptCount val="8"/>
                <c:pt idx="0">
                  <c:v>0</c:v>
                </c:pt>
                <c:pt idx="1">
                  <c:v>3.5855209502606671E-2</c:v>
                </c:pt>
                <c:pt idx="2">
                  <c:v>5.7931317093767108E-2</c:v>
                </c:pt>
                <c:pt idx="3">
                  <c:v>5.4049921836320534E-2</c:v>
                </c:pt>
                <c:pt idx="4">
                  <c:v>5.3433482676241706E-2</c:v>
                </c:pt>
                <c:pt idx="5">
                  <c:v>5.0765597115637731E-2</c:v>
                </c:pt>
                <c:pt idx="6">
                  <c:v>5.033241574712996E-2</c:v>
                </c:pt>
                <c:pt idx="7">
                  <c:v>4.7305837499571041E-2</c:v>
                </c:pt>
              </c:numCache>
            </c:numRef>
          </c:yVal>
          <c:smooth val="1"/>
        </c:ser>
        <c:ser>
          <c:idx val="10"/>
          <c:order val="1"/>
          <c:tx>
            <c:v>MFI40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'MFI40'!$H$20:$H$27</c:f>
              <c:numCache>
                <c:formatCode>General</c:formatCode>
                <c:ptCount val="8"/>
                <c:pt idx="0">
                  <c:v>0</c:v>
                </c:pt>
                <c:pt idx="1">
                  <c:v>7.6791314481242656E-3</c:v>
                </c:pt>
                <c:pt idx="2">
                  <c:v>1.7580872727234329E-2</c:v>
                </c:pt>
                <c:pt idx="3">
                  <c:v>3.4504790827600433E-2</c:v>
                </c:pt>
                <c:pt idx="4">
                  <c:v>0.10867351689055267</c:v>
                </c:pt>
                <c:pt idx="5">
                  <c:v>0.12447223644794045</c:v>
                </c:pt>
                <c:pt idx="6">
                  <c:v>0.24698875942446752</c:v>
                </c:pt>
                <c:pt idx="7">
                  <c:v>0.38446603114022504</c:v>
                </c:pt>
              </c:numCache>
            </c:numRef>
          </c:xVal>
          <c:yVal>
            <c:numRef>
              <c:f>'MFI40'!$N$20:$N$27</c:f>
              <c:numCache>
                <c:formatCode>General</c:formatCode>
                <c:ptCount val="8"/>
                <c:pt idx="0">
                  <c:v>0</c:v>
                </c:pt>
                <c:pt idx="1">
                  <c:v>7.1943474309947519E-2</c:v>
                </c:pt>
                <c:pt idx="2">
                  <c:v>9.3156509294951451E-2</c:v>
                </c:pt>
                <c:pt idx="3">
                  <c:v>0.10159557994906378</c:v>
                </c:pt>
                <c:pt idx="4">
                  <c:v>0.11074052793054147</c:v>
                </c:pt>
                <c:pt idx="5">
                  <c:v>0.1039618264085679</c:v>
                </c:pt>
                <c:pt idx="6">
                  <c:v>9.7496607460858128E-2</c:v>
                </c:pt>
                <c:pt idx="7">
                  <c:v>8.8608382432807151E-2</c:v>
                </c:pt>
              </c:numCache>
            </c:numRef>
          </c:yVal>
          <c:smooth val="1"/>
        </c:ser>
        <c:ser>
          <c:idx val="11"/>
          <c:order val="2"/>
          <c:tx>
            <c:v>FAU15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'FAU15'!$H$20:$H$27</c:f>
              <c:numCache>
                <c:formatCode>General</c:formatCode>
                <c:ptCount val="8"/>
                <c:pt idx="0">
                  <c:v>0</c:v>
                </c:pt>
                <c:pt idx="1">
                  <c:v>9.0389965844270004E-3</c:v>
                </c:pt>
                <c:pt idx="2">
                  <c:v>2.4618635508365325E-2</c:v>
                </c:pt>
                <c:pt idx="3">
                  <c:v>5.313514910856932E-2</c:v>
                </c:pt>
                <c:pt idx="4">
                  <c:v>0.10181728471306012</c:v>
                </c:pt>
                <c:pt idx="5">
                  <c:v>0.18766103086439587</c:v>
                </c:pt>
                <c:pt idx="6">
                  <c:v>0.26893371253980869</c:v>
                </c:pt>
                <c:pt idx="7">
                  <c:v>0.3884717912107496</c:v>
                </c:pt>
              </c:numCache>
            </c:numRef>
          </c:xVal>
          <c:yVal>
            <c:numRef>
              <c:f>'FAU15'!$N$20:$N$27</c:f>
              <c:numCache>
                <c:formatCode>General</c:formatCode>
                <c:ptCount val="8"/>
                <c:pt idx="0">
                  <c:v>0</c:v>
                </c:pt>
                <c:pt idx="1">
                  <c:v>2.6954573726657903E-2</c:v>
                </c:pt>
                <c:pt idx="2">
                  <c:v>4.3588003140703616E-2</c:v>
                </c:pt>
                <c:pt idx="3">
                  <c:v>5.2704458349252158E-2</c:v>
                </c:pt>
                <c:pt idx="4">
                  <c:v>5.232773565384722E-2</c:v>
                </c:pt>
                <c:pt idx="5">
                  <c:v>3.92176879100639E-2</c:v>
                </c:pt>
                <c:pt idx="6">
                  <c:v>4.9656358200688304E-2</c:v>
                </c:pt>
                <c:pt idx="7">
                  <c:v>5.2893493929733817E-2</c:v>
                </c:pt>
              </c:numCache>
            </c:numRef>
          </c:yVal>
          <c:smooth val="1"/>
        </c:ser>
        <c:ser>
          <c:idx val="12"/>
          <c:order val="3"/>
          <c:tx>
            <c:v>BEA19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'FER28'!$H$20:$H$27</c:f>
              <c:numCache>
                <c:formatCode>General</c:formatCode>
                <c:ptCount val="8"/>
                <c:pt idx="0">
                  <c:v>0</c:v>
                </c:pt>
                <c:pt idx="1">
                  <c:v>6.2063255813690288E-3</c:v>
                </c:pt>
                <c:pt idx="2">
                  <c:v>1.7389493529727715E-2</c:v>
                </c:pt>
                <c:pt idx="3">
                  <c:v>3.2584844357243251E-2</c:v>
                </c:pt>
                <c:pt idx="4">
                  <c:v>6.6317851660476615E-2</c:v>
                </c:pt>
                <c:pt idx="5">
                  <c:v>0.11877010255785662</c:v>
                </c:pt>
                <c:pt idx="6">
                  <c:v>0.25192928474725179</c:v>
                </c:pt>
                <c:pt idx="7">
                  <c:v>0.4102517559542776</c:v>
                </c:pt>
              </c:numCache>
            </c:numRef>
          </c:xVal>
          <c:yVal>
            <c:numRef>
              <c:f>'FER28'!$N$20:$N$27</c:f>
              <c:numCache>
                <c:formatCode>General</c:formatCode>
                <c:ptCount val="8"/>
                <c:pt idx="0">
                  <c:v>0</c:v>
                </c:pt>
                <c:pt idx="1">
                  <c:v>6.2981266615493081E-2</c:v>
                </c:pt>
                <c:pt idx="2">
                  <c:v>9.1821654593489177E-2</c:v>
                </c:pt>
                <c:pt idx="3">
                  <c:v>9.8655419722886245E-2</c:v>
                </c:pt>
                <c:pt idx="4">
                  <c:v>0.10977935071036879</c:v>
                </c:pt>
                <c:pt idx="5">
                  <c:v>0.10441828692157189</c:v>
                </c:pt>
                <c:pt idx="6">
                  <c:v>9.4946528337784525E-2</c:v>
                </c:pt>
                <c:pt idx="7">
                  <c:v>8.1158812964872359E-2</c:v>
                </c:pt>
              </c:numCache>
            </c:numRef>
          </c:yVal>
          <c:smooth val="1"/>
        </c:ser>
        <c:ser>
          <c:idx val="13"/>
          <c:order val="4"/>
          <c:tx>
            <c:v>FER28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'BEA19'!$H$20:$H$27</c:f>
              <c:numCache>
                <c:formatCode>General</c:formatCode>
                <c:ptCount val="8"/>
                <c:pt idx="0">
                  <c:v>0</c:v>
                </c:pt>
                <c:pt idx="1">
                  <c:v>3.8011779876058653E-3</c:v>
                </c:pt>
                <c:pt idx="2">
                  <c:v>1.0025043823133677E-2</c:v>
                </c:pt>
                <c:pt idx="3">
                  <c:v>2.4048182240018107E-2</c:v>
                </c:pt>
                <c:pt idx="4">
                  <c:v>5.2814510967493698E-2</c:v>
                </c:pt>
                <c:pt idx="5">
                  <c:v>9.9248794090445264E-2</c:v>
                </c:pt>
                <c:pt idx="6">
                  <c:v>0.30189993122462483</c:v>
                </c:pt>
                <c:pt idx="7">
                  <c:v>0.6145749771579434</c:v>
                </c:pt>
              </c:numCache>
            </c:numRef>
          </c:xVal>
          <c:yVal>
            <c:numRef>
              <c:f>'BEA19'!$N$20:$N$27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2.9633490633646925E-2</c:v>
                </c:pt>
                <c:pt idx="3">
                  <c:v>7.7784636625093842E-2</c:v>
                </c:pt>
                <c:pt idx="4">
                  <c:v>9.2525353332319038E-2</c:v>
                </c:pt>
                <c:pt idx="5">
                  <c:v>9.3631975064143252E-2</c:v>
                </c:pt>
                <c:pt idx="6">
                  <c:v>8.9827365197082759E-2</c:v>
                </c:pt>
                <c:pt idx="7">
                  <c:v>7.428923245082969E-2</c:v>
                </c:pt>
              </c:numCache>
            </c:numRef>
          </c:yVal>
          <c:smooth val="1"/>
        </c:ser>
        <c:ser>
          <c:idx val="14"/>
          <c:order val="5"/>
          <c:tx>
            <c:v>MOR45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'MOR45'!$H$20:$H$27</c:f>
              <c:numCache>
                <c:formatCode>General</c:formatCode>
                <c:ptCount val="8"/>
                <c:pt idx="0">
                  <c:v>0</c:v>
                </c:pt>
                <c:pt idx="1">
                  <c:v>8.6450996041941893E-3</c:v>
                </c:pt>
                <c:pt idx="2">
                  <c:v>2.0136019509378159E-2</c:v>
                </c:pt>
                <c:pt idx="3">
                  <c:v>3.4606724182366204E-2</c:v>
                </c:pt>
                <c:pt idx="4">
                  <c:v>6.4300192977079978E-2</c:v>
                </c:pt>
                <c:pt idx="5">
                  <c:v>0.10399246771664791</c:v>
                </c:pt>
                <c:pt idx="6">
                  <c:v>0.20424652682623709</c:v>
                </c:pt>
                <c:pt idx="7">
                  <c:v>0.30675516854150919</c:v>
                </c:pt>
              </c:numCache>
            </c:numRef>
          </c:xVal>
          <c:yVal>
            <c:numRef>
              <c:f>'MOR45'!$N$20:$N$27</c:f>
              <c:numCache>
                <c:formatCode>General</c:formatCode>
                <c:ptCount val="8"/>
                <c:pt idx="0">
                  <c:v>0</c:v>
                </c:pt>
                <c:pt idx="1">
                  <c:v>0.17431119883335011</c:v>
                </c:pt>
                <c:pt idx="2">
                  <c:v>0.13605929135045261</c:v>
                </c:pt>
                <c:pt idx="3">
                  <c:v>0.12036382731332841</c:v>
                </c:pt>
                <c:pt idx="4">
                  <c:v>0.1237703711585182</c:v>
                </c:pt>
                <c:pt idx="5">
                  <c:v>0.11500522642319491</c:v>
                </c:pt>
                <c:pt idx="6">
                  <c:v>0.10736096623455463</c:v>
                </c:pt>
                <c:pt idx="7">
                  <c:v>0.10830387223037369</c:v>
                </c:pt>
              </c:numCache>
            </c:numRef>
          </c:yVal>
          <c:smooth val="1"/>
        </c:ser>
        <c:ser>
          <c:idx val="15"/>
          <c:order val="6"/>
          <c:tx>
            <c:v>PMFI70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PMFI70!$H$20:$H$27</c:f>
              <c:numCache>
                <c:formatCode>General</c:formatCode>
                <c:ptCount val="8"/>
                <c:pt idx="0">
                  <c:v>0</c:v>
                </c:pt>
                <c:pt idx="1">
                  <c:v>8.8214458638479001E-3</c:v>
                </c:pt>
                <c:pt idx="2">
                  <c:v>2.2383197751251558E-2</c:v>
                </c:pt>
                <c:pt idx="3">
                  <c:v>4.4291568940154152E-2</c:v>
                </c:pt>
                <c:pt idx="4">
                  <c:v>7.9388365939284222E-2</c:v>
                </c:pt>
                <c:pt idx="5">
                  <c:v>0.12732177872608996</c:v>
                </c:pt>
                <c:pt idx="6">
                  <c:v>0.21736819180542155</c:v>
                </c:pt>
                <c:pt idx="7">
                  <c:v>0.32820127772143687</c:v>
                </c:pt>
              </c:numCache>
            </c:numRef>
          </c:xVal>
          <c:yVal>
            <c:numRef>
              <c:f>PMFI70!$N$20:$N$27</c:f>
              <c:numCache>
                <c:formatCode>General</c:formatCode>
                <c:ptCount val="8"/>
                <c:pt idx="0">
                  <c:v>0</c:v>
                </c:pt>
                <c:pt idx="1">
                  <c:v>0.12187374911686029</c:v>
                </c:pt>
                <c:pt idx="2">
                  <c:v>0.14695551024733264</c:v>
                </c:pt>
                <c:pt idx="3">
                  <c:v>0.14176606999346672</c:v>
                </c:pt>
                <c:pt idx="4">
                  <c:v>0.12520573486907732</c:v>
                </c:pt>
                <c:pt idx="5">
                  <c:v>0.12174697242505468</c:v>
                </c:pt>
                <c:pt idx="6">
                  <c:v>0.11119105379268801</c:v>
                </c:pt>
                <c:pt idx="7">
                  <c:v>0.10300887465296005</c:v>
                </c:pt>
              </c:numCache>
            </c:numRef>
          </c:yVal>
          <c:smooth val="1"/>
        </c:ser>
        <c:ser>
          <c:idx val="16"/>
          <c:order val="7"/>
          <c:tx>
            <c:v>MWW20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'MWW20'!$H$20:$H$27</c:f>
              <c:numCache>
                <c:formatCode>General</c:formatCode>
                <c:ptCount val="8"/>
                <c:pt idx="0">
                  <c:v>0</c:v>
                </c:pt>
                <c:pt idx="1">
                  <c:v>1.5728786892345536E-2</c:v>
                </c:pt>
                <c:pt idx="2">
                  <c:v>4.9242131401737936E-2</c:v>
                </c:pt>
                <c:pt idx="3">
                  <c:v>0.10001504413767626</c:v>
                </c:pt>
                <c:pt idx="4">
                  <c:v>0.22106783377289299</c:v>
                </c:pt>
                <c:pt idx="5">
                  <c:v>0.36166630925035925</c:v>
                </c:pt>
                <c:pt idx="6">
                  <c:v>0.58440203412262637</c:v>
                </c:pt>
                <c:pt idx="7">
                  <c:v>0.71461430372357393</c:v>
                </c:pt>
              </c:numCache>
            </c:numRef>
          </c:xVal>
          <c:yVal>
            <c:numRef>
              <c:f>'MWW20'!$N$20:$N$27</c:f>
              <c:numCache>
                <c:formatCode>General</c:formatCode>
                <c:ptCount val="8"/>
                <c:pt idx="0">
                  <c:v>0</c:v>
                </c:pt>
                <c:pt idx="1">
                  <c:v>0.11454775771299969</c:v>
                </c:pt>
                <c:pt idx="2">
                  <c:v>0.12145429039202532</c:v>
                </c:pt>
                <c:pt idx="3">
                  <c:v>0.1174751304809378</c:v>
                </c:pt>
                <c:pt idx="4">
                  <c:v>0.11072729511034242</c:v>
                </c:pt>
                <c:pt idx="5">
                  <c:v>0.10085942785154572</c:v>
                </c:pt>
                <c:pt idx="6">
                  <c:v>8.3927600551768455E-2</c:v>
                </c:pt>
                <c:pt idx="7">
                  <c:v>7.336872474752637E-2</c:v>
                </c:pt>
              </c:numCache>
            </c:numRef>
          </c:yVal>
          <c:smooth val="1"/>
        </c:ser>
        <c:ser>
          <c:idx val="17"/>
          <c:order val="8"/>
          <c:tx>
            <c:v>PMWW32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PMWW32!$H$20:$H$27</c:f>
              <c:numCache>
                <c:formatCode>General</c:formatCode>
                <c:ptCount val="8"/>
                <c:pt idx="0">
                  <c:v>0</c:v>
                </c:pt>
                <c:pt idx="1">
                  <c:v>7.2782044020494596E-3</c:v>
                </c:pt>
                <c:pt idx="2">
                  <c:v>4.6730801777776422E-2</c:v>
                </c:pt>
                <c:pt idx="3">
                  <c:v>5.6157397175496608E-2</c:v>
                </c:pt>
                <c:pt idx="4">
                  <c:v>0.12085892105917533</c:v>
                </c:pt>
                <c:pt idx="5">
                  <c:v>0.22424471142558525</c:v>
                </c:pt>
                <c:pt idx="6">
                  <c:v>0.44441529517792433</c:v>
                </c:pt>
                <c:pt idx="7">
                  <c:v>0.63592470059392536</c:v>
                </c:pt>
              </c:numCache>
            </c:numRef>
          </c:xVal>
          <c:yVal>
            <c:numRef>
              <c:f>PMWW32!$N$20:$N$27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6.4217613908724575E-2</c:v>
                </c:pt>
                <c:pt idx="3">
                  <c:v>9.4298625408153203E-2</c:v>
                </c:pt>
                <c:pt idx="4">
                  <c:v>9.6562733637223841E-2</c:v>
                </c:pt>
                <c:pt idx="5">
                  <c:v>8.6687853058906569E-2</c:v>
                </c:pt>
                <c:pt idx="6">
                  <c:v>7.8968902202618985E-2</c:v>
                </c:pt>
                <c:pt idx="7">
                  <c:v>8.1439491609790263E-2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541952"/>
        <c:axId val="-1144533248"/>
      </c:scatterChart>
      <c:valAx>
        <c:axId val="-114454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33248"/>
        <c:crosses val="autoZero"/>
        <c:crossBetween val="midCat"/>
      </c:valAx>
      <c:valAx>
        <c:axId val="-114453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Selectivity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4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Fructose</a:t>
            </a:r>
            <a:r>
              <a:rPr lang="en-US" baseline="0"/>
              <a:t> Selectivity vs Inulin Conversion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FAU40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'FAU40'!$H$21:$H$27</c:f>
              <c:numCache>
                <c:formatCode>General</c:formatCode>
                <c:ptCount val="7"/>
                <c:pt idx="0">
                  <c:v>9.0218284640947357E-3</c:v>
                </c:pt>
                <c:pt idx="1">
                  <c:v>2.6791006424089776E-2</c:v>
                </c:pt>
                <c:pt idx="2">
                  <c:v>4.9419408080159682E-2</c:v>
                </c:pt>
                <c:pt idx="3">
                  <c:v>9.2038059231914396E-2</c:v>
                </c:pt>
                <c:pt idx="4">
                  <c:v>0.13668043384436795</c:v>
                </c:pt>
                <c:pt idx="5">
                  <c:v>0.23282440264481333</c:v>
                </c:pt>
                <c:pt idx="6">
                  <c:v>0.31048526955301514</c:v>
                </c:pt>
              </c:numCache>
            </c:numRef>
          </c:xVal>
          <c:yVal>
            <c:numRef>
              <c:f>'FAU40'!$P$21:$P$27</c:f>
              <c:numCache>
                <c:formatCode>General</c:formatCode>
                <c:ptCount val="7"/>
                <c:pt idx="0">
                  <c:v>0.96414479049739332</c:v>
                </c:pt>
                <c:pt idx="1">
                  <c:v>0.94206868290623291</c:v>
                </c:pt>
                <c:pt idx="2">
                  <c:v>0.93961956400727054</c:v>
                </c:pt>
                <c:pt idx="3">
                  <c:v>0.92829735582784001</c:v>
                </c:pt>
                <c:pt idx="4">
                  <c:v>0.92911317514891423</c:v>
                </c:pt>
                <c:pt idx="5">
                  <c:v>0.92963935994419666</c:v>
                </c:pt>
                <c:pt idx="6">
                  <c:v>0.93435842671606528</c:v>
                </c:pt>
              </c:numCache>
            </c:numRef>
          </c:yVal>
          <c:smooth val="1"/>
        </c:ser>
        <c:ser>
          <c:idx val="1"/>
          <c:order val="1"/>
          <c:tx>
            <c:v>MFI40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'MFI40'!$H$21:$H$27</c:f>
              <c:numCache>
                <c:formatCode>General</c:formatCode>
                <c:ptCount val="7"/>
                <c:pt idx="0">
                  <c:v>7.6791314481242656E-3</c:v>
                </c:pt>
                <c:pt idx="1">
                  <c:v>1.7580872727234329E-2</c:v>
                </c:pt>
                <c:pt idx="2">
                  <c:v>3.4504790827600433E-2</c:v>
                </c:pt>
                <c:pt idx="3">
                  <c:v>0.10867351689055267</c:v>
                </c:pt>
                <c:pt idx="4">
                  <c:v>0.12447223644794045</c:v>
                </c:pt>
                <c:pt idx="5">
                  <c:v>0.24698875942446752</c:v>
                </c:pt>
                <c:pt idx="6">
                  <c:v>0.38446603114022504</c:v>
                </c:pt>
              </c:numCache>
            </c:numRef>
          </c:xVal>
          <c:yVal>
            <c:numRef>
              <c:f>'MFI40'!$P$21:$P$27</c:f>
              <c:numCache>
                <c:formatCode>General</c:formatCode>
                <c:ptCount val="7"/>
                <c:pt idx="0">
                  <c:v>0.92805652569005248</c:v>
                </c:pt>
                <c:pt idx="1">
                  <c:v>0.90684349070504844</c:v>
                </c:pt>
                <c:pt idx="2">
                  <c:v>0.89840442005093624</c:v>
                </c:pt>
                <c:pt idx="3">
                  <c:v>0.88925947206945843</c:v>
                </c:pt>
                <c:pt idx="4">
                  <c:v>0.89603817359143223</c:v>
                </c:pt>
                <c:pt idx="5">
                  <c:v>0.90250339253914191</c:v>
                </c:pt>
                <c:pt idx="6">
                  <c:v>0.91139161756719289</c:v>
                </c:pt>
              </c:numCache>
            </c:numRef>
          </c:yVal>
          <c:smooth val="1"/>
        </c:ser>
        <c:ser>
          <c:idx val="2"/>
          <c:order val="2"/>
          <c:tx>
            <c:v>FAU15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'FAU15'!$H$21:$H$27</c:f>
              <c:numCache>
                <c:formatCode>General</c:formatCode>
                <c:ptCount val="7"/>
                <c:pt idx="0">
                  <c:v>9.0389965844270004E-3</c:v>
                </c:pt>
                <c:pt idx="1">
                  <c:v>2.4618635508365325E-2</c:v>
                </c:pt>
                <c:pt idx="2">
                  <c:v>5.313514910856932E-2</c:v>
                </c:pt>
                <c:pt idx="3">
                  <c:v>0.10181728471306012</c:v>
                </c:pt>
                <c:pt idx="4">
                  <c:v>0.18766103086439587</c:v>
                </c:pt>
                <c:pt idx="5">
                  <c:v>0.26893371253980869</c:v>
                </c:pt>
                <c:pt idx="6">
                  <c:v>0.3884717912107496</c:v>
                </c:pt>
              </c:numCache>
            </c:numRef>
          </c:xVal>
          <c:yVal>
            <c:numRef>
              <c:f>'FAU15'!$P$21:$P$27</c:f>
              <c:numCache>
                <c:formatCode>General</c:formatCode>
                <c:ptCount val="7"/>
                <c:pt idx="0">
                  <c:v>0.97304542627334201</c:v>
                </c:pt>
                <c:pt idx="1">
                  <c:v>0.95641199685929634</c:v>
                </c:pt>
                <c:pt idx="2">
                  <c:v>0.9389764597778848</c:v>
                </c:pt>
                <c:pt idx="3">
                  <c:v>0.93194792466604581</c:v>
                </c:pt>
                <c:pt idx="4">
                  <c:v>0.9472813156552754</c:v>
                </c:pt>
                <c:pt idx="5">
                  <c:v>0.9354490009741504</c:v>
                </c:pt>
                <c:pt idx="6">
                  <c:v>0.93379533735293041</c:v>
                </c:pt>
              </c:numCache>
            </c:numRef>
          </c:yVal>
          <c:smooth val="1"/>
        </c:ser>
        <c:ser>
          <c:idx val="3"/>
          <c:order val="3"/>
          <c:tx>
            <c:v>BEA19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'FER28'!$H$21:$H$27</c:f>
              <c:numCache>
                <c:formatCode>General</c:formatCode>
                <c:ptCount val="7"/>
                <c:pt idx="0">
                  <c:v>6.2063255813690288E-3</c:v>
                </c:pt>
                <c:pt idx="1">
                  <c:v>1.7389493529727715E-2</c:v>
                </c:pt>
                <c:pt idx="2">
                  <c:v>3.2584844357243251E-2</c:v>
                </c:pt>
                <c:pt idx="3">
                  <c:v>6.6317851660476615E-2</c:v>
                </c:pt>
                <c:pt idx="4">
                  <c:v>0.11877010255785662</c:v>
                </c:pt>
                <c:pt idx="5">
                  <c:v>0.25192928474725179</c:v>
                </c:pt>
                <c:pt idx="6">
                  <c:v>0.4102517559542776</c:v>
                </c:pt>
              </c:numCache>
            </c:numRef>
          </c:xVal>
          <c:yVal>
            <c:numRef>
              <c:f>'FER28'!$P$21:$P$27</c:f>
              <c:numCache>
                <c:formatCode>General</c:formatCode>
                <c:ptCount val="7"/>
                <c:pt idx="0">
                  <c:v>0.93701873338450692</c:v>
                </c:pt>
                <c:pt idx="1">
                  <c:v>0.90817834540651088</c:v>
                </c:pt>
                <c:pt idx="2">
                  <c:v>0.90134458027711384</c:v>
                </c:pt>
                <c:pt idx="3">
                  <c:v>0.89022064928963129</c:v>
                </c:pt>
                <c:pt idx="4">
                  <c:v>0.89558171307842815</c:v>
                </c:pt>
                <c:pt idx="5">
                  <c:v>0.90505347166221539</c:v>
                </c:pt>
                <c:pt idx="6">
                  <c:v>0.91759736276286785</c:v>
                </c:pt>
              </c:numCache>
            </c:numRef>
          </c:yVal>
          <c:smooth val="1"/>
        </c:ser>
        <c:ser>
          <c:idx val="4"/>
          <c:order val="4"/>
          <c:tx>
            <c:v>FER28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'BEA19'!$H$21:$H$27</c:f>
              <c:numCache>
                <c:formatCode>General</c:formatCode>
                <c:ptCount val="7"/>
                <c:pt idx="0">
                  <c:v>3.8011779876058653E-3</c:v>
                </c:pt>
                <c:pt idx="1">
                  <c:v>1.0025043823133677E-2</c:v>
                </c:pt>
                <c:pt idx="2">
                  <c:v>2.4048182240018107E-2</c:v>
                </c:pt>
                <c:pt idx="3">
                  <c:v>5.2814510967493698E-2</c:v>
                </c:pt>
                <c:pt idx="4">
                  <c:v>9.9248794090445264E-2</c:v>
                </c:pt>
                <c:pt idx="5">
                  <c:v>0.30189993122462483</c:v>
                </c:pt>
                <c:pt idx="6">
                  <c:v>0.6145749771579434</c:v>
                </c:pt>
              </c:numCache>
            </c:numRef>
          </c:xVal>
          <c:yVal>
            <c:numRef>
              <c:f>'BEA19'!$P$21:$P$27</c:f>
              <c:numCache>
                <c:formatCode>General</c:formatCode>
                <c:ptCount val="7"/>
                <c:pt idx="0">
                  <c:v>1</c:v>
                </c:pt>
                <c:pt idx="1">
                  <c:v>0.97036650936635305</c:v>
                </c:pt>
                <c:pt idx="2">
                  <c:v>0.92221536337490617</c:v>
                </c:pt>
                <c:pt idx="3">
                  <c:v>0.90747464666768096</c:v>
                </c:pt>
                <c:pt idx="4">
                  <c:v>0.90636802493585678</c:v>
                </c:pt>
                <c:pt idx="5">
                  <c:v>0.91017263480291732</c:v>
                </c:pt>
                <c:pt idx="6">
                  <c:v>0.92231599163220956</c:v>
                </c:pt>
              </c:numCache>
            </c:numRef>
          </c:yVal>
          <c:smooth val="1"/>
        </c:ser>
        <c:ser>
          <c:idx val="5"/>
          <c:order val="5"/>
          <c:tx>
            <c:v>MOR45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'MOR45'!$H$21:$H$27</c:f>
              <c:numCache>
                <c:formatCode>General</c:formatCode>
                <c:ptCount val="7"/>
                <c:pt idx="0">
                  <c:v>8.6450996041941893E-3</c:v>
                </c:pt>
                <c:pt idx="1">
                  <c:v>2.0136019509378159E-2</c:v>
                </c:pt>
                <c:pt idx="2">
                  <c:v>3.4606724182366204E-2</c:v>
                </c:pt>
                <c:pt idx="3">
                  <c:v>6.4300192977079978E-2</c:v>
                </c:pt>
                <c:pt idx="4">
                  <c:v>0.10399246771664791</c:v>
                </c:pt>
                <c:pt idx="5">
                  <c:v>0.20424652682623709</c:v>
                </c:pt>
                <c:pt idx="6">
                  <c:v>0.30675516854150919</c:v>
                </c:pt>
              </c:numCache>
            </c:numRef>
          </c:xVal>
          <c:yVal>
            <c:numRef>
              <c:f>'MOR45'!$P$21:$P$27</c:f>
              <c:numCache>
                <c:formatCode>General</c:formatCode>
                <c:ptCount val="7"/>
                <c:pt idx="0">
                  <c:v>0.82568880116664989</c:v>
                </c:pt>
                <c:pt idx="1">
                  <c:v>0.86394070864954742</c:v>
                </c:pt>
                <c:pt idx="2">
                  <c:v>0.8796361726866716</c:v>
                </c:pt>
                <c:pt idx="3">
                  <c:v>0.8762296288414817</c:v>
                </c:pt>
                <c:pt idx="4">
                  <c:v>0.88499477357680512</c:v>
                </c:pt>
                <c:pt idx="5">
                  <c:v>0.8926390337654454</c:v>
                </c:pt>
                <c:pt idx="6">
                  <c:v>0.89169612776962637</c:v>
                </c:pt>
              </c:numCache>
            </c:numRef>
          </c:yVal>
          <c:smooth val="1"/>
        </c:ser>
        <c:ser>
          <c:idx val="6"/>
          <c:order val="6"/>
          <c:tx>
            <c:v>PMFI70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PMFI70!$H$21:$H$27</c:f>
              <c:numCache>
                <c:formatCode>General</c:formatCode>
                <c:ptCount val="7"/>
                <c:pt idx="0">
                  <c:v>8.8214458638479001E-3</c:v>
                </c:pt>
                <c:pt idx="1">
                  <c:v>2.2383197751251558E-2</c:v>
                </c:pt>
                <c:pt idx="2">
                  <c:v>4.4291568940154152E-2</c:v>
                </c:pt>
                <c:pt idx="3">
                  <c:v>7.9388365939284222E-2</c:v>
                </c:pt>
                <c:pt idx="4">
                  <c:v>0.12732177872608996</c:v>
                </c:pt>
                <c:pt idx="5">
                  <c:v>0.21736819180542155</c:v>
                </c:pt>
                <c:pt idx="6">
                  <c:v>0.32820127772143687</c:v>
                </c:pt>
              </c:numCache>
            </c:numRef>
          </c:xVal>
          <c:yVal>
            <c:numRef>
              <c:f>PMFI70!$P$21:$P$27</c:f>
              <c:numCache>
                <c:formatCode>General</c:formatCode>
                <c:ptCount val="7"/>
                <c:pt idx="0">
                  <c:v>0.87812625088313967</c:v>
                </c:pt>
                <c:pt idx="1">
                  <c:v>0.85304448975266733</c:v>
                </c:pt>
                <c:pt idx="2">
                  <c:v>0.85823393000653325</c:v>
                </c:pt>
                <c:pt idx="3">
                  <c:v>0.87479426513092262</c:v>
                </c:pt>
                <c:pt idx="4">
                  <c:v>0.87825302757494528</c:v>
                </c:pt>
                <c:pt idx="5">
                  <c:v>0.88596011407389319</c:v>
                </c:pt>
                <c:pt idx="6">
                  <c:v>0.89183779146958742</c:v>
                </c:pt>
              </c:numCache>
            </c:numRef>
          </c:yVal>
          <c:smooth val="1"/>
        </c:ser>
        <c:ser>
          <c:idx val="7"/>
          <c:order val="7"/>
          <c:tx>
            <c:v>MWW20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'MWW20'!$H$21:$H$27</c:f>
              <c:numCache>
                <c:formatCode>General</c:formatCode>
                <c:ptCount val="7"/>
                <c:pt idx="0">
                  <c:v>1.5728786892345536E-2</c:v>
                </c:pt>
                <c:pt idx="1">
                  <c:v>4.9242131401737936E-2</c:v>
                </c:pt>
                <c:pt idx="2">
                  <c:v>0.10001504413767626</c:v>
                </c:pt>
                <c:pt idx="3">
                  <c:v>0.22106783377289299</c:v>
                </c:pt>
                <c:pt idx="4">
                  <c:v>0.36166630925035925</c:v>
                </c:pt>
                <c:pt idx="5">
                  <c:v>0.58440203412262637</c:v>
                </c:pt>
                <c:pt idx="6">
                  <c:v>0.71461430372357393</c:v>
                </c:pt>
              </c:numCache>
            </c:numRef>
          </c:xVal>
          <c:yVal>
            <c:numRef>
              <c:f>'MWW20'!$P$21:$P$27</c:f>
              <c:numCache>
                <c:formatCode>General</c:formatCode>
                <c:ptCount val="7"/>
                <c:pt idx="0">
                  <c:v>0.88545224228700026</c:v>
                </c:pt>
                <c:pt idx="1">
                  <c:v>0.87854570960797473</c:v>
                </c:pt>
                <c:pt idx="2">
                  <c:v>0.88252486951906217</c:v>
                </c:pt>
                <c:pt idx="3">
                  <c:v>0.88927270488965759</c:v>
                </c:pt>
                <c:pt idx="4">
                  <c:v>0.89914057214845433</c:v>
                </c:pt>
                <c:pt idx="5">
                  <c:v>0.91198781638753745</c:v>
                </c:pt>
                <c:pt idx="6">
                  <c:v>0.92073216904299571</c:v>
                </c:pt>
              </c:numCache>
            </c:numRef>
          </c:yVal>
          <c:smooth val="1"/>
        </c:ser>
        <c:ser>
          <c:idx val="8"/>
          <c:order val="8"/>
          <c:tx>
            <c:v>PMWW32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PMWW32!$H$21:$H$27</c:f>
              <c:numCache>
                <c:formatCode>General</c:formatCode>
                <c:ptCount val="7"/>
                <c:pt idx="0">
                  <c:v>7.2782044020494596E-3</c:v>
                </c:pt>
                <c:pt idx="1">
                  <c:v>4.6730801777776422E-2</c:v>
                </c:pt>
                <c:pt idx="2">
                  <c:v>5.6157397175496608E-2</c:v>
                </c:pt>
                <c:pt idx="3">
                  <c:v>0.12085892105917533</c:v>
                </c:pt>
                <c:pt idx="4">
                  <c:v>0.22424471142558525</c:v>
                </c:pt>
                <c:pt idx="5">
                  <c:v>0.44441529517792433</c:v>
                </c:pt>
                <c:pt idx="6">
                  <c:v>0.63592470059392536</c:v>
                </c:pt>
              </c:numCache>
            </c:numRef>
          </c:xVal>
          <c:yVal>
            <c:numRef>
              <c:f>PMWW32!$P$21:$P$27</c:f>
              <c:numCache>
                <c:formatCode>General</c:formatCode>
                <c:ptCount val="7"/>
                <c:pt idx="0">
                  <c:v>1</c:v>
                </c:pt>
                <c:pt idx="1">
                  <c:v>0.93578238609127551</c:v>
                </c:pt>
                <c:pt idx="2">
                  <c:v>0.90570137459184674</c:v>
                </c:pt>
                <c:pt idx="3">
                  <c:v>0.9034372663627761</c:v>
                </c:pt>
                <c:pt idx="4">
                  <c:v>0.9107353453953928</c:v>
                </c:pt>
                <c:pt idx="5">
                  <c:v>0.91836864607329416</c:v>
                </c:pt>
                <c:pt idx="6">
                  <c:v>0.91317914491369867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539776"/>
        <c:axId val="-1144539232"/>
      </c:scatterChart>
      <c:valAx>
        <c:axId val="-114453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39232"/>
        <c:crosses val="autoZero"/>
        <c:crossBetween val="midCat"/>
      </c:valAx>
      <c:valAx>
        <c:axId val="-1144539232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Selectivity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3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</a:t>
            </a:r>
            <a:r>
              <a:rPr lang="en-US" baseline="0"/>
              <a:t> Conversion (Method 1)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585279210788"/>
          <c:y val="0.134796362198497"/>
          <c:w val="0.66320802033366499"/>
          <c:h val="0.67776470112054499"/>
        </c:manualLayout>
      </c:layout>
      <c:scatterChart>
        <c:scatterStyle val="smoothMarker"/>
        <c:varyColors val="0"/>
        <c:ser>
          <c:idx val="2"/>
          <c:order val="2"/>
          <c:tx>
            <c:v>FAU15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'FAU15'!$B$9:$B$16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'FAU15'!$B$20:$B$27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4.429331642300193E-3</c:v>
                </c:pt>
                <c:pt idx="3">
                  <c:v>5.0138514430631456E-2</c:v>
                </c:pt>
                <c:pt idx="4">
                  <c:v>0.12200814833794327</c:v>
                </c:pt>
                <c:pt idx="5">
                  <c:v>0.18410315139329805</c:v>
                </c:pt>
                <c:pt idx="6">
                  <c:v>0.36598419298140228</c:v>
                </c:pt>
                <c:pt idx="7">
                  <c:v>0.49826036176400068</c:v>
                </c:pt>
              </c:numCache>
            </c:numRef>
          </c:yVal>
          <c:smooth val="1"/>
        </c:ser>
        <c:ser>
          <c:idx val="3"/>
          <c:order val="3"/>
          <c:tx>
            <c:v>BEA19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'FER28'!$B$9:$B$16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'FER28'!$B$20:$B$27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2.8193595135196118E-3</c:v>
                </c:pt>
                <c:pt idx="3">
                  <c:v>9.9891779880902587E-2</c:v>
                </c:pt>
                <c:pt idx="4">
                  <c:v>0.10849683438325358</c:v>
                </c:pt>
                <c:pt idx="5">
                  <c:v>0.22364914587566487</c:v>
                </c:pt>
                <c:pt idx="6">
                  <c:v>0.40184899372414357</c:v>
                </c:pt>
                <c:pt idx="7">
                  <c:v>0.5702280799912377</c:v>
                </c:pt>
              </c:numCache>
            </c:numRef>
          </c:yVal>
          <c:smooth val="1"/>
        </c:ser>
        <c:ser>
          <c:idx val="6"/>
          <c:order val="6"/>
          <c:tx>
            <c:v>Control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Control!$B$9:$B$16</c:f>
              <c:numCache>
                <c:formatCode>General</c:formatCode>
                <c:ptCount val="8"/>
                <c:pt idx="0">
                  <c:v>5</c:v>
                </c:pt>
                <c:pt idx="1">
                  <c:v>20</c:v>
                </c:pt>
                <c:pt idx="2">
                  <c:v>40</c:v>
                </c:pt>
                <c:pt idx="3">
                  <c:v>63</c:v>
                </c:pt>
                <c:pt idx="4">
                  <c:v>90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Control!$L$19:$L$26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2.843466864208798E-2</c:v>
                </c:pt>
                <c:pt idx="3">
                  <c:v>7.3211410167931881E-2</c:v>
                </c:pt>
                <c:pt idx="4">
                  <c:v>9.5533865720201117E-2</c:v>
                </c:pt>
                <c:pt idx="5">
                  <c:v>0.10326086956521739</c:v>
                </c:pt>
                <c:pt idx="6">
                  <c:v>0.17552556139512657</c:v>
                </c:pt>
                <c:pt idx="7">
                  <c:v>0.20853576040833896</c:v>
                </c:pt>
              </c:numCache>
            </c:numRef>
          </c:yVal>
          <c:smooth val="1"/>
        </c:ser>
        <c:ser>
          <c:idx val="7"/>
          <c:order val="7"/>
          <c:tx>
            <c:v>MWW20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'MWW20'!$B$9:$B$16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92</c:v>
                </c:pt>
                <c:pt idx="5">
                  <c:v>126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'MWW20'!$B$20:$B$27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0.16629253012610221</c:v>
                </c:pt>
                <c:pt idx="3">
                  <c:v>0.25560774336640246</c:v>
                </c:pt>
                <c:pt idx="4">
                  <c:v>0.42844385595296242</c:v>
                </c:pt>
                <c:pt idx="5">
                  <c:v>0.55056794257579589</c:v>
                </c:pt>
                <c:pt idx="6">
                  <c:v>0.71208811928058857</c:v>
                </c:pt>
                <c:pt idx="7">
                  <c:v>0.78621580250922929</c:v>
                </c:pt>
              </c:numCache>
            </c:numRef>
          </c:yVal>
          <c:smooth val="1"/>
        </c:ser>
        <c:ser>
          <c:idx val="8"/>
          <c:order val="8"/>
          <c:tx>
            <c:v>PMWW32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PMWW32!$B$9:$B$16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92</c:v>
                </c:pt>
                <c:pt idx="5">
                  <c:v>126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PMWW32!$B$20:$B$27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0.168689876541779</c:v>
                </c:pt>
                <c:pt idx="3">
                  <c:v>0.27568863795975701</c:v>
                </c:pt>
                <c:pt idx="4">
                  <c:v>0.35014009759270009</c:v>
                </c:pt>
                <c:pt idx="5">
                  <c:v>0.45739960372893917</c:v>
                </c:pt>
                <c:pt idx="6">
                  <c:v>0.63508284124888748</c:v>
                </c:pt>
                <c:pt idx="7">
                  <c:v>0.7763863333727431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537056"/>
        <c:axId val="-11445022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FAU40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'FAU40'!$B$9:$B$16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60</c:v>
                      </c:pt>
                      <c:pt idx="4">
                        <c:v>90</c:v>
                      </c:pt>
                      <c:pt idx="5">
                        <c:v>120</c:v>
                      </c:pt>
                      <c:pt idx="6">
                        <c:v>180</c:v>
                      </c:pt>
                      <c:pt idx="7">
                        <c:v>240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'FAU40'!$B$20:$B$27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2.6904105267823525E-2</c:v>
                      </c:pt>
                      <c:pt idx="3">
                        <c:v>5.2065109728963346E-2</c:v>
                      </c:pt>
                      <c:pt idx="4">
                        <c:v>0.12438969423964763</c:v>
                      </c:pt>
                      <c:pt idx="5">
                        <c:v>0.18071365883341425</c:v>
                      </c:pt>
                      <c:pt idx="6">
                        <c:v>0.30734817010671944</c:v>
                      </c:pt>
                      <c:pt idx="7">
                        <c:v>0.41776110352755663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v>MFI40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'MFI40'!$B$9:$B$16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60</c:v>
                      </c:pt>
                      <c:pt idx="4">
                        <c:v>90</c:v>
                      </c:pt>
                      <c:pt idx="5">
                        <c:v>120</c:v>
                      </c:pt>
                      <c:pt idx="6">
                        <c:v>180</c:v>
                      </c:pt>
                      <c:pt idx="7">
                        <c:v>240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'MFI40'!$B$20:$B$27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4.3801182909427007E-2</c:v>
                      </c:pt>
                      <c:pt idx="3">
                        <c:v>7.5567702045334306E-2</c:v>
                      </c:pt>
                      <c:pt idx="4">
                        <c:v>0.46286279154895288</c:v>
                      </c:pt>
                      <c:pt idx="5">
                        <c:v>0.24093802474867859</c:v>
                      </c:pt>
                      <c:pt idx="6">
                        <c:v>0.40244593144834229</c:v>
                      </c:pt>
                      <c:pt idx="7">
                        <c:v>0.54390106085206114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v>FER28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'BEA19'!$B$9:$B$16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64</c:v>
                      </c:pt>
                      <c:pt idx="4">
                        <c:v>95</c:v>
                      </c:pt>
                      <c:pt idx="5">
                        <c:v>120</c:v>
                      </c:pt>
                      <c:pt idx="6">
                        <c:v>180</c:v>
                      </c:pt>
                      <c:pt idx="7">
                        <c:v>240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'BEA19'!$B$20:$B$27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3.5099030538793756E-2</c:v>
                      </c:pt>
                      <c:pt idx="3">
                        <c:v>7.7580455343731008E-2</c:v>
                      </c:pt>
                      <c:pt idx="4">
                        <c:v>8.3671429713598811E-2</c:v>
                      </c:pt>
                      <c:pt idx="5">
                        <c:v>0.17857297292359328</c:v>
                      </c:pt>
                      <c:pt idx="6">
                        <c:v>0.45212638083000339</c:v>
                      </c:pt>
                      <c:pt idx="7">
                        <c:v>0.71219946701897774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v>MOR45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'MOR45'!$B$9:$B$16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64</c:v>
                      </c:pt>
                      <c:pt idx="4">
                        <c:v>95</c:v>
                      </c:pt>
                      <c:pt idx="5">
                        <c:v>125</c:v>
                      </c:pt>
                      <c:pt idx="6">
                        <c:v>180</c:v>
                      </c:pt>
                      <c:pt idx="7">
                        <c:v>240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'MOR45'!$B$20:$B$27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2.3297967985972244E-2</c:v>
                      </c:pt>
                      <c:pt idx="3">
                        <c:v>5.9722499179979863E-2</c:v>
                      </c:pt>
                      <c:pt idx="4">
                        <c:v>0.1131895990695886</c:v>
                      </c:pt>
                      <c:pt idx="5">
                        <c:v>0.18469079700289409</c:v>
                      </c:pt>
                      <c:pt idx="6">
                        <c:v>0.32668222289317711</c:v>
                      </c:pt>
                      <c:pt idx="7">
                        <c:v>0.43903859227112668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-1144537056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02240"/>
        <c:crosses val="autoZero"/>
        <c:crossBetween val="midCat"/>
      </c:valAx>
      <c:valAx>
        <c:axId val="-11445022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3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Sucrose Concentration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FAU15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'FAU15'!$B$9:$B$16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'FAU15'!$I$9:$I$16</c:f>
              <c:numCache>
                <c:formatCode>General</c:formatCode>
                <c:ptCount val="8"/>
                <c:pt idx="0">
                  <c:v>0</c:v>
                </c:pt>
                <c:pt idx="1">
                  <c:v>4.9190999999999997E-9</c:v>
                </c:pt>
                <c:pt idx="2">
                  <c:v>2.0859819999999998E-8</c:v>
                </c:pt>
                <c:pt idx="3">
                  <c:v>5.411546E-8</c:v>
                </c:pt>
                <c:pt idx="4">
                  <c:v>9.8364699999999991E-8</c:v>
                </c:pt>
                <c:pt idx="5">
                  <c:v>1.4041521999999998E-7</c:v>
                </c:pt>
                <c:pt idx="6">
                  <c:v>2.1929429999999998E-7</c:v>
                </c:pt>
                <c:pt idx="7">
                  <c:v>3.1823669999999996E-7</c:v>
                </c:pt>
              </c:numCache>
            </c:numRef>
          </c:yVal>
          <c:smooth val="1"/>
        </c:ser>
        <c:ser>
          <c:idx val="3"/>
          <c:order val="3"/>
          <c:tx>
            <c:v>BEA19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'FER28'!$B$9:$B$16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'FER28'!$I$9:$I$16</c:f>
              <c:numCache>
                <c:formatCode>General</c:formatCode>
                <c:ptCount val="8"/>
                <c:pt idx="0">
                  <c:v>0</c:v>
                </c:pt>
                <c:pt idx="1">
                  <c:v>7.667499999999999E-9</c:v>
                </c:pt>
                <c:pt idx="2">
                  <c:v>3.0754059999999998E-8</c:v>
                </c:pt>
                <c:pt idx="3">
                  <c:v>6.373485999999999E-8</c:v>
                </c:pt>
                <c:pt idx="4">
                  <c:v>1.3574293999999999E-7</c:v>
                </c:pt>
                <c:pt idx="5">
                  <c:v>2.2534077999999998E-7</c:v>
                </c:pt>
                <c:pt idx="6">
                  <c:v>4.0893389999999996E-7</c:v>
                </c:pt>
                <c:pt idx="7">
                  <c:v>5.5734749999999998E-7</c:v>
                </c:pt>
              </c:numCache>
            </c:numRef>
          </c:yVal>
          <c:smooth val="1"/>
        </c:ser>
        <c:ser>
          <c:idx val="6"/>
          <c:order val="6"/>
          <c:tx>
            <c:v>MWW20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'MWW20'!$B$9:$B$16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92</c:v>
                </c:pt>
                <c:pt idx="5">
                  <c:v>126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'MWW20'!$I$9:$I$16</c:f>
              <c:numCache>
                <c:formatCode>General</c:formatCode>
                <c:ptCount val="8"/>
                <c:pt idx="0">
                  <c:v>0</c:v>
                </c:pt>
                <c:pt idx="1">
                  <c:v>3.4555097199999999E-8</c:v>
                </c:pt>
                <c:pt idx="2">
                  <c:v>9.7383521199999993E-8</c:v>
                </c:pt>
                <c:pt idx="3">
                  <c:v>1.7245606719999999E-7</c:v>
                </c:pt>
                <c:pt idx="4">
                  <c:v>3.2740536239999998E-7</c:v>
                </c:pt>
                <c:pt idx="5">
                  <c:v>4.7540120559999993E-7</c:v>
                </c:pt>
                <c:pt idx="6">
                  <c:v>6.2801985760000002E-7</c:v>
                </c:pt>
                <c:pt idx="7">
                  <c:v>7.0392516880000004E-7</c:v>
                </c:pt>
              </c:numCache>
            </c:numRef>
          </c:yVal>
          <c:smooth val="1"/>
        </c:ser>
        <c:ser>
          <c:idx val="7"/>
          <c:order val="7"/>
          <c:tx>
            <c:v>PMWW32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PMWW32!$B$9:$B$16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92</c:v>
                </c:pt>
                <c:pt idx="5">
                  <c:v>126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PMWW32!$I$9:$I$16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4.8341071599999999E-8</c:v>
                </c:pt>
                <c:pt idx="3">
                  <c:v>7.6550649199999996E-8</c:v>
                </c:pt>
                <c:pt idx="4">
                  <c:v>1.6224850959999998E-7</c:v>
                </c:pt>
                <c:pt idx="5">
                  <c:v>2.5998161359999997E-7</c:v>
                </c:pt>
                <c:pt idx="6">
                  <c:v>4.6794479639999995E-7</c:v>
                </c:pt>
                <c:pt idx="7">
                  <c:v>6.397142996E-7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484832"/>
        <c:axId val="-11444810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FAU40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'FAU40'!$B$9:$B$16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60</c:v>
                      </c:pt>
                      <c:pt idx="4">
                        <c:v>90</c:v>
                      </c:pt>
                      <c:pt idx="5">
                        <c:v>120</c:v>
                      </c:pt>
                      <c:pt idx="6">
                        <c:v>180</c:v>
                      </c:pt>
                      <c:pt idx="7">
                        <c:v>240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'FAU40'!$I$9:$I$16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6.842979999999999E-9</c:v>
                      </c:pt>
                      <c:pt idx="2">
                        <c:v>3.1853420000000002E-8</c:v>
                      </c:pt>
                      <c:pt idx="3">
                        <c:v>5.3840619999999997E-8</c:v>
                      </c:pt>
                      <c:pt idx="4">
                        <c:v>1.0083826E-7</c:v>
                      </c:pt>
                      <c:pt idx="5">
                        <c:v>1.3436873999999999E-7</c:v>
                      </c:pt>
                      <c:pt idx="6">
                        <c:v>2.2149301999999998E-7</c:v>
                      </c:pt>
                      <c:pt idx="7">
                        <c:v>2.5392413999999997E-7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v>MFI40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'MFI40'!$B$9:$B$16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60</c:v>
                      </c:pt>
                      <c:pt idx="4">
                        <c:v>90</c:v>
                      </c:pt>
                      <c:pt idx="5">
                        <c:v>120</c:v>
                      </c:pt>
                      <c:pt idx="6">
                        <c:v>180</c:v>
                      </c:pt>
                      <c:pt idx="7">
                        <c:v>240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'MFI40'!$I$9:$I$16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1.1460292E-8</c:v>
                      </c:pt>
                      <c:pt idx="2">
                        <c:v>3.2403100000000001E-8</c:v>
                      </c:pt>
                      <c:pt idx="3">
                        <c:v>6.6758099999999987E-8</c:v>
                      </c:pt>
                      <c:pt idx="4">
                        <c:v>1.4508749999999999E-7</c:v>
                      </c:pt>
                      <c:pt idx="5">
                        <c:v>2.2424141999999999E-7</c:v>
                      </c:pt>
                      <c:pt idx="6">
                        <c:v>3.8419829999999999E-7</c:v>
                      </c:pt>
                      <c:pt idx="7">
                        <c:v>5.1886989999999999E-7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v>FER28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'BEA19'!$B$9:$B$16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64</c:v>
                      </c:pt>
                      <c:pt idx="4">
                        <c:v>95</c:v>
                      </c:pt>
                      <c:pt idx="5">
                        <c:v>120</c:v>
                      </c:pt>
                      <c:pt idx="6">
                        <c:v>180</c:v>
                      </c:pt>
                      <c:pt idx="7">
                        <c:v>240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'BEA19'!$I$9:$I$16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6.073428E-9</c:v>
                      </c:pt>
                      <c:pt idx="3">
                        <c:v>3.4876659999999999E-8</c:v>
                      </c:pt>
                      <c:pt idx="4">
                        <c:v>8.7645939999999997E-8</c:v>
                      </c:pt>
                      <c:pt idx="5">
                        <c:v>1.5855465999999999E-7</c:v>
                      </c:pt>
                      <c:pt idx="6">
                        <c:v>4.1168229999999997E-7</c:v>
                      </c:pt>
                      <c:pt idx="7">
                        <c:v>6.3705109999999997E-7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v>MOR45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'MOR45'!$B$9:$B$16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64</c:v>
                      </c:pt>
                      <c:pt idx="4">
                        <c:v>95</c:v>
                      </c:pt>
                      <c:pt idx="5">
                        <c:v>125</c:v>
                      </c:pt>
                      <c:pt idx="6">
                        <c:v>180</c:v>
                      </c:pt>
                      <c:pt idx="7">
                        <c:v>240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'MOR45'!$I$9:$I$16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2.7730820000000001E-8</c:v>
                      </c:pt>
                      <c:pt idx="2">
                        <c:v>4.9992859999999998E-8</c:v>
                      </c:pt>
                      <c:pt idx="3">
                        <c:v>7.4178779999999988E-8</c:v>
                      </c:pt>
                      <c:pt idx="4">
                        <c:v>1.3959069999999999E-7</c:v>
                      </c:pt>
                      <c:pt idx="5">
                        <c:v>1.9840645999999998E-7</c:v>
                      </c:pt>
                      <c:pt idx="6">
                        <c:v>3.4846909999999996E-7</c:v>
                      </c:pt>
                      <c:pt idx="7">
                        <c:v>4.9688269999999999E-7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-114448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81024"/>
        <c:crosses val="autoZero"/>
        <c:crossBetween val="midCat"/>
      </c:valAx>
      <c:valAx>
        <c:axId val="-1144481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8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Fructose</a:t>
            </a:r>
            <a:r>
              <a:rPr lang="en-US" baseline="0"/>
              <a:t> Concentration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FAU15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'FAU15'!$B$9:$B$16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'FAU15'!$K$9:$K$16</c:f>
              <c:numCache>
                <c:formatCode>General</c:formatCode>
                <c:ptCount val="8"/>
                <c:pt idx="0">
                  <c:v>0</c:v>
                </c:pt>
                <c:pt idx="1">
                  <c:v>1.7757682999999999E-7</c:v>
                </c:pt>
                <c:pt idx="2">
                  <c:v>4.5770810000000003E-7</c:v>
                </c:pt>
                <c:pt idx="3">
                  <c:v>9.6411469999999997E-7</c:v>
                </c:pt>
                <c:pt idx="4">
                  <c:v>1.7518583E-6</c:v>
                </c:pt>
                <c:pt idx="5">
                  <c:v>3.3916511000000001E-6</c:v>
                </c:pt>
                <c:pt idx="6">
                  <c:v>4.1311655000000001E-6</c:v>
                </c:pt>
                <c:pt idx="7">
                  <c:v>5.6182325000000004E-6</c:v>
                </c:pt>
              </c:numCache>
            </c:numRef>
          </c:yVal>
          <c:smooth val="1"/>
        </c:ser>
        <c:ser>
          <c:idx val="3"/>
          <c:order val="3"/>
          <c:tx>
            <c:v>BEA19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'FER28'!$B$9:$B$16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'FER28'!$K$9:$K$16</c:f>
              <c:numCache>
                <c:formatCode>General</c:formatCode>
                <c:ptCount val="8"/>
                <c:pt idx="0">
                  <c:v>0</c:v>
                </c:pt>
                <c:pt idx="1">
                  <c:v>1.1407505000000002E-7</c:v>
                </c:pt>
                <c:pt idx="2">
                  <c:v>3.0417848000000001E-7</c:v>
                </c:pt>
                <c:pt idx="3">
                  <c:v>5.823002E-7</c:v>
                </c:pt>
                <c:pt idx="4">
                  <c:v>1.1007640999999999E-6</c:v>
                </c:pt>
                <c:pt idx="5">
                  <c:v>1.9327177999999999E-6</c:v>
                </c:pt>
                <c:pt idx="6">
                  <c:v>3.8980577000000003E-6</c:v>
                </c:pt>
                <c:pt idx="7">
                  <c:v>6.3014795000000003E-6</c:v>
                </c:pt>
              </c:numCache>
            </c:numRef>
          </c:yVal>
          <c:smooth val="1"/>
        </c:ser>
        <c:ser>
          <c:idx val="6"/>
          <c:order val="6"/>
          <c:tx>
            <c:v>MWW20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'MWW20'!$B$9:$B$16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92</c:v>
                </c:pt>
                <c:pt idx="5">
                  <c:v>126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'MWW20'!$K$9:$K$16</c:f>
              <c:numCache>
                <c:formatCode>General</c:formatCode>
                <c:ptCount val="8"/>
                <c:pt idx="0">
                  <c:v>0</c:v>
                </c:pt>
                <c:pt idx="1">
                  <c:v>2.671103207E-7</c:v>
                </c:pt>
                <c:pt idx="2">
                  <c:v>7.0442859170000003E-7</c:v>
                </c:pt>
                <c:pt idx="3">
                  <c:v>1.2955658578999999E-6</c:v>
                </c:pt>
                <c:pt idx="4">
                  <c:v>2.6294569187000001E-6</c:v>
                </c:pt>
                <c:pt idx="5">
                  <c:v>4.2381016937000001E-6</c:v>
                </c:pt>
                <c:pt idx="6">
                  <c:v>6.8242920662000004E-6</c:v>
                </c:pt>
                <c:pt idx="7">
                  <c:v>8.8338259897999999E-6</c:v>
                </c:pt>
              </c:numCache>
            </c:numRef>
          </c:yVal>
          <c:smooth val="1"/>
        </c:ser>
        <c:ser>
          <c:idx val="7"/>
          <c:order val="7"/>
          <c:tx>
            <c:v>PMWW32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PMWW32!$B$9:$B$16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92</c:v>
                </c:pt>
                <c:pt idx="5">
                  <c:v>126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PMWW32!$K$9:$K$16</c:f>
              <c:numCache>
                <c:formatCode>General</c:formatCode>
                <c:ptCount val="8"/>
                <c:pt idx="0">
                  <c:v>0</c:v>
                </c:pt>
                <c:pt idx="1">
                  <c:v>1.5000178490000001E-7</c:v>
                </c:pt>
                <c:pt idx="2">
                  <c:v>7.0442859170000003E-7</c:v>
                </c:pt>
                <c:pt idx="3">
                  <c:v>7.3523901230000004E-7</c:v>
                </c:pt>
                <c:pt idx="4">
                  <c:v>1.5179908901E-6</c:v>
                </c:pt>
                <c:pt idx="5">
                  <c:v>2.7313451228000002E-6</c:v>
                </c:pt>
                <c:pt idx="6">
                  <c:v>5.4419628122000005E-6</c:v>
                </c:pt>
                <c:pt idx="7">
                  <c:v>7.1731017170000002E-6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477760"/>
        <c:axId val="-11444766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FAU40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'FAU40'!$B$9:$B$16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60</c:v>
                      </c:pt>
                      <c:pt idx="4">
                        <c:v>90</c:v>
                      </c:pt>
                      <c:pt idx="5">
                        <c:v>120</c:v>
                      </c:pt>
                      <c:pt idx="6">
                        <c:v>180</c:v>
                      </c:pt>
                      <c:pt idx="7">
                        <c:v>240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'FAU40'!$K$9:$K$16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1.8400739E-7</c:v>
                      </c:pt>
                      <c:pt idx="2">
                        <c:v>5.1799460000000006E-7</c:v>
                      </c:pt>
                      <c:pt idx="3">
                        <c:v>9.3598100000000002E-7</c:v>
                      </c:pt>
                      <c:pt idx="4">
                        <c:v>1.7518583E-6</c:v>
                      </c:pt>
                      <c:pt idx="5">
                        <c:v>2.4592198999999999E-6</c:v>
                      </c:pt>
                      <c:pt idx="6">
                        <c:v>4.0909745000000006E-6</c:v>
                      </c:pt>
                      <c:pt idx="7">
                        <c:v>5.0153675000000006E-6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v>MFI40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'MFI40'!$B$9:$B$16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60</c:v>
                      </c:pt>
                      <c:pt idx="4">
                        <c:v>90</c:v>
                      </c:pt>
                      <c:pt idx="5">
                        <c:v>120</c:v>
                      </c:pt>
                      <c:pt idx="6">
                        <c:v>180</c:v>
                      </c:pt>
                      <c:pt idx="7">
                        <c:v>240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'MFI40'!$K$9:$K$16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1.4783549E-7</c:v>
                      </c:pt>
                      <c:pt idx="2">
                        <c:v>3.1543196000000003E-7</c:v>
                      </c:pt>
                      <c:pt idx="3">
                        <c:v>5.9033840000000005E-7</c:v>
                      </c:pt>
                      <c:pt idx="4">
                        <c:v>1.1650696999999999E-6</c:v>
                      </c:pt>
                      <c:pt idx="5">
                        <c:v>1.9327177999999999E-6</c:v>
                      </c:pt>
                      <c:pt idx="6">
                        <c:v>3.5564341999999999E-6</c:v>
                      </c:pt>
                      <c:pt idx="7">
                        <c:v>5.3368955000000007E-6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v>FER28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'BEA19'!$B$9:$B$16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64</c:v>
                      </c:pt>
                      <c:pt idx="4">
                        <c:v>95</c:v>
                      </c:pt>
                      <c:pt idx="5">
                        <c:v>120</c:v>
                      </c:pt>
                      <c:pt idx="6">
                        <c:v>180</c:v>
                      </c:pt>
                      <c:pt idx="7">
                        <c:v>240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'BEA19'!$K$9:$K$16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8.1520340000000007E-8</c:v>
                      </c:pt>
                      <c:pt idx="2">
                        <c:v>1.9887806E-7</c:v>
                      </c:pt>
                      <c:pt idx="3">
                        <c:v>4.1349799999999999E-7</c:v>
                      </c:pt>
                      <c:pt idx="4">
                        <c:v>8.5961810000000001E-7</c:v>
                      </c:pt>
                      <c:pt idx="5">
                        <c:v>1.5348268999999999E-6</c:v>
                      </c:pt>
                      <c:pt idx="6">
                        <c:v>4.1713565000000006E-6</c:v>
                      </c:pt>
                      <c:pt idx="7">
                        <c:v>7.9091195000000002E-6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v>MOR45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'MOR45'!$B$9:$B$16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64</c:v>
                      </c:pt>
                      <c:pt idx="4">
                        <c:v>95</c:v>
                      </c:pt>
                      <c:pt idx="5">
                        <c:v>125</c:v>
                      </c:pt>
                      <c:pt idx="6">
                        <c:v>180</c:v>
                      </c:pt>
                      <c:pt idx="7">
                        <c:v>240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'MOR45'!$K$9:$K$16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1.3135717999999999E-7</c:v>
                      </c:pt>
                      <c:pt idx="2">
                        <c:v>3.1744150999999999E-7</c:v>
                      </c:pt>
                      <c:pt idx="3">
                        <c:v>5.4210919999999998E-7</c:v>
                      </c:pt>
                      <c:pt idx="4">
                        <c:v>9.882292999999999E-7</c:v>
                      </c:pt>
                      <c:pt idx="5">
                        <c:v>1.5267887E-6</c:v>
                      </c:pt>
                      <c:pt idx="6">
                        <c:v>2.8973017999999999E-6</c:v>
                      </c:pt>
                      <c:pt idx="7">
                        <c:v>4.0909745000000006E-6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-114447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76672"/>
        <c:crosses val="autoZero"/>
        <c:crossBetween val="midCat"/>
      </c:valAx>
      <c:valAx>
        <c:axId val="-114447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7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  <a:r>
              <a:rPr lang="en-US" baseline="0"/>
              <a:t> (Method 2)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FAU15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'FAU15'!$B$9:$B$16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'FAU15'!$H$20:$H$27</c:f>
              <c:numCache>
                <c:formatCode>General</c:formatCode>
                <c:ptCount val="8"/>
                <c:pt idx="0">
                  <c:v>0</c:v>
                </c:pt>
                <c:pt idx="1">
                  <c:v>9.0389965844270004E-3</c:v>
                </c:pt>
                <c:pt idx="2">
                  <c:v>2.4618635508365325E-2</c:v>
                </c:pt>
                <c:pt idx="3">
                  <c:v>5.313514910856932E-2</c:v>
                </c:pt>
                <c:pt idx="4">
                  <c:v>0.10181728471306012</c:v>
                </c:pt>
                <c:pt idx="5">
                  <c:v>0.18766103086439587</c:v>
                </c:pt>
                <c:pt idx="6">
                  <c:v>0.26893371253980869</c:v>
                </c:pt>
                <c:pt idx="7">
                  <c:v>0.3884717912107496</c:v>
                </c:pt>
              </c:numCache>
            </c:numRef>
          </c:yVal>
          <c:smooth val="1"/>
        </c:ser>
        <c:ser>
          <c:idx val="3"/>
          <c:order val="3"/>
          <c:tx>
            <c:v>BEA19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'FER28'!$B$9:$B$16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'FER28'!$H$20:$H$27</c:f>
              <c:numCache>
                <c:formatCode>General</c:formatCode>
                <c:ptCount val="8"/>
                <c:pt idx="0">
                  <c:v>0</c:v>
                </c:pt>
                <c:pt idx="1">
                  <c:v>6.2063255813690288E-3</c:v>
                </c:pt>
                <c:pt idx="2">
                  <c:v>1.7389493529727715E-2</c:v>
                </c:pt>
                <c:pt idx="3">
                  <c:v>3.2584844357243251E-2</c:v>
                </c:pt>
                <c:pt idx="4">
                  <c:v>6.6317851660476615E-2</c:v>
                </c:pt>
                <c:pt idx="5">
                  <c:v>0.11877010255785662</c:v>
                </c:pt>
                <c:pt idx="6">
                  <c:v>0.25192928474725179</c:v>
                </c:pt>
                <c:pt idx="7">
                  <c:v>0.4102517559542776</c:v>
                </c:pt>
              </c:numCache>
            </c:numRef>
          </c:yVal>
          <c:smooth val="1"/>
        </c:ser>
        <c:ser>
          <c:idx val="6"/>
          <c:order val="6"/>
          <c:tx>
            <c:v>MWW20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'MWW20'!$B$9:$B$16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92</c:v>
                </c:pt>
                <c:pt idx="5">
                  <c:v>126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'MWW20'!$H$20:$H$27</c:f>
              <c:numCache>
                <c:formatCode>General</c:formatCode>
                <c:ptCount val="8"/>
                <c:pt idx="0">
                  <c:v>0</c:v>
                </c:pt>
                <c:pt idx="1">
                  <c:v>1.5728786892345536E-2</c:v>
                </c:pt>
                <c:pt idx="2">
                  <c:v>4.9242131401737936E-2</c:v>
                </c:pt>
                <c:pt idx="3">
                  <c:v>0.10001504413767626</c:v>
                </c:pt>
                <c:pt idx="4">
                  <c:v>0.22106783377289299</c:v>
                </c:pt>
                <c:pt idx="5">
                  <c:v>0.36166630925035925</c:v>
                </c:pt>
                <c:pt idx="6">
                  <c:v>0.58440203412262637</c:v>
                </c:pt>
                <c:pt idx="7">
                  <c:v>0.71461430372357393</c:v>
                </c:pt>
              </c:numCache>
            </c:numRef>
          </c:yVal>
          <c:smooth val="1"/>
        </c:ser>
        <c:ser>
          <c:idx val="7"/>
          <c:order val="7"/>
          <c:tx>
            <c:v>PMWW32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PMWW32!$B$9:$B$16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92</c:v>
                </c:pt>
                <c:pt idx="5">
                  <c:v>126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PMWW32!$H$20:$H$27</c:f>
              <c:numCache>
                <c:formatCode>General</c:formatCode>
                <c:ptCount val="8"/>
                <c:pt idx="0">
                  <c:v>0</c:v>
                </c:pt>
                <c:pt idx="1">
                  <c:v>7.2782044020494596E-3</c:v>
                </c:pt>
                <c:pt idx="2">
                  <c:v>4.6730801777776422E-2</c:v>
                </c:pt>
                <c:pt idx="3">
                  <c:v>5.6157397175496608E-2</c:v>
                </c:pt>
                <c:pt idx="4">
                  <c:v>0.12085892105917533</c:v>
                </c:pt>
                <c:pt idx="5">
                  <c:v>0.22424471142558525</c:v>
                </c:pt>
                <c:pt idx="6">
                  <c:v>0.44441529517792433</c:v>
                </c:pt>
                <c:pt idx="7">
                  <c:v>0.63592470059392536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494624"/>
        <c:axId val="-11444973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FAU40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'FAU40'!$B$9:$B$16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60</c:v>
                      </c:pt>
                      <c:pt idx="4">
                        <c:v>90</c:v>
                      </c:pt>
                      <c:pt idx="5">
                        <c:v>120</c:v>
                      </c:pt>
                      <c:pt idx="6">
                        <c:v>180</c:v>
                      </c:pt>
                      <c:pt idx="7">
                        <c:v>240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'FAU40'!$H$20:$H$27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9.0218284640947357E-3</c:v>
                      </c:pt>
                      <c:pt idx="2">
                        <c:v>2.6791006424089776E-2</c:v>
                      </c:pt>
                      <c:pt idx="3">
                        <c:v>4.9419408080159682E-2</c:v>
                      </c:pt>
                      <c:pt idx="4">
                        <c:v>9.2038059231914396E-2</c:v>
                      </c:pt>
                      <c:pt idx="5">
                        <c:v>0.13668043384436795</c:v>
                      </c:pt>
                      <c:pt idx="6">
                        <c:v>0.23282440264481333</c:v>
                      </c:pt>
                      <c:pt idx="7">
                        <c:v>0.31048526955301514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v>MFI40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'MFI40'!$B$9:$B$16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60</c:v>
                      </c:pt>
                      <c:pt idx="4">
                        <c:v>90</c:v>
                      </c:pt>
                      <c:pt idx="5">
                        <c:v>120</c:v>
                      </c:pt>
                      <c:pt idx="6">
                        <c:v>180</c:v>
                      </c:pt>
                      <c:pt idx="7">
                        <c:v>240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'MFI40'!$H$20:$H$27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7.6791314481242656E-3</c:v>
                      </c:pt>
                      <c:pt idx="2">
                        <c:v>1.7580872727234329E-2</c:v>
                      </c:pt>
                      <c:pt idx="3">
                        <c:v>3.4504790827600433E-2</c:v>
                      </c:pt>
                      <c:pt idx="4">
                        <c:v>0.10867351689055267</c:v>
                      </c:pt>
                      <c:pt idx="5">
                        <c:v>0.12447223644794045</c:v>
                      </c:pt>
                      <c:pt idx="6">
                        <c:v>0.24698875942446752</c:v>
                      </c:pt>
                      <c:pt idx="7">
                        <c:v>0.38446603114022504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v>FER28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'BEA19'!$B$9:$B$16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64</c:v>
                      </c:pt>
                      <c:pt idx="4">
                        <c:v>95</c:v>
                      </c:pt>
                      <c:pt idx="5">
                        <c:v>120</c:v>
                      </c:pt>
                      <c:pt idx="6">
                        <c:v>180</c:v>
                      </c:pt>
                      <c:pt idx="7">
                        <c:v>240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'BEA19'!$H$20:$H$27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3.8011779876058653E-3</c:v>
                      </c:pt>
                      <c:pt idx="2">
                        <c:v>1.0025043823133677E-2</c:v>
                      </c:pt>
                      <c:pt idx="3">
                        <c:v>2.4048182240018107E-2</c:v>
                      </c:pt>
                      <c:pt idx="4">
                        <c:v>5.2814510967493698E-2</c:v>
                      </c:pt>
                      <c:pt idx="5">
                        <c:v>9.9248794090445264E-2</c:v>
                      </c:pt>
                      <c:pt idx="6">
                        <c:v>0.30189993122462483</c:v>
                      </c:pt>
                      <c:pt idx="7">
                        <c:v>0.6145749771579434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v>MOR45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'MOR45'!$B$9:$B$16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64</c:v>
                      </c:pt>
                      <c:pt idx="4">
                        <c:v>95</c:v>
                      </c:pt>
                      <c:pt idx="5">
                        <c:v>125</c:v>
                      </c:pt>
                      <c:pt idx="6">
                        <c:v>180</c:v>
                      </c:pt>
                      <c:pt idx="7">
                        <c:v>240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'MOR45'!$H$20:$H$27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8.6450996041941893E-3</c:v>
                      </c:pt>
                      <c:pt idx="2">
                        <c:v>2.0136019509378159E-2</c:v>
                      </c:pt>
                      <c:pt idx="3">
                        <c:v>3.4606724182366204E-2</c:v>
                      </c:pt>
                      <c:pt idx="4">
                        <c:v>6.4300192977079978E-2</c:v>
                      </c:pt>
                      <c:pt idx="5">
                        <c:v>0.10399246771664791</c:v>
                      </c:pt>
                      <c:pt idx="6">
                        <c:v>0.20424652682623709</c:v>
                      </c:pt>
                      <c:pt idx="7">
                        <c:v>0.30675516854150919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-1144494624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97344"/>
        <c:crosses val="autoZero"/>
        <c:crossBetween val="midCat"/>
      </c:valAx>
      <c:valAx>
        <c:axId val="-11444973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9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'FAU40-Mod Pro'!$A$20:$A$27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'FAU40-Mod Pro'!$H$20:$H$27</c:f>
              <c:numCache>
                <c:formatCode>General</c:formatCode>
                <c:ptCount val="8"/>
                <c:pt idx="0">
                  <c:v>0</c:v>
                </c:pt>
                <c:pt idx="1">
                  <c:v>1.746999409007384E-2</c:v>
                </c:pt>
                <c:pt idx="2">
                  <c:v>2.9269647309189968E-2</c:v>
                </c:pt>
                <c:pt idx="3">
                  <c:v>5.776530337420608E-2</c:v>
                </c:pt>
                <c:pt idx="4">
                  <c:v>0.11123149570435596</c:v>
                </c:pt>
                <c:pt idx="5">
                  <c:v>0.16404211275717553</c:v>
                </c:pt>
                <c:pt idx="6">
                  <c:v>0.26213183671072221</c:v>
                </c:pt>
                <c:pt idx="7">
                  <c:v>0.37053981966530697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7058688"/>
        <c:axId val="-1297071200"/>
      </c:scatterChart>
      <c:valAx>
        <c:axId val="-129705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71200"/>
        <c:crosses val="autoZero"/>
        <c:crossBetween val="midCat"/>
      </c:valAx>
      <c:valAx>
        <c:axId val="-12970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5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Sucrose</a:t>
            </a:r>
            <a:r>
              <a:rPr lang="en-US" baseline="0"/>
              <a:t> Selectivity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FAU15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'FAU15'!$B$9:$B$16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'FAU15'!$N$20:$N$27</c:f>
              <c:numCache>
                <c:formatCode>General</c:formatCode>
                <c:ptCount val="8"/>
                <c:pt idx="0">
                  <c:v>0</c:v>
                </c:pt>
                <c:pt idx="1">
                  <c:v>2.6954573726657903E-2</c:v>
                </c:pt>
                <c:pt idx="2">
                  <c:v>4.3588003140703616E-2</c:v>
                </c:pt>
                <c:pt idx="3">
                  <c:v>5.2704458349252158E-2</c:v>
                </c:pt>
                <c:pt idx="4">
                  <c:v>5.232773565384722E-2</c:v>
                </c:pt>
                <c:pt idx="5">
                  <c:v>3.92176879100639E-2</c:v>
                </c:pt>
                <c:pt idx="6">
                  <c:v>4.9656358200688304E-2</c:v>
                </c:pt>
                <c:pt idx="7">
                  <c:v>5.2893493929733817E-2</c:v>
                </c:pt>
              </c:numCache>
            </c:numRef>
          </c:yVal>
          <c:smooth val="1"/>
        </c:ser>
        <c:ser>
          <c:idx val="3"/>
          <c:order val="3"/>
          <c:tx>
            <c:v>BEA19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'FER28'!$B$9:$B$16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'FER28'!$N$20:$N$27</c:f>
              <c:numCache>
                <c:formatCode>General</c:formatCode>
                <c:ptCount val="8"/>
                <c:pt idx="0">
                  <c:v>0</c:v>
                </c:pt>
                <c:pt idx="1">
                  <c:v>6.2981266615493081E-2</c:v>
                </c:pt>
                <c:pt idx="2">
                  <c:v>9.1821654593489177E-2</c:v>
                </c:pt>
                <c:pt idx="3">
                  <c:v>9.8655419722886245E-2</c:v>
                </c:pt>
                <c:pt idx="4">
                  <c:v>0.10977935071036879</c:v>
                </c:pt>
                <c:pt idx="5">
                  <c:v>0.10441828692157189</c:v>
                </c:pt>
                <c:pt idx="6">
                  <c:v>9.4946528337784525E-2</c:v>
                </c:pt>
                <c:pt idx="7">
                  <c:v>8.1158812964872359E-2</c:v>
                </c:pt>
              </c:numCache>
            </c:numRef>
          </c:yVal>
          <c:smooth val="1"/>
        </c:ser>
        <c:ser>
          <c:idx val="6"/>
          <c:order val="6"/>
          <c:tx>
            <c:v>MWW20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'MWW20'!$B$9:$B$16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92</c:v>
                </c:pt>
                <c:pt idx="5">
                  <c:v>126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'MWW20'!$N$20:$N$27</c:f>
              <c:numCache>
                <c:formatCode>General</c:formatCode>
                <c:ptCount val="8"/>
                <c:pt idx="0">
                  <c:v>0</c:v>
                </c:pt>
                <c:pt idx="1">
                  <c:v>0.11454775771299969</c:v>
                </c:pt>
                <c:pt idx="2">
                  <c:v>0.12145429039202532</c:v>
                </c:pt>
                <c:pt idx="3">
                  <c:v>0.1174751304809378</c:v>
                </c:pt>
                <c:pt idx="4">
                  <c:v>0.11072729511034242</c:v>
                </c:pt>
                <c:pt idx="5">
                  <c:v>0.10085942785154572</c:v>
                </c:pt>
                <c:pt idx="6">
                  <c:v>8.3927600551768455E-2</c:v>
                </c:pt>
                <c:pt idx="7">
                  <c:v>7.336872474752637E-2</c:v>
                </c:pt>
              </c:numCache>
            </c:numRef>
          </c:yVal>
          <c:smooth val="1"/>
        </c:ser>
        <c:ser>
          <c:idx val="7"/>
          <c:order val="7"/>
          <c:tx>
            <c:v>PMWW32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PMWW32!$B$9:$B$16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92</c:v>
                </c:pt>
                <c:pt idx="5">
                  <c:v>126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PMWW32!$N$20:$N$27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6.4217613908724575E-2</c:v>
                </c:pt>
                <c:pt idx="3">
                  <c:v>9.4298625408153203E-2</c:v>
                </c:pt>
                <c:pt idx="4">
                  <c:v>9.6562733637223841E-2</c:v>
                </c:pt>
                <c:pt idx="5">
                  <c:v>8.6687853058906569E-2</c:v>
                </c:pt>
                <c:pt idx="6">
                  <c:v>7.8968902202618985E-2</c:v>
                </c:pt>
                <c:pt idx="7">
                  <c:v>8.1439491609790263E-2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506592"/>
        <c:axId val="-11444875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FAU40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'FAU40'!$B$9:$B$16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60</c:v>
                      </c:pt>
                      <c:pt idx="4">
                        <c:v>90</c:v>
                      </c:pt>
                      <c:pt idx="5">
                        <c:v>120</c:v>
                      </c:pt>
                      <c:pt idx="6">
                        <c:v>180</c:v>
                      </c:pt>
                      <c:pt idx="7">
                        <c:v>240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'FAU40'!$N$20:$N$27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3.5855209502606671E-2</c:v>
                      </c:pt>
                      <c:pt idx="2">
                        <c:v>5.7931317093767108E-2</c:v>
                      </c:pt>
                      <c:pt idx="3">
                        <c:v>5.4049921836320534E-2</c:v>
                      </c:pt>
                      <c:pt idx="4">
                        <c:v>5.3433482676241706E-2</c:v>
                      </c:pt>
                      <c:pt idx="5">
                        <c:v>5.0765597115637731E-2</c:v>
                      </c:pt>
                      <c:pt idx="6">
                        <c:v>5.033241574712996E-2</c:v>
                      </c:pt>
                      <c:pt idx="7">
                        <c:v>4.7305837499571041E-2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v>MFI40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'MFI40'!$B$9:$B$16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60</c:v>
                      </c:pt>
                      <c:pt idx="4">
                        <c:v>90</c:v>
                      </c:pt>
                      <c:pt idx="5">
                        <c:v>120</c:v>
                      </c:pt>
                      <c:pt idx="6">
                        <c:v>180</c:v>
                      </c:pt>
                      <c:pt idx="7">
                        <c:v>240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'MFI40'!$N$20:$N$27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7.1943474309947519E-2</c:v>
                      </c:pt>
                      <c:pt idx="2">
                        <c:v>9.3156509294951451E-2</c:v>
                      </c:pt>
                      <c:pt idx="3">
                        <c:v>0.10159557994906378</c:v>
                      </c:pt>
                      <c:pt idx="4">
                        <c:v>0.11074052793054147</c:v>
                      </c:pt>
                      <c:pt idx="5">
                        <c:v>0.1039618264085679</c:v>
                      </c:pt>
                      <c:pt idx="6">
                        <c:v>9.7496607460858128E-2</c:v>
                      </c:pt>
                      <c:pt idx="7">
                        <c:v>8.8608382432807151E-2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v>FER28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'BEA19'!$B$9:$B$16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64</c:v>
                      </c:pt>
                      <c:pt idx="4">
                        <c:v>95</c:v>
                      </c:pt>
                      <c:pt idx="5">
                        <c:v>120</c:v>
                      </c:pt>
                      <c:pt idx="6">
                        <c:v>180</c:v>
                      </c:pt>
                      <c:pt idx="7">
                        <c:v>240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'BEA19'!$N$20:$N$27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2.9633490633646925E-2</c:v>
                      </c:pt>
                      <c:pt idx="3">
                        <c:v>7.7784636625093842E-2</c:v>
                      </c:pt>
                      <c:pt idx="4">
                        <c:v>9.2525353332319038E-2</c:v>
                      </c:pt>
                      <c:pt idx="5">
                        <c:v>9.3631975064143252E-2</c:v>
                      </c:pt>
                      <c:pt idx="6">
                        <c:v>8.9827365197082759E-2</c:v>
                      </c:pt>
                      <c:pt idx="7">
                        <c:v>7.428923245082969E-2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v>MOR45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'MOR45'!$B$9:$B$16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64</c:v>
                      </c:pt>
                      <c:pt idx="4">
                        <c:v>95</c:v>
                      </c:pt>
                      <c:pt idx="5">
                        <c:v>125</c:v>
                      </c:pt>
                      <c:pt idx="6">
                        <c:v>180</c:v>
                      </c:pt>
                      <c:pt idx="7">
                        <c:v>240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'MOR45'!$N$20:$N$27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0.17431119883335011</c:v>
                      </c:pt>
                      <c:pt idx="2">
                        <c:v>0.13605929135045261</c:v>
                      </c:pt>
                      <c:pt idx="3">
                        <c:v>0.12036382731332841</c:v>
                      </c:pt>
                      <c:pt idx="4">
                        <c:v>0.1237703711585182</c:v>
                      </c:pt>
                      <c:pt idx="5">
                        <c:v>0.11500522642319491</c:v>
                      </c:pt>
                      <c:pt idx="6">
                        <c:v>0.10736096623455463</c:v>
                      </c:pt>
                      <c:pt idx="7">
                        <c:v>0.10830387223037369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-114450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87552"/>
        <c:crosses val="autoZero"/>
        <c:crossBetween val="midCat"/>
      </c:valAx>
      <c:valAx>
        <c:axId val="-1144487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Selectivity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0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Fructose</a:t>
            </a:r>
            <a:r>
              <a:rPr lang="en-US" baseline="0"/>
              <a:t> Selectivity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FAU15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'FAU15'!$B$10:$B$16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180</c:v>
                </c:pt>
                <c:pt idx="6">
                  <c:v>240</c:v>
                </c:pt>
              </c:numCache>
            </c:numRef>
          </c:xVal>
          <c:yVal>
            <c:numRef>
              <c:f>'FAU15'!$P$21:$P$27</c:f>
              <c:numCache>
                <c:formatCode>General</c:formatCode>
                <c:ptCount val="7"/>
                <c:pt idx="0">
                  <c:v>0.97304542627334201</c:v>
                </c:pt>
                <c:pt idx="1">
                  <c:v>0.95641199685929634</c:v>
                </c:pt>
                <c:pt idx="2">
                  <c:v>0.9389764597778848</c:v>
                </c:pt>
                <c:pt idx="3">
                  <c:v>0.93194792466604581</c:v>
                </c:pt>
                <c:pt idx="4">
                  <c:v>0.9472813156552754</c:v>
                </c:pt>
                <c:pt idx="5">
                  <c:v>0.9354490009741504</c:v>
                </c:pt>
                <c:pt idx="6">
                  <c:v>0.93379533735293041</c:v>
                </c:pt>
              </c:numCache>
            </c:numRef>
          </c:yVal>
          <c:smooth val="1"/>
        </c:ser>
        <c:ser>
          <c:idx val="3"/>
          <c:order val="3"/>
          <c:tx>
            <c:v>BEA19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'FER28'!$B$10:$B$16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120</c:v>
                </c:pt>
                <c:pt idx="5">
                  <c:v>180</c:v>
                </c:pt>
                <c:pt idx="6">
                  <c:v>240</c:v>
                </c:pt>
              </c:numCache>
            </c:numRef>
          </c:xVal>
          <c:yVal>
            <c:numRef>
              <c:f>'FER28'!$P$21:$P$27</c:f>
              <c:numCache>
                <c:formatCode>General</c:formatCode>
                <c:ptCount val="7"/>
                <c:pt idx="0">
                  <c:v>0.93701873338450692</c:v>
                </c:pt>
                <c:pt idx="1">
                  <c:v>0.90817834540651088</c:v>
                </c:pt>
                <c:pt idx="2">
                  <c:v>0.90134458027711384</c:v>
                </c:pt>
                <c:pt idx="3">
                  <c:v>0.89022064928963129</c:v>
                </c:pt>
                <c:pt idx="4">
                  <c:v>0.89558171307842815</c:v>
                </c:pt>
                <c:pt idx="5">
                  <c:v>0.90505347166221539</c:v>
                </c:pt>
                <c:pt idx="6">
                  <c:v>0.91759736276286785</c:v>
                </c:pt>
              </c:numCache>
            </c:numRef>
          </c:yVal>
          <c:smooth val="1"/>
        </c:ser>
        <c:ser>
          <c:idx val="6"/>
          <c:order val="6"/>
          <c:tx>
            <c:v>MWW20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'MWW20'!$B$10:$B$16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92</c:v>
                </c:pt>
                <c:pt idx="4">
                  <c:v>126</c:v>
                </c:pt>
                <c:pt idx="5">
                  <c:v>180</c:v>
                </c:pt>
                <c:pt idx="6">
                  <c:v>240</c:v>
                </c:pt>
              </c:numCache>
            </c:numRef>
          </c:xVal>
          <c:yVal>
            <c:numRef>
              <c:f>'MWW20'!$P$21:$P$27</c:f>
              <c:numCache>
                <c:formatCode>General</c:formatCode>
                <c:ptCount val="7"/>
                <c:pt idx="0">
                  <c:v>0.88545224228700026</c:v>
                </c:pt>
                <c:pt idx="1">
                  <c:v>0.87854570960797473</c:v>
                </c:pt>
                <c:pt idx="2">
                  <c:v>0.88252486951906217</c:v>
                </c:pt>
                <c:pt idx="3">
                  <c:v>0.88927270488965759</c:v>
                </c:pt>
                <c:pt idx="4">
                  <c:v>0.89914057214845433</c:v>
                </c:pt>
                <c:pt idx="5">
                  <c:v>0.91198781638753745</c:v>
                </c:pt>
                <c:pt idx="6">
                  <c:v>0.92073216904299571</c:v>
                </c:pt>
              </c:numCache>
            </c:numRef>
          </c:yVal>
          <c:smooth val="1"/>
        </c:ser>
        <c:ser>
          <c:idx val="7"/>
          <c:order val="7"/>
          <c:tx>
            <c:v>PMWW32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PMWW32!$B$10:$B$16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92</c:v>
                </c:pt>
                <c:pt idx="4">
                  <c:v>126</c:v>
                </c:pt>
                <c:pt idx="5">
                  <c:v>180</c:v>
                </c:pt>
                <c:pt idx="6">
                  <c:v>240</c:v>
                </c:pt>
              </c:numCache>
            </c:numRef>
          </c:xVal>
          <c:yVal>
            <c:numRef>
              <c:f>PMWW32!$P$21:$P$27</c:f>
              <c:numCache>
                <c:formatCode>General</c:formatCode>
                <c:ptCount val="7"/>
                <c:pt idx="0">
                  <c:v>1</c:v>
                </c:pt>
                <c:pt idx="1">
                  <c:v>0.93578238609127551</c:v>
                </c:pt>
                <c:pt idx="2">
                  <c:v>0.90570137459184674</c:v>
                </c:pt>
                <c:pt idx="3">
                  <c:v>0.9034372663627761</c:v>
                </c:pt>
                <c:pt idx="4">
                  <c:v>0.9107353453953928</c:v>
                </c:pt>
                <c:pt idx="5">
                  <c:v>0.91836864607329416</c:v>
                </c:pt>
                <c:pt idx="6">
                  <c:v>0.91317914491369867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489728"/>
        <c:axId val="-11445071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FAU40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'FAU40'!$B$10:$B$16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90</c:v>
                      </c:pt>
                      <c:pt idx="4">
                        <c:v>120</c:v>
                      </c:pt>
                      <c:pt idx="5">
                        <c:v>180</c:v>
                      </c:pt>
                      <c:pt idx="6">
                        <c:v>240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'FAU40'!$P$21:$P$27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0.96414479049739332</c:v>
                      </c:pt>
                      <c:pt idx="1">
                        <c:v>0.94206868290623291</c:v>
                      </c:pt>
                      <c:pt idx="2">
                        <c:v>0.93961956400727054</c:v>
                      </c:pt>
                      <c:pt idx="3">
                        <c:v>0.92829735582784001</c:v>
                      </c:pt>
                      <c:pt idx="4">
                        <c:v>0.92911317514891423</c:v>
                      </c:pt>
                      <c:pt idx="5">
                        <c:v>0.92963935994419666</c:v>
                      </c:pt>
                      <c:pt idx="6">
                        <c:v>0.93435842671606528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v>MFI40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'MFI40'!$B$10:$B$16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90</c:v>
                      </c:pt>
                      <c:pt idx="4">
                        <c:v>120</c:v>
                      </c:pt>
                      <c:pt idx="5">
                        <c:v>180</c:v>
                      </c:pt>
                      <c:pt idx="6">
                        <c:v>240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'MFI40'!$P$21:$P$27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0.92805652569005248</c:v>
                      </c:pt>
                      <c:pt idx="1">
                        <c:v>0.90684349070504844</c:v>
                      </c:pt>
                      <c:pt idx="2">
                        <c:v>0.89840442005093624</c:v>
                      </c:pt>
                      <c:pt idx="3">
                        <c:v>0.88925947206945843</c:v>
                      </c:pt>
                      <c:pt idx="4">
                        <c:v>0.89603817359143223</c:v>
                      </c:pt>
                      <c:pt idx="5">
                        <c:v>0.90250339253914191</c:v>
                      </c:pt>
                      <c:pt idx="6">
                        <c:v>0.91139161756719289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v>FER28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'BEA19'!$B$10:$B$16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64</c:v>
                      </c:pt>
                      <c:pt idx="3">
                        <c:v>95</c:v>
                      </c:pt>
                      <c:pt idx="4">
                        <c:v>120</c:v>
                      </c:pt>
                      <c:pt idx="5">
                        <c:v>180</c:v>
                      </c:pt>
                      <c:pt idx="6">
                        <c:v>240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'BEA19'!$P$21:$P$27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0.97036650936635305</c:v>
                      </c:pt>
                      <c:pt idx="2">
                        <c:v>0.92221536337490617</c:v>
                      </c:pt>
                      <c:pt idx="3">
                        <c:v>0.90747464666768096</c:v>
                      </c:pt>
                      <c:pt idx="4">
                        <c:v>0.90636802493585678</c:v>
                      </c:pt>
                      <c:pt idx="5">
                        <c:v>0.91017263480291732</c:v>
                      </c:pt>
                      <c:pt idx="6">
                        <c:v>0.92231599163220956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v>MOR45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'MOR45'!$B$10:$B$16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64</c:v>
                      </c:pt>
                      <c:pt idx="3">
                        <c:v>95</c:v>
                      </c:pt>
                      <c:pt idx="4">
                        <c:v>125</c:v>
                      </c:pt>
                      <c:pt idx="5">
                        <c:v>180</c:v>
                      </c:pt>
                      <c:pt idx="6">
                        <c:v>240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'MOR45'!$P$21:$P$27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0.82568880116664989</c:v>
                      </c:pt>
                      <c:pt idx="1">
                        <c:v>0.86394070864954742</c:v>
                      </c:pt>
                      <c:pt idx="2">
                        <c:v>0.8796361726866716</c:v>
                      </c:pt>
                      <c:pt idx="3">
                        <c:v>0.8762296288414817</c:v>
                      </c:pt>
                      <c:pt idx="4">
                        <c:v>0.88499477357680512</c:v>
                      </c:pt>
                      <c:pt idx="5">
                        <c:v>0.8926390337654454</c:v>
                      </c:pt>
                      <c:pt idx="6">
                        <c:v>0.89169612776962637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-114448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07136"/>
        <c:crosses val="autoZero"/>
        <c:crossBetween val="midCat"/>
      </c:valAx>
      <c:valAx>
        <c:axId val="-1144507136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Selectivity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8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Sucrose</a:t>
            </a:r>
            <a:r>
              <a:rPr lang="en-US" baseline="0"/>
              <a:t> Selectivity vs Inulin Conversion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FAU15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'FAU15'!$H$20:$H$27</c:f>
              <c:numCache>
                <c:formatCode>General</c:formatCode>
                <c:ptCount val="8"/>
                <c:pt idx="0">
                  <c:v>0</c:v>
                </c:pt>
                <c:pt idx="1">
                  <c:v>9.0389965844270004E-3</c:v>
                </c:pt>
                <c:pt idx="2">
                  <c:v>2.4618635508365325E-2</c:v>
                </c:pt>
                <c:pt idx="3">
                  <c:v>5.313514910856932E-2</c:v>
                </c:pt>
                <c:pt idx="4">
                  <c:v>0.10181728471306012</c:v>
                </c:pt>
                <c:pt idx="5">
                  <c:v>0.18766103086439587</c:v>
                </c:pt>
                <c:pt idx="6">
                  <c:v>0.26893371253980869</c:v>
                </c:pt>
                <c:pt idx="7">
                  <c:v>0.3884717912107496</c:v>
                </c:pt>
              </c:numCache>
            </c:numRef>
          </c:xVal>
          <c:yVal>
            <c:numRef>
              <c:f>'FAU15'!$N$20:$N$27</c:f>
              <c:numCache>
                <c:formatCode>General</c:formatCode>
                <c:ptCount val="8"/>
                <c:pt idx="0">
                  <c:v>0</c:v>
                </c:pt>
                <c:pt idx="1">
                  <c:v>2.6954573726657903E-2</c:v>
                </c:pt>
                <c:pt idx="2">
                  <c:v>4.3588003140703616E-2</c:v>
                </c:pt>
                <c:pt idx="3">
                  <c:v>5.2704458349252158E-2</c:v>
                </c:pt>
                <c:pt idx="4">
                  <c:v>5.232773565384722E-2</c:v>
                </c:pt>
                <c:pt idx="5">
                  <c:v>3.92176879100639E-2</c:v>
                </c:pt>
                <c:pt idx="6">
                  <c:v>4.9656358200688304E-2</c:v>
                </c:pt>
                <c:pt idx="7">
                  <c:v>5.2893493929733817E-2</c:v>
                </c:pt>
              </c:numCache>
            </c:numRef>
          </c:yVal>
          <c:smooth val="1"/>
        </c:ser>
        <c:ser>
          <c:idx val="3"/>
          <c:order val="3"/>
          <c:tx>
            <c:v>BEA19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'FER28'!$H$20:$H$27</c:f>
              <c:numCache>
                <c:formatCode>General</c:formatCode>
                <c:ptCount val="8"/>
                <c:pt idx="0">
                  <c:v>0</c:v>
                </c:pt>
                <c:pt idx="1">
                  <c:v>6.2063255813690288E-3</c:v>
                </c:pt>
                <c:pt idx="2">
                  <c:v>1.7389493529727715E-2</c:v>
                </c:pt>
                <c:pt idx="3">
                  <c:v>3.2584844357243251E-2</c:v>
                </c:pt>
                <c:pt idx="4">
                  <c:v>6.6317851660476615E-2</c:v>
                </c:pt>
                <c:pt idx="5">
                  <c:v>0.11877010255785662</c:v>
                </c:pt>
                <c:pt idx="6">
                  <c:v>0.25192928474725179</c:v>
                </c:pt>
                <c:pt idx="7">
                  <c:v>0.4102517559542776</c:v>
                </c:pt>
              </c:numCache>
            </c:numRef>
          </c:xVal>
          <c:yVal>
            <c:numRef>
              <c:f>'FER28'!$N$20:$N$27</c:f>
              <c:numCache>
                <c:formatCode>General</c:formatCode>
                <c:ptCount val="8"/>
                <c:pt idx="0">
                  <c:v>0</c:v>
                </c:pt>
                <c:pt idx="1">
                  <c:v>6.2981266615493081E-2</c:v>
                </c:pt>
                <c:pt idx="2">
                  <c:v>9.1821654593489177E-2</c:v>
                </c:pt>
                <c:pt idx="3">
                  <c:v>9.8655419722886245E-2</c:v>
                </c:pt>
                <c:pt idx="4">
                  <c:v>0.10977935071036879</c:v>
                </c:pt>
                <c:pt idx="5">
                  <c:v>0.10441828692157189</c:v>
                </c:pt>
                <c:pt idx="6">
                  <c:v>9.4946528337784525E-2</c:v>
                </c:pt>
                <c:pt idx="7">
                  <c:v>8.1158812964872359E-2</c:v>
                </c:pt>
              </c:numCache>
            </c:numRef>
          </c:yVal>
          <c:smooth val="1"/>
        </c:ser>
        <c:ser>
          <c:idx val="6"/>
          <c:order val="6"/>
          <c:tx>
            <c:v>MWW20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'MWW20'!$H$20:$H$27</c:f>
              <c:numCache>
                <c:formatCode>General</c:formatCode>
                <c:ptCount val="8"/>
                <c:pt idx="0">
                  <c:v>0</c:v>
                </c:pt>
                <c:pt idx="1">
                  <c:v>1.5728786892345536E-2</c:v>
                </c:pt>
                <c:pt idx="2">
                  <c:v>4.9242131401737936E-2</c:v>
                </c:pt>
                <c:pt idx="3">
                  <c:v>0.10001504413767626</c:v>
                </c:pt>
                <c:pt idx="4">
                  <c:v>0.22106783377289299</c:v>
                </c:pt>
                <c:pt idx="5">
                  <c:v>0.36166630925035925</c:v>
                </c:pt>
                <c:pt idx="6">
                  <c:v>0.58440203412262637</c:v>
                </c:pt>
                <c:pt idx="7">
                  <c:v>0.71461430372357393</c:v>
                </c:pt>
              </c:numCache>
            </c:numRef>
          </c:xVal>
          <c:yVal>
            <c:numRef>
              <c:f>'MWW20'!$N$20:$N$27</c:f>
              <c:numCache>
                <c:formatCode>General</c:formatCode>
                <c:ptCount val="8"/>
                <c:pt idx="0">
                  <c:v>0</c:v>
                </c:pt>
                <c:pt idx="1">
                  <c:v>0.11454775771299969</c:v>
                </c:pt>
                <c:pt idx="2">
                  <c:v>0.12145429039202532</c:v>
                </c:pt>
                <c:pt idx="3">
                  <c:v>0.1174751304809378</c:v>
                </c:pt>
                <c:pt idx="4">
                  <c:v>0.11072729511034242</c:v>
                </c:pt>
                <c:pt idx="5">
                  <c:v>0.10085942785154572</c:v>
                </c:pt>
                <c:pt idx="6">
                  <c:v>8.3927600551768455E-2</c:v>
                </c:pt>
                <c:pt idx="7">
                  <c:v>7.336872474752637E-2</c:v>
                </c:pt>
              </c:numCache>
            </c:numRef>
          </c:yVal>
          <c:smooth val="1"/>
        </c:ser>
        <c:ser>
          <c:idx val="7"/>
          <c:order val="7"/>
          <c:tx>
            <c:v>PMWW32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PMWW32!$H$20:$H$27</c:f>
              <c:numCache>
                <c:formatCode>General</c:formatCode>
                <c:ptCount val="8"/>
                <c:pt idx="0">
                  <c:v>0</c:v>
                </c:pt>
                <c:pt idx="1">
                  <c:v>7.2782044020494596E-3</c:v>
                </c:pt>
                <c:pt idx="2">
                  <c:v>4.6730801777776422E-2</c:v>
                </c:pt>
                <c:pt idx="3">
                  <c:v>5.6157397175496608E-2</c:v>
                </c:pt>
                <c:pt idx="4">
                  <c:v>0.12085892105917533</c:v>
                </c:pt>
                <c:pt idx="5">
                  <c:v>0.22424471142558525</c:v>
                </c:pt>
                <c:pt idx="6">
                  <c:v>0.44441529517792433</c:v>
                </c:pt>
                <c:pt idx="7">
                  <c:v>0.63592470059392536</c:v>
                </c:pt>
              </c:numCache>
            </c:numRef>
          </c:xVal>
          <c:yVal>
            <c:numRef>
              <c:f>PMWW32!$N$20:$N$27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6.4217613908724575E-2</c:v>
                </c:pt>
                <c:pt idx="3">
                  <c:v>9.4298625408153203E-2</c:v>
                </c:pt>
                <c:pt idx="4">
                  <c:v>9.6562733637223841E-2</c:v>
                </c:pt>
                <c:pt idx="5">
                  <c:v>8.6687853058906569E-2</c:v>
                </c:pt>
                <c:pt idx="6">
                  <c:v>7.8968902202618985E-2</c:v>
                </c:pt>
                <c:pt idx="7">
                  <c:v>8.1439491609790263E-2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504960"/>
        <c:axId val="-11444804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FAU40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'FAU40'!$H$20:$H$27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9.0218284640947357E-3</c:v>
                      </c:pt>
                      <c:pt idx="2">
                        <c:v>2.6791006424089776E-2</c:v>
                      </c:pt>
                      <c:pt idx="3">
                        <c:v>4.9419408080159682E-2</c:v>
                      </c:pt>
                      <c:pt idx="4">
                        <c:v>9.2038059231914396E-2</c:v>
                      </c:pt>
                      <c:pt idx="5">
                        <c:v>0.13668043384436795</c:v>
                      </c:pt>
                      <c:pt idx="6">
                        <c:v>0.23282440264481333</c:v>
                      </c:pt>
                      <c:pt idx="7">
                        <c:v>0.31048526955301514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'FAU40'!$N$20:$N$27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3.5855209502606671E-2</c:v>
                      </c:pt>
                      <c:pt idx="2">
                        <c:v>5.7931317093767108E-2</c:v>
                      </c:pt>
                      <c:pt idx="3">
                        <c:v>5.4049921836320534E-2</c:v>
                      </c:pt>
                      <c:pt idx="4">
                        <c:v>5.3433482676241706E-2</c:v>
                      </c:pt>
                      <c:pt idx="5">
                        <c:v>5.0765597115637731E-2</c:v>
                      </c:pt>
                      <c:pt idx="6">
                        <c:v>5.033241574712996E-2</c:v>
                      </c:pt>
                      <c:pt idx="7">
                        <c:v>4.7305837499571041E-2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v>MFI40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'MFI40'!$H$20:$H$27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7.6791314481242656E-3</c:v>
                      </c:pt>
                      <c:pt idx="2">
                        <c:v>1.7580872727234329E-2</c:v>
                      </c:pt>
                      <c:pt idx="3">
                        <c:v>3.4504790827600433E-2</c:v>
                      </c:pt>
                      <c:pt idx="4">
                        <c:v>0.10867351689055267</c:v>
                      </c:pt>
                      <c:pt idx="5">
                        <c:v>0.12447223644794045</c:v>
                      </c:pt>
                      <c:pt idx="6">
                        <c:v>0.24698875942446752</c:v>
                      </c:pt>
                      <c:pt idx="7">
                        <c:v>0.38446603114022504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'MFI40'!$N$20:$N$27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7.1943474309947519E-2</c:v>
                      </c:pt>
                      <c:pt idx="2">
                        <c:v>9.3156509294951451E-2</c:v>
                      </c:pt>
                      <c:pt idx="3">
                        <c:v>0.10159557994906378</c:v>
                      </c:pt>
                      <c:pt idx="4">
                        <c:v>0.11074052793054147</c:v>
                      </c:pt>
                      <c:pt idx="5">
                        <c:v>0.1039618264085679</c:v>
                      </c:pt>
                      <c:pt idx="6">
                        <c:v>9.7496607460858128E-2</c:v>
                      </c:pt>
                      <c:pt idx="7">
                        <c:v>8.8608382432807151E-2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v>FER28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'BEA19'!$H$20:$H$27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3.8011779876058653E-3</c:v>
                      </c:pt>
                      <c:pt idx="2">
                        <c:v>1.0025043823133677E-2</c:v>
                      </c:pt>
                      <c:pt idx="3">
                        <c:v>2.4048182240018107E-2</c:v>
                      </c:pt>
                      <c:pt idx="4">
                        <c:v>5.2814510967493698E-2</c:v>
                      </c:pt>
                      <c:pt idx="5">
                        <c:v>9.9248794090445264E-2</c:v>
                      </c:pt>
                      <c:pt idx="6">
                        <c:v>0.30189993122462483</c:v>
                      </c:pt>
                      <c:pt idx="7">
                        <c:v>0.6145749771579434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'BEA19'!$N$20:$N$27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2.9633490633646925E-2</c:v>
                      </c:pt>
                      <c:pt idx="3">
                        <c:v>7.7784636625093842E-2</c:v>
                      </c:pt>
                      <c:pt idx="4">
                        <c:v>9.2525353332319038E-2</c:v>
                      </c:pt>
                      <c:pt idx="5">
                        <c:v>9.3631975064143252E-2</c:v>
                      </c:pt>
                      <c:pt idx="6">
                        <c:v>8.9827365197082759E-2</c:v>
                      </c:pt>
                      <c:pt idx="7">
                        <c:v>7.428923245082969E-2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v>MOR45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'MOR45'!$H$20:$H$27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8.6450996041941893E-3</c:v>
                      </c:pt>
                      <c:pt idx="2">
                        <c:v>2.0136019509378159E-2</c:v>
                      </c:pt>
                      <c:pt idx="3">
                        <c:v>3.4606724182366204E-2</c:v>
                      </c:pt>
                      <c:pt idx="4">
                        <c:v>6.4300192977079978E-2</c:v>
                      </c:pt>
                      <c:pt idx="5">
                        <c:v>0.10399246771664791</c:v>
                      </c:pt>
                      <c:pt idx="6">
                        <c:v>0.20424652682623709</c:v>
                      </c:pt>
                      <c:pt idx="7">
                        <c:v>0.30675516854150919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'MOR45'!$N$20:$N$27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0.17431119883335011</c:v>
                      </c:pt>
                      <c:pt idx="2">
                        <c:v>0.13605929135045261</c:v>
                      </c:pt>
                      <c:pt idx="3">
                        <c:v>0.12036382731332841</c:v>
                      </c:pt>
                      <c:pt idx="4">
                        <c:v>0.1237703711585182</c:v>
                      </c:pt>
                      <c:pt idx="5">
                        <c:v>0.11500522642319491</c:v>
                      </c:pt>
                      <c:pt idx="6">
                        <c:v>0.10736096623455463</c:v>
                      </c:pt>
                      <c:pt idx="7">
                        <c:v>0.10830387223037369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-114450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80480"/>
        <c:crosses val="autoZero"/>
        <c:crossBetween val="midCat"/>
      </c:valAx>
      <c:valAx>
        <c:axId val="-11444804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Selectivity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0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Fructose</a:t>
            </a:r>
            <a:r>
              <a:rPr lang="en-US" baseline="0"/>
              <a:t> Selectivity vs Inulin Conversion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FAU15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'FAU15'!$H$21:$H$27</c:f>
              <c:numCache>
                <c:formatCode>General</c:formatCode>
                <c:ptCount val="7"/>
                <c:pt idx="0">
                  <c:v>9.0389965844270004E-3</c:v>
                </c:pt>
                <c:pt idx="1">
                  <c:v>2.4618635508365325E-2</c:v>
                </c:pt>
                <c:pt idx="2">
                  <c:v>5.313514910856932E-2</c:v>
                </c:pt>
                <c:pt idx="3">
                  <c:v>0.10181728471306012</c:v>
                </c:pt>
                <c:pt idx="4">
                  <c:v>0.18766103086439587</c:v>
                </c:pt>
                <c:pt idx="5">
                  <c:v>0.26893371253980869</c:v>
                </c:pt>
                <c:pt idx="6">
                  <c:v>0.3884717912107496</c:v>
                </c:pt>
              </c:numCache>
            </c:numRef>
          </c:xVal>
          <c:yVal>
            <c:numRef>
              <c:f>'FAU15'!$P$21:$P$27</c:f>
              <c:numCache>
                <c:formatCode>General</c:formatCode>
                <c:ptCount val="7"/>
                <c:pt idx="0">
                  <c:v>0.97304542627334201</c:v>
                </c:pt>
                <c:pt idx="1">
                  <c:v>0.95641199685929634</c:v>
                </c:pt>
                <c:pt idx="2">
                  <c:v>0.9389764597778848</c:v>
                </c:pt>
                <c:pt idx="3">
                  <c:v>0.93194792466604581</c:v>
                </c:pt>
                <c:pt idx="4">
                  <c:v>0.9472813156552754</c:v>
                </c:pt>
                <c:pt idx="5">
                  <c:v>0.9354490009741504</c:v>
                </c:pt>
                <c:pt idx="6">
                  <c:v>0.93379533735293041</c:v>
                </c:pt>
              </c:numCache>
            </c:numRef>
          </c:yVal>
          <c:smooth val="1"/>
        </c:ser>
        <c:ser>
          <c:idx val="3"/>
          <c:order val="3"/>
          <c:tx>
            <c:v>BEA19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'FER28'!$H$21:$H$27</c:f>
              <c:numCache>
                <c:formatCode>General</c:formatCode>
                <c:ptCount val="7"/>
                <c:pt idx="0">
                  <c:v>6.2063255813690288E-3</c:v>
                </c:pt>
                <c:pt idx="1">
                  <c:v>1.7389493529727715E-2</c:v>
                </c:pt>
                <c:pt idx="2">
                  <c:v>3.2584844357243251E-2</c:v>
                </c:pt>
                <c:pt idx="3">
                  <c:v>6.6317851660476615E-2</c:v>
                </c:pt>
                <c:pt idx="4">
                  <c:v>0.11877010255785662</c:v>
                </c:pt>
                <c:pt idx="5">
                  <c:v>0.25192928474725179</c:v>
                </c:pt>
                <c:pt idx="6">
                  <c:v>0.4102517559542776</c:v>
                </c:pt>
              </c:numCache>
            </c:numRef>
          </c:xVal>
          <c:yVal>
            <c:numRef>
              <c:f>'FER28'!$P$21:$P$27</c:f>
              <c:numCache>
                <c:formatCode>General</c:formatCode>
                <c:ptCount val="7"/>
                <c:pt idx="0">
                  <c:v>0.93701873338450692</c:v>
                </c:pt>
                <c:pt idx="1">
                  <c:v>0.90817834540651088</c:v>
                </c:pt>
                <c:pt idx="2">
                  <c:v>0.90134458027711384</c:v>
                </c:pt>
                <c:pt idx="3">
                  <c:v>0.89022064928963129</c:v>
                </c:pt>
                <c:pt idx="4">
                  <c:v>0.89558171307842815</c:v>
                </c:pt>
                <c:pt idx="5">
                  <c:v>0.90505347166221539</c:v>
                </c:pt>
                <c:pt idx="6">
                  <c:v>0.91759736276286785</c:v>
                </c:pt>
              </c:numCache>
            </c:numRef>
          </c:yVal>
          <c:smooth val="1"/>
        </c:ser>
        <c:ser>
          <c:idx val="6"/>
          <c:order val="6"/>
          <c:tx>
            <c:v>MWW20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'MWW20'!$H$21:$H$27</c:f>
              <c:numCache>
                <c:formatCode>General</c:formatCode>
                <c:ptCount val="7"/>
                <c:pt idx="0">
                  <c:v>1.5728786892345536E-2</c:v>
                </c:pt>
                <c:pt idx="1">
                  <c:v>4.9242131401737936E-2</c:v>
                </c:pt>
                <c:pt idx="2">
                  <c:v>0.10001504413767626</c:v>
                </c:pt>
                <c:pt idx="3">
                  <c:v>0.22106783377289299</c:v>
                </c:pt>
                <c:pt idx="4">
                  <c:v>0.36166630925035925</c:v>
                </c:pt>
                <c:pt idx="5">
                  <c:v>0.58440203412262637</c:v>
                </c:pt>
                <c:pt idx="6">
                  <c:v>0.71461430372357393</c:v>
                </c:pt>
              </c:numCache>
            </c:numRef>
          </c:xVal>
          <c:yVal>
            <c:numRef>
              <c:f>'MWW20'!$P$21:$P$27</c:f>
              <c:numCache>
                <c:formatCode>General</c:formatCode>
                <c:ptCount val="7"/>
                <c:pt idx="0">
                  <c:v>0.88545224228700026</c:v>
                </c:pt>
                <c:pt idx="1">
                  <c:v>0.87854570960797473</c:v>
                </c:pt>
                <c:pt idx="2">
                  <c:v>0.88252486951906217</c:v>
                </c:pt>
                <c:pt idx="3">
                  <c:v>0.88927270488965759</c:v>
                </c:pt>
                <c:pt idx="4">
                  <c:v>0.89914057214845433</c:v>
                </c:pt>
                <c:pt idx="5">
                  <c:v>0.91198781638753745</c:v>
                </c:pt>
                <c:pt idx="6">
                  <c:v>0.92073216904299571</c:v>
                </c:pt>
              </c:numCache>
            </c:numRef>
          </c:yVal>
          <c:smooth val="1"/>
        </c:ser>
        <c:ser>
          <c:idx val="7"/>
          <c:order val="7"/>
          <c:tx>
            <c:v>PMWW32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PMWW32!$H$21:$H$27</c:f>
              <c:numCache>
                <c:formatCode>General</c:formatCode>
                <c:ptCount val="7"/>
                <c:pt idx="0">
                  <c:v>7.2782044020494596E-3</c:v>
                </c:pt>
                <c:pt idx="1">
                  <c:v>4.6730801777776422E-2</c:v>
                </c:pt>
                <c:pt idx="2">
                  <c:v>5.6157397175496608E-2</c:v>
                </c:pt>
                <c:pt idx="3">
                  <c:v>0.12085892105917533</c:v>
                </c:pt>
                <c:pt idx="4">
                  <c:v>0.22424471142558525</c:v>
                </c:pt>
                <c:pt idx="5">
                  <c:v>0.44441529517792433</c:v>
                </c:pt>
                <c:pt idx="6">
                  <c:v>0.63592470059392536</c:v>
                </c:pt>
              </c:numCache>
            </c:numRef>
          </c:xVal>
          <c:yVal>
            <c:numRef>
              <c:f>PMWW32!$P$21:$P$27</c:f>
              <c:numCache>
                <c:formatCode>General</c:formatCode>
                <c:ptCount val="7"/>
                <c:pt idx="0">
                  <c:v>1</c:v>
                </c:pt>
                <c:pt idx="1">
                  <c:v>0.93578238609127551</c:v>
                </c:pt>
                <c:pt idx="2">
                  <c:v>0.90570137459184674</c:v>
                </c:pt>
                <c:pt idx="3">
                  <c:v>0.9034372663627761</c:v>
                </c:pt>
                <c:pt idx="4">
                  <c:v>0.9107353453953928</c:v>
                </c:pt>
                <c:pt idx="5">
                  <c:v>0.91836864607329416</c:v>
                </c:pt>
                <c:pt idx="6">
                  <c:v>0.91317914491369867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479936"/>
        <c:axId val="-11445006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FAU40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'FAU40'!$H$21:$H$27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9.0218284640947357E-3</c:v>
                      </c:pt>
                      <c:pt idx="1">
                        <c:v>2.6791006424089776E-2</c:v>
                      </c:pt>
                      <c:pt idx="2">
                        <c:v>4.9419408080159682E-2</c:v>
                      </c:pt>
                      <c:pt idx="3">
                        <c:v>9.2038059231914396E-2</c:v>
                      </c:pt>
                      <c:pt idx="4">
                        <c:v>0.13668043384436795</c:v>
                      </c:pt>
                      <c:pt idx="5">
                        <c:v>0.23282440264481333</c:v>
                      </c:pt>
                      <c:pt idx="6">
                        <c:v>0.31048526955301514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'FAU40'!$P$21:$P$27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0.96414479049739332</c:v>
                      </c:pt>
                      <c:pt idx="1">
                        <c:v>0.94206868290623291</c:v>
                      </c:pt>
                      <c:pt idx="2">
                        <c:v>0.93961956400727054</c:v>
                      </c:pt>
                      <c:pt idx="3">
                        <c:v>0.92829735582784001</c:v>
                      </c:pt>
                      <c:pt idx="4">
                        <c:v>0.92911317514891423</c:v>
                      </c:pt>
                      <c:pt idx="5">
                        <c:v>0.92963935994419666</c:v>
                      </c:pt>
                      <c:pt idx="6">
                        <c:v>0.93435842671606528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v>MFI40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'MFI40'!$H$21:$H$27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7.6791314481242656E-3</c:v>
                      </c:pt>
                      <c:pt idx="1">
                        <c:v>1.7580872727234329E-2</c:v>
                      </c:pt>
                      <c:pt idx="2">
                        <c:v>3.4504790827600433E-2</c:v>
                      </c:pt>
                      <c:pt idx="3">
                        <c:v>0.10867351689055267</c:v>
                      </c:pt>
                      <c:pt idx="4">
                        <c:v>0.12447223644794045</c:v>
                      </c:pt>
                      <c:pt idx="5">
                        <c:v>0.24698875942446752</c:v>
                      </c:pt>
                      <c:pt idx="6">
                        <c:v>0.38446603114022504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'MFI40'!$P$21:$P$27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0.92805652569005248</c:v>
                      </c:pt>
                      <c:pt idx="1">
                        <c:v>0.90684349070504844</c:v>
                      </c:pt>
                      <c:pt idx="2">
                        <c:v>0.89840442005093624</c:v>
                      </c:pt>
                      <c:pt idx="3">
                        <c:v>0.88925947206945843</c:v>
                      </c:pt>
                      <c:pt idx="4">
                        <c:v>0.89603817359143223</c:v>
                      </c:pt>
                      <c:pt idx="5">
                        <c:v>0.90250339253914191</c:v>
                      </c:pt>
                      <c:pt idx="6">
                        <c:v>0.91139161756719289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v>FER28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'BEA19'!$H$21:$H$27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3.8011779876058653E-3</c:v>
                      </c:pt>
                      <c:pt idx="1">
                        <c:v>1.0025043823133677E-2</c:v>
                      </c:pt>
                      <c:pt idx="2">
                        <c:v>2.4048182240018107E-2</c:v>
                      </c:pt>
                      <c:pt idx="3">
                        <c:v>5.2814510967493698E-2</c:v>
                      </c:pt>
                      <c:pt idx="4">
                        <c:v>9.9248794090445264E-2</c:v>
                      </c:pt>
                      <c:pt idx="5">
                        <c:v>0.30189993122462483</c:v>
                      </c:pt>
                      <c:pt idx="6">
                        <c:v>0.6145749771579434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'BEA19'!$P$21:$P$27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0.97036650936635305</c:v>
                      </c:pt>
                      <c:pt idx="2">
                        <c:v>0.92221536337490617</c:v>
                      </c:pt>
                      <c:pt idx="3">
                        <c:v>0.90747464666768096</c:v>
                      </c:pt>
                      <c:pt idx="4">
                        <c:v>0.90636802493585678</c:v>
                      </c:pt>
                      <c:pt idx="5">
                        <c:v>0.91017263480291732</c:v>
                      </c:pt>
                      <c:pt idx="6">
                        <c:v>0.92231599163220956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v>MOR45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'MOR45'!$H$21:$H$27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8.6450996041941893E-3</c:v>
                      </c:pt>
                      <c:pt idx="1">
                        <c:v>2.0136019509378159E-2</c:v>
                      </c:pt>
                      <c:pt idx="2">
                        <c:v>3.4606724182366204E-2</c:v>
                      </c:pt>
                      <c:pt idx="3">
                        <c:v>6.4300192977079978E-2</c:v>
                      </c:pt>
                      <c:pt idx="4">
                        <c:v>0.10399246771664791</c:v>
                      </c:pt>
                      <c:pt idx="5">
                        <c:v>0.20424652682623709</c:v>
                      </c:pt>
                      <c:pt idx="6">
                        <c:v>0.30675516854150919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'MOR45'!$P$21:$P$27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0.82568880116664989</c:v>
                      </c:pt>
                      <c:pt idx="1">
                        <c:v>0.86394070864954742</c:v>
                      </c:pt>
                      <c:pt idx="2">
                        <c:v>0.8796361726866716</c:v>
                      </c:pt>
                      <c:pt idx="3">
                        <c:v>0.8762296288414817</c:v>
                      </c:pt>
                      <c:pt idx="4">
                        <c:v>0.88499477357680512</c:v>
                      </c:pt>
                      <c:pt idx="5">
                        <c:v>0.8926390337654454</c:v>
                      </c:pt>
                      <c:pt idx="6">
                        <c:v>0.89169612776962637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-114447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00608"/>
        <c:crosses val="autoZero"/>
        <c:crossBetween val="midCat"/>
      </c:valAx>
      <c:valAx>
        <c:axId val="-1144500608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Selectivity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7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</a:t>
            </a:r>
            <a:r>
              <a:rPr lang="en-US" baseline="0"/>
              <a:t> Conversion (Method 1)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585279210788"/>
          <c:y val="0.134796362198497"/>
          <c:w val="0.66320802033366499"/>
          <c:h val="0.67776470112054499"/>
        </c:manualLayout>
      </c:layout>
      <c:scatterChart>
        <c:scatterStyle val="smoothMarker"/>
        <c:varyColors val="0"/>
        <c:ser>
          <c:idx val="0"/>
          <c:order val="0"/>
          <c:tx>
            <c:v>FAU40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'FAU40'!$B$9:$B$16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'FAU40'!$B$20:$B$27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2.6904105267823525E-2</c:v>
                </c:pt>
                <c:pt idx="3">
                  <c:v>5.2065109728963346E-2</c:v>
                </c:pt>
                <c:pt idx="4">
                  <c:v>0.12438969423964763</c:v>
                </c:pt>
                <c:pt idx="5">
                  <c:v>0.18071365883341425</c:v>
                </c:pt>
                <c:pt idx="6">
                  <c:v>0.30734817010671944</c:v>
                </c:pt>
                <c:pt idx="7">
                  <c:v>0.41776110352755663</c:v>
                </c:pt>
              </c:numCache>
            </c:numRef>
          </c:yVal>
          <c:smooth val="1"/>
        </c:ser>
        <c:ser>
          <c:idx val="1"/>
          <c:order val="1"/>
          <c:tx>
            <c:v>MFI40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'MFI40'!$B$9:$B$16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'MFI40'!$B$20:$B$27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4.3801182909427007E-2</c:v>
                </c:pt>
                <c:pt idx="3">
                  <c:v>7.5567702045334306E-2</c:v>
                </c:pt>
                <c:pt idx="4">
                  <c:v>0.46286279154895288</c:v>
                </c:pt>
                <c:pt idx="5">
                  <c:v>0.24093802474867859</c:v>
                </c:pt>
                <c:pt idx="6">
                  <c:v>0.40244593144834229</c:v>
                </c:pt>
                <c:pt idx="7">
                  <c:v>0.54390106085206114</c:v>
                </c:pt>
              </c:numCache>
            </c:numRef>
          </c:yVal>
          <c:smooth val="1"/>
        </c:ser>
        <c:ser>
          <c:idx val="5"/>
          <c:order val="5"/>
          <c:tx>
            <c:v>MOR45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'MOR45'!$B$9:$B$16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64</c:v>
                </c:pt>
                <c:pt idx="4">
                  <c:v>95</c:v>
                </c:pt>
                <c:pt idx="5">
                  <c:v>125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'MOR45'!$B$20:$B$27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2.3297967985972244E-2</c:v>
                </c:pt>
                <c:pt idx="3">
                  <c:v>5.9722499179979863E-2</c:v>
                </c:pt>
                <c:pt idx="4">
                  <c:v>0.1131895990695886</c:v>
                </c:pt>
                <c:pt idx="5">
                  <c:v>0.18469079700289409</c:v>
                </c:pt>
                <c:pt idx="6">
                  <c:v>0.32668222289317711</c:v>
                </c:pt>
                <c:pt idx="7">
                  <c:v>0.43903859227112668</c:v>
                </c:pt>
              </c:numCache>
            </c:numRef>
          </c:yVal>
          <c:smooth val="1"/>
        </c:ser>
        <c:ser>
          <c:idx val="6"/>
          <c:order val="6"/>
          <c:tx>
            <c:v>Control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Control!$B$9:$B$16</c:f>
              <c:numCache>
                <c:formatCode>General</c:formatCode>
                <c:ptCount val="8"/>
                <c:pt idx="0">
                  <c:v>5</c:v>
                </c:pt>
                <c:pt idx="1">
                  <c:v>20</c:v>
                </c:pt>
                <c:pt idx="2">
                  <c:v>40</c:v>
                </c:pt>
                <c:pt idx="3">
                  <c:v>63</c:v>
                </c:pt>
                <c:pt idx="4">
                  <c:v>90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Control!$L$19:$L$26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2.843466864208798E-2</c:v>
                </c:pt>
                <c:pt idx="3">
                  <c:v>7.3211410167931881E-2</c:v>
                </c:pt>
                <c:pt idx="4">
                  <c:v>9.5533865720201117E-2</c:v>
                </c:pt>
                <c:pt idx="5">
                  <c:v>0.10326086956521739</c:v>
                </c:pt>
                <c:pt idx="6">
                  <c:v>0.17552556139512657</c:v>
                </c:pt>
                <c:pt idx="7">
                  <c:v>0.20853576040833896</c:v>
                </c:pt>
              </c:numCache>
            </c:numRef>
          </c:yVal>
          <c:smooth val="1"/>
        </c:ser>
        <c:ser>
          <c:idx val="7"/>
          <c:order val="7"/>
          <c:tx>
            <c:v>PMFI70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PMFI70!$B$9:$B$16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184</c:v>
                </c:pt>
                <c:pt idx="7">
                  <c:v>240</c:v>
                </c:pt>
              </c:numCache>
            </c:numRef>
          </c:xVal>
          <c:yVal>
            <c:numRef>
              <c:f>PMFI70!$B$20:$B$27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6.7712365327037172E-2</c:v>
                </c:pt>
                <c:pt idx="3">
                  <c:v>3.7200974624363746E-2</c:v>
                </c:pt>
                <c:pt idx="4">
                  <c:v>0.18449520806105038</c:v>
                </c:pt>
                <c:pt idx="5">
                  <c:v>0.23785217815177775</c:v>
                </c:pt>
                <c:pt idx="6">
                  <c:v>0.38806919521161998</c:v>
                </c:pt>
                <c:pt idx="7">
                  <c:v>0.52669374261883461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490272"/>
        <c:axId val="-114448864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FAU15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'FAU15'!$B$9:$B$16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60</c:v>
                      </c:pt>
                      <c:pt idx="4">
                        <c:v>90</c:v>
                      </c:pt>
                      <c:pt idx="5">
                        <c:v>120</c:v>
                      </c:pt>
                      <c:pt idx="6">
                        <c:v>180</c:v>
                      </c:pt>
                      <c:pt idx="7">
                        <c:v>240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'FAU15'!$B$20:$B$27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4.429331642300193E-3</c:v>
                      </c:pt>
                      <c:pt idx="3">
                        <c:v>5.0138514430631456E-2</c:v>
                      </c:pt>
                      <c:pt idx="4">
                        <c:v>0.12200814833794327</c:v>
                      </c:pt>
                      <c:pt idx="5">
                        <c:v>0.18410315139329805</c:v>
                      </c:pt>
                      <c:pt idx="6">
                        <c:v>0.36598419298140228</c:v>
                      </c:pt>
                      <c:pt idx="7">
                        <c:v>0.49826036176400068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v>BEA19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'FER28'!$B$9:$B$16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60</c:v>
                      </c:pt>
                      <c:pt idx="4">
                        <c:v>80</c:v>
                      </c:pt>
                      <c:pt idx="5">
                        <c:v>120</c:v>
                      </c:pt>
                      <c:pt idx="6">
                        <c:v>180</c:v>
                      </c:pt>
                      <c:pt idx="7">
                        <c:v>240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'FER28'!$B$20:$B$27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2.8193595135196118E-3</c:v>
                      </c:pt>
                      <c:pt idx="3">
                        <c:v>9.9891779880902587E-2</c:v>
                      </c:pt>
                      <c:pt idx="4">
                        <c:v>0.10849683438325358</c:v>
                      </c:pt>
                      <c:pt idx="5">
                        <c:v>0.22364914587566487</c:v>
                      </c:pt>
                      <c:pt idx="6">
                        <c:v>0.40184899372414357</c:v>
                      </c:pt>
                      <c:pt idx="7">
                        <c:v>0.5702280799912377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v>FER28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'BEA19'!$B$9:$B$16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64</c:v>
                      </c:pt>
                      <c:pt idx="4">
                        <c:v>95</c:v>
                      </c:pt>
                      <c:pt idx="5">
                        <c:v>120</c:v>
                      </c:pt>
                      <c:pt idx="6">
                        <c:v>180</c:v>
                      </c:pt>
                      <c:pt idx="7">
                        <c:v>240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'BEA19'!$B$20:$B$27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3.5099030538793756E-2</c:v>
                      </c:pt>
                      <c:pt idx="3">
                        <c:v>7.7580455343731008E-2</c:v>
                      </c:pt>
                      <c:pt idx="4">
                        <c:v>8.3671429713598811E-2</c:v>
                      </c:pt>
                      <c:pt idx="5">
                        <c:v>0.17857297292359328</c:v>
                      </c:pt>
                      <c:pt idx="6">
                        <c:v>0.45212638083000339</c:v>
                      </c:pt>
                      <c:pt idx="7">
                        <c:v>0.71219946701897774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-1144490272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88640"/>
        <c:crosses val="autoZero"/>
        <c:crossBetween val="midCat"/>
      </c:valAx>
      <c:valAx>
        <c:axId val="-1144488640"/>
        <c:scaling>
          <c:orientation val="minMax"/>
          <c:max val="0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9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Sucrose Concentration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FAU40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'FAU40'!$B$9:$B$16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'FAU40'!$I$9:$I$16</c:f>
              <c:numCache>
                <c:formatCode>General</c:formatCode>
                <c:ptCount val="8"/>
                <c:pt idx="0">
                  <c:v>0</c:v>
                </c:pt>
                <c:pt idx="1">
                  <c:v>6.842979999999999E-9</c:v>
                </c:pt>
                <c:pt idx="2">
                  <c:v>3.1853420000000002E-8</c:v>
                </c:pt>
                <c:pt idx="3">
                  <c:v>5.3840619999999997E-8</c:v>
                </c:pt>
                <c:pt idx="4">
                  <c:v>1.0083826E-7</c:v>
                </c:pt>
                <c:pt idx="5">
                  <c:v>1.3436873999999999E-7</c:v>
                </c:pt>
                <c:pt idx="6">
                  <c:v>2.2149301999999998E-7</c:v>
                </c:pt>
                <c:pt idx="7">
                  <c:v>2.5392413999999997E-7</c:v>
                </c:pt>
              </c:numCache>
            </c:numRef>
          </c:yVal>
          <c:smooth val="1"/>
        </c:ser>
        <c:ser>
          <c:idx val="1"/>
          <c:order val="1"/>
          <c:tx>
            <c:v>MFI40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'MFI40'!$B$9:$B$16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'MFI40'!$I$9:$I$16</c:f>
              <c:numCache>
                <c:formatCode>General</c:formatCode>
                <c:ptCount val="8"/>
                <c:pt idx="0">
                  <c:v>0</c:v>
                </c:pt>
                <c:pt idx="1">
                  <c:v>1.1460292E-8</c:v>
                </c:pt>
                <c:pt idx="2">
                  <c:v>3.2403100000000001E-8</c:v>
                </c:pt>
                <c:pt idx="3">
                  <c:v>6.6758099999999987E-8</c:v>
                </c:pt>
                <c:pt idx="4">
                  <c:v>1.4508749999999999E-7</c:v>
                </c:pt>
                <c:pt idx="5">
                  <c:v>2.2424141999999999E-7</c:v>
                </c:pt>
                <c:pt idx="6">
                  <c:v>3.8419829999999999E-7</c:v>
                </c:pt>
                <c:pt idx="7">
                  <c:v>5.1886989999999999E-7</c:v>
                </c:pt>
              </c:numCache>
            </c:numRef>
          </c:yVal>
          <c:smooth val="1"/>
        </c:ser>
        <c:ser>
          <c:idx val="5"/>
          <c:order val="5"/>
          <c:tx>
            <c:v>MOR45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'MOR45'!$B$9:$B$16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64</c:v>
                </c:pt>
                <c:pt idx="4">
                  <c:v>95</c:v>
                </c:pt>
                <c:pt idx="5">
                  <c:v>125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'MOR45'!$I$9:$I$16</c:f>
              <c:numCache>
                <c:formatCode>General</c:formatCode>
                <c:ptCount val="8"/>
                <c:pt idx="0">
                  <c:v>0</c:v>
                </c:pt>
                <c:pt idx="1">
                  <c:v>2.7730820000000001E-8</c:v>
                </c:pt>
                <c:pt idx="2">
                  <c:v>4.9992859999999998E-8</c:v>
                </c:pt>
                <c:pt idx="3">
                  <c:v>7.4178779999999988E-8</c:v>
                </c:pt>
                <c:pt idx="4">
                  <c:v>1.3959069999999999E-7</c:v>
                </c:pt>
                <c:pt idx="5">
                  <c:v>1.9840645999999998E-7</c:v>
                </c:pt>
                <c:pt idx="6">
                  <c:v>3.4846909999999996E-7</c:v>
                </c:pt>
                <c:pt idx="7">
                  <c:v>4.9688269999999999E-7</c:v>
                </c:pt>
              </c:numCache>
            </c:numRef>
          </c:yVal>
          <c:smooth val="1"/>
        </c:ser>
        <c:ser>
          <c:idx val="6"/>
          <c:order val="6"/>
          <c:tx>
            <c:v>PMFI70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PMFI70!$B$9:$B$16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184</c:v>
                </c:pt>
                <c:pt idx="7">
                  <c:v>240</c:v>
                </c:pt>
              </c:numCache>
            </c:numRef>
          </c:xVal>
          <c:yVal>
            <c:numRef>
              <c:f>PMFI70!$I$9:$I$16</c:f>
              <c:numCache>
                <c:formatCode>General</c:formatCode>
                <c:ptCount val="8"/>
                <c:pt idx="0">
                  <c:v>0</c:v>
                </c:pt>
                <c:pt idx="1">
                  <c:v>2.0975252800000002E-8</c:v>
                </c:pt>
                <c:pt idx="2">
                  <c:v>6.147567519999999E-8</c:v>
                </c:pt>
                <c:pt idx="3">
                  <c:v>1.1508596559999999E-7</c:v>
                </c:pt>
                <c:pt idx="4">
                  <c:v>1.7523469959999998E-7</c:v>
                </c:pt>
                <c:pt idx="5">
                  <c:v>2.4564595919999998E-7</c:v>
                </c:pt>
                <c:pt idx="6">
                  <c:v>3.8714458479999998E-7</c:v>
                </c:pt>
                <c:pt idx="7">
                  <c:v>4.9769897480000007E-7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479392"/>
        <c:axId val="-114449353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FAU15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'FAU15'!$B$9:$B$16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60</c:v>
                      </c:pt>
                      <c:pt idx="4">
                        <c:v>90</c:v>
                      </c:pt>
                      <c:pt idx="5">
                        <c:v>120</c:v>
                      </c:pt>
                      <c:pt idx="6">
                        <c:v>180</c:v>
                      </c:pt>
                      <c:pt idx="7">
                        <c:v>240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'FAU15'!$I$9:$I$16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4.9190999999999997E-9</c:v>
                      </c:pt>
                      <c:pt idx="2">
                        <c:v>2.0859819999999998E-8</c:v>
                      </c:pt>
                      <c:pt idx="3">
                        <c:v>5.411546E-8</c:v>
                      </c:pt>
                      <c:pt idx="4">
                        <c:v>9.8364699999999991E-8</c:v>
                      </c:pt>
                      <c:pt idx="5">
                        <c:v>1.4041521999999998E-7</c:v>
                      </c:pt>
                      <c:pt idx="6">
                        <c:v>2.1929429999999998E-7</c:v>
                      </c:pt>
                      <c:pt idx="7">
                        <c:v>3.1823669999999996E-7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v>BEA19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'FER28'!$B$9:$B$16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60</c:v>
                      </c:pt>
                      <c:pt idx="4">
                        <c:v>80</c:v>
                      </c:pt>
                      <c:pt idx="5">
                        <c:v>120</c:v>
                      </c:pt>
                      <c:pt idx="6">
                        <c:v>180</c:v>
                      </c:pt>
                      <c:pt idx="7">
                        <c:v>240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'FER28'!$I$9:$I$16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7.667499999999999E-9</c:v>
                      </c:pt>
                      <c:pt idx="2">
                        <c:v>3.0754059999999998E-8</c:v>
                      </c:pt>
                      <c:pt idx="3">
                        <c:v>6.373485999999999E-8</c:v>
                      </c:pt>
                      <c:pt idx="4">
                        <c:v>1.3574293999999999E-7</c:v>
                      </c:pt>
                      <c:pt idx="5">
                        <c:v>2.2534077999999998E-7</c:v>
                      </c:pt>
                      <c:pt idx="6">
                        <c:v>4.0893389999999996E-7</c:v>
                      </c:pt>
                      <c:pt idx="7">
                        <c:v>5.5734749999999998E-7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v>FER28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'BEA19'!$B$9:$B$16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64</c:v>
                      </c:pt>
                      <c:pt idx="4">
                        <c:v>95</c:v>
                      </c:pt>
                      <c:pt idx="5">
                        <c:v>120</c:v>
                      </c:pt>
                      <c:pt idx="6">
                        <c:v>180</c:v>
                      </c:pt>
                      <c:pt idx="7">
                        <c:v>240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'BEA19'!$I$9:$I$16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6.073428E-9</c:v>
                      </c:pt>
                      <c:pt idx="3">
                        <c:v>3.4876659999999999E-8</c:v>
                      </c:pt>
                      <c:pt idx="4">
                        <c:v>8.7645939999999997E-8</c:v>
                      </c:pt>
                      <c:pt idx="5">
                        <c:v>1.5855465999999999E-7</c:v>
                      </c:pt>
                      <c:pt idx="6">
                        <c:v>4.1168229999999997E-7</c:v>
                      </c:pt>
                      <c:pt idx="7">
                        <c:v>6.3705109999999997E-7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-114447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93536"/>
        <c:crosses val="autoZero"/>
        <c:crossBetween val="midCat"/>
      </c:valAx>
      <c:valAx>
        <c:axId val="-11444935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7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Fructose</a:t>
            </a:r>
            <a:r>
              <a:rPr lang="en-US" baseline="0"/>
              <a:t> Concentration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FAU40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'FAU40'!$B$9:$B$16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'FAU40'!$K$9:$K$16</c:f>
              <c:numCache>
                <c:formatCode>General</c:formatCode>
                <c:ptCount val="8"/>
                <c:pt idx="0">
                  <c:v>0</c:v>
                </c:pt>
                <c:pt idx="1">
                  <c:v>1.8400739E-7</c:v>
                </c:pt>
                <c:pt idx="2">
                  <c:v>5.1799460000000006E-7</c:v>
                </c:pt>
                <c:pt idx="3">
                  <c:v>9.3598100000000002E-7</c:v>
                </c:pt>
                <c:pt idx="4">
                  <c:v>1.7518583E-6</c:v>
                </c:pt>
                <c:pt idx="5">
                  <c:v>2.4592198999999999E-6</c:v>
                </c:pt>
                <c:pt idx="6">
                  <c:v>4.0909745000000006E-6</c:v>
                </c:pt>
                <c:pt idx="7">
                  <c:v>5.0153675000000006E-6</c:v>
                </c:pt>
              </c:numCache>
            </c:numRef>
          </c:yVal>
          <c:smooth val="1"/>
        </c:ser>
        <c:ser>
          <c:idx val="1"/>
          <c:order val="1"/>
          <c:tx>
            <c:v>MFI40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'MFI40'!$B$9:$B$16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'MFI40'!$K$9:$K$16</c:f>
              <c:numCache>
                <c:formatCode>General</c:formatCode>
                <c:ptCount val="8"/>
                <c:pt idx="0">
                  <c:v>0</c:v>
                </c:pt>
                <c:pt idx="1">
                  <c:v>1.4783549E-7</c:v>
                </c:pt>
                <c:pt idx="2">
                  <c:v>3.1543196000000003E-7</c:v>
                </c:pt>
                <c:pt idx="3">
                  <c:v>5.9033840000000005E-7</c:v>
                </c:pt>
                <c:pt idx="4">
                  <c:v>1.1650696999999999E-6</c:v>
                </c:pt>
                <c:pt idx="5">
                  <c:v>1.9327177999999999E-6</c:v>
                </c:pt>
                <c:pt idx="6">
                  <c:v>3.5564341999999999E-6</c:v>
                </c:pt>
                <c:pt idx="7">
                  <c:v>5.3368955000000007E-6</c:v>
                </c:pt>
              </c:numCache>
            </c:numRef>
          </c:yVal>
          <c:smooth val="1"/>
        </c:ser>
        <c:ser>
          <c:idx val="5"/>
          <c:order val="5"/>
          <c:tx>
            <c:v>MOR45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'MOR45'!$B$9:$B$16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64</c:v>
                </c:pt>
                <c:pt idx="4">
                  <c:v>95</c:v>
                </c:pt>
                <c:pt idx="5">
                  <c:v>125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'MOR45'!$K$9:$K$16</c:f>
              <c:numCache>
                <c:formatCode>General</c:formatCode>
                <c:ptCount val="8"/>
                <c:pt idx="0">
                  <c:v>0</c:v>
                </c:pt>
                <c:pt idx="1">
                  <c:v>1.3135717999999999E-7</c:v>
                </c:pt>
                <c:pt idx="2">
                  <c:v>3.1744150999999999E-7</c:v>
                </c:pt>
                <c:pt idx="3">
                  <c:v>5.4210919999999998E-7</c:v>
                </c:pt>
                <c:pt idx="4">
                  <c:v>9.882292999999999E-7</c:v>
                </c:pt>
                <c:pt idx="5">
                  <c:v>1.5267887E-6</c:v>
                </c:pt>
                <c:pt idx="6">
                  <c:v>2.8973017999999999E-6</c:v>
                </c:pt>
                <c:pt idx="7">
                  <c:v>4.0909745000000006E-6</c:v>
                </c:pt>
              </c:numCache>
            </c:numRef>
          </c:yVal>
          <c:smooth val="1"/>
        </c:ser>
        <c:ser>
          <c:idx val="6"/>
          <c:order val="6"/>
          <c:tx>
            <c:v>PMFI70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PMFI70!$B$9:$B$16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184</c:v>
                </c:pt>
                <c:pt idx="7">
                  <c:v>240</c:v>
                </c:pt>
              </c:numCache>
            </c:numRef>
          </c:xVal>
          <c:yVal>
            <c:numRef>
              <c:f>PMFI70!$K$9:$K$16</c:f>
              <c:numCache>
                <c:formatCode>General</c:formatCode>
                <c:ptCount val="8"/>
                <c:pt idx="0">
                  <c:v>0</c:v>
                </c:pt>
                <c:pt idx="1">
                  <c:v>1.51131152E-7</c:v>
                </c:pt>
                <c:pt idx="2">
                  <c:v>3.568528046E-7</c:v>
                </c:pt>
                <c:pt idx="3">
                  <c:v>6.967159388E-7</c:v>
                </c:pt>
                <c:pt idx="4">
                  <c:v>1.2243393676999999E-6</c:v>
                </c:pt>
                <c:pt idx="5">
                  <c:v>1.7720301628999999E-6</c:v>
                </c:pt>
                <c:pt idx="6">
                  <c:v>3.0847325284999999E-6</c:v>
                </c:pt>
                <c:pt idx="7">
                  <c:v>4.3090146941000006E-6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503872"/>
        <c:axId val="-114448320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FAU15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'FAU15'!$B$9:$B$16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60</c:v>
                      </c:pt>
                      <c:pt idx="4">
                        <c:v>90</c:v>
                      </c:pt>
                      <c:pt idx="5">
                        <c:v>120</c:v>
                      </c:pt>
                      <c:pt idx="6">
                        <c:v>180</c:v>
                      </c:pt>
                      <c:pt idx="7">
                        <c:v>240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'FAU15'!$K$9:$K$16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1.7757682999999999E-7</c:v>
                      </c:pt>
                      <c:pt idx="2">
                        <c:v>4.5770810000000003E-7</c:v>
                      </c:pt>
                      <c:pt idx="3">
                        <c:v>9.6411469999999997E-7</c:v>
                      </c:pt>
                      <c:pt idx="4">
                        <c:v>1.7518583E-6</c:v>
                      </c:pt>
                      <c:pt idx="5">
                        <c:v>3.3916511000000001E-6</c:v>
                      </c:pt>
                      <c:pt idx="6">
                        <c:v>4.1311655000000001E-6</c:v>
                      </c:pt>
                      <c:pt idx="7">
                        <c:v>5.6182325000000004E-6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v>BEA19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'FER28'!$B$9:$B$16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60</c:v>
                      </c:pt>
                      <c:pt idx="4">
                        <c:v>80</c:v>
                      </c:pt>
                      <c:pt idx="5">
                        <c:v>120</c:v>
                      </c:pt>
                      <c:pt idx="6">
                        <c:v>180</c:v>
                      </c:pt>
                      <c:pt idx="7">
                        <c:v>240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'FER28'!$K$9:$K$16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1.1407505000000002E-7</c:v>
                      </c:pt>
                      <c:pt idx="2">
                        <c:v>3.0417848000000001E-7</c:v>
                      </c:pt>
                      <c:pt idx="3">
                        <c:v>5.823002E-7</c:v>
                      </c:pt>
                      <c:pt idx="4">
                        <c:v>1.1007640999999999E-6</c:v>
                      </c:pt>
                      <c:pt idx="5">
                        <c:v>1.9327177999999999E-6</c:v>
                      </c:pt>
                      <c:pt idx="6">
                        <c:v>3.8980577000000003E-6</c:v>
                      </c:pt>
                      <c:pt idx="7">
                        <c:v>6.3014795000000003E-6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v>FER28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'BEA19'!$B$9:$B$16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64</c:v>
                      </c:pt>
                      <c:pt idx="4">
                        <c:v>95</c:v>
                      </c:pt>
                      <c:pt idx="5">
                        <c:v>120</c:v>
                      </c:pt>
                      <c:pt idx="6">
                        <c:v>180</c:v>
                      </c:pt>
                      <c:pt idx="7">
                        <c:v>240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'BEA19'!$K$9:$K$16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8.1520340000000007E-8</c:v>
                      </c:pt>
                      <c:pt idx="2">
                        <c:v>1.9887806E-7</c:v>
                      </c:pt>
                      <c:pt idx="3">
                        <c:v>4.1349799999999999E-7</c:v>
                      </c:pt>
                      <c:pt idx="4">
                        <c:v>8.5961810000000001E-7</c:v>
                      </c:pt>
                      <c:pt idx="5">
                        <c:v>1.5348268999999999E-6</c:v>
                      </c:pt>
                      <c:pt idx="6">
                        <c:v>4.1713565000000006E-6</c:v>
                      </c:pt>
                      <c:pt idx="7">
                        <c:v>7.9091195000000002E-6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-114450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83200"/>
        <c:crosses val="autoZero"/>
        <c:crossBetween val="midCat"/>
      </c:valAx>
      <c:valAx>
        <c:axId val="-114448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0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  <a:r>
              <a:rPr lang="en-US" baseline="0"/>
              <a:t> (Method 2)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FAU40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'FAU40'!$B$9:$B$16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'FAU40'!$H$20:$H$27</c:f>
              <c:numCache>
                <c:formatCode>General</c:formatCode>
                <c:ptCount val="8"/>
                <c:pt idx="0">
                  <c:v>0</c:v>
                </c:pt>
                <c:pt idx="1">
                  <c:v>9.0218284640947357E-3</c:v>
                </c:pt>
                <c:pt idx="2">
                  <c:v>2.6791006424089776E-2</c:v>
                </c:pt>
                <c:pt idx="3">
                  <c:v>4.9419408080159682E-2</c:v>
                </c:pt>
                <c:pt idx="4">
                  <c:v>9.2038059231914396E-2</c:v>
                </c:pt>
                <c:pt idx="5">
                  <c:v>0.13668043384436795</c:v>
                </c:pt>
                <c:pt idx="6">
                  <c:v>0.23282440264481333</c:v>
                </c:pt>
                <c:pt idx="7">
                  <c:v>0.31048526955301514</c:v>
                </c:pt>
              </c:numCache>
            </c:numRef>
          </c:yVal>
          <c:smooth val="1"/>
        </c:ser>
        <c:ser>
          <c:idx val="1"/>
          <c:order val="1"/>
          <c:tx>
            <c:v>MFI40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'MFI40'!$B$9:$B$16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'MFI40'!$H$20:$H$27</c:f>
              <c:numCache>
                <c:formatCode>General</c:formatCode>
                <c:ptCount val="8"/>
                <c:pt idx="0">
                  <c:v>0</c:v>
                </c:pt>
                <c:pt idx="1">
                  <c:v>7.6791314481242656E-3</c:v>
                </c:pt>
                <c:pt idx="2">
                  <c:v>1.7580872727234329E-2</c:v>
                </c:pt>
                <c:pt idx="3">
                  <c:v>3.4504790827600433E-2</c:v>
                </c:pt>
                <c:pt idx="4">
                  <c:v>0.10867351689055267</c:v>
                </c:pt>
                <c:pt idx="5">
                  <c:v>0.12447223644794045</c:v>
                </c:pt>
                <c:pt idx="6">
                  <c:v>0.24698875942446752</c:v>
                </c:pt>
                <c:pt idx="7">
                  <c:v>0.38446603114022504</c:v>
                </c:pt>
              </c:numCache>
            </c:numRef>
          </c:yVal>
          <c:smooth val="1"/>
        </c:ser>
        <c:ser>
          <c:idx val="5"/>
          <c:order val="5"/>
          <c:tx>
            <c:v>MOR45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'MOR45'!$B$9:$B$16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64</c:v>
                </c:pt>
                <c:pt idx="4">
                  <c:v>95</c:v>
                </c:pt>
                <c:pt idx="5">
                  <c:v>125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'MOR45'!$H$20:$H$27</c:f>
              <c:numCache>
                <c:formatCode>General</c:formatCode>
                <c:ptCount val="8"/>
                <c:pt idx="0">
                  <c:v>0</c:v>
                </c:pt>
                <c:pt idx="1">
                  <c:v>8.6450996041941893E-3</c:v>
                </c:pt>
                <c:pt idx="2">
                  <c:v>2.0136019509378159E-2</c:v>
                </c:pt>
                <c:pt idx="3">
                  <c:v>3.4606724182366204E-2</c:v>
                </c:pt>
                <c:pt idx="4">
                  <c:v>6.4300192977079978E-2</c:v>
                </c:pt>
                <c:pt idx="5">
                  <c:v>0.10399246771664791</c:v>
                </c:pt>
                <c:pt idx="6">
                  <c:v>0.20424652682623709</c:v>
                </c:pt>
                <c:pt idx="7">
                  <c:v>0.30675516854150919</c:v>
                </c:pt>
              </c:numCache>
            </c:numRef>
          </c:yVal>
          <c:smooth val="1"/>
        </c:ser>
        <c:ser>
          <c:idx val="6"/>
          <c:order val="6"/>
          <c:tx>
            <c:v>PMFI70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PMFI70!$B$9:$B$16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184</c:v>
                </c:pt>
                <c:pt idx="7">
                  <c:v>240</c:v>
                </c:pt>
              </c:numCache>
            </c:numRef>
          </c:xVal>
          <c:yVal>
            <c:numRef>
              <c:f>PMFI70!$H$20:$H$27</c:f>
              <c:numCache>
                <c:formatCode>General</c:formatCode>
                <c:ptCount val="8"/>
                <c:pt idx="0">
                  <c:v>0</c:v>
                </c:pt>
                <c:pt idx="1">
                  <c:v>8.8214458638479001E-3</c:v>
                </c:pt>
                <c:pt idx="2">
                  <c:v>2.2383197751251558E-2</c:v>
                </c:pt>
                <c:pt idx="3">
                  <c:v>4.4291568940154152E-2</c:v>
                </c:pt>
                <c:pt idx="4">
                  <c:v>7.9388365939284222E-2</c:v>
                </c:pt>
                <c:pt idx="5">
                  <c:v>0.12732177872608996</c:v>
                </c:pt>
                <c:pt idx="6">
                  <c:v>0.21736819180542155</c:v>
                </c:pt>
                <c:pt idx="7">
                  <c:v>0.32820127772143687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482656"/>
        <c:axId val="-114449571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FAU15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'FAU15'!$B$9:$B$16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60</c:v>
                      </c:pt>
                      <c:pt idx="4">
                        <c:v>90</c:v>
                      </c:pt>
                      <c:pt idx="5">
                        <c:v>120</c:v>
                      </c:pt>
                      <c:pt idx="6">
                        <c:v>180</c:v>
                      </c:pt>
                      <c:pt idx="7">
                        <c:v>240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'FAU15'!$H$20:$H$27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9.0389965844270004E-3</c:v>
                      </c:pt>
                      <c:pt idx="2">
                        <c:v>2.4618635508365325E-2</c:v>
                      </c:pt>
                      <c:pt idx="3">
                        <c:v>5.313514910856932E-2</c:v>
                      </c:pt>
                      <c:pt idx="4">
                        <c:v>0.10181728471306012</c:v>
                      </c:pt>
                      <c:pt idx="5">
                        <c:v>0.18766103086439587</c:v>
                      </c:pt>
                      <c:pt idx="6">
                        <c:v>0.26893371253980869</c:v>
                      </c:pt>
                      <c:pt idx="7">
                        <c:v>0.3884717912107496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v>BEA19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'FER28'!$B$9:$B$16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60</c:v>
                      </c:pt>
                      <c:pt idx="4">
                        <c:v>80</c:v>
                      </c:pt>
                      <c:pt idx="5">
                        <c:v>120</c:v>
                      </c:pt>
                      <c:pt idx="6">
                        <c:v>180</c:v>
                      </c:pt>
                      <c:pt idx="7">
                        <c:v>240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'FER28'!$H$20:$H$27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6.2063255813690288E-3</c:v>
                      </c:pt>
                      <c:pt idx="2">
                        <c:v>1.7389493529727715E-2</c:v>
                      </c:pt>
                      <c:pt idx="3">
                        <c:v>3.2584844357243251E-2</c:v>
                      </c:pt>
                      <c:pt idx="4">
                        <c:v>6.6317851660476615E-2</c:v>
                      </c:pt>
                      <c:pt idx="5">
                        <c:v>0.11877010255785662</c:v>
                      </c:pt>
                      <c:pt idx="6">
                        <c:v>0.25192928474725179</c:v>
                      </c:pt>
                      <c:pt idx="7">
                        <c:v>0.4102517559542776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v>FER28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'BEA19'!$B$9:$B$16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64</c:v>
                      </c:pt>
                      <c:pt idx="4">
                        <c:v>95</c:v>
                      </c:pt>
                      <c:pt idx="5">
                        <c:v>120</c:v>
                      </c:pt>
                      <c:pt idx="6">
                        <c:v>180</c:v>
                      </c:pt>
                      <c:pt idx="7">
                        <c:v>240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'BEA19'!$H$20:$H$27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3.8011779876058653E-3</c:v>
                      </c:pt>
                      <c:pt idx="2">
                        <c:v>1.0025043823133677E-2</c:v>
                      </c:pt>
                      <c:pt idx="3">
                        <c:v>2.4048182240018107E-2</c:v>
                      </c:pt>
                      <c:pt idx="4">
                        <c:v>5.2814510967493698E-2</c:v>
                      </c:pt>
                      <c:pt idx="5">
                        <c:v>9.9248794090445264E-2</c:v>
                      </c:pt>
                      <c:pt idx="6">
                        <c:v>0.30189993122462483</c:v>
                      </c:pt>
                      <c:pt idx="7">
                        <c:v>0.6145749771579434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-1144482656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95712"/>
        <c:crosses val="autoZero"/>
        <c:crossBetween val="midCat"/>
      </c:valAx>
      <c:valAx>
        <c:axId val="-1144495712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8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Sucrose</a:t>
            </a:r>
            <a:r>
              <a:rPr lang="en-US" baseline="0"/>
              <a:t> Selectivity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FAU40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'FAU40'!$B$9:$B$16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'FAU40'!$N$20:$N$27</c:f>
              <c:numCache>
                <c:formatCode>General</c:formatCode>
                <c:ptCount val="8"/>
                <c:pt idx="0">
                  <c:v>0</c:v>
                </c:pt>
                <c:pt idx="1">
                  <c:v>3.5855209502606671E-2</c:v>
                </c:pt>
                <c:pt idx="2">
                  <c:v>5.7931317093767108E-2</c:v>
                </c:pt>
                <c:pt idx="3">
                  <c:v>5.4049921836320534E-2</c:v>
                </c:pt>
                <c:pt idx="4">
                  <c:v>5.3433482676241706E-2</c:v>
                </c:pt>
                <c:pt idx="5">
                  <c:v>5.0765597115637731E-2</c:v>
                </c:pt>
                <c:pt idx="6">
                  <c:v>5.033241574712996E-2</c:v>
                </c:pt>
                <c:pt idx="7">
                  <c:v>4.7305837499571041E-2</c:v>
                </c:pt>
              </c:numCache>
            </c:numRef>
          </c:yVal>
          <c:smooth val="1"/>
        </c:ser>
        <c:ser>
          <c:idx val="1"/>
          <c:order val="1"/>
          <c:tx>
            <c:v>MFI40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'MFI40'!$B$9:$B$16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'MFI40'!$N$20:$N$27</c:f>
              <c:numCache>
                <c:formatCode>General</c:formatCode>
                <c:ptCount val="8"/>
                <c:pt idx="0">
                  <c:v>0</c:v>
                </c:pt>
                <c:pt idx="1">
                  <c:v>7.1943474309947519E-2</c:v>
                </c:pt>
                <c:pt idx="2">
                  <c:v>9.3156509294951451E-2</c:v>
                </c:pt>
                <c:pt idx="3">
                  <c:v>0.10159557994906378</c:v>
                </c:pt>
                <c:pt idx="4">
                  <c:v>0.11074052793054147</c:v>
                </c:pt>
                <c:pt idx="5">
                  <c:v>0.1039618264085679</c:v>
                </c:pt>
                <c:pt idx="6">
                  <c:v>9.7496607460858128E-2</c:v>
                </c:pt>
                <c:pt idx="7">
                  <c:v>8.8608382432807151E-2</c:v>
                </c:pt>
              </c:numCache>
            </c:numRef>
          </c:yVal>
          <c:smooth val="1"/>
        </c:ser>
        <c:ser>
          <c:idx val="5"/>
          <c:order val="5"/>
          <c:tx>
            <c:v>MOR45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'MOR45'!$B$9:$B$16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64</c:v>
                </c:pt>
                <c:pt idx="4">
                  <c:v>95</c:v>
                </c:pt>
                <c:pt idx="5">
                  <c:v>125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'MOR45'!$N$20:$N$27</c:f>
              <c:numCache>
                <c:formatCode>General</c:formatCode>
                <c:ptCount val="8"/>
                <c:pt idx="0">
                  <c:v>0</c:v>
                </c:pt>
                <c:pt idx="1">
                  <c:v>0.17431119883335011</c:v>
                </c:pt>
                <c:pt idx="2">
                  <c:v>0.13605929135045261</c:v>
                </c:pt>
                <c:pt idx="3">
                  <c:v>0.12036382731332841</c:v>
                </c:pt>
                <c:pt idx="4">
                  <c:v>0.1237703711585182</c:v>
                </c:pt>
                <c:pt idx="5">
                  <c:v>0.11500522642319491</c:v>
                </c:pt>
                <c:pt idx="6">
                  <c:v>0.10736096623455463</c:v>
                </c:pt>
                <c:pt idx="7">
                  <c:v>0.10830387223037369</c:v>
                </c:pt>
              </c:numCache>
            </c:numRef>
          </c:yVal>
          <c:smooth val="1"/>
        </c:ser>
        <c:ser>
          <c:idx val="6"/>
          <c:order val="6"/>
          <c:tx>
            <c:v>PMFI70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PMFI70!$B$9:$B$16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184</c:v>
                </c:pt>
                <c:pt idx="7">
                  <c:v>240</c:v>
                </c:pt>
              </c:numCache>
            </c:numRef>
          </c:xVal>
          <c:yVal>
            <c:numRef>
              <c:f>PMFI70!$N$20:$N$27</c:f>
              <c:numCache>
                <c:formatCode>General</c:formatCode>
                <c:ptCount val="8"/>
                <c:pt idx="0">
                  <c:v>0</c:v>
                </c:pt>
                <c:pt idx="1">
                  <c:v>0.12187374911686029</c:v>
                </c:pt>
                <c:pt idx="2">
                  <c:v>0.14695551024733264</c:v>
                </c:pt>
                <c:pt idx="3">
                  <c:v>0.14176606999346672</c:v>
                </c:pt>
                <c:pt idx="4">
                  <c:v>0.12520573486907732</c:v>
                </c:pt>
                <c:pt idx="5">
                  <c:v>0.12174697242505468</c:v>
                </c:pt>
                <c:pt idx="6">
                  <c:v>0.11119105379268801</c:v>
                </c:pt>
                <c:pt idx="7">
                  <c:v>0.10300887465296005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488096"/>
        <c:axId val="-114447884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FAU15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'FAU15'!$B$9:$B$16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60</c:v>
                      </c:pt>
                      <c:pt idx="4">
                        <c:v>90</c:v>
                      </c:pt>
                      <c:pt idx="5">
                        <c:v>120</c:v>
                      </c:pt>
                      <c:pt idx="6">
                        <c:v>180</c:v>
                      </c:pt>
                      <c:pt idx="7">
                        <c:v>240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'FAU15'!$N$20:$N$27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2.6954573726657903E-2</c:v>
                      </c:pt>
                      <c:pt idx="2">
                        <c:v>4.3588003140703616E-2</c:v>
                      </c:pt>
                      <c:pt idx="3">
                        <c:v>5.2704458349252158E-2</c:v>
                      </c:pt>
                      <c:pt idx="4">
                        <c:v>5.232773565384722E-2</c:v>
                      </c:pt>
                      <c:pt idx="5">
                        <c:v>3.92176879100639E-2</c:v>
                      </c:pt>
                      <c:pt idx="6">
                        <c:v>4.9656358200688304E-2</c:v>
                      </c:pt>
                      <c:pt idx="7">
                        <c:v>5.2893493929733817E-2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v>BEA19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'FER28'!$B$9:$B$16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60</c:v>
                      </c:pt>
                      <c:pt idx="4">
                        <c:v>80</c:v>
                      </c:pt>
                      <c:pt idx="5">
                        <c:v>120</c:v>
                      </c:pt>
                      <c:pt idx="6">
                        <c:v>180</c:v>
                      </c:pt>
                      <c:pt idx="7">
                        <c:v>240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'FER28'!$N$20:$N$27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6.2981266615493081E-2</c:v>
                      </c:pt>
                      <c:pt idx="2">
                        <c:v>9.1821654593489177E-2</c:v>
                      </c:pt>
                      <c:pt idx="3">
                        <c:v>9.8655419722886245E-2</c:v>
                      </c:pt>
                      <c:pt idx="4">
                        <c:v>0.10977935071036879</c:v>
                      </c:pt>
                      <c:pt idx="5">
                        <c:v>0.10441828692157189</c:v>
                      </c:pt>
                      <c:pt idx="6">
                        <c:v>9.4946528337784525E-2</c:v>
                      </c:pt>
                      <c:pt idx="7">
                        <c:v>8.1158812964872359E-2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v>FER28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'BEA19'!$B$9:$B$16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64</c:v>
                      </c:pt>
                      <c:pt idx="4">
                        <c:v>95</c:v>
                      </c:pt>
                      <c:pt idx="5">
                        <c:v>120</c:v>
                      </c:pt>
                      <c:pt idx="6">
                        <c:v>180</c:v>
                      </c:pt>
                      <c:pt idx="7">
                        <c:v>240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'BEA19'!$N$20:$N$27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2.9633490633646925E-2</c:v>
                      </c:pt>
                      <c:pt idx="3">
                        <c:v>7.7784636625093842E-2</c:v>
                      </c:pt>
                      <c:pt idx="4">
                        <c:v>9.2525353332319038E-2</c:v>
                      </c:pt>
                      <c:pt idx="5">
                        <c:v>9.3631975064143252E-2</c:v>
                      </c:pt>
                      <c:pt idx="6">
                        <c:v>8.9827365197082759E-2</c:v>
                      </c:pt>
                      <c:pt idx="7">
                        <c:v>7.428923245082969E-2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-114448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78848"/>
        <c:crosses val="autoZero"/>
        <c:crossBetween val="midCat"/>
      </c:valAx>
      <c:valAx>
        <c:axId val="-11444788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Selectivity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88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Fructose</a:t>
            </a:r>
            <a:r>
              <a:rPr lang="en-US" baseline="0"/>
              <a:t> Selectivity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FAU40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'FAU40'!$B$10:$B$16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180</c:v>
                </c:pt>
                <c:pt idx="6">
                  <c:v>240</c:v>
                </c:pt>
              </c:numCache>
            </c:numRef>
          </c:xVal>
          <c:yVal>
            <c:numRef>
              <c:f>'FAU40'!$P$21:$P$27</c:f>
              <c:numCache>
                <c:formatCode>General</c:formatCode>
                <c:ptCount val="7"/>
                <c:pt idx="0">
                  <c:v>0.96414479049739332</c:v>
                </c:pt>
                <c:pt idx="1">
                  <c:v>0.94206868290623291</c:v>
                </c:pt>
                <c:pt idx="2">
                  <c:v>0.93961956400727054</c:v>
                </c:pt>
                <c:pt idx="3">
                  <c:v>0.92829735582784001</c:v>
                </c:pt>
                <c:pt idx="4">
                  <c:v>0.92911317514891423</c:v>
                </c:pt>
                <c:pt idx="5">
                  <c:v>0.92963935994419666</c:v>
                </c:pt>
                <c:pt idx="6">
                  <c:v>0.93435842671606528</c:v>
                </c:pt>
              </c:numCache>
            </c:numRef>
          </c:yVal>
          <c:smooth val="1"/>
        </c:ser>
        <c:ser>
          <c:idx val="1"/>
          <c:order val="1"/>
          <c:tx>
            <c:v>MFI40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'MFI40'!$B$10:$B$16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180</c:v>
                </c:pt>
                <c:pt idx="6">
                  <c:v>240</c:v>
                </c:pt>
              </c:numCache>
            </c:numRef>
          </c:xVal>
          <c:yVal>
            <c:numRef>
              <c:f>'MFI40'!$P$21:$P$27</c:f>
              <c:numCache>
                <c:formatCode>General</c:formatCode>
                <c:ptCount val="7"/>
                <c:pt idx="0">
                  <c:v>0.92805652569005248</c:v>
                </c:pt>
                <c:pt idx="1">
                  <c:v>0.90684349070504844</c:v>
                </c:pt>
                <c:pt idx="2">
                  <c:v>0.89840442005093624</c:v>
                </c:pt>
                <c:pt idx="3">
                  <c:v>0.88925947206945843</c:v>
                </c:pt>
                <c:pt idx="4">
                  <c:v>0.89603817359143223</c:v>
                </c:pt>
                <c:pt idx="5">
                  <c:v>0.90250339253914191</c:v>
                </c:pt>
                <c:pt idx="6">
                  <c:v>0.91139161756719289</c:v>
                </c:pt>
              </c:numCache>
            </c:numRef>
          </c:yVal>
          <c:smooth val="1"/>
        </c:ser>
        <c:ser>
          <c:idx val="5"/>
          <c:order val="5"/>
          <c:tx>
            <c:v>MOR45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'MOR45'!$B$10:$B$16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64</c:v>
                </c:pt>
                <c:pt idx="3">
                  <c:v>95</c:v>
                </c:pt>
                <c:pt idx="4">
                  <c:v>125</c:v>
                </c:pt>
                <c:pt idx="5">
                  <c:v>180</c:v>
                </c:pt>
                <c:pt idx="6">
                  <c:v>240</c:v>
                </c:pt>
              </c:numCache>
            </c:numRef>
          </c:xVal>
          <c:yVal>
            <c:numRef>
              <c:f>'MOR45'!$P$21:$P$27</c:f>
              <c:numCache>
                <c:formatCode>General</c:formatCode>
                <c:ptCount val="7"/>
                <c:pt idx="0">
                  <c:v>0.82568880116664989</c:v>
                </c:pt>
                <c:pt idx="1">
                  <c:v>0.86394070864954742</c:v>
                </c:pt>
                <c:pt idx="2">
                  <c:v>0.8796361726866716</c:v>
                </c:pt>
                <c:pt idx="3">
                  <c:v>0.8762296288414817</c:v>
                </c:pt>
                <c:pt idx="4">
                  <c:v>0.88499477357680512</c:v>
                </c:pt>
                <c:pt idx="5">
                  <c:v>0.8926390337654454</c:v>
                </c:pt>
                <c:pt idx="6">
                  <c:v>0.89169612776962637</c:v>
                </c:pt>
              </c:numCache>
            </c:numRef>
          </c:yVal>
          <c:smooth val="1"/>
        </c:ser>
        <c:ser>
          <c:idx val="6"/>
          <c:order val="6"/>
          <c:tx>
            <c:v>PMFI70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PMFI70!$B$10:$B$16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184</c:v>
                </c:pt>
                <c:pt idx="6">
                  <c:v>240</c:v>
                </c:pt>
              </c:numCache>
            </c:numRef>
          </c:xVal>
          <c:yVal>
            <c:numRef>
              <c:f>PMFI70!$P$21:$P$27</c:f>
              <c:numCache>
                <c:formatCode>General</c:formatCode>
                <c:ptCount val="7"/>
                <c:pt idx="0">
                  <c:v>0.87812625088313967</c:v>
                </c:pt>
                <c:pt idx="1">
                  <c:v>0.85304448975266733</c:v>
                </c:pt>
                <c:pt idx="2">
                  <c:v>0.85823393000653325</c:v>
                </c:pt>
                <c:pt idx="3">
                  <c:v>0.87479426513092262</c:v>
                </c:pt>
                <c:pt idx="4">
                  <c:v>0.87825302757494528</c:v>
                </c:pt>
                <c:pt idx="5">
                  <c:v>0.88596011407389319</c:v>
                </c:pt>
                <c:pt idx="6">
                  <c:v>0.89183779146958742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487008"/>
        <c:axId val="-11445016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FAU15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'FAU15'!$B$10:$B$16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90</c:v>
                      </c:pt>
                      <c:pt idx="4">
                        <c:v>120</c:v>
                      </c:pt>
                      <c:pt idx="5">
                        <c:v>180</c:v>
                      </c:pt>
                      <c:pt idx="6">
                        <c:v>240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'FAU15'!$P$21:$P$27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0.97304542627334201</c:v>
                      </c:pt>
                      <c:pt idx="1">
                        <c:v>0.95641199685929634</c:v>
                      </c:pt>
                      <c:pt idx="2">
                        <c:v>0.9389764597778848</c:v>
                      </c:pt>
                      <c:pt idx="3">
                        <c:v>0.93194792466604581</c:v>
                      </c:pt>
                      <c:pt idx="4">
                        <c:v>0.9472813156552754</c:v>
                      </c:pt>
                      <c:pt idx="5">
                        <c:v>0.9354490009741504</c:v>
                      </c:pt>
                      <c:pt idx="6">
                        <c:v>0.93379533735293041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v>BEA19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'FER28'!$B$10:$B$16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120</c:v>
                      </c:pt>
                      <c:pt idx="5">
                        <c:v>180</c:v>
                      </c:pt>
                      <c:pt idx="6">
                        <c:v>240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'FER28'!$P$21:$P$27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0.93701873338450692</c:v>
                      </c:pt>
                      <c:pt idx="1">
                        <c:v>0.90817834540651088</c:v>
                      </c:pt>
                      <c:pt idx="2">
                        <c:v>0.90134458027711384</c:v>
                      </c:pt>
                      <c:pt idx="3">
                        <c:v>0.89022064928963129</c:v>
                      </c:pt>
                      <c:pt idx="4">
                        <c:v>0.89558171307842815</c:v>
                      </c:pt>
                      <c:pt idx="5">
                        <c:v>0.90505347166221539</c:v>
                      </c:pt>
                      <c:pt idx="6">
                        <c:v>0.91759736276286785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v>FER28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'BEA19'!$B$10:$B$16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64</c:v>
                      </c:pt>
                      <c:pt idx="3">
                        <c:v>95</c:v>
                      </c:pt>
                      <c:pt idx="4">
                        <c:v>120</c:v>
                      </c:pt>
                      <c:pt idx="5">
                        <c:v>180</c:v>
                      </c:pt>
                      <c:pt idx="6">
                        <c:v>240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'BEA19'!$P$21:$P$27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0.97036650936635305</c:v>
                      </c:pt>
                      <c:pt idx="2">
                        <c:v>0.92221536337490617</c:v>
                      </c:pt>
                      <c:pt idx="3">
                        <c:v>0.90747464666768096</c:v>
                      </c:pt>
                      <c:pt idx="4">
                        <c:v>0.90636802493585678</c:v>
                      </c:pt>
                      <c:pt idx="5">
                        <c:v>0.91017263480291732</c:v>
                      </c:pt>
                      <c:pt idx="6">
                        <c:v>0.92231599163220956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-114448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501696"/>
        <c:crosses val="autoZero"/>
        <c:crossBetween val="midCat"/>
      </c:valAx>
      <c:valAx>
        <c:axId val="-1144501696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Selectivity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8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Zero-Order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Control!$K$19:$K$26</c:f>
              <c:numCache>
                <c:formatCode>General</c:formatCode>
                <c:ptCount val="8"/>
                <c:pt idx="0">
                  <c:v>300</c:v>
                </c:pt>
                <c:pt idx="1">
                  <c:v>1200</c:v>
                </c:pt>
                <c:pt idx="2">
                  <c:v>2400</c:v>
                </c:pt>
                <c:pt idx="3">
                  <c:v>3780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Control!$P$19:$P$26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2.5761636338252991E-8</c:v>
                </c:pt>
                <c:pt idx="3">
                  <c:v>6.6329091022544255E-8</c:v>
                </c:pt>
                <c:pt idx="4">
                  <c:v>8.6553099585921313E-8</c:v>
                </c:pt>
                <c:pt idx="5">
                  <c:v>9.3553717934782607E-8</c:v>
                </c:pt>
                <c:pt idx="6">
                  <c:v>1.5902508791806016E-7</c:v>
                </c:pt>
                <c:pt idx="7">
                  <c:v>1.889321268618166E-7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7110368"/>
        <c:axId val="-1297097856"/>
      </c:scatterChart>
      <c:valAx>
        <c:axId val="-129711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97856"/>
        <c:crosses val="autoZero"/>
        <c:crossBetween val="midCat"/>
      </c:valAx>
      <c:valAx>
        <c:axId val="-129709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11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/>
              <a:t>Second</a:t>
            </a:r>
            <a:r>
              <a:rPr lang="en-US" b="0" i="0" u="none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'FAU40-Mod Pro'!$A$20:$A$27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'FAU40-Mod Pro'!$J$20:$J$27</c:f>
              <c:numCache>
                <c:formatCode>General</c:formatCode>
                <c:ptCount val="8"/>
                <c:pt idx="0">
                  <c:v>0</c:v>
                </c:pt>
                <c:pt idx="1">
                  <c:v>19936.272456857776</c:v>
                </c:pt>
                <c:pt idx="2">
                  <c:v>34450.558263348124</c:v>
                </c:pt>
                <c:pt idx="3">
                  <c:v>74086.609832070753</c:v>
                </c:pt>
                <c:pt idx="4">
                  <c:v>167624.86974216855</c:v>
                </c:pt>
                <c:pt idx="5">
                  <c:v>264079.65536821424</c:v>
                </c:pt>
                <c:pt idx="6">
                  <c:v>482917.8632253781</c:v>
                </c:pt>
                <c:pt idx="7">
                  <c:v>836660.24586577574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7073920"/>
        <c:axId val="-1297057056"/>
      </c:scatterChart>
      <c:valAx>
        <c:axId val="-129707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57056"/>
        <c:crosses val="autoZero"/>
        <c:crossBetween val="midCat"/>
      </c:valAx>
      <c:valAx>
        <c:axId val="-12970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7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Sucrose</a:t>
            </a:r>
            <a:r>
              <a:rPr lang="en-US" baseline="0"/>
              <a:t> Selectivity vs Inulin Conversion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FAU40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'FAU40'!$H$20:$H$27</c:f>
              <c:numCache>
                <c:formatCode>General</c:formatCode>
                <c:ptCount val="8"/>
                <c:pt idx="0">
                  <c:v>0</c:v>
                </c:pt>
                <c:pt idx="1">
                  <c:v>9.0218284640947357E-3</c:v>
                </c:pt>
                <c:pt idx="2">
                  <c:v>2.6791006424089776E-2</c:v>
                </c:pt>
                <c:pt idx="3">
                  <c:v>4.9419408080159682E-2</c:v>
                </c:pt>
                <c:pt idx="4">
                  <c:v>9.2038059231914396E-2</c:v>
                </c:pt>
                <c:pt idx="5">
                  <c:v>0.13668043384436795</c:v>
                </c:pt>
                <c:pt idx="6">
                  <c:v>0.23282440264481333</c:v>
                </c:pt>
                <c:pt idx="7">
                  <c:v>0.31048526955301514</c:v>
                </c:pt>
              </c:numCache>
            </c:numRef>
          </c:xVal>
          <c:yVal>
            <c:numRef>
              <c:f>'FAU40'!$N$20:$N$27</c:f>
              <c:numCache>
                <c:formatCode>General</c:formatCode>
                <c:ptCount val="8"/>
                <c:pt idx="0">
                  <c:v>0</c:v>
                </c:pt>
                <c:pt idx="1">
                  <c:v>3.5855209502606671E-2</c:v>
                </c:pt>
                <c:pt idx="2">
                  <c:v>5.7931317093767108E-2</c:v>
                </c:pt>
                <c:pt idx="3">
                  <c:v>5.4049921836320534E-2</c:v>
                </c:pt>
                <c:pt idx="4">
                  <c:v>5.3433482676241706E-2</c:v>
                </c:pt>
                <c:pt idx="5">
                  <c:v>5.0765597115637731E-2</c:v>
                </c:pt>
                <c:pt idx="6">
                  <c:v>5.033241574712996E-2</c:v>
                </c:pt>
                <c:pt idx="7">
                  <c:v>4.7305837499571041E-2</c:v>
                </c:pt>
              </c:numCache>
            </c:numRef>
          </c:yVal>
          <c:smooth val="1"/>
        </c:ser>
        <c:ser>
          <c:idx val="1"/>
          <c:order val="1"/>
          <c:tx>
            <c:v>MFI40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'MFI40'!$H$20:$H$27</c:f>
              <c:numCache>
                <c:formatCode>General</c:formatCode>
                <c:ptCount val="8"/>
                <c:pt idx="0">
                  <c:v>0</c:v>
                </c:pt>
                <c:pt idx="1">
                  <c:v>7.6791314481242656E-3</c:v>
                </c:pt>
                <c:pt idx="2">
                  <c:v>1.7580872727234329E-2</c:v>
                </c:pt>
                <c:pt idx="3">
                  <c:v>3.4504790827600433E-2</c:v>
                </c:pt>
                <c:pt idx="4">
                  <c:v>0.10867351689055267</c:v>
                </c:pt>
                <c:pt idx="5">
                  <c:v>0.12447223644794045</c:v>
                </c:pt>
                <c:pt idx="6">
                  <c:v>0.24698875942446752</c:v>
                </c:pt>
                <c:pt idx="7">
                  <c:v>0.38446603114022504</c:v>
                </c:pt>
              </c:numCache>
            </c:numRef>
          </c:xVal>
          <c:yVal>
            <c:numRef>
              <c:f>'MFI40'!$N$20:$N$27</c:f>
              <c:numCache>
                <c:formatCode>General</c:formatCode>
                <c:ptCount val="8"/>
                <c:pt idx="0">
                  <c:v>0</c:v>
                </c:pt>
                <c:pt idx="1">
                  <c:v>7.1943474309947519E-2</c:v>
                </c:pt>
                <c:pt idx="2">
                  <c:v>9.3156509294951451E-2</c:v>
                </c:pt>
                <c:pt idx="3">
                  <c:v>0.10159557994906378</c:v>
                </c:pt>
                <c:pt idx="4">
                  <c:v>0.11074052793054147</c:v>
                </c:pt>
                <c:pt idx="5">
                  <c:v>0.1039618264085679</c:v>
                </c:pt>
                <c:pt idx="6">
                  <c:v>9.7496607460858128E-2</c:v>
                </c:pt>
                <c:pt idx="7">
                  <c:v>8.8608382432807151E-2</c:v>
                </c:pt>
              </c:numCache>
            </c:numRef>
          </c:yVal>
          <c:smooth val="1"/>
        </c:ser>
        <c:ser>
          <c:idx val="5"/>
          <c:order val="5"/>
          <c:tx>
            <c:v>MOR45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'MOR45'!$H$20:$H$27</c:f>
              <c:numCache>
                <c:formatCode>General</c:formatCode>
                <c:ptCount val="8"/>
                <c:pt idx="0">
                  <c:v>0</c:v>
                </c:pt>
                <c:pt idx="1">
                  <c:v>8.6450996041941893E-3</c:v>
                </c:pt>
                <c:pt idx="2">
                  <c:v>2.0136019509378159E-2</c:v>
                </c:pt>
                <c:pt idx="3">
                  <c:v>3.4606724182366204E-2</c:v>
                </c:pt>
                <c:pt idx="4">
                  <c:v>6.4300192977079978E-2</c:v>
                </c:pt>
                <c:pt idx="5">
                  <c:v>0.10399246771664791</c:v>
                </c:pt>
                <c:pt idx="6">
                  <c:v>0.20424652682623709</c:v>
                </c:pt>
                <c:pt idx="7">
                  <c:v>0.30675516854150919</c:v>
                </c:pt>
              </c:numCache>
            </c:numRef>
          </c:xVal>
          <c:yVal>
            <c:numRef>
              <c:f>'MOR45'!$N$20:$N$27</c:f>
              <c:numCache>
                <c:formatCode>General</c:formatCode>
                <c:ptCount val="8"/>
                <c:pt idx="0">
                  <c:v>0</c:v>
                </c:pt>
                <c:pt idx="1">
                  <c:v>0.17431119883335011</c:v>
                </c:pt>
                <c:pt idx="2">
                  <c:v>0.13605929135045261</c:v>
                </c:pt>
                <c:pt idx="3">
                  <c:v>0.12036382731332841</c:v>
                </c:pt>
                <c:pt idx="4">
                  <c:v>0.1237703711585182</c:v>
                </c:pt>
                <c:pt idx="5">
                  <c:v>0.11500522642319491</c:v>
                </c:pt>
                <c:pt idx="6">
                  <c:v>0.10736096623455463</c:v>
                </c:pt>
                <c:pt idx="7">
                  <c:v>0.10830387223037369</c:v>
                </c:pt>
              </c:numCache>
            </c:numRef>
          </c:yVal>
          <c:smooth val="1"/>
        </c:ser>
        <c:ser>
          <c:idx val="6"/>
          <c:order val="6"/>
          <c:tx>
            <c:v>PMFI70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PMFI70!$H$20:$H$27</c:f>
              <c:numCache>
                <c:formatCode>General</c:formatCode>
                <c:ptCount val="8"/>
                <c:pt idx="0">
                  <c:v>0</c:v>
                </c:pt>
                <c:pt idx="1">
                  <c:v>8.8214458638479001E-3</c:v>
                </c:pt>
                <c:pt idx="2">
                  <c:v>2.2383197751251558E-2</c:v>
                </c:pt>
                <c:pt idx="3">
                  <c:v>4.4291568940154152E-2</c:v>
                </c:pt>
                <c:pt idx="4">
                  <c:v>7.9388365939284222E-2</c:v>
                </c:pt>
                <c:pt idx="5">
                  <c:v>0.12732177872608996</c:v>
                </c:pt>
                <c:pt idx="6">
                  <c:v>0.21736819180542155</c:v>
                </c:pt>
                <c:pt idx="7">
                  <c:v>0.32820127772143687</c:v>
                </c:pt>
              </c:numCache>
            </c:numRef>
          </c:xVal>
          <c:yVal>
            <c:numRef>
              <c:f>PMFI70!$N$20:$N$27</c:f>
              <c:numCache>
                <c:formatCode>General</c:formatCode>
                <c:ptCount val="8"/>
                <c:pt idx="0">
                  <c:v>0</c:v>
                </c:pt>
                <c:pt idx="1">
                  <c:v>0.12187374911686029</c:v>
                </c:pt>
                <c:pt idx="2">
                  <c:v>0.14695551024733264</c:v>
                </c:pt>
                <c:pt idx="3">
                  <c:v>0.14176606999346672</c:v>
                </c:pt>
                <c:pt idx="4">
                  <c:v>0.12520573486907732</c:v>
                </c:pt>
                <c:pt idx="5">
                  <c:v>0.12174697242505468</c:v>
                </c:pt>
                <c:pt idx="6">
                  <c:v>0.11119105379268801</c:v>
                </c:pt>
                <c:pt idx="7">
                  <c:v>0.10300887465296005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494080"/>
        <c:axId val="-114448537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FAU15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'FAU15'!$H$20:$H$27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9.0389965844270004E-3</c:v>
                      </c:pt>
                      <c:pt idx="2">
                        <c:v>2.4618635508365325E-2</c:v>
                      </c:pt>
                      <c:pt idx="3">
                        <c:v>5.313514910856932E-2</c:v>
                      </c:pt>
                      <c:pt idx="4">
                        <c:v>0.10181728471306012</c:v>
                      </c:pt>
                      <c:pt idx="5">
                        <c:v>0.18766103086439587</c:v>
                      </c:pt>
                      <c:pt idx="6">
                        <c:v>0.26893371253980869</c:v>
                      </c:pt>
                      <c:pt idx="7">
                        <c:v>0.3884717912107496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'FAU15'!$N$20:$N$27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2.6954573726657903E-2</c:v>
                      </c:pt>
                      <c:pt idx="2">
                        <c:v>4.3588003140703616E-2</c:v>
                      </c:pt>
                      <c:pt idx="3">
                        <c:v>5.2704458349252158E-2</c:v>
                      </c:pt>
                      <c:pt idx="4">
                        <c:v>5.232773565384722E-2</c:v>
                      </c:pt>
                      <c:pt idx="5">
                        <c:v>3.92176879100639E-2</c:v>
                      </c:pt>
                      <c:pt idx="6">
                        <c:v>4.9656358200688304E-2</c:v>
                      </c:pt>
                      <c:pt idx="7">
                        <c:v>5.2893493929733817E-2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v>BEA19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'FER28'!$H$20:$H$27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6.2063255813690288E-3</c:v>
                      </c:pt>
                      <c:pt idx="2">
                        <c:v>1.7389493529727715E-2</c:v>
                      </c:pt>
                      <c:pt idx="3">
                        <c:v>3.2584844357243251E-2</c:v>
                      </c:pt>
                      <c:pt idx="4">
                        <c:v>6.6317851660476615E-2</c:v>
                      </c:pt>
                      <c:pt idx="5">
                        <c:v>0.11877010255785662</c:v>
                      </c:pt>
                      <c:pt idx="6">
                        <c:v>0.25192928474725179</c:v>
                      </c:pt>
                      <c:pt idx="7">
                        <c:v>0.4102517559542776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'FER28'!$N$20:$N$27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6.2981266615493081E-2</c:v>
                      </c:pt>
                      <c:pt idx="2">
                        <c:v>9.1821654593489177E-2</c:v>
                      </c:pt>
                      <c:pt idx="3">
                        <c:v>9.8655419722886245E-2</c:v>
                      </c:pt>
                      <c:pt idx="4">
                        <c:v>0.10977935071036879</c:v>
                      </c:pt>
                      <c:pt idx="5">
                        <c:v>0.10441828692157189</c:v>
                      </c:pt>
                      <c:pt idx="6">
                        <c:v>9.4946528337784525E-2</c:v>
                      </c:pt>
                      <c:pt idx="7">
                        <c:v>8.1158812964872359E-2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v>FER28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'BEA19'!$H$20:$H$27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3.8011779876058653E-3</c:v>
                      </c:pt>
                      <c:pt idx="2">
                        <c:v>1.0025043823133677E-2</c:v>
                      </c:pt>
                      <c:pt idx="3">
                        <c:v>2.4048182240018107E-2</c:v>
                      </c:pt>
                      <c:pt idx="4">
                        <c:v>5.2814510967493698E-2</c:v>
                      </c:pt>
                      <c:pt idx="5">
                        <c:v>9.9248794090445264E-2</c:v>
                      </c:pt>
                      <c:pt idx="6">
                        <c:v>0.30189993122462483</c:v>
                      </c:pt>
                      <c:pt idx="7">
                        <c:v>0.6145749771579434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'BEA19'!$N$20:$N$27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2.9633490633646925E-2</c:v>
                      </c:pt>
                      <c:pt idx="3">
                        <c:v>7.7784636625093842E-2</c:v>
                      </c:pt>
                      <c:pt idx="4">
                        <c:v>9.2525353332319038E-2</c:v>
                      </c:pt>
                      <c:pt idx="5">
                        <c:v>9.3631975064143252E-2</c:v>
                      </c:pt>
                      <c:pt idx="6">
                        <c:v>8.9827365197082759E-2</c:v>
                      </c:pt>
                      <c:pt idx="7">
                        <c:v>7.428923245082969E-2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-114449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85376"/>
        <c:crosses val="autoZero"/>
        <c:crossBetween val="midCat"/>
      </c:valAx>
      <c:valAx>
        <c:axId val="-11444853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Selectivity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9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Fructose</a:t>
            </a:r>
            <a:r>
              <a:rPr lang="en-US" baseline="0"/>
              <a:t> Selectivity vs Inulin Conversion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FAU40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'FAU40'!$H$21:$H$27</c:f>
              <c:numCache>
                <c:formatCode>General</c:formatCode>
                <c:ptCount val="7"/>
                <c:pt idx="0">
                  <c:v>9.0218284640947357E-3</c:v>
                </c:pt>
                <c:pt idx="1">
                  <c:v>2.6791006424089776E-2</c:v>
                </c:pt>
                <c:pt idx="2">
                  <c:v>4.9419408080159682E-2</c:v>
                </c:pt>
                <c:pt idx="3">
                  <c:v>9.2038059231914396E-2</c:v>
                </c:pt>
                <c:pt idx="4">
                  <c:v>0.13668043384436795</c:v>
                </c:pt>
                <c:pt idx="5">
                  <c:v>0.23282440264481333</c:v>
                </c:pt>
                <c:pt idx="6">
                  <c:v>0.31048526955301514</c:v>
                </c:pt>
              </c:numCache>
            </c:numRef>
          </c:xVal>
          <c:yVal>
            <c:numRef>
              <c:f>'FAU40'!$P$21:$P$27</c:f>
              <c:numCache>
                <c:formatCode>General</c:formatCode>
                <c:ptCount val="7"/>
                <c:pt idx="0">
                  <c:v>0.96414479049739332</c:v>
                </c:pt>
                <c:pt idx="1">
                  <c:v>0.94206868290623291</c:v>
                </c:pt>
                <c:pt idx="2">
                  <c:v>0.93961956400727054</c:v>
                </c:pt>
                <c:pt idx="3">
                  <c:v>0.92829735582784001</c:v>
                </c:pt>
                <c:pt idx="4">
                  <c:v>0.92911317514891423</c:v>
                </c:pt>
                <c:pt idx="5">
                  <c:v>0.92963935994419666</c:v>
                </c:pt>
                <c:pt idx="6">
                  <c:v>0.93435842671606528</c:v>
                </c:pt>
              </c:numCache>
            </c:numRef>
          </c:yVal>
          <c:smooth val="1"/>
        </c:ser>
        <c:ser>
          <c:idx val="1"/>
          <c:order val="1"/>
          <c:tx>
            <c:v>MFI40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'MFI40'!$H$21:$H$27</c:f>
              <c:numCache>
                <c:formatCode>General</c:formatCode>
                <c:ptCount val="7"/>
                <c:pt idx="0">
                  <c:v>7.6791314481242656E-3</c:v>
                </c:pt>
                <c:pt idx="1">
                  <c:v>1.7580872727234329E-2</c:v>
                </c:pt>
                <c:pt idx="2">
                  <c:v>3.4504790827600433E-2</c:v>
                </c:pt>
                <c:pt idx="3">
                  <c:v>0.10867351689055267</c:v>
                </c:pt>
                <c:pt idx="4">
                  <c:v>0.12447223644794045</c:v>
                </c:pt>
                <c:pt idx="5">
                  <c:v>0.24698875942446752</c:v>
                </c:pt>
                <c:pt idx="6">
                  <c:v>0.38446603114022504</c:v>
                </c:pt>
              </c:numCache>
            </c:numRef>
          </c:xVal>
          <c:yVal>
            <c:numRef>
              <c:f>'MFI40'!$P$21:$P$27</c:f>
              <c:numCache>
                <c:formatCode>General</c:formatCode>
                <c:ptCount val="7"/>
                <c:pt idx="0">
                  <c:v>0.92805652569005248</c:v>
                </c:pt>
                <c:pt idx="1">
                  <c:v>0.90684349070504844</c:v>
                </c:pt>
                <c:pt idx="2">
                  <c:v>0.89840442005093624</c:v>
                </c:pt>
                <c:pt idx="3">
                  <c:v>0.88925947206945843</c:v>
                </c:pt>
                <c:pt idx="4">
                  <c:v>0.89603817359143223</c:v>
                </c:pt>
                <c:pt idx="5">
                  <c:v>0.90250339253914191</c:v>
                </c:pt>
                <c:pt idx="6">
                  <c:v>0.91139161756719289</c:v>
                </c:pt>
              </c:numCache>
            </c:numRef>
          </c:yVal>
          <c:smooth val="1"/>
        </c:ser>
        <c:ser>
          <c:idx val="5"/>
          <c:order val="5"/>
          <c:tx>
            <c:v>MOR45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'MOR45'!$H$21:$H$27</c:f>
              <c:numCache>
                <c:formatCode>General</c:formatCode>
                <c:ptCount val="7"/>
                <c:pt idx="0">
                  <c:v>8.6450996041941893E-3</c:v>
                </c:pt>
                <c:pt idx="1">
                  <c:v>2.0136019509378159E-2</c:v>
                </c:pt>
                <c:pt idx="2">
                  <c:v>3.4606724182366204E-2</c:v>
                </c:pt>
                <c:pt idx="3">
                  <c:v>6.4300192977079978E-2</c:v>
                </c:pt>
                <c:pt idx="4">
                  <c:v>0.10399246771664791</c:v>
                </c:pt>
                <c:pt idx="5">
                  <c:v>0.20424652682623709</c:v>
                </c:pt>
                <c:pt idx="6">
                  <c:v>0.30675516854150919</c:v>
                </c:pt>
              </c:numCache>
            </c:numRef>
          </c:xVal>
          <c:yVal>
            <c:numRef>
              <c:f>'MOR45'!$P$21:$P$27</c:f>
              <c:numCache>
                <c:formatCode>General</c:formatCode>
                <c:ptCount val="7"/>
                <c:pt idx="0">
                  <c:v>0.82568880116664989</c:v>
                </c:pt>
                <c:pt idx="1">
                  <c:v>0.86394070864954742</c:v>
                </c:pt>
                <c:pt idx="2">
                  <c:v>0.8796361726866716</c:v>
                </c:pt>
                <c:pt idx="3">
                  <c:v>0.8762296288414817</c:v>
                </c:pt>
                <c:pt idx="4">
                  <c:v>0.88499477357680512</c:v>
                </c:pt>
                <c:pt idx="5">
                  <c:v>0.8926390337654454</c:v>
                </c:pt>
                <c:pt idx="6">
                  <c:v>0.89169612776962637</c:v>
                </c:pt>
              </c:numCache>
            </c:numRef>
          </c:yVal>
          <c:smooth val="1"/>
        </c:ser>
        <c:ser>
          <c:idx val="6"/>
          <c:order val="6"/>
          <c:tx>
            <c:v>PMFI70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PMFI70!$H$21:$H$27</c:f>
              <c:numCache>
                <c:formatCode>General</c:formatCode>
                <c:ptCount val="7"/>
                <c:pt idx="0">
                  <c:v>8.8214458638479001E-3</c:v>
                </c:pt>
                <c:pt idx="1">
                  <c:v>2.2383197751251558E-2</c:v>
                </c:pt>
                <c:pt idx="2">
                  <c:v>4.4291568940154152E-2</c:v>
                </c:pt>
                <c:pt idx="3">
                  <c:v>7.9388365939284222E-2</c:v>
                </c:pt>
                <c:pt idx="4">
                  <c:v>0.12732177872608996</c:v>
                </c:pt>
                <c:pt idx="5">
                  <c:v>0.21736819180542155</c:v>
                </c:pt>
                <c:pt idx="6">
                  <c:v>0.32820127772143687</c:v>
                </c:pt>
              </c:numCache>
            </c:numRef>
          </c:xVal>
          <c:yVal>
            <c:numRef>
              <c:f>PMFI70!$P$21:$P$27</c:f>
              <c:numCache>
                <c:formatCode>General</c:formatCode>
                <c:ptCount val="7"/>
                <c:pt idx="0">
                  <c:v>0.87812625088313967</c:v>
                </c:pt>
                <c:pt idx="1">
                  <c:v>0.85304448975266733</c:v>
                </c:pt>
                <c:pt idx="2">
                  <c:v>0.85823393000653325</c:v>
                </c:pt>
                <c:pt idx="3">
                  <c:v>0.87479426513092262</c:v>
                </c:pt>
                <c:pt idx="4">
                  <c:v>0.87825302757494528</c:v>
                </c:pt>
                <c:pt idx="5">
                  <c:v>0.88596011407389319</c:v>
                </c:pt>
                <c:pt idx="6">
                  <c:v>0.89183779146958742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482112"/>
        <c:axId val="-114447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FAU15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'FAU15'!$H$21:$H$27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9.0389965844270004E-3</c:v>
                      </c:pt>
                      <c:pt idx="1">
                        <c:v>2.4618635508365325E-2</c:v>
                      </c:pt>
                      <c:pt idx="2">
                        <c:v>5.313514910856932E-2</c:v>
                      </c:pt>
                      <c:pt idx="3">
                        <c:v>0.10181728471306012</c:v>
                      </c:pt>
                      <c:pt idx="4">
                        <c:v>0.18766103086439587</c:v>
                      </c:pt>
                      <c:pt idx="5">
                        <c:v>0.26893371253980869</c:v>
                      </c:pt>
                      <c:pt idx="6">
                        <c:v>0.3884717912107496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'FAU15'!$P$21:$P$27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0.97304542627334201</c:v>
                      </c:pt>
                      <c:pt idx="1">
                        <c:v>0.95641199685929634</c:v>
                      </c:pt>
                      <c:pt idx="2">
                        <c:v>0.9389764597778848</c:v>
                      </c:pt>
                      <c:pt idx="3">
                        <c:v>0.93194792466604581</c:v>
                      </c:pt>
                      <c:pt idx="4">
                        <c:v>0.9472813156552754</c:v>
                      </c:pt>
                      <c:pt idx="5">
                        <c:v>0.9354490009741504</c:v>
                      </c:pt>
                      <c:pt idx="6">
                        <c:v>0.93379533735293041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v>BEA19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'FER28'!$H$21:$H$27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6.2063255813690288E-3</c:v>
                      </c:pt>
                      <c:pt idx="1">
                        <c:v>1.7389493529727715E-2</c:v>
                      </c:pt>
                      <c:pt idx="2">
                        <c:v>3.2584844357243251E-2</c:v>
                      </c:pt>
                      <c:pt idx="3">
                        <c:v>6.6317851660476615E-2</c:v>
                      </c:pt>
                      <c:pt idx="4">
                        <c:v>0.11877010255785662</c:v>
                      </c:pt>
                      <c:pt idx="5">
                        <c:v>0.25192928474725179</c:v>
                      </c:pt>
                      <c:pt idx="6">
                        <c:v>0.4102517559542776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'FER28'!$P$21:$P$27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0.93701873338450692</c:v>
                      </c:pt>
                      <c:pt idx="1">
                        <c:v>0.90817834540651088</c:v>
                      </c:pt>
                      <c:pt idx="2">
                        <c:v>0.90134458027711384</c:v>
                      </c:pt>
                      <c:pt idx="3">
                        <c:v>0.89022064928963129</c:v>
                      </c:pt>
                      <c:pt idx="4">
                        <c:v>0.89558171307842815</c:v>
                      </c:pt>
                      <c:pt idx="5">
                        <c:v>0.90505347166221539</c:v>
                      </c:pt>
                      <c:pt idx="6">
                        <c:v>0.91759736276286785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v>FER28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'BEA19'!$H$21:$H$27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3.8011779876058653E-3</c:v>
                      </c:pt>
                      <c:pt idx="1">
                        <c:v>1.0025043823133677E-2</c:v>
                      </c:pt>
                      <c:pt idx="2">
                        <c:v>2.4048182240018107E-2</c:v>
                      </c:pt>
                      <c:pt idx="3">
                        <c:v>5.2814510967493698E-2</c:v>
                      </c:pt>
                      <c:pt idx="4">
                        <c:v>9.9248794090445264E-2</c:v>
                      </c:pt>
                      <c:pt idx="5">
                        <c:v>0.30189993122462483</c:v>
                      </c:pt>
                      <c:pt idx="6">
                        <c:v>0.6145749771579434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'BEA19'!$P$21:$P$27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0.97036650936635305</c:v>
                      </c:pt>
                      <c:pt idx="2">
                        <c:v>0.92221536337490617</c:v>
                      </c:pt>
                      <c:pt idx="3">
                        <c:v>0.90747464666768096</c:v>
                      </c:pt>
                      <c:pt idx="4">
                        <c:v>0.90636802493585678</c:v>
                      </c:pt>
                      <c:pt idx="5">
                        <c:v>0.91017263480291732</c:v>
                      </c:pt>
                      <c:pt idx="6">
                        <c:v>0.92231599163220956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-114448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74496"/>
        <c:crosses val="autoZero"/>
        <c:crossBetween val="midCat"/>
      </c:valAx>
      <c:valAx>
        <c:axId val="-1144474496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Selectivity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482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'FAU40-Mod Pro'!$A$20:$A$27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'FAU40-Mod Pro'!$K$20:$K$27</c:f>
              <c:numCache>
                <c:formatCode>General</c:formatCode>
                <c:ptCount val="8"/>
                <c:pt idx="0">
                  <c:v>0</c:v>
                </c:pt>
                <c:pt idx="1">
                  <c:v>1.7624395338731277E-2</c:v>
                </c:pt>
                <c:pt idx="2">
                  <c:v>2.9706549884155536E-2</c:v>
                </c:pt>
                <c:pt idx="3">
                  <c:v>5.9500888276633565E-2</c:v>
                </c:pt>
                <c:pt idx="4">
                  <c:v>0.11791847749561578</c:v>
                </c:pt>
                <c:pt idx="5">
                  <c:v>0.17917704127770762</c:v>
                </c:pt>
                <c:pt idx="6">
                  <c:v>0.30399011086921823</c:v>
                </c:pt>
                <c:pt idx="7">
                  <c:v>0.4628926835196206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7048352"/>
        <c:axId val="-1297065760"/>
      </c:scatterChart>
      <c:valAx>
        <c:axId val="-129704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65760"/>
        <c:crosses val="autoZero"/>
        <c:crossBetween val="midCat"/>
      </c:valAx>
      <c:valAx>
        <c:axId val="-129706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4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915466552596401"/>
                  <c:y val="-5.0462962962962996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'FAU40-Mod Pro'!$A$20:$A$27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'FAU40-Mod Pro'!$L$20:$L$27</c:f>
              <c:numCache>
                <c:formatCode>General</c:formatCode>
                <c:ptCount val="8"/>
                <c:pt idx="0">
                  <c:v>0</c:v>
                </c:pt>
                <c:pt idx="1">
                  <c:v>1.582770807864295E-8</c:v>
                </c:pt>
                <c:pt idx="2">
                  <c:v>2.6518121917277524E-8</c:v>
                </c:pt>
                <c:pt idx="3">
                  <c:v>5.2335012488680123E-8</c:v>
                </c:pt>
                <c:pt idx="4">
                  <c:v>1.0077505659602271E-7</c:v>
                </c:pt>
                <c:pt idx="5">
                  <c:v>1.4862115350111321E-7</c:v>
                </c:pt>
                <c:pt idx="6">
                  <c:v>2.3748984505571037E-7</c:v>
                </c:pt>
                <c:pt idx="7">
                  <c:v>3.3570681632386815E-7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7045632"/>
        <c:axId val="-1297046720"/>
      </c:scatterChart>
      <c:valAx>
        <c:axId val="-129704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46720"/>
        <c:crosses val="autoZero"/>
        <c:crossBetween val="midCat"/>
      </c:valAx>
      <c:valAx>
        <c:axId val="-12970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4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'FAU40-Mod Pro'!$A$24:$A$27</c:f>
              <c:numCache>
                <c:formatCode>General</c:formatCode>
                <c:ptCount val="4"/>
                <c:pt idx="0">
                  <c:v>5400</c:v>
                </c:pt>
                <c:pt idx="1">
                  <c:v>7200</c:v>
                </c:pt>
                <c:pt idx="2">
                  <c:v>10800</c:v>
                </c:pt>
                <c:pt idx="3">
                  <c:v>14400</c:v>
                </c:pt>
              </c:numCache>
            </c:numRef>
          </c:xVal>
          <c:yVal>
            <c:numRef>
              <c:f>'FAU40-Mod Pro'!$K$24:$K$27</c:f>
              <c:numCache>
                <c:formatCode>General</c:formatCode>
                <c:ptCount val="4"/>
                <c:pt idx="0">
                  <c:v>0.11791847749561578</c:v>
                </c:pt>
                <c:pt idx="1">
                  <c:v>0.17917704127770762</c:v>
                </c:pt>
                <c:pt idx="2">
                  <c:v>0.30399011086921823</c:v>
                </c:pt>
                <c:pt idx="3">
                  <c:v>0.4628926835196206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7060864"/>
        <c:axId val="-1297070112"/>
      </c:scatterChart>
      <c:valAx>
        <c:axId val="-129706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70112"/>
        <c:crosses val="autoZero"/>
        <c:crossBetween val="midCat"/>
      </c:valAx>
      <c:valAx>
        <c:axId val="-12970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6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Glucose</a:t>
            </a:r>
            <a:r>
              <a:rPr lang="en-US" baseline="0"/>
              <a:t> selectivity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'T2 FAU40'!$A$20:$A$27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'T2 FAU40'!$O$20:$O$27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2.587997027375992E-2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1.5627225381660653E-2</c:v>
                </c:pt>
              </c:numCache>
            </c:numRef>
          </c:yVal>
          <c:smooth val="0"/>
        </c:ser>
        <c:ser>
          <c:idx val="1"/>
          <c:order val="1"/>
          <c:spPr>
            <a:ln w="19050">
              <a:noFill/>
            </a:ln>
          </c:spPr>
          <c:xVal>
            <c:numRef>
              <c:f>'T2 FAU40'!$A$20:$A$27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'T2 FAU40'!$U$20:$U$27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6.3305141564089923E-3</c:v>
                </c:pt>
                <c:pt idx="4">
                  <c:v>1.8269161495918305E-2</c:v>
                </c:pt>
                <c:pt idx="5">
                  <c:v>2.0121227735448076E-2</c:v>
                </c:pt>
                <c:pt idx="6">
                  <c:v>2.0028224308673268E-2</c:v>
                </c:pt>
                <c:pt idx="7">
                  <c:v>1.8335735784363712E-2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7045088"/>
        <c:axId val="-1297044544"/>
      </c:scatterChart>
      <c:valAx>
        <c:axId val="-129704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44544"/>
        <c:crosses val="autoZero"/>
        <c:crossBetween val="midCat"/>
      </c:valAx>
      <c:valAx>
        <c:axId val="-12970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4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897315652444899"/>
                  <c:y val="1.8150335374744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'T2 FAU40'!$A$20:$A$27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'T2 FAU40'!$F$20:$F$27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1.1862592767559078E-7</c:v>
                </c:pt>
                <c:pt idx="3">
                  <c:v>7.4998407639892395E-9</c:v>
                </c:pt>
                <c:pt idx="4">
                  <c:v>7.0214095062236105E-9</c:v>
                </c:pt>
                <c:pt idx="5">
                  <c:v>3.1173219889788415E-8</c:v>
                </c:pt>
                <c:pt idx="6">
                  <c:v>4.7933443694576813E-8</c:v>
                </c:pt>
                <c:pt idx="7">
                  <c:v>5.9952299024468366E-8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7041824"/>
        <c:axId val="-1297075008"/>
      </c:scatterChart>
      <c:valAx>
        <c:axId val="-129704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75008"/>
        <c:crosses val="autoZero"/>
        <c:crossBetween val="midCat"/>
      </c:valAx>
      <c:valAx>
        <c:axId val="-129707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4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 baseline="0"/>
              <a:t>Sucrose selectivity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'T2 FAU40'!$A$20:$A$27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'T2 FAU40'!$N$20:$N$27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2.1124090265567001E-2</c:v>
                </c:pt>
                <c:pt idx="3">
                  <c:v>1.5501232254384135E-2</c:v>
                </c:pt>
                <c:pt idx="4">
                  <c:v>1.0977700343397311E-2</c:v>
                </c:pt>
                <c:pt idx="5">
                  <c:v>9.1745539206622307E-3</c:v>
                </c:pt>
                <c:pt idx="6">
                  <c:v>4.2983304473619404E-4</c:v>
                </c:pt>
                <c:pt idx="7">
                  <c:v>2.54612776400025E-2</c:v>
                </c:pt>
              </c:numCache>
            </c:numRef>
          </c:yVal>
          <c:smooth val="0"/>
        </c:ser>
        <c:ser>
          <c:idx val="1"/>
          <c:order val="1"/>
          <c:tx>
            <c:v>Thien</c:v>
          </c:tx>
          <c:spPr>
            <a:ln w="19050">
              <a:noFill/>
            </a:ln>
          </c:spPr>
          <c:xVal>
            <c:numRef>
              <c:f>'T2 FAU40'!$A$20:$A$27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'T2 FAU40'!$T$20:$T$27</c:f>
              <c:numCache>
                <c:formatCode>General</c:formatCode>
                <c:ptCount val="8"/>
                <c:pt idx="0">
                  <c:v>0</c:v>
                </c:pt>
                <c:pt idx="1">
                  <c:v>3.5855209502606671E-2</c:v>
                </c:pt>
                <c:pt idx="2">
                  <c:v>5.7931317093767108E-2</c:v>
                </c:pt>
                <c:pt idx="3">
                  <c:v>5.4049921836320534E-2</c:v>
                </c:pt>
                <c:pt idx="4">
                  <c:v>5.3433482676241706E-2</c:v>
                </c:pt>
                <c:pt idx="5">
                  <c:v>5.0765597115637731E-2</c:v>
                </c:pt>
                <c:pt idx="6">
                  <c:v>5.033241574712996E-2</c:v>
                </c:pt>
                <c:pt idx="7">
                  <c:v>4.7305837499571041E-2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7054336"/>
        <c:axId val="-1297059232"/>
      </c:scatterChart>
      <c:valAx>
        <c:axId val="-129705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59232"/>
        <c:crosses val="autoZero"/>
        <c:crossBetween val="midCat"/>
      </c:valAx>
      <c:valAx>
        <c:axId val="-129705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5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Fructose selectivity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'T2 FAU40'!$A$20:$A$27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'T2 FAU40'!$P$20:$P$27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0.95299593946067318</c:v>
                </c:pt>
                <c:pt idx="3">
                  <c:v>0.98449876774561584</c:v>
                </c:pt>
                <c:pt idx="4">
                  <c:v>0.98902229965660271</c:v>
                </c:pt>
                <c:pt idx="5">
                  <c:v>0.99082544607933776</c:v>
                </c:pt>
                <c:pt idx="6">
                  <c:v>0.99957016695526379</c:v>
                </c:pt>
                <c:pt idx="7">
                  <c:v>0.95891149697833689</c:v>
                </c:pt>
              </c:numCache>
            </c:numRef>
          </c:yVal>
          <c:smooth val="0"/>
        </c:ser>
        <c:ser>
          <c:idx val="1"/>
          <c:order val="1"/>
          <c:tx>
            <c:v>THien</c:v>
          </c:tx>
          <c:spPr>
            <a:ln w="19050">
              <a:noFill/>
            </a:ln>
          </c:spPr>
          <c:xVal>
            <c:numRef>
              <c:f>'T2 FAU40'!$A$20:$A$27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'T2 FAU40'!$V$20:$V$27</c:f>
              <c:numCache>
                <c:formatCode>General</c:formatCode>
                <c:ptCount val="8"/>
                <c:pt idx="0">
                  <c:v>0</c:v>
                </c:pt>
                <c:pt idx="1">
                  <c:v>0.96414479049739332</c:v>
                </c:pt>
                <c:pt idx="2">
                  <c:v>0.94206868290623291</c:v>
                </c:pt>
                <c:pt idx="3">
                  <c:v>0.93961956400727054</c:v>
                </c:pt>
                <c:pt idx="4">
                  <c:v>0.92829735582784001</c:v>
                </c:pt>
                <c:pt idx="5">
                  <c:v>0.92911317514891423</c:v>
                </c:pt>
                <c:pt idx="6">
                  <c:v>0.92963935994419666</c:v>
                </c:pt>
                <c:pt idx="7">
                  <c:v>0.93435842671606528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7055424"/>
        <c:axId val="-1297059776"/>
      </c:scatterChart>
      <c:valAx>
        <c:axId val="-129705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59776"/>
        <c:crosses val="autoZero"/>
        <c:crossBetween val="midCat"/>
      </c:valAx>
      <c:valAx>
        <c:axId val="-129705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5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'T2 FAU40'!$A$20:$A$27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'T2 FAU40'!$H$20:$H$27</c:f>
              <c:numCache>
                <c:formatCode>General</c:formatCode>
                <c:ptCount val="8"/>
                <c:pt idx="0">
                  <c:v>0</c:v>
                </c:pt>
                <c:pt idx="1">
                  <c:v>8.7345627136041458E-3</c:v>
                </c:pt>
                <c:pt idx="2">
                  <c:v>2.8244748396948672E-2</c:v>
                </c:pt>
                <c:pt idx="3">
                  <c:v>5.1047359716644237E-2</c:v>
                </c:pt>
                <c:pt idx="4">
                  <c:v>8.8330765950197704E-2</c:v>
                </c:pt>
                <c:pt idx="5">
                  <c:v>0.16158943175200829</c:v>
                </c:pt>
                <c:pt idx="6">
                  <c:v>0.26513607538504019</c:v>
                </c:pt>
                <c:pt idx="7">
                  <c:v>0.37731233524698571</c:v>
                </c:pt>
              </c:numCache>
            </c:numRef>
          </c:yVal>
          <c:smooth val="0"/>
        </c:ser>
        <c:ser>
          <c:idx val="1"/>
          <c:order val="1"/>
          <c:tx>
            <c:v>Thien</c:v>
          </c:tx>
          <c:spPr>
            <a:ln w="19050">
              <a:noFill/>
            </a:ln>
          </c:spPr>
          <c:xVal>
            <c:numRef>
              <c:f>'T2 FAU40'!$A$20:$A$27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'T2 FAU40'!$R$20:$R$27</c:f>
              <c:numCache>
                <c:formatCode>General</c:formatCode>
                <c:ptCount val="8"/>
                <c:pt idx="0">
                  <c:v>0</c:v>
                </c:pt>
                <c:pt idx="1">
                  <c:v>9.0218284640947357E-3</c:v>
                </c:pt>
                <c:pt idx="2">
                  <c:v>2.6791006424089776E-2</c:v>
                </c:pt>
                <c:pt idx="3">
                  <c:v>4.9419408080159682E-2</c:v>
                </c:pt>
                <c:pt idx="4">
                  <c:v>9.2038059231914396E-2</c:v>
                </c:pt>
                <c:pt idx="5">
                  <c:v>0.13668043384436795</c:v>
                </c:pt>
                <c:pt idx="6">
                  <c:v>0.23282440264481333</c:v>
                </c:pt>
                <c:pt idx="7">
                  <c:v>0.31048526955301514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7052160"/>
        <c:axId val="-1297074464"/>
      </c:scatterChart>
      <c:valAx>
        <c:axId val="-129705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74464"/>
        <c:crosses val="autoZero"/>
        <c:crossBetween val="midCat"/>
      </c:valAx>
      <c:valAx>
        <c:axId val="-12970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5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/>
              <a:t>Second</a:t>
            </a:r>
            <a:r>
              <a:rPr lang="en-US" b="0" i="0" u="none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'T2 FAU40'!$A$20:$A$27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'T2 FAU40'!$J$20:$J$27</c:f>
              <c:numCache>
                <c:formatCode>General</c:formatCode>
                <c:ptCount val="8"/>
                <c:pt idx="0">
                  <c:v>0</c:v>
                </c:pt>
                <c:pt idx="1">
                  <c:v>9611.3634026368927</c:v>
                </c:pt>
                <c:pt idx="2">
                  <c:v>32373.928252867619</c:v>
                </c:pt>
                <c:pt idx="3">
                  <c:v>63024.076799420029</c:v>
                </c:pt>
                <c:pt idx="4">
                  <c:v>118960.63513103015</c:v>
                </c:pt>
                <c:pt idx="5">
                  <c:v>237589.0546782036</c:v>
                </c:pt>
                <c:pt idx="6">
                  <c:v>454367.27420341934</c:v>
                </c:pt>
                <c:pt idx="7">
                  <c:v>830590.97295443923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7027136"/>
        <c:axId val="-1297020064"/>
      </c:scatterChart>
      <c:valAx>
        <c:axId val="-129702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20064"/>
        <c:crosses val="autoZero"/>
        <c:crossBetween val="midCat"/>
      </c:valAx>
      <c:valAx>
        <c:axId val="-12970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2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Second</a:t>
            </a:r>
            <a:r>
              <a:rPr lang="en-US" u="sng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Control!$K$19:$K$26</c:f>
              <c:numCache>
                <c:formatCode>General</c:formatCode>
                <c:ptCount val="8"/>
                <c:pt idx="0">
                  <c:v>300</c:v>
                </c:pt>
                <c:pt idx="1">
                  <c:v>1200</c:v>
                </c:pt>
                <c:pt idx="2">
                  <c:v>2400</c:v>
                </c:pt>
                <c:pt idx="3">
                  <c:v>3780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Control!$N$19:$N$26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33182.446231310059</c:v>
                </c:pt>
                <c:pt idx="3">
                  <c:v>89589.028092101144</c:v>
                </c:pt>
                <c:pt idx="4">
                  <c:v>122144.48254822628</c:v>
                </c:pt>
                <c:pt idx="5">
                  <c:v>134026.05447312072</c:v>
                </c:pt>
                <c:pt idx="6">
                  <c:v>244110.33820856138</c:v>
                </c:pt>
                <c:pt idx="7">
                  <c:v>306979.65332754364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7081536"/>
        <c:axId val="-1297096768"/>
      </c:scatterChart>
      <c:valAx>
        <c:axId val="-129708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96768"/>
        <c:crosses val="autoZero"/>
        <c:crossBetween val="midCat"/>
      </c:valAx>
      <c:valAx>
        <c:axId val="-129709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8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'T2 FAU40'!$A$20:$A$27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'T2 FAU40'!$K$20:$K$27</c:f>
              <c:numCache>
                <c:formatCode>General</c:formatCode>
                <c:ptCount val="8"/>
                <c:pt idx="0">
                  <c:v>0</c:v>
                </c:pt>
                <c:pt idx="1">
                  <c:v>8.7729325993438322E-3</c:v>
                </c:pt>
                <c:pt idx="2">
                  <c:v>2.8651304990621837E-2</c:v>
                </c:pt>
                <c:pt idx="3">
                  <c:v>5.2396386482244664E-2</c:v>
                </c:pt>
                <c:pt idx="4">
                  <c:v>9.247803665575148E-2</c:v>
                </c:pt>
                <c:pt idx="5">
                  <c:v>0.17624736023718121</c:v>
                </c:pt>
                <c:pt idx="6">
                  <c:v>0.3080699334874783</c:v>
                </c:pt>
                <c:pt idx="7">
                  <c:v>0.47371022659331419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7036384"/>
        <c:axId val="-1297017344"/>
      </c:scatterChart>
      <c:valAx>
        <c:axId val="-129703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17344"/>
        <c:crosses val="autoZero"/>
        <c:crossBetween val="midCat"/>
      </c:valAx>
      <c:valAx>
        <c:axId val="-129701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3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915466552596401"/>
                  <c:y val="-5.0462962962962996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'T2 FAU40'!$A$20:$A$27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'T2 FAU40'!$L$20:$L$27</c:f>
              <c:numCache>
                <c:formatCode>General</c:formatCode>
                <c:ptCount val="8"/>
                <c:pt idx="0">
                  <c:v>0</c:v>
                </c:pt>
                <c:pt idx="1">
                  <c:v>1.1571548682982774E-9</c:v>
                </c:pt>
                <c:pt idx="2">
                  <c:v>3.7418642676277601E-9</c:v>
                </c:pt>
                <c:pt idx="3">
                  <c:v>6.7627542152610291E-9</c:v>
                </c:pt>
                <c:pt idx="4">
                  <c:v>1.1702059873082192E-8</c:v>
                </c:pt>
                <c:pt idx="5">
                  <c:v>2.1407367918506059E-8</c:v>
                </c:pt>
                <c:pt idx="6">
                  <c:v>3.5125227267010125E-8</c:v>
                </c:pt>
                <c:pt idx="7">
                  <c:v>4.9986338173520672E-8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7023328"/>
        <c:axId val="-1297039648"/>
      </c:scatterChart>
      <c:valAx>
        <c:axId val="-129702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39648"/>
        <c:crosses val="autoZero"/>
        <c:crossBetween val="midCat"/>
      </c:valAx>
      <c:valAx>
        <c:axId val="-12970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2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8275788337048499E-3"/>
                  <c:y val="-4.1666666666666669E-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'T2 FAU40'!$A$24:$A$27</c:f>
              <c:numCache>
                <c:formatCode>General</c:formatCode>
                <c:ptCount val="4"/>
                <c:pt idx="0">
                  <c:v>5400</c:v>
                </c:pt>
                <c:pt idx="1">
                  <c:v>7200</c:v>
                </c:pt>
                <c:pt idx="2">
                  <c:v>10800</c:v>
                </c:pt>
                <c:pt idx="3">
                  <c:v>14400</c:v>
                </c:pt>
              </c:numCache>
            </c:numRef>
          </c:xVal>
          <c:yVal>
            <c:numRef>
              <c:f>'T2 FAU40'!$K$24:$K$27</c:f>
              <c:numCache>
                <c:formatCode>General</c:formatCode>
                <c:ptCount val="4"/>
                <c:pt idx="0">
                  <c:v>9.247803665575148E-2</c:v>
                </c:pt>
                <c:pt idx="1">
                  <c:v>0.17624736023718121</c:v>
                </c:pt>
                <c:pt idx="2">
                  <c:v>0.3080699334874783</c:v>
                </c:pt>
                <c:pt idx="3">
                  <c:v>0.47371022659331419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7021696"/>
        <c:axId val="-1297032576"/>
      </c:scatterChart>
      <c:valAx>
        <c:axId val="-129702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32576"/>
        <c:crosses val="autoZero"/>
        <c:crossBetween val="midCat"/>
      </c:valAx>
      <c:valAx>
        <c:axId val="-129703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2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Glucose</a:t>
            </a:r>
            <a:r>
              <a:rPr lang="en-US" baseline="0"/>
              <a:t> selectivity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'T1 FAU40'!$A$20:$A$27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'T1 FAU40'!$O$20:$O$27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3.3957874768880576E-2</c:v>
                </c:pt>
                <c:pt idx="5">
                  <c:v>2.9627439263111757E-2</c:v>
                </c:pt>
                <c:pt idx="6">
                  <c:v>2.951895566413916E-2</c:v>
                </c:pt>
                <c:pt idx="7">
                  <c:v>2.8688686655361527E-2</c:v>
                </c:pt>
              </c:numCache>
            </c:numRef>
          </c:yVal>
          <c:smooth val="0"/>
        </c:ser>
        <c:ser>
          <c:idx val="1"/>
          <c:order val="1"/>
          <c:spPr>
            <a:ln w="19050">
              <a:noFill/>
            </a:ln>
          </c:spPr>
          <c:xVal>
            <c:numRef>
              <c:f>'T1 FAU40'!$A$20:$A$27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'T1 FAU40'!$U$20:$U$27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6.3305141564089923E-3</c:v>
                </c:pt>
                <c:pt idx="4">
                  <c:v>1.8269161495918305E-2</c:v>
                </c:pt>
                <c:pt idx="5">
                  <c:v>2.0121227735448076E-2</c:v>
                </c:pt>
                <c:pt idx="6">
                  <c:v>2.0028224308673268E-2</c:v>
                </c:pt>
                <c:pt idx="7">
                  <c:v>1.8335735784363712E-2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7016800"/>
        <c:axId val="-1297038016"/>
      </c:scatterChart>
      <c:valAx>
        <c:axId val="-129701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38016"/>
        <c:crosses val="autoZero"/>
        <c:crossBetween val="midCat"/>
      </c:valAx>
      <c:valAx>
        <c:axId val="-12970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1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897315652444899"/>
                  <c:y val="1.8150335374744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'T1 FAU40'!$A$20:$A$27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'T1 FAU40'!$F$20:$F$27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7019520"/>
        <c:axId val="-1297021152"/>
      </c:scatterChart>
      <c:valAx>
        <c:axId val="-129701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21152"/>
        <c:crosses val="autoZero"/>
        <c:crossBetween val="midCat"/>
      </c:valAx>
      <c:valAx>
        <c:axId val="-129702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1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 baseline="0"/>
              <a:t>Sucrose selectivity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'T1 FAU40'!$A$20:$A$27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'T1 FAU40'!$N$20:$N$27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9.2777704848053907E-2</c:v>
                </c:pt>
                <c:pt idx="5">
                  <c:v>6.0481165411024683E-2</c:v>
                </c:pt>
                <c:pt idx="6">
                  <c:v>6.396781690246113E-2</c:v>
                </c:pt>
                <c:pt idx="7">
                  <c:v>6.0169497858838079E-2</c:v>
                </c:pt>
              </c:numCache>
            </c:numRef>
          </c:yVal>
          <c:smooth val="0"/>
        </c:ser>
        <c:ser>
          <c:idx val="1"/>
          <c:order val="1"/>
          <c:tx>
            <c:v>Thien</c:v>
          </c:tx>
          <c:spPr>
            <a:ln w="19050">
              <a:noFill/>
            </a:ln>
          </c:spPr>
          <c:xVal>
            <c:numRef>
              <c:f>'T1 FAU40'!$A$20:$A$27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'T1 FAU40'!$T$20:$T$27</c:f>
              <c:numCache>
                <c:formatCode>General</c:formatCode>
                <c:ptCount val="8"/>
                <c:pt idx="0">
                  <c:v>0</c:v>
                </c:pt>
                <c:pt idx="1">
                  <c:v>3.5855209502606671E-2</c:v>
                </c:pt>
                <c:pt idx="2">
                  <c:v>5.7931317093767108E-2</c:v>
                </c:pt>
                <c:pt idx="3">
                  <c:v>5.4049921836320534E-2</c:v>
                </c:pt>
                <c:pt idx="4">
                  <c:v>5.3433482676241706E-2</c:v>
                </c:pt>
                <c:pt idx="5">
                  <c:v>5.0765597115637731E-2</c:v>
                </c:pt>
                <c:pt idx="6">
                  <c:v>5.033241574712996E-2</c:v>
                </c:pt>
                <c:pt idx="7">
                  <c:v>4.7305837499571041E-2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7035840"/>
        <c:axId val="-1297032032"/>
      </c:scatterChart>
      <c:valAx>
        <c:axId val="-129703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32032"/>
        <c:crosses val="autoZero"/>
        <c:crossBetween val="midCat"/>
      </c:valAx>
      <c:valAx>
        <c:axId val="-129703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3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Fructose selectivity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'T1 FAU40'!$A$20:$A$27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'T1 FAU40'!$P$20:$P$27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0.87326442038306551</c:v>
                </c:pt>
                <c:pt idx="5">
                  <c:v>0.90989139532586361</c:v>
                </c:pt>
                <c:pt idx="6">
                  <c:v>0.90651322743339968</c:v>
                </c:pt>
                <c:pt idx="7">
                  <c:v>0.91114181548580042</c:v>
                </c:pt>
              </c:numCache>
            </c:numRef>
          </c:yVal>
          <c:smooth val="0"/>
        </c:ser>
        <c:ser>
          <c:idx val="1"/>
          <c:order val="1"/>
          <c:tx>
            <c:v>THien</c:v>
          </c:tx>
          <c:spPr>
            <a:ln w="19050">
              <a:noFill/>
            </a:ln>
          </c:spPr>
          <c:xVal>
            <c:numRef>
              <c:f>'T1 FAU40'!$A$20:$A$27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'T1 FAU40'!$V$20:$V$27</c:f>
              <c:numCache>
                <c:formatCode>General</c:formatCode>
                <c:ptCount val="8"/>
                <c:pt idx="0">
                  <c:v>0</c:v>
                </c:pt>
                <c:pt idx="1">
                  <c:v>0.96414479049739332</c:v>
                </c:pt>
                <c:pt idx="2">
                  <c:v>0.94206868290623291</c:v>
                </c:pt>
                <c:pt idx="3">
                  <c:v>0.93961956400727054</c:v>
                </c:pt>
                <c:pt idx="4">
                  <c:v>0.92829735582784001</c:v>
                </c:pt>
                <c:pt idx="5">
                  <c:v>0.92911317514891423</c:v>
                </c:pt>
                <c:pt idx="6">
                  <c:v>0.92963935994419666</c:v>
                </c:pt>
                <c:pt idx="7">
                  <c:v>0.93435842671606528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7039104"/>
        <c:axId val="-1297016256"/>
      </c:scatterChart>
      <c:valAx>
        <c:axId val="-129703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16256"/>
        <c:crosses val="autoZero"/>
        <c:crossBetween val="midCat"/>
      </c:valAx>
      <c:valAx>
        <c:axId val="-12970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'T1 FAU40'!$A$20:$A$27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'T1 FAU40'!$H$20:$H$27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9.2368987636207781E-2</c:v>
                </c:pt>
                <c:pt idx="5">
                  <c:v>0.1306911494397566</c:v>
                </c:pt>
                <c:pt idx="6">
                  <c:v>0.16339935861504687</c:v>
                </c:pt>
                <c:pt idx="7">
                  <c:v>0.21152107989310184</c:v>
                </c:pt>
              </c:numCache>
            </c:numRef>
          </c:yVal>
          <c:smooth val="0"/>
        </c:ser>
        <c:ser>
          <c:idx val="1"/>
          <c:order val="1"/>
          <c:tx>
            <c:v>Thien</c:v>
          </c:tx>
          <c:spPr>
            <a:ln w="19050">
              <a:noFill/>
            </a:ln>
          </c:spPr>
          <c:xVal>
            <c:numRef>
              <c:f>'T1 FAU40'!$A$20:$A$27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'T1 FAU40'!$R$20:$R$27</c:f>
              <c:numCache>
                <c:formatCode>General</c:formatCode>
                <c:ptCount val="8"/>
                <c:pt idx="0">
                  <c:v>0</c:v>
                </c:pt>
                <c:pt idx="1">
                  <c:v>9.0218284640947357E-3</c:v>
                </c:pt>
                <c:pt idx="2">
                  <c:v>2.6791006424089776E-2</c:v>
                </c:pt>
                <c:pt idx="3">
                  <c:v>4.9419408080159682E-2</c:v>
                </c:pt>
                <c:pt idx="4">
                  <c:v>9.2038059231914396E-2</c:v>
                </c:pt>
                <c:pt idx="5">
                  <c:v>0.13668043384436795</c:v>
                </c:pt>
                <c:pt idx="6">
                  <c:v>0.23282440264481333</c:v>
                </c:pt>
                <c:pt idx="7">
                  <c:v>0.31048526955301514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7020608"/>
        <c:axId val="-1297018976"/>
      </c:scatterChart>
      <c:valAx>
        <c:axId val="-129702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18976"/>
        <c:crosses val="autoZero"/>
        <c:crossBetween val="midCat"/>
      </c:valAx>
      <c:valAx>
        <c:axId val="-129701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2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/>
              <a:t>Second</a:t>
            </a:r>
            <a:r>
              <a:rPr lang="en-US" b="0" i="0" u="none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'T1 FAU40'!$A$20:$A$27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'T1 FAU40'!$J$20:$J$27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116154.55527798628</c:v>
                </c:pt>
                <c:pt idx="5">
                  <c:v>155308.20503744204</c:v>
                </c:pt>
                <c:pt idx="6">
                  <c:v>212275.15470138358</c:v>
                </c:pt>
                <c:pt idx="7">
                  <c:v>315498.55765615997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7038560"/>
        <c:axId val="-1297030944"/>
      </c:scatterChart>
      <c:valAx>
        <c:axId val="-129703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30944"/>
        <c:crosses val="autoZero"/>
        <c:crossBetween val="midCat"/>
      </c:valAx>
      <c:valAx>
        <c:axId val="-129703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3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'T1 FAU40'!$A$24:$A$27</c:f>
              <c:numCache>
                <c:formatCode>General</c:formatCode>
                <c:ptCount val="4"/>
                <c:pt idx="0">
                  <c:v>5400</c:v>
                </c:pt>
                <c:pt idx="1">
                  <c:v>7200</c:v>
                </c:pt>
                <c:pt idx="2">
                  <c:v>10800</c:v>
                </c:pt>
                <c:pt idx="3">
                  <c:v>14400</c:v>
                </c:pt>
              </c:numCache>
            </c:numRef>
          </c:xVal>
          <c:yVal>
            <c:numRef>
              <c:f>'T1 FAU40'!$K$24:$K$27</c:f>
              <c:numCache>
                <c:formatCode>General</c:formatCode>
                <c:ptCount val="4"/>
                <c:pt idx="0">
                  <c:v>9.6917357021840803E-2</c:v>
                </c:pt>
                <c:pt idx="1">
                  <c:v>0.14005680769938594</c:v>
                </c:pt>
                <c:pt idx="2">
                  <c:v>0.17840845331768318</c:v>
                </c:pt>
                <c:pt idx="3">
                  <c:v>0.23764960710648045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7029312"/>
        <c:axId val="-1297028768"/>
      </c:scatterChart>
      <c:valAx>
        <c:axId val="-129702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28768"/>
        <c:crosses val="autoZero"/>
        <c:crossBetween val="midCat"/>
      </c:valAx>
      <c:valAx>
        <c:axId val="-12970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2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Control!$K$19:$K$26</c:f>
              <c:numCache>
                <c:formatCode>General</c:formatCode>
                <c:ptCount val="8"/>
                <c:pt idx="0">
                  <c:v>300</c:v>
                </c:pt>
                <c:pt idx="1">
                  <c:v>1200</c:v>
                </c:pt>
                <c:pt idx="2">
                  <c:v>2400</c:v>
                </c:pt>
                <c:pt idx="3">
                  <c:v>3780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Control!$L$19:$L$26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2.843466864208798E-2</c:v>
                </c:pt>
                <c:pt idx="3">
                  <c:v>7.3211410167931881E-2</c:v>
                </c:pt>
                <c:pt idx="4">
                  <c:v>9.5533865720201117E-2</c:v>
                </c:pt>
                <c:pt idx="5">
                  <c:v>0.10326086956521739</c:v>
                </c:pt>
                <c:pt idx="6">
                  <c:v>0.17552556139512657</c:v>
                </c:pt>
                <c:pt idx="7">
                  <c:v>0.20853576040833896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7080992"/>
        <c:axId val="-1297084800"/>
      </c:scatterChart>
      <c:valAx>
        <c:axId val="-129708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84800"/>
        <c:crosses val="autoZero"/>
        <c:crossBetween val="midCat"/>
      </c:valAx>
      <c:valAx>
        <c:axId val="-129708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8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915466552596401"/>
                  <c:y val="-5.0462962962962996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'T1 FAU40'!$A$20:$A$27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'T1 FAU40'!$L$20:$L$27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1.2237043482044807E-8</c:v>
                </c:pt>
                <c:pt idx="5">
                  <c:v>1.7313963477778956E-8</c:v>
                </c:pt>
                <c:pt idx="6">
                  <c:v>2.1647147029321411E-8</c:v>
                </c:pt>
                <c:pt idx="7">
                  <c:v>2.8022312664238133E-8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7027680"/>
        <c:axId val="-1297026592"/>
      </c:scatterChart>
      <c:valAx>
        <c:axId val="-129702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26592"/>
        <c:crosses val="autoZero"/>
        <c:crossBetween val="midCat"/>
      </c:valAx>
      <c:valAx>
        <c:axId val="-12970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2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'T2 MFI15'!$A$20:$A$27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'T2 MFI15'!$E$20:$E$27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2.7841662492235533E-2</c:v>
                </c:pt>
                <c:pt idx="3">
                  <c:v>5.8571164326578929E-3</c:v>
                </c:pt>
                <c:pt idx="4">
                  <c:v>0.23651522831069954</c:v>
                </c:pt>
                <c:pt idx="5">
                  <c:v>0.41626803335419466</c:v>
                </c:pt>
                <c:pt idx="6">
                  <c:v>0.80590041543064062</c:v>
                </c:pt>
                <c:pt idx="7">
                  <c:v>1.1699148501680861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1808144"/>
        <c:axId val="-1351807600"/>
      </c:scatterChart>
      <c:valAx>
        <c:axId val="-135180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1807600"/>
        <c:crosses val="autoZero"/>
        <c:crossBetween val="midCat"/>
      </c:valAx>
      <c:valAx>
        <c:axId val="-135180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180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sng"/>
              <a:t>Zero-Order</a:t>
            </a:r>
            <a:r>
              <a:rPr lang="en-US" b="0" i="0" u="sng" baseline="0"/>
              <a:t> Inulin Decomposition</a:t>
            </a:r>
            <a:endParaRPr lang="en-US" b="0" i="0" u="sng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'T2 MFI15'!$A$20:$A$27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'T2 MFI15'!$F$20:$F$27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3.6375901951116745E-9</c:v>
                </c:pt>
                <c:pt idx="3">
                  <c:v>7.7368279806656709E-10</c:v>
                </c:pt>
                <c:pt idx="4">
                  <c:v>2.7903750844374858E-8</c:v>
                </c:pt>
                <c:pt idx="5">
                  <c:v>4.5108979252708012E-8</c:v>
                </c:pt>
                <c:pt idx="6">
                  <c:v>7.3303099279939274E-8</c:v>
                </c:pt>
                <c:pt idx="7">
                  <c:v>9.1359086331330753E-8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1795632"/>
        <c:axId val="-1351802704"/>
      </c:scatterChart>
      <c:valAx>
        <c:axId val="-135179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1802704"/>
        <c:crosses val="autoZero"/>
        <c:crossBetween val="midCat"/>
      </c:valAx>
      <c:valAx>
        <c:axId val="-13518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179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</a:t>
            </a:r>
            <a:r>
              <a:rPr lang="en-US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'T2 MFI15'!$A$20:$A$27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'T2 MFI15'!$D$20:$D$27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43147.576093440228</c:v>
                </c:pt>
                <c:pt idx="3">
                  <c:v>9721.0688986143923</c:v>
                </c:pt>
                <c:pt idx="4">
                  <c:v>416331.17885731551</c:v>
                </c:pt>
                <c:pt idx="5">
                  <c:v>805327.55752022029</c:v>
                </c:pt>
                <c:pt idx="6">
                  <c:v>2013114.5337156286</c:v>
                </c:pt>
                <c:pt idx="7">
                  <c:v>3720995.5982163604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1799440"/>
        <c:axId val="-1351810864"/>
      </c:scatterChart>
      <c:valAx>
        <c:axId val="-135179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1810864"/>
        <c:crosses val="autoZero"/>
        <c:crossBetween val="midCat"/>
      </c:valAx>
      <c:valAx>
        <c:axId val="-135181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179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'T2 MFI15'!$A$20:$A$27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'T2 MFI15'!$B$20:$B$27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2.7457655458270488E-2</c:v>
                </c:pt>
                <c:pt idx="3">
                  <c:v>5.8399969660821787E-3</c:v>
                </c:pt>
                <c:pt idx="4">
                  <c:v>0.21062613861997928</c:v>
                </c:pt>
                <c:pt idx="5">
                  <c:v>0.34049652213698678</c:v>
                </c:pt>
                <c:pt idx="6">
                  <c:v>0.55331445712514549</c:v>
                </c:pt>
                <c:pt idx="7">
                  <c:v>0.68960662991644583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1552208"/>
        <c:axId val="-1511544592"/>
      </c:scatterChart>
      <c:valAx>
        <c:axId val="-151155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1544592"/>
        <c:crosses val="autoZero"/>
        <c:crossBetween val="midCat"/>
      </c:valAx>
      <c:valAx>
        <c:axId val="-151154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155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'T2 MFI15'!$A$20:$A$27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'T2 MFI15'!$H$20:$H$27</c:f>
              <c:numCache>
                <c:formatCode>General</c:formatCode>
                <c:ptCount val="8"/>
                <c:pt idx="0">
                  <c:v>0</c:v>
                </c:pt>
                <c:pt idx="1">
                  <c:v>1.5274806036279877E-2</c:v>
                </c:pt>
                <c:pt idx="2">
                  <c:v>3.516634574706224E-2</c:v>
                </c:pt>
                <c:pt idx="3">
                  <c:v>6.3525460195370378E-2</c:v>
                </c:pt>
                <c:pt idx="4">
                  <c:v>0.12249929653271219</c:v>
                </c:pt>
                <c:pt idx="5">
                  <c:v>0.21076386829188473</c:v>
                </c:pt>
                <c:pt idx="6">
                  <c:v>0.4350439282086454</c:v>
                </c:pt>
                <c:pt idx="7">
                  <c:v>0.62090502705017325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1553840"/>
        <c:axId val="-1511553296"/>
      </c:scatterChart>
      <c:valAx>
        <c:axId val="-151155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1553296"/>
        <c:crosses val="autoZero"/>
        <c:crossBetween val="midCat"/>
      </c:valAx>
      <c:valAx>
        <c:axId val="-15115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155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</a:t>
            </a:r>
            <a:r>
              <a:rPr lang="en-US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'T2 MFI15'!$A$20:$A$27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'T2 MFI15'!$J$20:$J$27</c:f>
              <c:numCache>
                <c:formatCode>General</c:formatCode>
                <c:ptCount val="8"/>
                <c:pt idx="0">
                  <c:v>0</c:v>
                </c:pt>
                <c:pt idx="1">
                  <c:v>21734.020189330451</c:v>
                </c:pt>
                <c:pt idx="2">
                  <c:v>55261.185040201941</c:v>
                </c:pt>
                <c:pt idx="3">
                  <c:v>105742.41373102312</c:v>
                </c:pt>
                <c:pt idx="4">
                  <c:v>242136.50247214956</c:v>
                </c:pt>
                <c:pt idx="5">
                  <c:v>498489.52993631596</c:v>
                </c:pt>
                <c:pt idx="6">
                  <c:v>1582812.8894949164</c:v>
                </c:pt>
                <c:pt idx="7">
                  <c:v>3350293.8810841129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1547312"/>
        <c:axId val="-1511550032"/>
      </c:scatterChart>
      <c:valAx>
        <c:axId val="-151154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1550032"/>
        <c:crosses val="autoZero"/>
        <c:crossBetween val="midCat"/>
      </c:valAx>
      <c:valAx>
        <c:axId val="-151155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154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'T2 MFI15'!$A$20:$A$27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'T2 MFI15'!$K$20:$K$27</c:f>
              <c:numCache>
                <c:formatCode>General</c:formatCode>
                <c:ptCount val="8"/>
                <c:pt idx="0">
                  <c:v>0</c:v>
                </c:pt>
                <c:pt idx="1">
                  <c:v>1.5392667635025741E-2</c:v>
                </c:pt>
                <c:pt idx="2">
                  <c:v>3.5799571514620425E-2</c:v>
                </c:pt>
                <c:pt idx="3">
                  <c:v>6.5632944008259642E-2</c:v>
                </c:pt>
                <c:pt idx="4">
                  <c:v>0.13067752197031468</c:v>
                </c:pt>
                <c:pt idx="5">
                  <c:v>0.23668972318005682</c:v>
                </c:pt>
                <c:pt idx="6">
                  <c:v>0.57100729990015975</c:v>
                </c:pt>
                <c:pt idx="7">
                  <c:v>0.969968517033586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8882048"/>
        <c:axId val="-1578890208"/>
      </c:scatterChart>
      <c:valAx>
        <c:axId val="-157888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8890208"/>
        <c:crosses val="autoZero"/>
        <c:crossBetween val="midCat"/>
      </c:valAx>
      <c:valAx>
        <c:axId val="-157889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888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sng"/>
              <a:t>Zero-Order</a:t>
            </a:r>
            <a:r>
              <a:rPr lang="en-US" b="0" i="0" u="sng" baseline="0"/>
              <a:t> Inulin Decomposition</a:t>
            </a:r>
            <a:endParaRPr lang="en-US" b="0" i="0" u="sng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'T2 MFI15'!$A$20:$A$27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'T2 MFI15'!$L$20:$L$27</c:f>
              <c:numCache>
                <c:formatCode>General</c:formatCode>
                <c:ptCount val="8"/>
                <c:pt idx="0">
                  <c:v>0</c:v>
                </c:pt>
                <c:pt idx="1">
                  <c:v>2.023606303686358E-9</c:v>
                </c:pt>
                <c:pt idx="2">
                  <c:v>4.658837484570806E-9</c:v>
                </c:pt>
                <c:pt idx="3">
                  <c:v>8.4158529666826689E-9</c:v>
                </c:pt>
                <c:pt idx="4">
                  <c:v>1.622870680465371E-8</c:v>
                </c:pt>
                <c:pt idx="5">
                  <c:v>2.7921997271308891E-8</c:v>
                </c:pt>
                <c:pt idx="6">
                  <c:v>5.7634619609081349E-8</c:v>
                </c:pt>
                <c:pt idx="7">
                  <c:v>8.2257497983606961E-8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8880960"/>
        <c:axId val="-1578892384"/>
      </c:scatterChart>
      <c:valAx>
        <c:axId val="-157888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8892384"/>
        <c:crosses val="autoZero"/>
        <c:crossBetween val="midCat"/>
      </c:valAx>
      <c:valAx>
        <c:axId val="-15788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888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'T2 MFI15'!$A$24:$A$27</c:f>
              <c:numCache>
                <c:formatCode>General</c:formatCode>
                <c:ptCount val="4"/>
                <c:pt idx="0">
                  <c:v>5400</c:v>
                </c:pt>
                <c:pt idx="1">
                  <c:v>7200</c:v>
                </c:pt>
                <c:pt idx="2">
                  <c:v>10800</c:v>
                </c:pt>
                <c:pt idx="3">
                  <c:v>14400</c:v>
                </c:pt>
              </c:numCache>
            </c:numRef>
          </c:xVal>
          <c:yVal>
            <c:numRef>
              <c:f>'T2 MFI15'!$K$24:$K$27</c:f>
              <c:numCache>
                <c:formatCode>General</c:formatCode>
                <c:ptCount val="4"/>
                <c:pt idx="0">
                  <c:v>0.13067752197031468</c:v>
                </c:pt>
                <c:pt idx="1">
                  <c:v>0.23668972318005682</c:v>
                </c:pt>
                <c:pt idx="2">
                  <c:v>0.57100729990015975</c:v>
                </c:pt>
                <c:pt idx="3">
                  <c:v>0.969968517033586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9516176"/>
        <c:axId val="-1299549360"/>
      </c:scatterChart>
      <c:valAx>
        <c:axId val="-129951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549360"/>
        <c:crosses val="autoZero"/>
        <c:crossBetween val="midCat"/>
      </c:valAx>
      <c:valAx>
        <c:axId val="-12995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51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'FAU40'!$A$20:$A$27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'FAU40'!$E$20:$E$27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2.7272645915352028E-2</c:v>
                </c:pt>
                <c:pt idx="3">
                  <c:v>5.3469460234468968E-2</c:v>
                </c:pt>
                <c:pt idx="4">
                  <c:v>0.13283414346167982</c:v>
                </c:pt>
                <c:pt idx="5">
                  <c:v>0.19932163331889272</c:v>
                </c:pt>
                <c:pt idx="6">
                  <c:v>0.3672278160088151</c:v>
                </c:pt>
                <c:pt idx="7">
                  <c:v>0.54087444043396882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7086976"/>
        <c:axId val="-1297082624"/>
      </c:scatterChart>
      <c:valAx>
        <c:axId val="-129708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82624"/>
        <c:crosses val="autoZero"/>
        <c:crossBetween val="midCat"/>
      </c:valAx>
      <c:valAx>
        <c:axId val="-129708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8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'MFI15'!$A$20:$A$27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'MFI15'!$E$20:$E$27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3.6435528529018921E-2</c:v>
                </c:pt>
                <c:pt idx="3">
                  <c:v>0.4318131439743354</c:v>
                </c:pt>
                <c:pt idx="4">
                  <c:v>0.52997240491562192</c:v>
                </c:pt>
                <c:pt idx="5">
                  <c:v>0.69822048958654148</c:v>
                </c:pt>
                <c:pt idx="6">
                  <c:v>1.3030563102736055</c:v>
                </c:pt>
                <c:pt idx="7">
                  <c:v>1.8191032719358797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4833600"/>
        <c:axId val="-1214866240"/>
      </c:scatterChart>
      <c:valAx>
        <c:axId val="-134483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66240"/>
        <c:crosses val="autoZero"/>
        <c:crossBetween val="midCat"/>
      </c:valAx>
      <c:valAx>
        <c:axId val="-12148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483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sng"/>
              <a:t>Zero-Order</a:t>
            </a:r>
            <a:r>
              <a:rPr lang="en-US" b="0" i="0" u="sng" baseline="0"/>
              <a:t> Inulin Decomposition</a:t>
            </a:r>
            <a:endParaRPr lang="en-US" b="0" i="0" u="sng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'MFI15'!$A$20:$A$27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'MFI15'!$F$20:$F$27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4.7401004068594948E-9</c:v>
                </c:pt>
                <c:pt idx="3">
                  <c:v>4.6456669300729043E-8</c:v>
                </c:pt>
                <c:pt idx="4">
                  <c:v>5.4499461767169495E-8</c:v>
                </c:pt>
                <c:pt idx="5">
                  <c:v>6.6575204971745815E-8</c:v>
                </c:pt>
                <c:pt idx="6">
                  <c:v>9.6485167720396668E-8</c:v>
                </c:pt>
                <c:pt idx="7">
                  <c:v>1.1099557146172866E-7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4862432"/>
        <c:axId val="-1214879296"/>
      </c:scatterChart>
      <c:valAx>
        <c:axId val="-121486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79296"/>
        <c:crosses val="autoZero"/>
        <c:crossBetween val="midCat"/>
      </c:valAx>
      <c:valAx>
        <c:axId val="-12148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6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</a:t>
            </a:r>
            <a:r>
              <a:rPr lang="en-US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'MFI15'!$A$20:$A$27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'MFI15'!$D$20:$D$27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45367.766183550513</c:v>
                </c:pt>
                <c:pt idx="3">
                  <c:v>570746.95052696613</c:v>
                </c:pt>
                <c:pt idx="4">
                  <c:v>839745.1965616839</c:v>
                </c:pt>
                <c:pt idx="5">
                  <c:v>1276829.2332908318</c:v>
                </c:pt>
                <c:pt idx="6">
                  <c:v>2889360.2253374644</c:v>
                </c:pt>
                <c:pt idx="7">
                  <c:v>4936348.4941268563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4877664"/>
        <c:axId val="-1214863520"/>
      </c:scatterChart>
      <c:valAx>
        <c:axId val="-121487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63520"/>
        <c:crosses val="autoZero"/>
        <c:crossBetween val="midCat"/>
      </c:valAx>
      <c:valAx>
        <c:axId val="-12148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7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'MFI15'!$A$20:$A$27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'MFI15'!$B$20:$B$27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3.5779743409265506E-2</c:v>
                </c:pt>
                <c:pt idx="3">
                  <c:v>0.35066930329656582</c:v>
                </c:pt>
                <c:pt idx="4">
                  <c:v>0.41137878749373108</c:v>
                </c:pt>
                <c:pt idx="5">
                  <c:v>0.50253023076498948</c:v>
                </c:pt>
                <c:pt idx="6">
                  <c:v>0.72829987711652067</c:v>
                </c:pt>
                <c:pt idx="7">
                  <c:v>0.83782889086449774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4886368"/>
        <c:axId val="-1214865696"/>
      </c:scatterChart>
      <c:valAx>
        <c:axId val="-121488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65696"/>
        <c:crosses val="autoZero"/>
        <c:crossBetween val="midCat"/>
      </c:valAx>
      <c:valAx>
        <c:axId val="-12148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8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'MFI15'!$A$20:$A$27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'MFI15'!$H$20:$H$27</c:f>
              <c:numCache>
                <c:formatCode>General</c:formatCode>
                <c:ptCount val="8"/>
                <c:pt idx="0">
                  <c:v>0</c:v>
                </c:pt>
                <c:pt idx="1">
                  <c:v>9.3251621986079059E-3</c:v>
                </c:pt>
                <c:pt idx="2">
                  <c:v>3.6947910031402978E-2</c:v>
                </c:pt>
                <c:pt idx="3">
                  <c:v>9.4404527791950688E-2</c:v>
                </c:pt>
                <c:pt idx="4">
                  <c:v>0.19403432513487881</c:v>
                </c:pt>
                <c:pt idx="5">
                  <c:v>0.32459848168637701</c:v>
                </c:pt>
                <c:pt idx="6">
                  <c:v>0.59393974803363692</c:v>
                </c:pt>
                <c:pt idx="7">
                  <c:v>0.76202925975297353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4868416"/>
        <c:axId val="-1214864608"/>
      </c:scatterChart>
      <c:valAx>
        <c:axId val="-121486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64608"/>
        <c:crosses val="autoZero"/>
        <c:crossBetween val="midCat"/>
      </c:valAx>
      <c:valAx>
        <c:axId val="-121486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6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</a:t>
            </a:r>
            <a:r>
              <a:rPr lang="en-US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'MFI15'!$A$20:$A$27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'MFI15'!$J$20:$J$27</c:f>
              <c:numCache>
                <c:formatCode>General</c:formatCode>
                <c:ptCount val="8"/>
                <c:pt idx="0">
                  <c:v>0</c:v>
                </c:pt>
                <c:pt idx="1">
                  <c:v>11203.169302010665</c:v>
                </c:pt>
                <c:pt idx="2">
                  <c:v>46848.970494334826</c:v>
                </c:pt>
                <c:pt idx="3">
                  <c:v>153652.16130031802</c:v>
                </c:pt>
                <c:pt idx="4">
                  <c:v>396081.17251934262</c:v>
                </c:pt>
                <c:pt idx="5">
                  <c:v>824740.09547259938</c:v>
                </c:pt>
                <c:pt idx="6">
                  <c:v>2356317.6901934124</c:v>
                </c:pt>
                <c:pt idx="7">
                  <c:v>4489749.6730875624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4862976"/>
        <c:axId val="-1214867328"/>
      </c:scatterChart>
      <c:valAx>
        <c:axId val="-121486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67328"/>
        <c:crosses val="autoZero"/>
        <c:crossBetween val="midCat"/>
      </c:valAx>
      <c:valAx>
        <c:axId val="-12148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6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'MFI15'!$A$20:$A$27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'MFI15'!$K$20:$K$27</c:f>
              <c:numCache>
                <c:formatCode>General</c:formatCode>
                <c:ptCount val="8"/>
                <c:pt idx="0">
                  <c:v>0</c:v>
                </c:pt>
                <c:pt idx="1">
                  <c:v>9.3689137294604031E-3</c:v>
                </c:pt>
                <c:pt idx="2">
                  <c:v>3.764777729840444E-2</c:v>
                </c:pt>
                <c:pt idx="3">
                  <c:v>9.9162571315981177E-2</c:v>
                </c:pt>
                <c:pt idx="4">
                  <c:v>0.21571412439834017</c:v>
                </c:pt>
                <c:pt idx="5">
                  <c:v>0.39244792301184167</c:v>
                </c:pt>
                <c:pt idx="6">
                  <c:v>0.90125372653313041</c:v>
                </c:pt>
                <c:pt idx="7">
                  <c:v>1.4356075530069647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4885280"/>
        <c:axId val="-1214859712"/>
      </c:scatterChart>
      <c:valAx>
        <c:axId val="-121488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59712"/>
        <c:crosses val="autoZero"/>
        <c:crossBetween val="midCat"/>
      </c:valAx>
      <c:valAx>
        <c:axId val="-12148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8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sng"/>
              <a:t>Zero-Order</a:t>
            </a:r>
            <a:r>
              <a:rPr lang="en-US" b="0" i="0" u="sng" baseline="0"/>
              <a:t> Inulin Decomposition</a:t>
            </a:r>
            <a:endParaRPr lang="en-US" b="0" i="0" u="sng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'MFI15'!$A$20:$A$27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'MFI15'!$L$20:$L$27</c:f>
              <c:numCache>
                <c:formatCode>General</c:formatCode>
                <c:ptCount val="8"/>
                <c:pt idx="0">
                  <c:v>0</c:v>
                </c:pt>
                <c:pt idx="1">
                  <c:v>1.2353974880715755E-9</c:v>
                </c:pt>
                <c:pt idx="2">
                  <c:v>4.8948591209602669E-9</c:v>
                </c:pt>
                <c:pt idx="3">
                  <c:v>1.2506711841877628E-8</c:v>
                </c:pt>
                <c:pt idx="4">
                  <c:v>2.5705667393868747E-8</c:v>
                </c:pt>
                <c:pt idx="5">
                  <c:v>4.3002806853811225E-8</c:v>
                </c:pt>
                <c:pt idx="6">
                  <c:v>7.8685137819496224E-8</c:v>
                </c:pt>
                <c:pt idx="7">
                  <c:v>1.0095363633207394E-7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4861344"/>
        <c:axId val="-1214878208"/>
      </c:scatterChart>
      <c:valAx>
        <c:axId val="-121486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78208"/>
        <c:crosses val="autoZero"/>
        <c:crossBetween val="midCat"/>
      </c:valAx>
      <c:valAx>
        <c:axId val="-121487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6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'MFI15'!$A$24:$A$27</c:f>
              <c:numCache>
                <c:formatCode>General</c:formatCode>
                <c:ptCount val="4"/>
                <c:pt idx="0">
                  <c:v>5400</c:v>
                </c:pt>
                <c:pt idx="1">
                  <c:v>7200</c:v>
                </c:pt>
                <c:pt idx="2">
                  <c:v>10800</c:v>
                </c:pt>
                <c:pt idx="3">
                  <c:v>14400</c:v>
                </c:pt>
              </c:numCache>
            </c:numRef>
          </c:xVal>
          <c:yVal>
            <c:numRef>
              <c:f>'MFI15'!$K$24:$K$27</c:f>
              <c:numCache>
                <c:formatCode>General</c:formatCode>
                <c:ptCount val="4"/>
                <c:pt idx="0">
                  <c:v>0.21571412439834017</c:v>
                </c:pt>
                <c:pt idx="1">
                  <c:v>0.39244792301184167</c:v>
                </c:pt>
                <c:pt idx="2">
                  <c:v>0.90125372653313041</c:v>
                </c:pt>
                <c:pt idx="3">
                  <c:v>1.4356075530069647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4870592"/>
        <c:axId val="-1214859168"/>
      </c:scatterChart>
      <c:valAx>
        <c:axId val="-121487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59168"/>
        <c:crosses val="autoZero"/>
        <c:crossBetween val="midCat"/>
      </c:valAx>
      <c:valAx>
        <c:axId val="-121485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7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'MFI40'!$A$20:$A$27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'MFI40'!$E$20:$E$27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4.4789419885050023E-2</c:v>
                </c:pt>
                <c:pt idx="3">
                  <c:v>7.857546182115431E-2</c:v>
                </c:pt>
                <c:pt idx="4">
                  <c:v>0.62150170789036685</c:v>
                </c:pt>
                <c:pt idx="5">
                  <c:v>0.27567185109744108</c:v>
                </c:pt>
                <c:pt idx="6">
                  <c:v>0.51491050797071647</c:v>
                </c:pt>
                <c:pt idx="7">
                  <c:v>0.78504552118707571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4856992"/>
        <c:axId val="-1214872224"/>
      </c:scatterChart>
      <c:valAx>
        <c:axId val="-121485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72224"/>
        <c:crosses val="autoZero"/>
        <c:crossBetween val="midCat"/>
      </c:valAx>
      <c:valAx>
        <c:axId val="-12148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5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Zero-Order</a:t>
            </a:r>
            <a:r>
              <a:rPr lang="en-US" u="sng" baseline="0"/>
              <a:t> Inulin Decomposition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897315652444899"/>
                  <c:y val="1.8150335374744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'FAU40'!$A$20:$A$27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'FAU40'!$F$20:$F$27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2.437495525760598E-8</c:v>
                </c:pt>
                <c:pt idx="3">
                  <c:v>4.7170671817271442E-8</c:v>
                </c:pt>
                <c:pt idx="4">
                  <c:v>1.1269630420398589E-7</c:v>
                </c:pt>
                <c:pt idx="5">
                  <c:v>1.6372547254975444E-7</c:v>
                </c:pt>
                <c:pt idx="6">
                  <c:v>2.7845556729285019E-7</c:v>
                </c:pt>
                <c:pt idx="7">
                  <c:v>3.7848901145323479E-7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7077728"/>
        <c:axId val="-1297085888"/>
      </c:scatterChart>
      <c:valAx>
        <c:axId val="-129707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85888"/>
        <c:crosses val="autoZero"/>
        <c:crossBetween val="midCat"/>
      </c:valAx>
      <c:valAx>
        <c:axId val="-129708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7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sng"/>
              <a:t>Zero-Order</a:t>
            </a:r>
            <a:r>
              <a:rPr lang="en-US" b="0" i="0" u="sng" baseline="0"/>
              <a:t> Inulin Decomposition</a:t>
            </a:r>
            <a:endParaRPr lang="en-US" b="0" i="0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'MFI40'!$A$20:$A$27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'MFI40'!$F$20:$F$27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3.9683604528725118E-8</c:v>
                </c:pt>
                <c:pt idx="3">
                  <c:v>6.8463877090090398E-8</c:v>
                </c:pt>
                <c:pt idx="4">
                  <c:v>4.1935086568032285E-7</c:v>
                </c:pt>
                <c:pt idx="5">
                  <c:v>2.1828838070035183E-7</c:v>
                </c:pt>
                <c:pt idx="6">
                  <c:v>3.6461355897201628E-7</c:v>
                </c:pt>
                <c:pt idx="7">
                  <c:v>4.9277104333549615E-7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4872768"/>
        <c:axId val="-1214876032"/>
      </c:scatterChart>
      <c:valAx>
        <c:axId val="-121487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76032"/>
        <c:crosses val="autoZero"/>
        <c:crossBetween val="midCat"/>
      </c:valAx>
      <c:valAx>
        <c:axId val="-121487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7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</a:t>
            </a:r>
            <a:r>
              <a:rPr lang="en-US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'MFI40'!$A$20:$A$27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'MFI40'!$D$20:$D$27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51536.363286988737</c:v>
                </c:pt>
                <c:pt idx="3">
                  <c:v>93272.616915645165</c:v>
                </c:pt>
                <c:pt idx="4">
                  <c:v>969489.62118327233</c:v>
                </c:pt>
                <c:pt idx="5">
                  <c:v>359626.70511932467</c:v>
                </c:pt>
                <c:pt idx="6">
                  <c:v>763052.04078590381</c:v>
                </c:pt>
                <c:pt idx="7">
                  <c:v>1332326.0541426002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4856448"/>
        <c:axId val="-1214875488"/>
      </c:scatterChart>
      <c:valAx>
        <c:axId val="-121485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75488"/>
        <c:crosses val="autoZero"/>
        <c:crossBetween val="midCat"/>
      </c:valAx>
      <c:valAx>
        <c:axId val="-121487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5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'MFI40'!$A$20:$A$27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'MFI40'!$B$20:$B$27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4.3801182909427007E-2</c:v>
                </c:pt>
                <c:pt idx="3">
                  <c:v>7.5567702045334306E-2</c:v>
                </c:pt>
                <c:pt idx="4">
                  <c:v>0.46286279154895288</c:v>
                </c:pt>
                <c:pt idx="5">
                  <c:v>0.24093802474867859</c:v>
                </c:pt>
                <c:pt idx="6">
                  <c:v>0.40244593144834229</c:v>
                </c:pt>
                <c:pt idx="7">
                  <c:v>0.54390106085206114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4876576"/>
        <c:axId val="-1214874400"/>
      </c:scatterChart>
      <c:valAx>
        <c:axId val="-121487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74400"/>
        <c:crosses val="autoZero"/>
        <c:crossBetween val="midCat"/>
      </c:valAx>
      <c:valAx>
        <c:axId val="-12148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7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'MFI40'!$A$20:$A$27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'MFI40'!$H$20:$H$27</c:f>
              <c:numCache>
                <c:formatCode>General</c:formatCode>
                <c:ptCount val="8"/>
                <c:pt idx="0">
                  <c:v>0</c:v>
                </c:pt>
                <c:pt idx="1">
                  <c:v>7.6791314481242656E-3</c:v>
                </c:pt>
                <c:pt idx="2">
                  <c:v>1.7580872727234329E-2</c:v>
                </c:pt>
                <c:pt idx="3">
                  <c:v>3.4504790827600433E-2</c:v>
                </c:pt>
                <c:pt idx="4">
                  <c:v>0.10867351689055267</c:v>
                </c:pt>
                <c:pt idx="5">
                  <c:v>0.12447223644794045</c:v>
                </c:pt>
                <c:pt idx="6">
                  <c:v>0.24698875942446752</c:v>
                </c:pt>
                <c:pt idx="7">
                  <c:v>0.38446603114022504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4870048"/>
        <c:axId val="-1214881472"/>
      </c:scatterChart>
      <c:valAx>
        <c:axId val="-121487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81472"/>
        <c:crosses val="autoZero"/>
        <c:crossBetween val="midCat"/>
      </c:valAx>
      <c:valAx>
        <c:axId val="-121488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7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</a:t>
            </a:r>
            <a:r>
              <a:rPr lang="en-US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'MFI40'!$A$20:$A$27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'MFI40'!$J$20:$J$27</c:f>
              <c:numCache>
                <c:formatCode>General</c:formatCode>
                <c:ptCount val="8"/>
                <c:pt idx="0">
                  <c:v>0</c:v>
                </c:pt>
                <c:pt idx="1">
                  <c:v>8700.3340242545455</c:v>
                </c:pt>
                <c:pt idx="2">
                  <c:v>20685.611291517369</c:v>
                </c:pt>
                <c:pt idx="3">
                  <c:v>42588.990395480068</c:v>
                </c:pt>
                <c:pt idx="4">
                  <c:v>227622.19959461378</c:v>
                </c:pt>
                <c:pt idx="5">
                  <c:v>185788.60816717905</c:v>
                </c:pt>
                <c:pt idx="6">
                  <c:v>468299.62040306983</c:v>
                </c:pt>
                <c:pt idx="7">
                  <c:v>941778.10467673955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4869504"/>
        <c:axId val="-1214884192"/>
      </c:scatterChart>
      <c:valAx>
        <c:axId val="-121486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84192"/>
        <c:crosses val="autoZero"/>
        <c:crossBetween val="midCat"/>
      </c:valAx>
      <c:valAx>
        <c:axId val="-121488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6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'MFI40'!$A$20:$A$27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'MFI40'!$K$20:$K$27</c:f>
              <c:numCache>
                <c:formatCode>General</c:formatCode>
                <c:ptCount val="8"/>
                <c:pt idx="0">
                  <c:v>0</c:v>
                </c:pt>
                <c:pt idx="1">
                  <c:v>7.7087677964560175E-3</c:v>
                </c:pt>
                <c:pt idx="2">
                  <c:v>1.7737251835019709E-2</c:v>
                </c:pt>
                <c:pt idx="3">
                  <c:v>3.5114139143072258E-2</c:v>
                </c:pt>
                <c:pt idx="4">
                  <c:v>0.1150444953850031</c:v>
                </c:pt>
                <c:pt idx="5">
                  <c:v>0.13292841610619649</c:v>
                </c:pt>
                <c:pt idx="6">
                  <c:v>0.28367512357051011</c:v>
                </c:pt>
                <c:pt idx="7">
                  <c:v>0.48526514583130087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4883648"/>
        <c:axId val="-1214883104"/>
      </c:scatterChart>
      <c:valAx>
        <c:axId val="-121488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83104"/>
        <c:crosses val="autoZero"/>
        <c:crossBetween val="midCat"/>
      </c:valAx>
      <c:valAx>
        <c:axId val="-12148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8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sng"/>
              <a:t>Zero-Order</a:t>
            </a:r>
            <a:r>
              <a:rPr lang="en-US" b="0" i="0" u="sng" baseline="0"/>
              <a:t> Inulin Decomposition</a:t>
            </a:r>
            <a:endParaRPr lang="en-US" b="0" i="0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'MFI40'!$A$20:$A$27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'MFI40'!$L$20:$L$27</c:f>
              <c:numCache>
                <c:formatCode>General</c:formatCode>
                <c:ptCount val="8"/>
                <c:pt idx="0">
                  <c:v>0</c:v>
                </c:pt>
                <c:pt idx="1">
                  <c:v>6.9572462492987508E-9</c:v>
                </c:pt>
                <c:pt idx="2">
                  <c:v>1.5928163447550667E-8</c:v>
                </c:pt>
                <c:pt idx="3">
                  <c:v>3.1261130010581942E-8</c:v>
                </c:pt>
                <c:pt idx="4">
                  <c:v>9.8457543394387689E-8</c:v>
                </c:pt>
                <c:pt idx="5">
                  <c:v>1.1277108694119172E-7</c:v>
                </c:pt>
                <c:pt idx="6">
                  <c:v>2.2377030940713508E-7</c:v>
                </c:pt>
                <c:pt idx="7">
                  <c:v>3.4832387897025392E-7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4873312"/>
        <c:axId val="-1214854272"/>
      </c:scatterChart>
      <c:valAx>
        <c:axId val="-121487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54272"/>
        <c:crosses val="autoZero"/>
        <c:crossBetween val="midCat"/>
      </c:valAx>
      <c:valAx>
        <c:axId val="-12148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 (last)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'MFI40'!$A$24:$A$27</c:f>
              <c:numCache>
                <c:formatCode>General</c:formatCode>
                <c:ptCount val="4"/>
                <c:pt idx="0">
                  <c:v>5400</c:v>
                </c:pt>
                <c:pt idx="1">
                  <c:v>7200</c:v>
                </c:pt>
                <c:pt idx="2">
                  <c:v>10800</c:v>
                </c:pt>
                <c:pt idx="3">
                  <c:v>14400</c:v>
                </c:pt>
              </c:numCache>
            </c:numRef>
          </c:xVal>
          <c:yVal>
            <c:numRef>
              <c:f>'MFI40'!$K$24:$K$27</c:f>
              <c:numCache>
                <c:formatCode>General</c:formatCode>
                <c:ptCount val="4"/>
                <c:pt idx="0">
                  <c:v>0.1150444953850031</c:v>
                </c:pt>
                <c:pt idx="1">
                  <c:v>0.13292841610619649</c:v>
                </c:pt>
                <c:pt idx="2">
                  <c:v>0.28367512357051011</c:v>
                </c:pt>
                <c:pt idx="3">
                  <c:v>0.48526514583130087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4825984"/>
        <c:axId val="-1214846112"/>
      </c:scatterChart>
      <c:valAx>
        <c:axId val="-121482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46112"/>
        <c:crosses val="autoZero"/>
        <c:crossBetween val="midCat"/>
      </c:valAx>
      <c:valAx>
        <c:axId val="-12148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2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 (first)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'MFI40'!$A$20:$A$23</c:f>
              <c:numCache>
                <c:formatCode>General</c:formatCode>
                <c:ptCount val="4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</c:numCache>
            </c:numRef>
          </c:xVal>
          <c:yVal>
            <c:numRef>
              <c:f>'MFI40'!$K$20:$K$23</c:f>
              <c:numCache>
                <c:formatCode>General</c:formatCode>
                <c:ptCount val="4"/>
                <c:pt idx="0">
                  <c:v>0</c:v>
                </c:pt>
                <c:pt idx="1">
                  <c:v>7.7087677964560175E-3</c:v>
                </c:pt>
                <c:pt idx="2">
                  <c:v>1.7737251835019709E-2</c:v>
                </c:pt>
                <c:pt idx="3">
                  <c:v>3.5114139143072258E-2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4853184"/>
        <c:axId val="-1214845568"/>
      </c:scatterChart>
      <c:valAx>
        <c:axId val="-121485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45568"/>
        <c:crosses val="autoZero"/>
        <c:crossBetween val="midCat"/>
      </c:valAx>
      <c:valAx>
        <c:axId val="-121484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5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'T2 MFI70 A2'!$A$20:$A$27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'T2 MFI70 A2'!$E$20:$E$27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-0.12705609519588393</c:v>
                </c:pt>
                <c:pt idx="3">
                  <c:v>0.17144368217183409</c:v>
                </c:pt>
                <c:pt idx="4">
                  <c:v>6.6301941310022525E-2</c:v>
                </c:pt>
                <c:pt idx="5">
                  <c:v>0.11496755585735449</c:v>
                </c:pt>
                <c:pt idx="6">
                  <c:v>6.1192587327676781E-2</c:v>
                </c:pt>
                <c:pt idx="7">
                  <c:v>7.0678566285329245E-2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4833056"/>
        <c:axId val="-1214829792"/>
      </c:scatterChart>
      <c:valAx>
        <c:axId val="-121483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29792"/>
        <c:crosses val="autoZero"/>
        <c:crossBetween val="midCat"/>
      </c:valAx>
      <c:valAx>
        <c:axId val="-12148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3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/>
              <a:t>Second</a:t>
            </a:r>
            <a:r>
              <a:rPr lang="en-US" b="0" i="0" u="none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'FAU40'!$A$20:$A$27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'FAU40'!$D$20:$D$27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31830.344440298551</c:v>
                </c:pt>
                <c:pt idx="3">
                  <c:v>64449.452225947251</c:v>
                </c:pt>
                <c:pt idx="4">
                  <c:v>158564.23516775438</c:v>
                </c:pt>
                <c:pt idx="5">
                  <c:v>257176.42881293126</c:v>
                </c:pt>
                <c:pt idx="6">
                  <c:v>504504.81922208366</c:v>
                </c:pt>
                <c:pt idx="7">
                  <c:v>836570.76485177851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7108192"/>
        <c:axId val="-1297109824"/>
      </c:scatterChart>
      <c:valAx>
        <c:axId val="-129710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109824"/>
        <c:crosses val="autoZero"/>
        <c:crossBetween val="midCat"/>
      </c:valAx>
      <c:valAx>
        <c:axId val="-129710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10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sng"/>
              <a:t>Zero-Order</a:t>
            </a:r>
            <a:r>
              <a:rPr lang="en-US" b="0" i="0" u="sng" baseline="0"/>
              <a:t> Inulin Decomposition</a:t>
            </a:r>
            <a:endParaRPr lang="en-US" b="0" i="0" u="sng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'T2 MFI70 A2'!$A$20:$A$27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'T2 MFI70 A2'!$F$20:$F$27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-1.7948484594331102E-8</c:v>
                </c:pt>
                <c:pt idx="3">
                  <c:v>2.0872527179220104E-8</c:v>
                </c:pt>
                <c:pt idx="4">
                  <c:v>8.4988237895706361E-9</c:v>
                </c:pt>
                <c:pt idx="5">
                  <c:v>1.4387981923095682E-8</c:v>
                </c:pt>
                <c:pt idx="6">
                  <c:v>7.863739018311148E-9</c:v>
                </c:pt>
                <c:pt idx="7">
                  <c:v>9.0402572120655239E-9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4834144"/>
        <c:axId val="-1214840128"/>
      </c:scatterChart>
      <c:valAx>
        <c:axId val="-121483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40128"/>
        <c:crosses val="autoZero"/>
        <c:crossBetween val="midCat"/>
      </c:valAx>
      <c:valAx>
        <c:axId val="-12148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3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</a:t>
            </a:r>
            <a:r>
              <a:rPr lang="en-US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'T2 MFI70 A2'!$A$20:$A$27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'T2 MFI70 A2'!$D$20:$D$27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-143240.11415493261</c:v>
                </c:pt>
                <c:pt idx="3">
                  <c:v>160737.89478641545</c:v>
                </c:pt>
                <c:pt idx="4">
                  <c:v>66888.345854556188</c:v>
                </c:pt>
                <c:pt idx="5">
                  <c:v>119078.47509055094</c:v>
                </c:pt>
                <c:pt idx="6">
                  <c:v>65405.392918568832</c:v>
                </c:pt>
                <c:pt idx="7">
                  <c:v>77068.492945209597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4827616"/>
        <c:axId val="-1214826528"/>
      </c:scatterChart>
      <c:valAx>
        <c:axId val="-121482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26528"/>
        <c:crosses val="autoZero"/>
        <c:crossBetween val="midCat"/>
      </c:valAx>
      <c:valAx>
        <c:axId val="-12148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2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'T2 MFI70 A2'!$A$20:$A$27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'T2 MFI70 A2'!$B$20:$B$27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-0.13548071100793405</c:v>
                </c:pt>
                <c:pt idx="3">
                  <c:v>0.15755228849048991</c:v>
                </c:pt>
                <c:pt idx="4">
                  <c:v>6.415174961934357E-2</c:v>
                </c:pt>
                <c:pt idx="5">
                  <c:v>0.10860493601370533</c:v>
                </c:pt>
                <c:pt idx="6">
                  <c:v>5.9357933411165062E-2</c:v>
                </c:pt>
                <c:pt idx="7">
                  <c:v>6.8238656492040486E-2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4852640"/>
        <c:axId val="-1214834688"/>
      </c:scatterChart>
      <c:valAx>
        <c:axId val="-121485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34688"/>
        <c:crosses val="autoZero"/>
        <c:crossBetween val="midCat"/>
      </c:valAx>
      <c:valAx>
        <c:axId val="-121483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5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'T2 MFI70 A2'!$A$20:$A$27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'T2 MFI70 A2'!$H$20:$H$27</c:f>
              <c:numCache>
                <c:formatCode>General</c:formatCode>
                <c:ptCount val="8"/>
                <c:pt idx="0">
                  <c:v>0</c:v>
                </c:pt>
                <c:pt idx="1">
                  <c:v>1.0235668548983568E-3</c:v>
                </c:pt>
                <c:pt idx="2">
                  <c:v>2.1919354912045331E-3</c:v>
                </c:pt>
                <c:pt idx="3">
                  <c:v>5.7797697403513867E-3</c:v>
                </c:pt>
                <c:pt idx="4">
                  <c:v>6.8109118185264491E-3</c:v>
                </c:pt>
                <c:pt idx="5">
                  <c:v>9.8403892278092053E-3</c:v>
                </c:pt>
                <c:pt idx="6">
                  <c:v>1.3946747881648893E-2</c:v>
                </c:pt>
                <c:pt idx="7">
                  <c:v>1.6342390919455035E-2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4839040"/>
        <c:axId val="-1214852096"/>
      </c:scatterChart>
      <c:valAx>
        <c:axId val="-121483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52096"/>
        <c:crosses val="autoZero"/>
        <c:crossBetween val="midCat"/>
      </c:valAx>
      <c:valAx>
        <c:axId val="-121485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3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</a:t>
            </a:r>
            <a:r>
              <a:rPr lang="en-US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'T2 MFI70 A2'!$A$20:$A$27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'T2 MFI70 A2'!$J$20:$J$27</c:f>
              <c:numCache>
                <c:formatCode>General</c:formatCode>
                <c:ptCount val="8"/>
                <c:pt idx="0">
                  <c:v>0</c:v>
                </c:pt>
                <c:pt idx="1">
                  <c:v>1100.8032202221239</c:v>
                </c:pt>
                <c:pt idx="2">
                  <c:v>2317.4744776915045</c:v>
                </c:pt>
                <c:pt idx="3">
                  <c:v>5896.6329801701768</c:v>
                </c:pt>
                <c:pt idx="4">
                  <c:v>7101.4528521154152</c:v>
                </c:pt>
                <c:pt idx="5">
                  <c:v>10789.367284348222</c:v>
                </c:pt>
                <c:pt idx="6">
                  <c:v>15367.659767007361</c:v>
                </c:pt>
                <c:pt idx="7">
                  <c:v>18457.037462787488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4822176"/>
        <c:axId val="-1214824896"/>
      </c:scatterChart>
      <c:valAx>
        <c:axId val="-121482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24896"/>
        <c:crosses val="autoZero"/>
        <c:crossBetween val="midCat"/>
      </c:valAx>
      <c:valAx>
        <c:axId val="-12148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2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'T2 MFI70 A2'!$A$20:$A$27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'T2 MFI70 A2'!$K$20:$K$27</c:f>
              <c:numCache>
                <c:formatCode>General</c:formatCode>
                <c:ptCount val="8"/>
                <c:pt idx="0">
                  <c:v>0</c:v>
                </c:pt>
                <c:pt idx="1">
                  <c:v>1.0240910571860907E-3</c:v>
                </c:pt>
                <c:pt idx="2">
                  <c:v>2.1943412980285661E-3</c:v>
                </c:pt>
                <c:pt idx="3">
                  <c:v>5.7965372489176079E-3</c:v>
                </c:pt>
                <c:pt idx="4">
                  <c:v>6.8342119353872032E-3</c:v>
                </c:pt>
                <c:pt idx="5">
                  <c:v>9.8891258463199294E-3</c:v>
                </c:pt>
                <c:pt idx="6">
                  <c:v>1.404491760427184E-2</c:v>
                </c:pt>
                <c:pt idx="7">
                  <c:v>1.6477400732881398E-2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4854816"/>
        <c:axId val="-1214851008"/>
      </c:scatterChart>
      <c:valAx>
        <c:axId val="-121485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51008"/>
        <c:crosses val="autoZero"/>
        <c:crossBetween val="midCat"/>
      </c:valAx>
      <c:valAx>
        <c:axId val="-121485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5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sng"/>
              <a:t>Zero-Order</a:t>
            </a:r>
            <a:r>
              <a:rPr lang="en-US" b="0" i="0" u="sng" baseline="0"/>
              <a:t> Inulin Decomposition</a:t>
            </a:r>
            <a:endParaRPr lang="en-US" b="0" i="0" u="sng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'T2 MFI70 A2'!$A$20:$A$27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'T2 MFI70 A2'!$L$20:$L$27</c:f>
              <c:numCache>
                <c:formatCode>General</c:formatCode>
                <c:ptCount val="8"/>
                <c:pt idx="0">
                  <c:v>0</c:v>
                </c:pt>
                <c:pt idx="1">
                  <c:v>1.3560213693693432E-10</c:v>
                </c:pt>
                <c:pt idx="2">
                  <c:v>2.9038761387477654E-10</c:v>
                </c:pt>
                <c:pt idx="3">
                  <c:v>7.6570389520175176E-10</c:v>
                </c:pt>
                <c:pt idx="4">
                  <c:v>9.0230959771838403E-10</c:v>
                </c:pt>
                <c:pt idx="5">
                  <c:v>1.3036547649001636E-9</c:v>
                </c:pt>
                <c:pt idx="6">
                  <c:v>1.8476651593608454E-9</c:v>
                </c:pt>
                <c:pt idx="7">
                  <c:v>2.165039949009403E-9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4824352"/>
        <c:axId val="-1214831968"/>
      </c:scatterChart>
      <c:valAx>
        <c:axId val="-121482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31968"/>
        <c:crosses val="autoZero"/>
        <c:crossBetween val="midCat"/>
      </c:valAx>
      <c:valAx>
        <c:axId val="-12148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2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'T2 MFI70 A2'!$A$24:$A$27</c:f>
              <c:numCache>
                <c:formatCode>General</c:formatCode>
                <c:ptCount val="4"/>
                <c:pt idx="0">
                  <c:v>5400</c:v>
                </c:pt>
                <c:pt idx="1">
                  <c:v>7200</c:v>
                </c:pt>
                <c:pt idx="2">
                  <c:v>10800</c:v>
                </c:pt>
                <c:pt idx="3">
                  <c:v>14400</c:v>
                </c:pt>
              </c:numCache>
            </c:numRef>
          </c:xVal>
          <c:yVal>
            <c:numRef>
              <c:f>'T2 MFI70 A2'!$K$24:$K$27</c:f>
              <c:numCache>
                <c:formatCode>General</c:formatCode>
                <c:ptCount val="4"/>
                <c:pt idx="0">
                  <c:v>6.8342119353872032E-3</c:v>
                </c:pt>
                <c:pt idx="1">
                  <c:v>9.8891258463199294E-3</c:v>
                </c:pt>
                <c:pt idx="2">
                  <c:v>1.404491760427184E-2</c:v>
                </c:pt>
                <c:pt idx="3">
                  <c:v>1.6477400732881398E-2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4831424"/>
        <c:axId val="-1214844480"/>
      </c:scatterChart>
      <c:valAx>
        <c:axId val="-121483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44480"/>
        <c:crosses val="autoZero"/>
        <c:crossBetween val="midCat"/>
      </c:valAx>
      <c:valAx>
        <c:axId val="-121484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3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Peak Area vs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'T2 MFI70 A1'!$B$9:$B$16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'T2 MFI70 A1'!$C$9:$C$16</c:f>
              <c:numCache>
                <c:formatCode>General</c:formatCode>
                <c:ptCount val="8"/>
                <c:pt idx="1">
                  <c:v>3365400</c:v>
                </c:pt>
                <c:pt idx="2">
                  <c:v>3643341</c:v>
                </c:pt>
                <c:pt idx="3">
                  <c:v>3633203</c:v>
                </c:pt>
                <c:pt idx="4">
                  <c:v>3612951</c:v>
                </c:pt>
                <c:pt idx="5">
                  <c:v>3413166</c:v>
                </c:pt>
                <c:pt idx="6">
                  <c:v>3311860</c:v>
                </c:pt>
                <c:pt idx="7">
                  <c:v>3147853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4849920"/>
        <c:axId val="-1214829248"/>
      </c:scatterChart>
      <c:valAx>
        <c:axId val="-121484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29248"/>
        <c:crosses val="autoZero"/>
        <c:crossBetween val="midCat"/>
      </c:valAx>
      <c:valAx>
        <c:axId val="-12148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4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Sucrose Peak Area vs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'T2 MFI70 A1'!$B$9:$B$16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'T2 MFI70 A1'!$D$9:$D$16</c:f>
              <c:numCache>
                <c:formatCode>General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4843936"/>
        <c:axId val="-1214823808"/>
      </c:scatterChart>
      <c:valAx>
        <c:axId val="-121484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23808"/>
        <c:crosses val="autoZero"/>
        <c:crossBetween val="midCat"/>
      </c:valAx>
      <c:valAx>
        <c:axId val="-121482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4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'FAU40'!$A$20:$A$27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'FAU40'!$B$20:$B$27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2.6904105267823525E-2</c:v>
                </c:pt>
                <c:pt idx="3">
                  <c:v>5.2065109728963346E-2</c:v>
                </c:pt>
                <c:pt idx="4">
                  <c:v>0.12438969423964763</c:v>
                </c:pt>
                <c:pt idx="5">
                  <c:v>0.18071365883341425</c:v>
                </c:pt>
                <c:pt idx="6">
                  <c:v>0.30734817010671944</c:v>
                </c:pt>
                <c:pt idx="7">
                  <c:v>0.41776110352755663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7095136"/>
        <c:axId val="-1297109280"/>
      </c:scatterChart>
      <c:valAx>
        <c:axId val="-129709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109280"/>
        <c:crosses val="autoZero"/>
        <c:crossBetween val="midCat"/>
      </c:valAx>
      <c:valAx>
        <c:axId val="-12971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9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Glucose Peak Area vs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'T2 MFI70 A1'!$B$9:$B$16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'T2 MFI70 A1'!$E$9:$E$15</c:f>
              <c:numCache>
                <c:formatCode>General</c:formatCode>
                <c:ptCount val="7"/>
                <c:pt idx="1">
                  <c:v>2336</c:v>
                </c:pt>
                <c:pt idx="2">
                  <c:v>1222</c:v>
                </c:pt>
                <c:pt idx="5">
                  <c:v>1790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4821632"/>
        <c:axId val="-1214821088"/>
      </c:scatterChart>
      <c:valAx>
        <c:axId val="-121482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21088"/>
        <c:crosses val="autoZero"/>
        <c:crossBetween val="midCat"/>
      </c:valAx>
      <c:valAx>
        <c:axId val="-12148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2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Fructose Peak Area vs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'T2 MFI70 A1'!$B$9:$B$16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'T2 MFI70 A1'!$F$9:$F$16</c:f>
              <c:numCache>
                <c:formatCode>General</c:formatCode>
                <c:ptCount val="8"/>
                <c:pt idx="1">
                  <c:v>9101</c:v>
                </c:pt>
                <c:pt idx="2">
                  <c:v>16915</c:v>
                </c:pt>
                <c:pt idx="3">
                  <c:v>24746</c:v>
                </c:pt>
                <c:pt idx="4">
                  <c:v>37664</c:v>
                </c:pt>
                <c:pt idx="5">
                  <c:v>42949</c:v>
                </c:pt>
                <c:pt idx="6">
                  <c:v>64271</c:v>
                </c:pt>
                <c:pt idx="7">
                  <c:v>68453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4848288"/>
        <c:axId val="-1214847200"/>
      </c:scatterChart>
      <c:valAx>
        <c:axId val="-121484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47200"/>
        <c:crosses val="autoZero"/>
        <c:crossBetween val="midCat"/>
      </c:valAx>
      <c:valAx>
        <c:axId val="-121484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4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DMSO Peak Area vs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'T2 MFI70 A1'!$B$9:$B$16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'T2 MFI70 A1'!$G$9:$G$16</c:f>
              <c:numCache>
                <c:formatCode>General</c:formatCode>
                <c:ptCount val="8"/>
                <c:pt idx="1">
                  <c:v>136453</c:v>
                </c:pt>
                <c:pt idx="2">
                  <c:v>141412</c:v>
                </c:pt>
                <c:pt idx="3">
                  <c:v>143776</c:v>
                </c:pt>
                <c:pt idx="4">
                  <c:v>160596</c:v>
                </c:pt>
                <c:pt idx="5">
                  <c:v>119454</c:v>
                </c:pt>
                <c:pt idx="6">
                  <c:v>158185</c:v>
                </c:pt>
                <c:pt idx="7">
                  <c:v>145352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4842848"/>
        <c:axId val="-1214797152"/>
      </c:scatterChart>
      <c:valAx>
        <c:axId val="-121484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797152"/>
        <c:crosses val="autoZero"/>
        <c:crossBetween val="midCat"/>
      </c:valAx>
      <c:valAx>
        <c:axId val="-121479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4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'T2 MFI70 A1'!$K$19:$K$26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'T2 MFI70 A1'!$O$19:$O$26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-3.2597929960036791E-2</c:v>
                </c:pt>
                <c:pt idx="3">
                  <c:v>-1.3608173444250252E-2</c:v>
                </c:pt>
                <c:pt idx="4">
                  <c:v>0.10186063147755105</c:v>
                </c:pt>
                <c:pt idx="5">
                  <c:v>-0.14512276373628141</c:v>
                </c:pt>
                <c:pt idx="6">
                  <c:v>0.16149396555038498</c:v>
                </c:pt>
                <c:pt idx="7">
                  <c:v>0.12009038890382191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4815648"/>
        <c:axId val="-1214805856"/>
      </c:scatterChart>
      <c:valAx>
        <c:axId val="-121481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05856"/>
        <c:crosses val="autoZero"/>
        <c:crossBetween val="midCat"/>
      </c:valAx>
      <c:valAx>
        <c:axId val="-12148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1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sng"/>
              <a:t>Zero-Order</a:t>
            </a:r>
            <a:r>
              <a:rPr lang="en-US" b="0" i="0" u="sng" baseline="0"/>
              <a:t> Inulin Decomposition</a:t>
            </a:r>
            <a:endParaRPr lang="en-US" b="0" i="0" u="sng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'T2 MFI70 A1'!$K$19:$K$26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'T2 MFI70 A1'!$P$19:$P$26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-4.3897331549236967E-9</c:v>
                </c:pt>
                <c:pt idx="3">
                  <c:v>-1.8151331303215251E-9</c:v>
                </c:pt>
                <c:pt idx="4">
                  <c:v>1.282997070907623E-8</c:v>
                </c:pt>
                <c:pt idx="5">
                  <c:v>-2.0690924949976735E-8</c:v>
                </c:pt>
                <c:pt idx="6">
                  <c:v>1.9756521689369423E-8</c:v>
                </c:pt>
                <c:pt idx="7">
                  <c:v>1.4991400689378649E-8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4804768"/>
        <c:axId val="-1214802592"/>
      </c:scatterChart>
      <c:valAx>
        <c:axId val="-121480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02592"/>
        <c:crosses val="autoZero"/>
        <c:crossBetween val="midCat"/>
      </c:valAx>
      <c:valAx>
        <c:axId val="-121480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0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</a:t>
            </a:r>
            <a:r>
              <a:rPr lang="en-US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'T2 MFI70 A1'!$K$19:$K$26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'T2 MFI70 A1'!$N$19:$N$26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-33677.528630404042</c:v>
                </c:pt>
                <c:pt idx="3">
                  <c:v>-13959.10554293484</c:v>
                </c:pt>
                <c:pt idx="4">
                  <c:v>99145.706027781984</c:v>
                </c:pt>
                <c:pt idx="5">
                  <c:v>-167918.5408396151</c:v>
                </c:pt>
                <c:pt idx="6">
                  <c:v>164522.98617835168</c:v>
                </c:pt>
                <c:pt idx="7">
                  <c:v>130353.06648738126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4806944"/>
        <c:axId val="-1214802048"/>
      </c:scatterChart>
      <c:valAx>
        <c:axId val="-121480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02048"/>
        <c:crosses val="autoZero"/>
        <c:crossBetween val="midCat"/>
      </c:valAx>
      <c:valAx>
        <c:axId val="-12148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0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'T2 MFI70 A1'!$K$19:$K$26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'T2 MFI70 A1'!$L$19:$L$26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-3.3135063065547227E-2</c:v>
                </c:pt>
                <c:pt idx="3">
                  <c:v>-1.3701186068248227E-2</c:v>
                </c:pt>
                <c:pt idx="4">
                  <c:v>9.6844585666336275E-2</c:v>
                </c:pt>
                <c:pt idx="5">
                  <c:v>-0.15618149871661183</c:v>
                </c:pt>
                <c:pt idx="6">
                  <c:v>0.14912833400792136</c:v>
                </c:pt>
                <c:pt idx="7">
                  <c:v>0.1131597274258654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4808576"/>
        <c:axId val="-1214810208"/>
      </c:scatterChart>
      <c:valAx>
        <c:axId val="-121480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10208"/>
        <c:crosses val="autoZero"/>
        <c:crossBetween val="midCat"/>
      </c:valAx>
      <c:valAx>
        <c:axId val="-121481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0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'T2 MFI70 A1'!$K$19:$K$26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'T2 MFI70 A1'!$R$19:$R$26</c:f>
              <c:numCache>
                <c:formatCode>General</c:formatCode>
                <c:ptCount val="8"/>
                <c:pt idx="0">
                  <c:v>0</c:v>
                </c:pt>
                <c:pt idx="1">
                  <c:v>1.2203653382095337E-3</c:v>
                </c:pt>
                <c:pt idx="2">
                  <c:v>2.4121383880607115E-3</c:v>
                </c:pt>
                <c:pt idx="3">
                  <c:v>3.6927621959404783E-3</c:v>
                </c:pt>
                <c:pt idx="4">
                  <c:v>5.8164731295194247E-3</c:v>
                </c:pt>
                <c:pt idx="5">
                  <c:v>7.0082027294865326E-3</c:v>
                </c:pt>
                <c:pt idx="6">
                  <c:v>1.090346688553491E-2</c:v>
                </c:pt>
                <c:pt idx="7">
                  <c:v>1.2135739333007883E-2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4809120"/>
        <c:axId val="-1214800416"/>
      </c:scatterChart>
      <c:valAx>
        <c:axId val="-121480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00416"/>
        <c:crosses val="autoZero"/>
        <c:crossBetween val="midCat"/>
      </c:valAx>
      <c:valAx>
        <c:axId val="-121480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0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</a:t>
            </a:r>
            <a:r>
              <a:rPr lang="en-US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'T2 MFI70 A1'!$K$19:$K$26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'T2 MFI70 A1'!$T$19:$T$26</c:f>
              <c:numCache>
                <c:formatCode>General</c:formatCode>
                <c:ptCount val="8"/>
                <c:pt idx="0">
                  <c:v>0</c:v>
                </c:pt>
                <c:pt idx="1">
                  <c:v>1328.0136954285035</c:v>
                </c:pt>
                <c:pt idx="2">
                  <c:v>2451.6283389506102</c:v>
                </c:pt>
                <c:pt idx="3">
                  <c:v>3762.2770015182791</c:v>
                </c:pt>
                <c:pt idx="4">
                  <c:v>5954.6781170057975</c:v>
                </c:pt>
                <c:pt idx="5">
                  <c:v>7534.8692765388259</c:v>
                </c:pt>
                <c:pt idx="6">
                  <c:v>12029.041587829237</c:v>
                </c:pt>
                <c:pt idx="7">
                  <c:v>13979.62748881203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4796064"/>
        <c:axId val="-1214819456"/>
      </c:scatterChart>
      <c:valAx>
        <c:axId val="-121479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19456"/>
        <c:crosses val="autoZero"/>
        <c:crossBetween val="midCat"/>
      </c:valAx>
      <c:valAx>
        <c:axId val="-121481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79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'T2 MFI70 A1'!$K$19:$K$26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'T2 MFI70 A1'!$U$19:$U$26</c:f>
              <c:numCache>
                <c:formatCode>General</c:formatCode>
                <c:ptCount val="8"/>
                <c:pt idx="0">
                  <c:v>0</c:v>
                </c:pt>
                <c:pt idx="1">
                  <c:v>1.2211105903706069E-3</c:v>
                </c:pt>
                <c:pt idx="2">
                  <c:v>2.4150522806136135E-3</c:v>
                </c:pt>
                <c:pt idx="3">
                  <c:v>3.6995972743261571E-3</c:v>
                </c:pt>
                <c:pt idx="4">
                  <c:v>5.8334546898955453E-3</c:v>
                </c:pt>
                <c:pt idx="5">
                  <c:v>7.032875524443127E-3</c:v>
                </c:pt>
                <c:pt idx="6">
                  <c:v>1.0963345333511908E-2</c:v>
                </c:pt>
                <c:pt idx="7">
                  <c:v>1.2209978661737982E-2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4794976"/>
        <c:axId val="-1214811296"/>
      </c:scatterChart>
      <c:valAx>
        <c:axId val="-121479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11296"/>
        <c:crosses val="autoZero"/>
        <c:crossBetween val="midCat"/>
      </c:valAx>
      <c:valAx>
        <c:axId val="-12148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79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'FAU40'!$A$20:$A$27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'FAU40'!$H$20:$H$27</c:f>
              <c:numCache>
                <c:formatCode>General</c:formatCode>
                <c:ptCount val="8"/>
                <c:pt idx="0">
                  <c:v>0</c:v>
                </c:pt>
                <c:pt idx="1">
                  <c:v>9.0218284640947357E-3</c:v>
                </c:pt>
                <c:pt idx="2">
                  <c:v>2.6791006424089776E-2</c:v>
                </c:pt>
                <c:pt idx="3">
                  <c:v>4.9419408080159682E-2</c:v>
                </c:pt>
                <c:pt idx="4">
                  <c:v>9.2038059231914396E-2</c:v>
                </c:pt>
                <c:pt idx="5">
                  <c:v>0.13668043384436795</c:v>
                </c:pt>
                <c:pt idx="6">
                  <c:v>0.23282440264481333</c:v>
                </c:pt>
                <c:pt idx="7">
                  <c:v>0.31048526955301514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7108736"/>
        <c:axId val="-1297094592"/>
      </c:scatterChart>
      <c:valAx>
        <c:axId val="-129710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94592"/>
        <c:crosses val="autoZero"/>
        <c:crossBetween val="midCat"/>
      </c:valAx>
      <c:valAx>
        <c:axId val="-12970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10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sng"/>
              <a:t>Zero-Order</a:t>
            </a:r>
            <a:r>
              <a:rPr lang="en-US" b="0" i="0" u="sng" baseline="0"/>
              <a:t> Inulin Decomposition</a:t>
            </a:r>
            <a:endParaRPr lang="en-US" b="0" i="0" u="sng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'T2 MFI70 A1'!$K$19:$K$26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'T2 MFI70 A1'!$V$19:$V$26</c:f>
              <c:numCache>
                <c:formatCode>General</c:formatCode>
                <c:ptCount val="8"/>
                <c:pt idx="0">
                  <c:v>0</c:v>
                </c:pt>
                <c:pt idx="1">
                  <c:v>1.6167400000599903E-10</c:v>
                </c:pt>
                <c:pt idx="2">
                  <c:v>3.1956009365028308E-10</c:v>
                </c:pt>
                <c:pt idx="3">
                  <c:v>4.8921713571819455E-10</c:v>
                </c:pt>
                <c:pt idx="4">
                  <c:v>7.7056636019873343E-10</c:v>
                </c:pt>
                <c:pt idx="5">
                  <c:v>9.2844669760237586E-10</c:v>
                </c:pt>
                <c:pt idx="6">
                  <c:v>1.444491292995665E-9</c:v>
                </c:pt>
                <c:pt idx="7">
                  <c:v>1.6077427468368844E-9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4799872"/>
        <c:axId val="-1214808032"/>
      </c:scatterChart>
      <c:valAx>
        <c:axId val="-121479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08032"/>
        <c:crosses val="autoZero"/>
        <c:crossBetween val="midCat"/>
      </c:valAx>
      <c:valAx>
        <c:axId val="-121480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79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Peak Area vs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'T1 MFI70'!$B$9:$B$16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'T1 MFI70'!$C$9:$C$16</c:f>
              <c:numCache>
                <c:formatCode>General</c:formatCode>
                <c:ptCount val="8"/>
                <c:pt idx="1">
                  <c:v>2075406</c:v>
                </c:pt>
                <c:pt idx="2">
                  <c:v>2067169</c:v>
                </c:pt>
                <c:pt idx="3">
                  <c:v>1798326</c:v>
                </c:pt>
                <c:pt idx="4">
                  <c:v>1371394</c:v>
                </c:pt>
                <c:pt idx="5">
                  <c:v>1593870</c:v>
                </c:pt>
                <c:pt idx="6">
                  <c:v>1661105</c:v>
                </c:pt>
                <c:pt idx="7">
                  <c:v>1535012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4798784"/>
        <c:axId val="-1214796608"/>
      </c:scatterChart>
      <c:valAx>
        <c:axId val="-121479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796608"/>
        <c:crosses val="autoZero"/>
        <c:crossBetween val="midCat"/>
      </c:valAx>
      <c:valAx>
        <c:axId val="-121479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79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Sucrose Peak Area vs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'T1 MFI70'!$B$9:$B$16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'T1 MFI70'!$D$9:$D$16</c:f>
              <c:numCache>
                <c:formatCode>General</c:formatCode>
                <c:ptCount val="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4797696"/>
        <c:axId val="-1214795520"/>
      </c:scatterChart>
      <c:valAx>
        <c:axId val="-121479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795520"/>
        <c:crosses val="autoZero"/>
        <c:crossBetween val="midCat"/>
      </c:valAx>
      <c:valAx>
        <c:axId val="-12147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79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Glucose Peak Area vs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'T1 MFI70'!$B$9:$B$16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'T1 MFI70'!$E$9:$E$15</c:f>
              <c:numCache>
                <c:formatCode>General</c:formatCode>
                <c:ptCount val="7"/>
                <c:pt idx="1">
                  <c:v>0</c:v>
                </c:pt>
                <c:pt idx="2">
                  <c:v>2263</c:v>
                </c:pt>
                <c:pt idx="3">
                  <c:v>4107</c:v>
                </c:pt>
                <c:pt idx="4">
                  <c:v>827.3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4817824"/>
        <c:axId val="-1214817280"/>
      </c:scatterChart>
      <c:valAx>
        <c:axId val="-121481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17280"/>
        <c:crosses val="autoZero"/>
        <c:crossBetween val="midCat"/>
      </c:valAx>
      <c:valAx>
        <c:axId val="-12148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1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Fructose Peak Area vs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'T1 MFI70'!$B$9:$B$16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'T1 MFI70'!$F$9:$F$16</c:f>
              <c:numCache>
                <c:formatCode>General</c:formatCode>
                <c:ptCount val="8"/>
                <c:pt idx="1">
                  <c:v>13907</c:v>
                </c:pt>
                <c:pt idx="2">
                  <c:v>13483</c:v>
                </c:pt>
                <c:pt idx="3">
                  <c:v>14209</c:v>
                </c:pt>
                <c:pt idx="4">
                  <c:v>16457</c:v>
                </c:pt>
                <c:pt idx="5">
                  <c:v>25497</c:v>
                </c:pt>
                <c:pt idx="6">
                  <c:v>31356</c:v>
                </c:pt>
                <c:pt idx="7">
                  <c:v>38555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4811840"/>
        <c:axId val="-1214894528"/>
      </c:scatterChart>
      <c:valAx>
        <c:axId val="-121481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94528"/>
        <c:crosses val="autoZero"/>
        <c:crossBetween val="midCat"/>
      </c:valAx>
      <c:valAx>
        <c:axId val="-121489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1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DMSO Peak Area vs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'T1 MFI70'!$B$9:$B$16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</c:numCache>
            </c:numRef>
          </c:xVal>
          <c:yVal>
            <c:numRef>
              <c:f>'T1 MFI70'!$G$9:$G$16</c:f>
              <c:numCache>
                <c:formatCode>General</c:formatCode>
                <c:ptCount val="8"/>
                <c:pt idx="1">
                  <c:v>145845</c:v>
                </c:pt>
                <c:pt idx="2">
                  <c:v>141618</c:v>
                </c:pt>
                <c:pt idx="3">
                  <c:v>128675</c:v>
                </c:pt>
                <c:pt idx="4">
                  <c:v>89044</c:v>
                </c:pt>
                <c:pt idx="5">
                  <c:v>116488</c:v>
                </c:pt>
                <c:pt idx="6">
                  <c:v>112308</c:v>
                </c:pt>
                <c:pt idx="7">
                  <c:v>104743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4915744"/>
        <c:axId val="-1214913024"/>
      </c:scatterChart>
      <c:valAx>
        <c:axId val="-121491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913024"/>
        <c:crosses val="autoZero"/>
        <c:crossBetween val="midCat"/>
      </c:valAx>
      <c:valAx>
        <c:axId val="-121491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91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</a:t>
            </a:r>
            <a:r>
              <a:rPr lang="en-US" baseline="0"/>
              <a:t> Inulin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'T1 MFI70'!$K$19:$K$26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'T1 MFI70'!$O$19:$O$26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-2.6288906010082221E-2</c:v>
                </c:pt>
                <c:pt idx="3">
                  <c:v>-1.4476341370851454E-2</c:v>
                </c:pt>
                <c:pt idx="4">
                  <c:v>-0.18357063832715664</c:v>
                </c:pt>
                <c:pt idx="5">
                  <c:v>-2.3569180507246986E-2</c:v>
                </c:pt>
                <c:pt idx="6">
                  <c:v>-9.0754205457670226E-2</c:v>
                </c:pt>
                <c:pt idx="7">
                  <c:v>-0.10223054332022478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4908128"/>
        <c:axId val="-1214893984"/>
      </c:scatterChart>
      <c:valAx>
        <c:axId val="-121490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93984"/>
        <c:crosses val="autoZero"/>
        <c:crossBetween val="midCat"/>
      </c:valAx>
      <c:valAx>
        <c:axId val="-121489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90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sng"/>
              <a:t>Zero-Order</a:t>
            </a:r>
            <a:r>
              <a:rPr lang="en-US" b="0" i="0" u="sng" baseline="0"/>
              <a:t> Inulin Decomposition</a:t>
            </a:r>
            <a:endParaRPr lang="en-US" b="0" i="0" u="sng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'T1 MFI70'!$K$19:$K$26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'T1 MFI70'!$P$19:$P$26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-3.5289369775184844E-9</c:v>
                </c:pt>
                <c:pt idx="3">
                  <c:v>-1.9317744824181123E-9</c:v>
                </c:pt>
                <c:pt idx="4">
                  <c:v>-2.6694698055023811E-8</c:v>
                </c:pt>
                <c:pt idx="5">
                  <c:v>-3.1595325700053479E-9</c:v>
                </c:pt>
                <c:pt idx="6">
                  <c:v>-1.2585577107084317E-8</c:v>
                </c:pt>
                <c:pt idx="7">
                  <c:v>-1.4259988359310873E-8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4900512"/>
        <c:axId val="-1214917920"/>
      </c:scatterChart>
      <c:valAx>
        <c:axId val="-121490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917920"/>
        <c:crosses val="autoZero"/>
        <c:crossBetween val="midCat"/>
      </c:valAx>
      <c:valAx>
        <c:axId val="-121491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90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</a:t>
            </a:r>
            <a:r>
              <a:rPr lang="en-US" baseline="0"/>
              <a:t>-Order Inulin Decomposition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'T1 MFI70'!$K$19:$K$26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'T1 MFI70'!$N$19:$N$26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-43273.846839643244</c:v>
                </c:pt>
                <c:pt idx="3">
                  <c:v>-26381.071905780631</c:v>
                </c:pt>
                <c:pt idx="4">
                  <c:v>-444850.23201644066</c:v>
                </c:pt>
                <c:pt idx="5">
                  <c:v>-47230.535267552244</c:v>
                </c:pt>
                <c:pt idx="6">
                  <c:v>-182459.11983993425</c:v>
                </c:pt>
                <c:pt idx="7">
                  <c:v>-219135.72566659341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4924992"/>
        <c:axId val="-1214902144"/>
      </c:scatterChart>
      <c:valAx>
        <c:axId val="-121492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902144"/>
        <c:crosses val="autoZero"/>
        <c:crossBetween val="midCat"/>
      </c:valAx>
      <c:valAx>
        <c:axId val="-12149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92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Inulin Conversion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'T1 MFI70'!$K$19:$K$26</c:f>
              <c:numCache>
                <c:formatCode>General</c:formatCode>
                <c:ptCount val="8"/>
                <c:pt idx="0">
                  <c:v>0</c:v>
                </c:pt>
                <c:pt idx="1">
                  <c:v>1200</c:v>
                </c:pt>
                <c:pt idx="2">
                  <c:v>2400</c:v>
                </c:pt>
                <c:pt idx="3">
                  <c:v>3600</c:v>
                </c:pt>
                <c:pt idx="4">
                  <c:v>5400</c:v>
                </c:pt>
                <c:pt idx="5">
                  <c:v>7200</c:v>
                </c:pt>
                <c:pt idx="6">
                  <c:v>10800</c:v>
                </c:pt>
                <c:pt idx="7">
                  <c:v>14400</c:v>
                </c:pt>
              </c:numCache>
            </c:numRef>
          </c:xVal>
          <c:yVal>
            <c:numRef>
              <c:f>'T1 MFI70'!$L$19:$L$26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-2.6637507378611747E-2</c:v>
                </c:pt>
                <c:pt idx="3">
                  <c:v>-1.4581631056900003E-2</c:v>
                </c:pt>
                <c:pt idx="4">
                  <c:v>-0.2014998343525348</c:v>
                </c:pt>
                <c:pt idx="5">
                  <c:v>-2.3849128698711863E-2</c:v>
                </c:pt>
                <c:pt idx="6">
                  <c:v>-9.4999827197194422E-2</c:v>
                </c:pt>
                <c:pt idx="7">
                  <c:v>-0.1076388010213683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4916832"/>
        <c:axId val="-1214911936"/>
      </c:scatterChart>
      <c:valAx>
        <c:axId val="-121491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911936"/>
        <c:crosses val="autoZero"/>
        <c:crossBetween val="midCat"/>
      </c:valAx>
      <c:valAx>
        <c:axId val="-12149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91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5.xml"/><Relationship Id="rId13" Type="http://schemas.openxmlformats.org/officeDocument/2006/relationships/chart" Target="../charts/chart90.xml"/><Relationship Id="rId3" Type="http://schemas.openxmlformats.org/officeDocument/2006/relationships/chart" Target="../charts/chart80.xml"/><Relationship Id="rId7" Type="http://schemas.openxmlformats.org/officeDocument/2006/relationships/chart" Target="../charts/chart84.xml"/><Relationship Id="rId12" Type="http://schemas.openxmlformats.org/officeDocument/2006/relationships/chart" Target="../charts/chart89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6" Type="http://schemas.openxmlformats.org/officeDocument/2006/relationships/chart" Target="../charts/chart83.xml"/><Relationship Id="rId11" Type="http://schemas.openxmlformats.org/officeDocument/2006/relationships/chart" Target="../charts/chart88.xml"/><Relationship Id="rId5" Type="http://schemas.openxmlformats.org/officeDocument/2006/relationships/chart" Target="../charts/chart82.xml"/><Relationship Id="rId10" Type="http://schemas.openxmlformats.org/officeDocument/2006/relationships/chart" Target="../charts/chart87.xml"/><Relationship Id="rId4" Type="http://schemas.openxmlformats.org/officeDocument/2006/relationships/chart" Target="../charts/chart81.xml"/><Relationship Id="rId9" Type="http://schemas.openxmlformats.org/officeDocument/2006/relationships/chart" Target="../charts/chart86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8.xml"/><Relationship Id="rId13" Type="http://schemas.openxmlformats.org/officeDocument/2006/relationships/chart" Target="../charts/chart103.xml"/><Relationship Id="rId3" Type="http://schemas.openxmlformats.org/officeDocument/2006/relationships/chart" Target="../charts/chart93.xml"/><Relationship Id="rId7" Type="http://schemas.openxmlformats.org/officeDocument/2006/relationships/chart" Target="../charts/chart97.xml"/><Relationship Id="rId12" Type="http://schemas.openxmlformats.org/officeDocument/2006/relationships/chart" Target="../charts/chart102.xml"/><Relationship Id="rId2" Type="http://schemas.openxmlformats.org/officeDocument/2006/relationships/chart" Target="../charts/chart92.xml"/><Relationship Id="rId1" Type="http://schemas.openxmlformats.org/officeDocument/2006/relationships/chart" Target="../charts/chart91.xml"/><Relationship Id="rId6" Type="http://schemas.openxmlformats.org/officeDocument/2006/relationships/chart" Target="../charts/chart96.xml"/><Relationship Id="rId11" Type="http://schemas.openxmlformats.org/officeDocument/2006/relationships/chart" Target="../charts/chart101.xml"/><Relationship Id="rId5" Type="http://schemas.openxmlformats.org/officeDocument/2006/relationships/chart" Target="../charts/chart95.xml"/><Relationship Id="rId10" Type="http://schemas.openxmlformats.org/officeDocument/2006/relationships/chart" Target="../charts/chart100.xml"/><Relationship Id="rId4" Type="http://schemas.openxmlformats.org/officeDocument/2006/relationships/chart" Target="../charts/chart94.xml"/><Relationship Id="rId9" Type="http://schemas.openxmlformats.org/officeDocument/2006/relationships/chart" Target="../charts/chart99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1.xml"/><Relationship Id="rId13" Type="http://schemas.openxmlformats.org/officeDocument/2006/relationships/chart" Target="../charts/chart116.xml"/><Relationship Id="rId18" Type="http://schemas.openxmlformats.org/officeDocument/2006/relationships/chart" Target="../charts/chart121.xml"/><Relationship Id="rId3" Type="http://schemas.openxmlformats.org/officeDocument/2006/relationships/chart" Target="../charts/chart106.xml"/><Relationship Id="rId7" Type="http://schemas.openxmlformats.org/officeDocument/2006/relationships/chart" Target="../charts/chart110.xml"/><Relationship Id="rId12" Type="http://schemas.openxmlformats.org/officeDocument/2006/relationships/chart" Target="../charts/chart115.xml"/><Relationship Id="rId17" Type="http://schemas.openxmlformats.org/officeDocument/2006/relationships/chart" Target="../charts/chart120.xml"/><Relationship Id="rId2" Type="http://schemas.openxmlformats.org/officeDocument/2006/relationships/chart" Target="../charts/chart105.xml"/><Relationship Id="rId16" Type="http://schemas.openxmlformats.org/officeDocument/2006/relationships/chart" Target="../charts/chart119.xml"/><Relationship Id="rId1" Type="http://schemas.openxmlformats.org/officeDocument/2006/relationships/chart" Target="../charts/chart104.xml"/><Relationship Id="rId6" Type="http://schemas.openxmlformats.org/officeDocument/2006/relationships/chart" Target="../charts/chart109.xml"/><Relationship Id="rId11" Type="http://schemas.openxmlformats.org/officeDocument/2006/relationships/chart" Target="../charts/chart114.xml"/><Relationship Id="rId5" Type="http://schemas.openxmlformats.org/officeDocument/2006/relationships/chart" Target="../charts/chart108.xml"/><Relationship Id="rId15" Type="http://schemas.openxmlformats.org/officeDocument/2006/relationships/chart" Target="../charts/chart118.xml"/><Relationship Id="rId10" Type="http://schemas.openxmlformats.org/officeDocument/2006/relationships/chart" Target="../charts/chart113.xml"/><Relationship Id="rId4" Type="http://schemas.openxmlformats.org/officeDocument/2006/relationships/chart" Target="../charts/chart107.xml"/><Relationship Id="rId9" Type="http://schemas.openxmlformats.org/officeDocument/2006/relationships/chart" Target="../charts/chart112.xml"/><Relationship Id="rId14" Type="http://schemas.openxmlformats.org/officeDocument/2006/relationships/chart" Target="../charts/chart117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9.xml"/><Relationship Id="rId3" Type="http://schemas.openxmlformats.org/officeDocument/2006/relationships/chart" Target="../charts/chart124.xml"/><Relationship Id="rId7" Type="http://schemas.openxmlformats.org/officeDocument/2006/relationships/chart" Target="../charts/chart128.xml"/><Relationship Id="rId2" Type="http://schemas.openxmlformats.org/officeDocument/2006/relationships/chart" Target="../charts/chart123.xml"/><Relationship Id="rId1" Type="http://schemas.openxmlformats.org/officeDocument/2006/relationships/chart" Target="../charts/chart122.xml"/><Relationship Id="rId6" Type="http://schemas.openxmlformats.org/officeDocument/2006/relationships/chart" Target="../charts/chart127.xml"/><Relationship Id="rId5" Type="http://schemas.openxmlformats.org/officeDocument/2006/relationships/chart" Target="../charts/chart126.xml"/><Relationship Id="rId10" Type="http://schemas.openxmlformats.org/officeDocument/2006/relationships/chart" Target="../charts/chart131.xml"/><Relationship Id="rId4" Type="http://schemas.openxmlformats.org/officeDocument/2006/relationships/chart" Target="../charts/chart125.xml"/><Relationship Id="rId9" Type="http://schemas.openxmlformats.org/officeDocument/2006/relationships/chart" Target="../charts/chart130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9.xml"/><Relationship Id="rId3" Type="http://schemas.openxmlformats.org/officeDocument/2006/relationships/chart" Target="../charts/chart134.xml"/><Relationship Id="rId7" Type="http://schemas.openxmlformats.org/officeDocument/2006/relationships/chart" Target="../charts/chart138.xml"/><Relationship Id="rId2" Type="http://schemas.openxmlformats.org/officeDocument/2006/relationships/chart" Target="../charts/chart133.xml"/><Relationship Id="rId1" Type="http://schemas.openxmlformats.org/officeDocument/2006/relationships/chart" Target="../charts/chart132.xml"/><Relationship Id="rId6" Type="http://schemas.openxmlformats.org/officeDocument/2006/relationships/chart" Target="../charts/chart137.xml"/><Relationship Id="rId5" Type="http://schemas.openxmlformats.org/officeDocument/2006/relationships/chart" Target="../charts/chart136.xml"/><Relationship Id="rId10" Type="http://schemas.openxmlformats.org/officeDocument/2006/relationships/chart" Target="../charts/chart141.xml"/><Relationship Id="rId4" Type="http://schemas.openxmlformats.org/officeDocument/2006/relationships/chart" Target="../charts/chart135.xml"/><Relationship Id="rId9" Type="http://schemas.openxmlformats.org/officeDocument/2006/relationships/chart" Target="../charts/chart140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9.xml"/><Relationship Id="rId3" Type="http://schemas.openxmlformats.org/officeDocument/2006/relationships/chart" Target="../charts/chart144.xml"/><Relationship Id="rId7" Type="http://schemas.openxmlformats.org/officeDocument/2006/relationships/chart" Target="../charts/chart148.xml"/><Relationship Id="rId2" Type="http://schemas.openxmlformats.org/officeDocument/2006/relationships/chart" Target="../charts/chart143.xml"/><Relationship Id="rId1" Type="http://schemas.openxmlformats.org/officeDocument/2006/relationships/chart" Target="../charts/chart142.xml"/><Relationship Id="rId6" Type="http://schemas.openxmlformats.org/officeDocument/2006/relationships/chart" Target="../charts/chart147.xml"/><Relationship Id="rId5" Type="http://schemas.openxmlformats.org/officeDocument/2006/relationships/chart" Target="../charts/chart146.xml"/><Relationship Id="rId10" Type="http://schemas.openxmlformats.org/officeDocument/2006/relationships/chart" Target="../charts/chart151.xml"/><Relationship Id="rId4" Type="http://schemas.openxmlformats.org/officeDocument/2006/relationships/chart" Target="../charts/chart145.xml"/><Relationship Id="rId9" Type="http://schemas.openxmlformats.org/officeDocument/2006/relationships/chart" Target="../charts/chart150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9.xml"/><Relationship Id="rId3" Type="http://schemas.openxmlformats.org/officeDocument/2006/relationships/chart" Target="../charts/chart154.xml"/><Relationship Id="rId7" Type="http://schemas.openxmlformats.org/officeDocument/2006/relationships/chart" Target="../charts/chart158.xml"/><Relationship Id="rId2" Type="http://schemas.openxmlformats.org/officeDocument/2006/relationships/chart" Target="../charts/chart153.xml"/><Relationship Id="rId1" Type="http://schemas.openxmlformats.org/officeDocument/2006/relationships/chart" Target="../charts/chart152.xml"/><Relationship Id="rId6" Type="http://schemas.openxmlformats.org/officeDocument/2006/relationships/chart" Target="../charts/chart157.xml"/><Relationship Id="rId5" Type="http://schemas.openxmlformats.org/officeDocument/2006/relationships/chart" Target="../charts/chart156.xml"/><Relationship Id="rId4" Type="http://schemas.openxmlformats.org/officeDocument/2006/relationships/chart" Target="../charts/chart155.xml"/><Relationship Id="rId9" Type="http://schemas.openxmlformats.org/officeDocument/2006/relationships/chart" Target="../charts/chart160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8.xml"/><Relationship Id="rId3" Type="http://schemas.openxmlformats.org/officeDocument/2006/relationships/chart" Target="../charts/chart163.xml"/><Relationship Id="rId7" Type="http://schemas.openxmlformats.org/officeDocument/2006/relationships/chart" Target="../charts/chart167.xml"/><Relationship Id="rId2" Type="http://schemas.openxmlformats.org/officeDocument/2006/relationships/chart" Target="../charts/chart162.xml"/><Relationship Id="rId1" Type="http://schemas.openxmlformats.org/officeDocument/2006/relationships/chart" Target="../charts/chart161.xml"/><Relationship Id="rId6" Type="http://schemas.openxmlformats.org/officeDocument/2006/relationships/chart" Target="../charts/chart166.xml"/><Relationship Id="rId5" Type="http://schemas.openxmlformats.org/officeDocument/2006/relationships/chart" Target="../charts/chart165.xml"/><Relationship Id="rId10" Type="http://schemas.openxmlformats.org/officeDocument/2006/relationships/chart" Target="../charts/chart170.xml"/><Relationship Id="rId4" Type="http://schemas.openxmlformats.org/officeDocument/2006/relationships/chart" Target="../charts/chart164.xml"/><Relationship Id="rId9" Type="http://schemas.openxmlformats.org/officeDocument/2006/relationships/chart" Target="../charts/chart169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8.xml"/><Relationship Id="rId3" Type="http://schemas.openxmlformats.org/officeDocument/2006/relationships/chart" Target="../charts/chart173.xml"/><Relationship Id="rId7" Type="http://schemas.openxmlformats.org/officeDocument/2006/relationships/chart" Target="../charts/chart177.xml"/><Relationship Id="rId2" Type="http://schemas.openxmlformats.org/officeDocument/2006/relationships/chart" Target="../charts/chart172.xml"/><Relationship Id="rId1" Type="http://schemas.openxmlformats.org/officeDocument/2006/relationships/chart" Target="../charts/chart171.xml"/><Relationship Id="rId6" Type="http://schemas.openxmlformats.org/officeDocument/2006/relationships/chart" Target="../charts/chart176.xml"/><Relationship Id="rId5" Type="http://schemas.openxmlformats.org/officeDocument/2006/relationships/chart" Target="../charts/chart175.xml"/><Relationship Id="rId4" Type="http://schemas.openxmlformats.org/officeDocument/2006/relationships/chart" Target="../charts/chart174.xml"/><Relationship Id="rId9" Type="http://schemas.openxmlformats.org/officeDocument/2006/relationships/chart" Target="../charts/chart179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2.xml"/><Relationship Id="rId2" Type="http://schemas.openxmlformats.org/officeDocument/2006/relationships/chart" Target="../charts/chart181.xml"/><Relationship Id="rId1" Type="http://schemas.openxmlformats.org/officeDocument/2006/relationships/chart" Target="../charts/chart180.xml"/><Relationship Id="rId6" Type="http://schemas.openxmlformats.org/officeDocument/2006/relationships/chart" Target="../charts/chart185.xml"/><Relationship Id="rId5" Type="http://schemas.openxmlformats.org/officeDocument/2006/relationships/chart" Target="../charts/chart184.xml"/><Relationship Id="rId4" Type="http://schemas.openxmlformats.org/officeDocument/2006/relationships/chart" Target="../charts/chart18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3.xml"/><Relationship Id="rId3" Type="http://schemas.openxmlformats.org/officeDocument/2006/relationships/chart" Target="../charts/chart188.xml"/><Relationship Id="rId7" Type="http://schemas.openxmlformats.org/officeDocument/2006/relationships/chart" Target="../charts/chart192.xml"/><Relationship Id="rId2" Type="http://schemas.openxmlformats.org/officeDocument/2006/relationships/chart" Target="../charts/chart187.xml"/><Relationship Id="rId1" Type="http://schemas.openxmlformats.org/officeDocument/2006/relationships/chart" Target="../charts/chart186.xml"/><Relationship Id="rId6" Type="http://schemas.openxmlformats.org/officeDocument/2006/relationships/chart" Target="../charts/chart191.xml"/><Relationship Id="rId5" Type="http://schemas.openxmlformats.org/officeDocument/2006/relationships/chart" Target="../charts/chart190.xml"/><Relationship Id="rId4" Type="http://schemas.openxmlformats.org/officeDocument/2006/relationships/chart" Target="../charts/chart189.xml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1.xml"/><Relationship Id="rId3" Type="http://schemas.openxmlformats.org/officeDocument/2006/relationships/chart" Target="../charts/chart196.xml"/><Relationship Id="rId7" Type="http://schemas.openxmlformats.org/officeDocument/2006/relationships/chart" Target="../charts/chart200.xml"/><Relationship Id="rId2" Type="http://schemas.openxmlformats.org/officeDocument/2006/relationships/chart" Target="../charts/chart195.xml"/><Relationship Id="rId1" Type="http://schemas.openxmlformats.org/officeDocument/2006/relationships/chart" Target="../charts/chart194.xml"/><Relationship Id="rId6" Type="http://schemas.openxmlformats.org/officeDocument/2006/relationships/chart" Target="../charts/chart199.xml"/><Relationship Id="rId5" Type="http://schemas.openxmlformats.org/officeDocument/2006/relationships/chart" Target="../charts/chart198.xml"/><Relationship Id="rId4" Type="http://schemas.openxmlformats.org/officeDocument/2006/relationships/chart" Target="../charts/chart19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7.xml"/><Relationship Id="rId3" Type="http://schemas.openxmlformats.org/officeDocument/2006/relationships/chart" Target="../charts/chart52.xml"/><Relationship Id="rId7" Type="http://schemas.openxmlformats.org/officeDocument/2006/relationships/chart" Target="../charts/chart56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6" Type="http://schemas.openxmlformats.org/officeDocument/2006/relationships/chart" Target="../charts/chart55.xml"/><Relationship Id="rId5" Type="http://schemas.openxmlformats.org/officeDocument/2006/relationships/chart" Target="../charts/chart54.xml"/><Relationship Id="rId4" Type="http://schemas.openxmlformats.org/officeDocument/2006/relationships/chart" Target="../charts/chart53.xml"/><Relationship Id="rId9" Type="http://schemas.openxmlformats.org/officeDocument/2006/relationships/chart" Target="../charts/chart58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6.xml"/><Relationship Id="rId3" Type="http://schemas.openxmlformats.org/officeDocument/2006/relationships/chart" Target="../charts/chart61.xml"/><Relationship Id="rId7" Type="http://schemas.openxmlformats.org/officeDocument/2006/relationships/chart" Target="../charts/chart65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6" Type="http://schemas.openxmlformats.org/officeDocument/2006/relationships/chart" Target="../charts/chart64.xml"/><Relationship Id="rId5" Type="http://schemas.openxmlformats.org/officeDocument/2006/relationships/chart" Target="../charts/chart63.xml"/><Relationship Id="rId10" Type="http://schemas.openxmlformats.org/officeDocument/2006/relationships/chart" Target="../charts/chart68.xml"/><Relationship Id="rId4" Type="http://schemas.openxmlformats.org/officeDocument/2006/relationships/chart" Target="../charts/chart62.xml"/><Relationship Id="rId9" Type="http://schemas.openxmlformats.org/officeDocument/2006/relationships/chart" Target="../charts/chart67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6.xml"/><Relationship Id="rId3" Type="http://schemas.openxmlformats.org/officeDocument/2006/relationships/chart" Target="../charts/chart71.xml"/><Relationship Id="rId7" Type="http://schemas.openxmlformats.org/officeDocument/2006/relationships/chart" Target="../charts/chart75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6" Type="http://schemas.openxmlformats.org/officeDocument/2006/relationships/chart" Target="../charts/chart74.xml"/><Relationship Id="rId5" Type="http://schemas.openxmlformats.org/officeDocument/2006/relationships/chart" Target="../charts/chart73.xml"/><Relationship Id="rId4" Type="http://schemas.openxmlformats.org/officeDocument/2006/relationships/chart" Target="../charts/chart72.xml"/><Relationship Id="rId9" Type="http://schemas.openxmlformats.org/officeDocument/2006/relationships/chart" Target="../charts/chart7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251460</xdr:colOff>
      <xdr:row>49</xdr:row>
      <xdr:rowOff>87630</xdr:rowOff>
    </xdr:from>
    <xdr:to>
      <xdr:col>7</xdr:col>
      <xdr:colOff>220980</xdr:colOff>
      <xdr:row>64</xdr:row>
      <xdr:rowOff>87630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556260</xdr:colOff>
      <xdr:row>73</xdr:row>
      <xdr:rowOff>171450</xdr:rowOff>
    </xdr:from>
    <xdr:to>
      <xdr:col>15</xdr:col>
      <xdr:colOff>480060</xdr:colOff>
      <xdr:row>88</xdr:row>
      <xdr:rowOff>171450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243840</xdr:colOff>
      <xdr:row>33</xdr:row>
      <xdr:rowOff>133350</xdr:rowOff>
    </xdr:from>
    <xdr:to>
      <xdr:col>7</xdr:col>
      <xdr:colOff>213360</xdr:colOff>
      <xdr:row>48</xdr:row>
      <xdr:rowOff>133350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281940</xdr:colOff>
      <xdr:row>18</xdr:row>
      <xdr:rowOff>22860</xdr:rowOff>
    </xdr:from>
    <xdr:to>
      <xdr:col>8</xdr:col>
      <xdr:colOff>22860</xdr:colOff>
      <xdr:row>33</xdr:row>
      <xdr:rowOff>22860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358140</xdr:colOff>
      <xdr:row>17</xdr:row>
      <xdr:rowOff>80010</xdr:rowOff>
    </xdr:from>
    <xdr:to>
      <xdr:col>8</xdr:col>
      <xdr:colOff>53340</xdr:colOff>
      <xdr:row>32</xdr:row>
      <xdr:rowOff>80010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358140</xdr:colOff>
      <xdr:row>33</xdr:row>
      <xdr:rowOff>11430</xdr:rowOff>
    </xdr:from>
    <xdr:to>
      <xdr:col>8</xdr:col>
      <xdr:colOff>53340</xdr:colOff>
      <xdr:row>48</xdr:row>
      <xdr:rowOff>11430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320040</xdr:colOff>
      <xdr:row>48</xdr:row>
      <xdr:rowOff>144780</xdr:rowOff>
    </xdr:from>
    <xdr:to>
      <xdr:col>8</xdr:col>
      <xdr:colOff>15240</xdr:colOff>
      <xdr:row>63</xdr:row>
      <xdr:rowOff>144780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327660</xdr:colOff>
      <xdr:row>64</xdr:row>
      <xdr:rowOff>121920</xdr:rowOff>
    </xdr:from>
    <xdr:to>
      <xdr:col>8</xdr:col>
      <xdr:colOff>22860</xdr:colOff>
      <xdr:row>79</xdr:row>
      <xdr:rowOff>121920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335280</xdr:colOff>
      <xdr:row>80</xdr:row>
      <xdr:rowOff>83820</xdr:rowOff>
    </xdr:from>
    <xdr:to>
      <xdr:col>8</xdr:col>
      <xdr:colOff>30480</xdr:colOff>
      <xdr:row>95</xdr:row>
      <xdr:rowOff>83820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541020</xdr:colOff>
      <xdr:row>59</xdr:row>
      <xdr:rowOff>64770</xdr:rowOff>
    </xdr:from>
    <xdr:to>
      <xdr:col>15</xdr:col>
      <xdr:colOff>464820</xdr:colOff>
      <xdr:row>74</xdr:row>
      <xdr:rowOff>64770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556260</xdr:colOff>
      <xdr:row>74</xdr:row>
      <xdr:rowOff>171450</xdr:rowOff>
    </xdr:from>
    <xdr:to>
      <xdr:col>15</xdr:col>
      <xdr:colOff>480060</xdr:colOff>
      <xdr:row>89</xdr:row>
      <xdr:rowOff>171450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533400</xdr:colOff>
      <xdr:row>43</xdr:row>
      <xdr:rowOff>110490</xdr:rowOff>
    </xdr:from>
    <xdr:to>
      <xdr:col>15</xdr:col>
      <xdr:colOff>457200</xdr:colOff>
      <xdr:row>58</xdr:row>
      <xdr:rowOff>110490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22860</xdr:colOff>
      <xdr:row>27</xdr:row>
      <xdr:rowOff>53340</xdr:rowOff>
    </xdr:from>
    <xdr:to>
      <xdr:col>16</xdr:col>
      <xdr:colOff>327660</xdr:colOff>
      <xdr:row>42</xdr:row>
      <xdr:rowOff>53340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457200</xdr:colOff>
      <xdr:row>27</xdr:row>
      <xdr:rowOff>0</xdr:rowOff>
    </xdr:from>
    <xdr:to>
      <xdr:col>24</xdr:col>
      <xdr:colOff>152400</xdr:colOff>
      <xdr:row>42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548640</xdr:colOff>
      <xdr:row>42</xdr:row>
      <xdr:rowOff>144780</xdr:rowOff>
    </xdr:from>
    <xdr:to>
      <xdr:col>22</xdr:col>
      <xdr:colOff>472440</xdr:colOff>
      <xdr:row>57</xdr:row>
      <xdr:rowOff>144780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556260</xdr:colOff>
      <xdr:row>58</xdr:row>
      <xdr:rowOff>144780</xdr:rowOff>
    </xdr:from>
    <xdr:to>
      <xdr:col>22</xdr:col>
      <xdr:colOff>480060</xdr:colOff>
      <xdr:row>73</xdr:row>
      <xdr:rowOff>144780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0</xdr:colOff>
      <xdr:row>74</xdr:row>
      <xdr:rowOff>91440</xdr:rowOff>
    </xdr:from>
    <xdr:to>
      <xdr:col>22</xdr:col>
      <xdr:colOff>533400</xdr:colOff>
      <xdr:row>89</xdr:row>
      <xdr:rowOff>91440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358140</xdr:colOff>
      <xdr:row>17</xdr:row>
      <xdr:rowOff>80010</xdr:rowOff>
    </xdr:from>
    <xdr:to>
      <xdr:col>8</xdr:col>
      <xdr:colOff>53340</xdr:colOff>
      <xdr:row>32</xdr:row>
      <xdr:rowOff>80010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358140</xdr:colOff>
      <xdr:row>33</xdr:row>
      <xdr:rowOff>11430</xdr:rowOff>
    </xdr:from>
    <xdr:to>
      <xdr:col>8</xdr:col>
      <xdr:colOff>53340</xdr:colOff>
      <xdr:row>48</xdr:row>
      <xdr:rowOff>11430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320040</xdr:colOff>
      <xdr:row>48</xdr:row>
      <xdr:rowOff>144780</xdr:rowOff>
    </xdr:from>
    <xdr:to>
      <xdr:col>8</xdr:col>
      <xdr:colOff>15240</xdr:colOff>
      <xdr:row>63</xdr:row>
      <xdr:rowOff>144780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327660</xdr:colOff>
      <xdr:row>64</xdr:row>
      <xdr:rowOff>121920</xdr:rowOff>
    </xdr:from>
    <xdr:to>
      <xdr:col>8</xdr:col>
      <xdr:colOff>22860</xdr:colOff>
      <xdr:row>79</xdr:row>
      <xdr:rowOff>121920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335280</xdr:colOff>
      <xdr:row>80</xdr:row>
      <xdr:rowOff>83820</xdr:rowOff>
    </xdr:from>
    <xdr:to>
      <xdr:col>8</xdr:col>
      <xdr:colOff>30480</xdr:colOff>
      <xdr:row>95</xdr:row>
      <xdr:rowOff>83820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541020</xdr:colOff>
      <xdr:row>59</xdr:row>
      <xdr:rowOff>64770</xdr:rowOff>
    </xdr:from>
    <xdr:to>
      <xdr:col>15</xdr:col>
      <xdr:colOff>464820</xdr:colOff>
      <xdr:row>74</xdr:row>
      <xdr:rowOff>64770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556260</xdr:colOff>
      <xdr:row>74</xdr:row>
      <xdr:rowOff>171450</xdr:rowOff>
    </xdr:from>
    <xdr:to>
      <xdr:col>15</xdr:col>
      <xdr:colOff>480060</xdr:colOff>
      <xdr:row>89</xdr:row>
      <xdr:rowOff>171450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533400</xdr:colOff>
      <xdr:row>43</xdr:row>
      <xdr:rowOff>110490</xdr:rowOff>
    </xdr:from>
    <xdr:to>
      <xdr:col>15</xdr:col>
      <xdr:colOff>457200</xdr:colOff>
      <xdr:row>58</xdr:row>
      <xdr:rowOff>110490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22860</xdr:colOff>
      <xdr:row>27</xdr:row>
      <xdr:rowOff>53340</xdr:rowOff>
    </xdr:from>
    <xdr:to>
      <xdr:col>16</xdr:col>
      <xdr:colOff>327660</xdr:colOff>
      <xdr:row>42</xdr:row>
      <xdr:rowOff>53340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457200</xdr:colOff>
      <xdr:row>27</xdr:row>
      <xdr:rowOff>0</xdr:rowOff>
    </xdr:from>
    <xdr:to>
      <xdr:col>24</xdr:col>
      <xdr:colOff>152400</xdr:colOff>
      <xdr:row>42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548640</xdr:colOff>
      <xdr:row>42</xdr:row>
      <xdr:rowOff>144780</xdr:rowOff>
    </xdr:from>
    <xdr:to>
      <xdr:col>22</xdr:col>
      <xdr:colOff>472440</xdr:colOff>
      <xdr:row>57</xdr:row>
      <xdr:rowOff>144780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556260</xdr:colOff>
      <xdr:row>58</xdr:row>
      <xdr:rowOff>144780</xdr:rowOff>
    </xdr:from>
    <xdr:to>
      <xdr:col>22</xdr:col>
      <xdr:colOff>480060</xdr:colOff>
      <xdr:row>73</xdr:row>
      <xdr:rowOff>144780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0</xdr:colOff>
      <xdr:row>74</xdr:row>
      <xdr:rowOff>91440</xdr:rowOff>
    </xdr:from>
    <xdr:to>
      <xdr:col>22</xdr:col>
      <xdr:colOff>533400</xdr:colOff>
      <xdr:row>89</xdr:row>
      <xdr:rowOff>91440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102870</xdr:colOff>
      <xdr:row>60</xdr:row>
      <xdr:rowOff>26670</xdr:rowOff>
    </xdr:from>
    <xdr:to>
      <xdr:col>7</xdr:col>
      <xdr:colOff>26670</xdr:colOff>
      <xdr:row>75</xdr:row>
      <xdr:rowOff>26670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118110</xdr:colOff>
      <xdr:row>75</xdr:row>
      <xdr:rowOff>133350</xdr:rowOff>
    </xdr:from>
    <xdr:to>
      <xdr:col>7</xdr:col>
      <xdr:colOff>41910</xdr:colOff>
      <xdr:row>90</xdr:row>
      <xdr:rowOff>133350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95250</xdr:colOff>
      <xdr:row>44</xdr:row>
      <xdr:rowOff>72390</xdr:rowOff>
    </xdr:from>
    <xdr:to>
      <xdr:col>7</xdr:col>
      <xdr:colOff>19050</xdr:colOff>
      <xdr:row>59</xdr:row>
      <xdr:rowOff>72390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148590</xdr:colOff>
      <xdr:row>28</xdr:row>
      <xdr:rowOff>106680</xdr:rowOff>
    </xdr:from>
    <xdr:to>
      <xdr:col>7</xdr:col>
      <xdr:colOff>453390</xdr:colOff>
      <xdr:row>43</xdr:row>
      <xdr:rowOff>106680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34290</xdr:colOff>
      <xdr:row>28</xdr:row>
      <xdr:rowOff>91440</xdr:rowOff>
    </xdr:from>
    <xdr:to>
      <xdr:col>15</xdr:col>
      <xdr:colOff>339090</xdr:colOff>
      <xdr:row>43</xdr:row>
      <xdr:rowOff>91440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171450</xdr:colOff>
      <xdr:row>44</xdr:row>
      <xdr:rowOff>91440</xdr:rowOff>
    </xdr:from>
    <xdr:to>
      <xdr:col>14</xdr:col>
      <xdr:colOff>95250</xdr:colOff>
      <xdr:row>59</xdr:row>
      <xdr:rowOff>91440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163830</xdr:colOff>
      <xdr:row>60</xdr:row>
      <xdr:rowOff>45720</xdr:rowOff>
    </xdr:from>
    <xdr:to>
      <xdr:col>14</xdr:col>
      <xdr:colOff>87630</xdr:colOff>
      <xdr:row>75</xdr:row>
      <xdr:rowOff>45720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148590</xdr:colOff>
      <xdr:row>75</xdr:row>
      <xdr:rowOff>175260</xdr:rowOff>
    </xdr:from>
    <xdr:to>
      <xdr:col>14</xdr:col>
      <xdr:colOff>72390</xdr:colOff>
      <xdr:row>90</xdr:row>
      <xdr:rowOff>175260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102870</xdr:colOff>
      <xdr:row>60</xdr:row>
      <xdr:rowOff>26670</xdr:rowOff>
    </xdr:from>
    <xdr:to>
      <xdr:col>33</xdr:col>
      <xdr:colOff>64770</xdr:colOff>
      <xdr:row>75</xdr:row>
      <xdr:rowOff>26670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118110</xdr:colOff>
      <xdr:row>75</xdr:row>
      <xdr:rowOff>133350</xdr:rowOff>
    </xdr:from>
    <xdr:to>
      <xdr:col>33</xdr:col>
      <xdr:colOff>80010</xdr:colOff>
      <xdr:row>90</xdr:row>
      <xdr:rowOff>133350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95250</xdr:colOff>
      <xdr:row>44</xdr:row>
      <xdr:rowOff>72390</xdr:rowOff>
    </xdr:from>
    <xdr:to>
      <xdr:col>33</xdr:col>
      <xdr:colOff>57150</xdr:colOff>
      <xdr:row>59</xdr:row>
      <xdr:rowOff>72390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148590</xdr:colOff>
      <xdr:row>28</xdr:row>
      <xdr:rowOff>106680</xdr:rowOff>
    </xdr:from>
    <xdr:to>
      <xdr:col>33</xdr:col>
      <xdr:colOff>491490</xdr:colOff>
      <xdr:row>43</xdr:row>
      <xdr:rowOff>106680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72390</xdr:colOff>
      <xdr:row>28</xdr:row>
      <xdr:rowOff>91440</xdr:rowOff>
    </xdr:from>
    <xdr:to>
      <xdr:col>41</xdr:col>
      <xdr:colOff>339090</xdr:colOff>
      <xdr:row>43</xdr:row>
      <xdr:rowOff>91440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209550</xdr:colOff>
      <xdr:row>44</xdr:row>
      <xdr:rowOff>91440</xdr:rowOff>
    </xdr:from>
    <xdr:to>
      <xdr:col>40</xdr:col>
      <xdr:colOff>95250</xdr:colOff>
      <xdr:row>59</xdr:row>
      <xdr:rowOff>91440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201930</xdr:colOff>
      <xdr:row>60</xdr:row>
      <xdr:rowOff>45720</xdr:rowOff>
    </xdr:from>
    <xdr:to>
      <xdr:col>40</xdr:col>
      <xdr:colOff>87630</xdr:colOff>
      <xdr:row>75</xdr:row>
      <xdr:rowOff>45720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34</xdr:col>
      <xdr:colOff>186690</xdr:colOff>
      <xdr:row>75</xdr:row>
      <xdr:rowOff>175260</xdr:rowOff>
    </xdr:from>
    <xdr:to>
      <xdr:col>40</xdr:col>
      <xdr:colOff>72390</xdr:colOff>
      <xdr:row>90</xdr:row>
      <xdr:rowOff>175260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46</xdr:col>
      <xdr:colOff>260712</xdr:colOff>
      <xdr:row>60</xdr:row>
      <xdr:rowOff>70757</xdr:rowOff>
    </xdr:from>
    <xdr:to>
      <xdr:col>52</xdr:col>
      <xdr:colOff>176893</xdr:colOff>
      <xdr:row>75</xdr:row>
      <xdr:rowOff>70757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40</xdr:col>
      <xdr:colOff>185057</xdr:colOff>
      <xdr:row>60</xdr:row>
      <xdr:rowOff>65313</xdr:rowOff>
    </xdr:from>
    <xdr:to>
      <xdr:col>46</xdr:col>
      <xdr:colOff>125185</xdr:colOff>
      <xdr:row>75</xdr:row>
      <xdr:rowOff>65313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60</xdr:row>
      <xdr:rowOff>95250</xdr:rowOff>
    </xdr:from>
    <xdr:to>
      <xdr:col>7</xdr:col>
      <xdr:colOff>38100</xdr:colOff>
      <xdr:row>75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99060</xdr:colOff>
      <xdr:row>76</xdr:row>
      <xdr:rowOff>19050</xdr:rowOff>
    </xdr:from>
    <xdr:to>
      <xdr:col>7</xdr:col>
      <xdr:colOff>53340</xdr:colOff>
      <xdr:row>91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</xdr:colOff>
      <xdr:row>44</xdr:row>
      <xdr:rowOff>140970</xdr:rowOff>
    </xdr:from>
    <xdr:to>
      <xdr:col>7</xdr:col>
      <xdr:colOff>30480</xdr:colOff>
      <xdr:row>59</xdr:row>
      <xdr:rowOff>140970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182880</xdr:colOff>
      <xdr:row>28</xdr:row>
      <xdr:rowOff>60960</xdr:rowOff>
    </xdr:from>
    <xdr:to>
      <xdr:col>7</xdr:col>
      <xdr:colOff>518160</xdr:colOff>
      <xdr:row>43</xdr:row>
      <xdr:rowOff>60960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60960</xdr:colOff>
      <xdr:row>28</xdr:row>
      <xdr:rowOff>7620</xdr:rowOff>
    </xdr:from>
    <xdr:to>
      <xdr:col>15</xdr:col>
      <xdr:colOff>335280</xdr:colOff>
      <xdr:row>43</xdr:row>
      <xdr:rowOff>7620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274320</xdr:colOff>
      <xdr:row>43</xdr:row>
      <xdr:rowOff>167640</xdr:rowOff>
    </xdr:from>
    <xdr:to>
      <xdr:col>14</xdr:col>
      <xdr:colOff>167640</xdr:colOff>
      <xdr:row>58</xdr:row>
      <xdr:rowOff>167640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243840</xdr:colOff>
      <xdr:row>59</xdr:row>
      <xdr:rowOff>160020</xdr:rowOff>
    </xdr:from>
    <xdr:to>
      <xdr:col>14</xdr:col>
      <xdr:colOff>137160</xdr:colOff>
      <xdr:row>74</xdr:row>
      <xdr:rowOff>160020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220980</xdr:colOff>
      <xdr:row>75</xdr:row>
      <xdr:rowOff>114300</xdr:rowOff>
    </xdr:from>
    <xdr:to>
      <xdr:col>14</xdr:col>
      <xdr:colOff>114300</xdr:colOff>
      <xdr:row>90</xdr:row>
      <xdr:rowOff>114300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302624</xdr:colOff>
      <xdr:row>59</xdr:row>
      <xdr:rowOff>152400</xdr:rowOff>
    </xdr:from>
    <xdr:to>
      <xdr:col>26</xdr:col>
      <xdr:colOff>359229</xdr:colOff>
      <xdr:row>74</xdr:row>
      <xdr:rowOff>152400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195942</xdr:colOff>
      <xdr:row>59</xdr:row>
      <xdr:rowOff>174172</xdr:rowOff>
    </xdr:from>
    <xdr:to>
      <xdr:col>20</xdr:col>
      <xdr:colOff>230778</xdr:colOff>
      <xdr:row>74</xdr:row>
      <xdr:rowOff>174172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541020</xdr:colOff>
      <xdr:row>59</xdr:row>
      <xdr:rowOff>64770</xdr:rowOff>
    </xdr:from>
    <xdr:to>
      <xdr:col>6</xdr:col>
      <xdr:colOff>495300</xdr:colOff>
      <xdr:row>74</xdr:row>
      <xdr:rowOff>64770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556260</xdr:colOff>
      <xdr:row>74</xdr:row>
      <xdr:rowOff>171450</xdr:rowOff>
    </xdr:from>
    <xdr:to>
      <xdr:col>6</xdr:col>
      <xdr:colOff>510540</xdr:colOff>
      <xdr:row>89</xdr:row>
      <xdr:rowOff>171450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533400</xdr:colOff>
      <xdr:row>43</xdr:row>
      <xdr:rowOff>110490</xdr:rowOff>
    </xdr:from>
    <xdr:to>
      <xdr:col>6</xdr:col>
      <xdr:colOff>487680</xdr:colOff>
      <xdr:row>58</xdr:row>
      <xdr:rowOff>110490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175260</xdr:colOff>
      <xdr:row>27</xdr:row>
      <xdr:rowOff>175260</xdr:rowOff>
    </xdr:from>
    <xdr:to>
      <xdr:col>7</xdr:col>
      <xdr:colOff>510540</xdr:colOff>
      <xdr:row>42</xdr:row>
      <xdr:rowOff>175260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7620</xdr:colOff>
      <xdr:row>27</xdr:row>
      <xdr:rowOff>144780</xdr:rowOff>
    </xdr:from>
    <xdr:to>
      <xdr:col>15</xdr:col>
      <xdr:colOff>281940</xdr:colOff>
      <xdr:row>42</xdr:row>
      <xdr:rowOff>144780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327660</xdr:colOff>
      <xdr:row>43</xdr:row>
      <xdr:rowOff>137160</xdr:rowOff>
    </xdr:from>
    <xdr:to>
      <xdr:col>14</xdr:col>
      <xdr:colOff>220980</xdr:colOff>
      <xdr:row>58</xdr:row>
      <xdr:rowOff>137160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419100</xdr:colOff>
      <xdr:row>59</xdr:row>
      <xdr:rowOff>15240</xdr:rowOff>
    </xdr:from>
    <xdr:to>
      <xdr:col>14</xdr:col>
      <xdr:colOff>312420</xdr:colOff>
      <xdr:row>74</xdr:row>
      <xdr:rowOff>15240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579120</xdr:colOff>
      <xdr:row>74</xdr:row>
      <xdr:rowOff>121920</xdr:rowOff>
    </xdr:from>
    <xdr:to>
      <xdr:col>14</xdr:col>
      <xdr:colOff>472440</xdr:colOff>
      <xdr:row>89</xdr:row>
      <xdr:rowOff>121920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540327</xdr:colOff>
      <xdr:row>59</xdr:row>
      <xdr:rowOff>34636</xdr:rowOff>
    </xdr:from>
    <xdr:to>
      <xdr:col>28</xdr:col>
      <xdr:colOff>374071</xdr:colOff>
      <xdr:row>74</xdr:row>
      <xdr:rowOff>34636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13855</xdr:colOff>
      <xdr:row>59</xdr:row>
      <xdr:rowOff>27710</xdr:rowOff>
    </xdr:from>
    <xdr:to>
      <xdr:col>21</xdr:col>
      <xdr:colOff>249382</xdr:colOff>
      <xdr:row>74</xdr:row>
      <xdr:rowOff>27710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144780</xdr:colOff>
      <xdr:row>59</xdr:row>
      <xdr:rowOff>3810</xdr:rowOff>
    </xdr:from>
    <xdr:to>
      <xdr:col>7</xdr:col>
      <xdr:colOff>99060</xdr:colOff>
      <xdr:row>74</xdr:row>
      <xdr:rowOff>3810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160020</xdr:colOff>
      <xdr:row>74</xdr:row>
      <xdr:rowOff>110490</xdr:rowOff>
    </xdr:from>
    <xdr:to>
      <xdr:col>7</xdr:col>
      <xdr:colOff>114300</xdr:colOff>
      <xdr:row>89</xdr:row>
      <xdr:rowOff>110490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137160</xdr:colOff>
      <xdr:row>43</xdr:row>
      <xdr:rowOff>49530</xdr:rowOff>
    </xdr:from>
    <xdr:to>
      <xdr:col>7</xdr:col>
      <xdr:colOff>91440</xdr:colOff>
      <xdr:row>58</xdr:row>
      <xdr:rowOff>49530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312420</xdr:colOff>
      <xdr:row>28</xdr:row>
      <xdr:rowOff>7620</xdr:rowOff>
    </xdr:from>
    <xdr:to>
      <xdr:col>8</xdr:col>
      <xdr:colOff>38100</xdr:colOff>
      <xdr:row>43</xdr:row>
      <xdr:rowOff>7620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152400</xdr:colOff>
      <xdr:row>28</xdr:row>
      <xdr:rowOff>15240</xdr:rowOff>
    </xdr:from>
    <xdr:to>
      <xdr:col>15</xdr:col>
      <xdr:colOff>426720</xdr:colOff>
      <xdr:row>43</xdr:row>
      <xdr:rowOff>15240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441960</xdr:colOff>
      <xdr:row>43</xdr:row>
      <xdr:rowOff>83820</xdr:rowOff>
    </xdr:from>
    <xdr:to>
      <xdr:col>14</xdr:col>
      <xdr:colOff>335280</xdr:colOff>
      <xdr:row>58</xdr:row>
      <xdr:rowOff>83820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441960</xdr:colOff>
      <xdr:row>58</xdr:row>
      <xdr:rowOff>137160</xdr:rowOff>
    </xdr:from>
    <xdr:to>
      <xdr:col>14</xdr:col>
      <xdr:colOff>335280</xdr:colOff>
      <xdr:row>73</xdr:row>
      <xdr:rowOff>137160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472440</xdr:colOff>
      <xdr:row>74</xdr:row>
      <xdr:rowOff>60960</xdr:rowOff>
    </xdr:from>
    <xdr:to>
      <xdr:col>14</xdr:col>
      <xdr:colOff>365760</xdr:colOff>
      <xdr:row>89</xdr:row>
      <xdr:rowOff>60960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415290</xdr:colOff>
      <xdr:row>58</xdr:row>
      <xdr:rowOff>53340</xdr:rowOff>
    </xdr:from>
    <xdr:to>
      <xdr:col>26</xdr:col>
      <xdr:colOff>339090</xdr:colOff>
      <xdr:row>73</xdr:row>
      <xdr:rowOff>53340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381000</xdr:colOff>
      <xdr:row>58</xdr:row>
      <xdr:rowOff>19050</xdr:rowOff>
    </xdr:from>
    <xdr:to>
      <xdr:col>20</xdr:col>
      <xdr:colOff>312420</xdr:colOff>
      <xdr:row>73</xdr:row>
      <xdr:rowOff>19050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59</xdr:row>
      <xdr:rowOff>64770</xdr:rowOff>
    </xdr:from>
    <xdr:to>
      <xdr:col>7</xdr:col>
      <xdr:colOff>7620</xdr:colOff>
      <xdr:row>74</xdr:row>
      <xdr:rowOff>64770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68580</xdr:colOff>
      <xdr:row>74</xdr:row>
      <xdr:rowOff>171450</xdr:rowOff>
    </xdr:from>
    <xdr:to>
      <xdr:col>7</xdr:col>
      <xdr:colOff>22860</xdr:colOff>
      <xdr:row>89</xdr:row>
      <xdr:rowOff>171450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45720</xdr:colOff>
      <xdr:row>43</xdr:row>
      <xdr:rowOff>110490</xdr:rowOff>
    </xdr:from>
    <xdr:to>
      <xdr:col>7</xdr:col>
      <xdr:colOff>0</xdr:colOff>
      <xdr:row>58</xdr:row>
      <xdr:rowOff>110490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220980</xdr:colOff>
      <xdr:row>28</xdr:row>
      <xdr:rowOff>68580</xdr:rowOff>
    </xdr:from>
    <xdr:to>
      <xdr:col>7</xdr:col>
      <xdr:colOff>556260</xdr:colOff>
      <xdr:row>43</xdr:row>
      <xdr:rowOff>68580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60960</xdr:colOff>
      <xdr:row>28</xdr:row>
      <xdr:rowOff>76200</xdr:rowOff>
    </xdr:from>
    <xdr:to>
      <xdr:col>15</xdr:col>
      <xdr:colOff>335280</xdr:colOff>
      <xdr:row>43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350520</xdr:colOff>
      <xdr:row>43</xdr:row>
      <xdr:rowOff>144780</xdr:rowOff>
    </xdr:from>
    <xdr:to>
      <xdr:col>14</xdr:col>
      <xdr:colOff>243840</xdr:colOff>
      <xdr:row>58</xdr:row>
      <xdr:rowOff>144780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350520</xdr:colOff>
      <xdr:row>59</xdr:row>
      <xdr:rowOff>15240</xdr:rowOff>
    </xdr:from>
    <xdr:to>
      <xdr:col>14</xdr:col>
      <xdr:colOff>243840</xdr:colOff>
      <xdr:row>74</xdr:row>
      <xdr:rowOff>15240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381000</xdr:colOff>
      <xdr:row>74</xdr:row>
      <xdr:rowOff>121920</xdr:rowOff>
    </xdr:from>
    <xdr:to>
      <xdr:col>14</xdr:col>
      <xdr:colOff>274320</xdr:colOff>
      <xdr:row>89</xdr:row>
      <xdr:rowOff>121920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388620</xdr:colOff>
      <xdr:row>58</xdr:row>
      <xdr:rowOff>175260</xdr:rowOff>
    </xdr:from>
    <xdr:to>
      <xdr:col>20</xdr:col>
      <xdr:colOff>312420</xdr:colOff>
      <xdr:row>73</xdr:row>
      <xdr:rowOff>175260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58</xdr:row>
      <xdr:rowOff>95250</xdr:rowOff>
    </xdr:from>
    <xdr:to>
      <xdr:col>6</xdr:col>
      <xdr:colOff>464820</xdr:colOff>
      <xdr:row>73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525780</xdr:colOff>
      <xdr:row>74</xdr:row>
      <xdr:rowOff>19050</xdr:rowOff>
    </xdr:from>
    <xdr:to>
      <xdr:col>6</xdr:col>
      <xdr:colOff>480060</xdr:colOff>
      <xdr:row>89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502920</xdr:colOff>
      <xdr:row>42</xdr:row>
      <xdr:rowOff>140970</xdr:rowOff>
    </xdr:from>
    <xdr:to>
      <xdr:col>6</xdr:col>
      <xdr:colOff>457200</xdr:colOff>
      <xdr:row>57</xdr:row>
      <xdr:rowOff>140970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68580</xdr:colOff>
      <xdr:row>27</xdr:row>
      <xdr:rowOff>99060</xdr:rowOff>
    </xdr:from>
    <xdr:to>
      <xdr:col>7</xdr:col>
      <xdr:colOff>403860</xdr:colOff>
      <xdr:row>42</xdr:row>
      <xdr:rowOff>99060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518160</xdr:colOff>
      <xdr:row>27</xdr:row>
      <xdr:rowOff>106680</xdr:rowOff>
    </xdr:from>
    <xdr:to>
      <xdr:col>15</xdr:col>
      <xdr:colOff>182880</xdr:colOff>
      <xdr:row>42</xdr:row>
      <xdr:rowOff>106680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198120</xdr:colOff>
      <xdr:row>42</xdr:row>
      <xdr:rowOff>175260</xdr:rowOff>
    </xdr:from>
    <xdr:to>
      <xdr:col>14</xdr:col>
      <xdr:colOff>91440</xdr:colOff>
      <xdr:row>57</xdr:row>
      <xdr:rowOff>175260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198120</xdr:colOff>
      <xdr:row>58</xdr:row>
      <xdr:rowOff>45720</xdr:rowOff>
    </xdr:from>
    <xdr:to>
      <xdr:col>14</xdr:col>
      <xdr:colOff>91440</xdr:colOff>
      <xdr:row>73</xdr:row>
      <xdr:rowOff>45720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228600</xdr:colOff>
      <xdr:row>73</xdr:row>
      <xdr:rowOff>152400</xdr:rowOff>
    </xdr:from>
    <xdr:to>
      <xdr:col>14</xdr:col>
      <xdr:colOff>121920</xdr:colOff>
      <xdr:row>88</xdr:row>
      <xdr:rowOff>152400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266700</xdr:colOff>
      <xdr:row>58</xdr:row>
      <xdr:rowOff>38100</xdr:rowOff>
    </xdr:from>
    <xdr:to>
      <xdr:col>26</xdr:col>
      <xdr:colOff>190500</xdr:colOff>
      <xdr:row>73</xdr:row>
      <xdr:rowOff>38100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243840</xdr:colOff>
      <xdr:row>58</xdr:row>
      <xdr:rowOff>45720</xdr:rowOff>
    </xdr:from>
    <xdr:to>
      <xdr:col>20</xdr:col>
      <xdr:colOff>182880</xdr:colOff>
      <xdr:row>73</xdr:row>
      <xdr:rowOff>45720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58</xdr:row>
      <xdr:rowOff>156210</xdr:rowOff>
    </xdr:from>
    <xdr:to>
      <xdr:col>6</xdr:col>
      <xdr:colOff>586740</xdr:colOff>
      <xdr:row>73</xdr:row>
      <xdr:rowOff>156210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74</xdr:row>
      <xdr:rowOff>80010</xdr:rowOff>
    </xdr:from>
    <xdr:to>
      <xdr:col>6</xdr:col>
      <xdr:colOff>601980</xdr:colOff>
      <xdr:row>89</xdr:row>
      <xdr:rowOff>80010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</xdr:colOff>
      <xdr:row>43</xdr:row>
      <xdr:rowOff>19050</xdr:rowOff>
    </xdr:from>
    <xdr:to>
      <xdr:col>6</xdr:col>
      <xdr:colOff>579120</xdr:colOff>
      <xdr:row>58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190500</xdr:colOff>
      <xdr:row>27</xdr:row>
      <xdr:rowOff>160020</xdr:rowOff>
    </xdr:from>
    <xdr:to>
      <xdr:col>7</xdr:col>
      <xdr:colOff>525780</xdr:colOff>
      <xdr:row>42</xdr:row>
      <xdr:rowOff>160020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</xdr:colOff>
      <xdr:row>27</xdr:row>
      <xdr:rowOff>167640</xdr:rowOff>
    </xdr:from>
    <xdr:to>
      <xdr:col>15</xdr:col>
      <xdr:colOff>304800</xdr:colOff>
      <xdr:row>42</xdr:row>
      <xdr:rowOff>167640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320040</xdr:colOff>
      <xdr:row>43</xdr:row>
      <xdr:rowOff>53340</xdr:rowOff>
    </xdr:from>
    <xdr:to>
      <xdr:col>14</xdr:col>
      <xdr:colOff>213360</xdr:colOff>
      <xdr:row>58</xdr:row>
      <xdr:rowOff>53340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320040</xdr:colOff>
      <xdr:row>58</xdr:row>
      <xdr:rowOff>106680</xdr:rowOff>
    </xdr:from>
    <xdr:to>
      <xdr:col>14</xdr:col>
      <xdr:colOff>213360</xdr:colOff>
      <xdr:row>73</xdr:row>
      <xdr:rowOff>106680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350520</xdr:colOff>
      <xdr:row>74</xdr:row>
      <xdr:rowOff>30480</xdr:rowOff>
    </xdr:from>
    <xdr:to>
      <xdr:col>14</xdr:col>
      <xdr:colOff>243840</xdr:colOff>
      <xdr:row>89</xdr:row>
      <xdr:rowOff>30480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350520</xdr:colOff>
      <xdr:row>58</xdr:row>
      <xdr:rowOff>106680</xdr:rowOff>
    </xdr:from>
    <xdr:to>
      <xdr:col>20</xdr:col>
      <xdr:colOff>274320</xdr:colOff>
      <xdr:row>73</xdr:row>
      <xdr:rowOff>106680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41910</xdr:rowOff>
    </xdr:from>
    <xdr:to>
      <xdr:col>8</xdr:col>
      <xdr:colOff>68580</xdr:colOff>
      <xdr:row>18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18505</xdr:rowOff>
    </xdr:from>
    <xdr:to>
      <xdr:col>8</xdr:col>
      <xdr:colOff>0</xdr:colOff>
      <xdr:row>36</xdr:row>
      <xdr:rowOff>123553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62049</xdr:colOff>
      <xdr:row>18</xdr:row>
      <xdr:rowOff>90352</xdr:rowOff>
    </xdr:from>
    <xdr:to>
      <xdr:col>25</xdr:col>
      <xdr:colOff>443049</xdr:colOff>
      <xdr:row>37</xdr:row>
      <xdr:rowOff>8165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266700</xdr:colOff>
      <xdr:row>1</xdr:row>
      <xdr:rowOff>38100</xdr:rowOff>
    </xdr:from>
    <xdr:to>
      <xdr:col>16</xdr:col>
      <xdr:colOff>541020</xdr:colOff>
      <xdr:row>18</xdr:row>
      <xdr:rowOff>106680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5443</xdr:colOff>
      <xdr:row>37</xdr:row>
      <xdr:rowOff>69668</xdr:rowOff>
    </xdr:from>
    <xdr:to>
      <xdr:col>8</xdr:col>
      <xdr:colOff>51163</xdr:colOff>
      <xdr:row>54</xdr:row>
      <xdr:rowOff>172538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30480</xdr:colOff>
      <xdr:row>37</xdr:row>
      <xdr:rowOff>47898</xdr:rowOff>
    </xdr:from>
    <xdr:to>
      <xdr:col>25</xdr:col>
      <xdr:colOff>457200</xdr:colOff>
      <xdr:row>54</xdr:row>
      <xdr:rowOff>150767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29392</xdr:colOff>
      <xdr:row>60</xdr:row>
      <xdr:rowOff>108313</xdr:rowOff>
    </xdr:from>
    <xdr:to>
      <xdr:col>7</xdr:col>
      <xdr:colOff>214448</xdr:colOff>
      <xdr:row>75</xdr:row>
      <xdr:rowOff>108313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44632</xdr:colOff>
      <xdr:row>76</xdr:row>
      <xdr:rowOff>29936</xdr:rowOff>
    </xdr:from>
    <xdr:to>
      <xdr:col>7</xdr:col>
      <xdr:colOff>229688</xdr:colOff>
      <xdr:row>91</xdr:row>
      <xdr:rowOff>29936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21772</xdr:colOff>
      <xdr:row>44</xdr:row>
      <xdr:rowOff>154033</xdr:rowOff>
    </xdr:from>
    <xdr:to>
      <xdr:col>7</xdr:col>
      <xdr:colOff>206828</xdr:colOff>
      <xdr:row>59</xdr:row>
      <xdr:rowOff>154033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186146</xdr:colOff>
      <xdr:row>28</xdr:row>
      <xdr:rowOff>77833</xdr:rowOff>
    </xdr:from>
    <xdr:to>
      <xdr:col>7</xdr:col>
      <xdr:colOff>546463</xdr:colOff>
      <xdr:row>43</xdr:row>
      <xdr:rowOff>77833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176349</xdr:colOff>
      <xdr:row>28</xdr:row>
      <xdr:rowOff>10886</xdr:rowOff>
    </xdr:from>
    <xdr:to>
      <xdr:col>15</xdr:col>
      <xdr:colOff>209006</xdr:colOff>
      <xdr:row>43</xdr:row>
      <xdr:rowOff>10886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538843</xdr:colOff>
      <xdr:row>43</xdr:row>
      <xdr:rowOff>173083</xdr:rowOff>
    </xdr:from>
    <xdr:to>
      <xdr:col>14</xdr:col>
      <xdr:colOff>613954</xdr:colOff>
      <xdr:row>58</xdr:row>
      <xdr:rowOff>173083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561703</xdr:colOff>
      <xdr:row>59</xdr:row>
      <xdr:rowOff>119743</xdr:rowOff>
    </xdr:from>
    <xdr:to>
      <xdr:col>14</xdr:col>
      <xdr:colOff>636814</xdr:colOff>
      <xdr:row>74</xdr:row>
      <xdr:rowOff>119743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46808</xdr:colOff>
      <xdr:row>75</xdr:row>
      <xdr:rowOff>119743</xdr:rowOff>
    </xdr:from>
    <xdr:to>
      <xdr:col>14</xdr:col>
      <xdr:colOff>720634</xdr:colOff>
      <xdr:row>90</xdr:row>
      <xdr:rowOff>119743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131718</xdr:colOff>
      <xdr:row>59</xdr:row>
      <xdr:rowOff>76199</xdr:rowOff>
    </xdr:from>
    <xdr:to>
      <xdr:col>27</xdr:col>
      <xdr:colOff>257992</xdr:colOff>
      <xdr:row>74</xdr:row>
      <xdr:rowOff>76199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664028</xdr:colOff>
      <xdr:row>59</xdr:row>
      <xdr:rowOff>65315</xdr:rowOff>
    </xdr:from>
    <xdr:to>
      <xdr:col>20</xdr:col>
      <xdr:colOff>586740</xdr:colOff>
      <xdr:row>74</xdr:row>
      <xdr:rowOff>65315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41910</xdr:rowOff>
    </xdr:from>
    <xdr:to>
      <xdr:col>8</xdr:col>
      <xdr:colOff>68580</xdr:colOff>
      <xdr:row>18</xdr:row>
      <xdr:rowOff>144780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97674</xdr:rowOff>
    </xdr:from>
    <xdr:to>
      <xdr:col>8</xdr:col>
      <xdr:colOff>0</xdr:colOff>
      <xdr:row>37</xdr:row>
      <xdr:rowOff>17665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37</xdr:row>
      <xdr:rowOff>82435</xdr:rowOff>
    </xdr:from>
    <xdr:to>
      <xdr:col>8</xdr:col>
      <xdr:colOff>7620</xdr:colOff>
      <xdr:row>56</xdr:row>
      <xdr:rowOff>5196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266700</xdr:colOff>
      <xdr:row>1</xdr:row>
      <xdr:rowOff>38100</xdr:rowOff>
    </xdr:from>
    <xdr:to>
      <xdr:col>16</xdr:col>
      <xdr:colOff>541020</xdr:colOff>
      <xdr:row>18</xdr:row>
      <xdr:rowOff>106680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167640</xdr:colOff>
      <xdr:row>19</xdr:row>
      <xdr:rowOff>21474</xdr:rowOff>
    </xdr:from>
    <xdr:to>
      <xdr:col>16</xdr:col>
      <xdr:colOff>518160</xdr:colOff>
      <xdr:row>36</xdr:row>
      <xdr:rowOff>124345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198120</xdr:colOff>
      <xdr:row>37</xdr:row>
      <xdr:rowOff>44335</xdr:rowOff>
    </xdr:from>
    <xdr:to>
      <xdr:col>16</xdr:col>
      <xdr:colOff>548640</xdr:colOff>
      <xdr:row>54</xdr:row>
      <xdr:rowOff>147205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38100</xdr:colOff>
      <xdr:row>19</xdr:row>
      <xdr:rowOff>29094</xdr:rowOff>
    </xdr:from>
    <xdr:to>
      <xdr:col>25</xdr:col>
      <xdr:colOff>464820</xdr:colOff>
      <xdr:row>36</xdr:row>
      <xdr:rowOff>131965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30480</xdr:colOff>
      <xdr:row>37</xdr:row>
      <xdr:rowOff>29095</xdr:rowOff>
    </xdr:from>
    <xdr:to>
      <xdr:col>25</xdr:col>
      <xdr:colOff>457200</xdr:colOff>
      <xdr:row>54</xdr:row>
      <xdr:rowOff>131965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41910</xdr:rowOff>
    </xdr:from>
    <xdr:to>
      <xdr:col>8</xdr:col>
      <xdr:colOff>68580</xdr:colOff>
      <xdr:row>18</xdr:row>
      <xdr:rowOff>144780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69965</xdr:rowOff>
    </xdr:from>
    <xdr:to>
      <xdr:col>8</xdr:col>
      <xdr:colOff>0</xdr:colOff>
      <xdr:row>36</xdr:row>
      <xdr:rowOff>170065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37</xdr:row>
      <xdr:rowOff>54726</xdr:rowOff>
    </xdr:from>
    <xdr:to>
      <xdr:col>8</xdr:col>
      <xdr:colOff>7620</xdr:colOff>
      <xdr:row>55</xdr:row>
      <xdr:rowOff>157596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266700</xdr:colOff>
      <xdr:row>1</xdr:row>
      <xdr:rowOff>38100</xdr:rowOff>
    </xdr:from>
    <xdr:to>
      <xdr:col>16</xdr:col>
      <xdr:colOff>541020</xdr:colOff>
      <xdr:row>18</xdr:row>
      <xdr:rowOff>106680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167640</xdr:colOff>
      <xdr:row>18</xdr:row>
      <xdr:rowOff>173874</xdr:rowOff>
    </xdr:from>
    <xdr:to>
      <xdr:col>16</xdr:col>
      <xdr:colOff>518160</xdr:colOff>
      <xdr:row>36</xdr:row>
      <xdr:rowOff>96636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198120</xdr:colOff>
      <xdr:row>37</xdr:row>
      <xdr:rowOff>16626</xdr:rowOff>
    </xdr:from>
    <xdr:to>
      <xdr:col>16</xdr:col>
      <xdr:colOff>548640</xdr:colOff>
      <xdr:row>54</xdr:row>
      <xdr:rowOff>119496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38100</xdr:colOff>
      <xdr:row>19</xdr:row>
      <xdr:rowOff>1385</xdr:rowOff>
    </xdr:from>
    <xdr:to>
      <xdr:col>25</xdr:col>
      <xdr:colOff>464820</xdr:colOff>
      <xdr:row>36</xdr:row>
      <xdr:rowOff>104256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30480</xdr:colOff>
      <xdr:row>37</xdr:row>
      <xdr:rowOff>1386</xdr:rowOff>
    </xdr:from>
    <xdr:to>
      <xdr:col>25</xdr:col>
      <xdr:colOff>457200</xdr:colOff>
      <xdr:row>54</xdr:row>
      <xdr:rowOff>104256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61</xdr:row>
      <xdr:rowOff>125730</xdr:rowOff>
    </xdr:from>
    <xdr:to>
      <xdr:col>7</xdr:col>
      <xdr:colOff>190500</xdr:colOff>
      <xdr:row>76</xdr:row>
      <xdr:rowOff>125730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77</xdr:row>
      <xdr:rowOff>49530</xdr:rowOff>
    </xdr:from>
    <xdr:to>
      <xdr:col>7</xdr:col>
      <xdr:colOff>205740</xdr:colOff>
      <xdr:row>92</xdr:row>
      <xdr:rowOff>49530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</xdr:colOff>
      <xdr:row>45</xdr:row>
      <xdr:rowOff>171450</xdr:rowOff>
    </xdr:from>
    <xdr:to>
      <xdr:col>7</xdr:col>
      <xdr:colOff>182880</xdr:colOff>
      <xdr:row>60</xdr:row>
      <xdr:rowOff>171450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190500</xdr:colOff>
      <xdr:row>29</xdr:row>
      <xdr:rowOff>95250</xdr:rowOff>
    </xdr:from>
    <xdr:to>
      <xdr:col>7</xdr:col>
      <xdr:colOff>533400</xdr:colOff>
      <xdr:row>44</xdr:row>
      <xdr:rowOff>95250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152400</xdr:colOff>
      <xdr:row>29</xdr:row>
      <xdr:rowOff>30480</xdr:rowOff>
    </xdr:from>
    <xdr:to>
      <xdr:col>15</xdr:col>
      <xdr:colOff>213360</xdr:colOff>
      <xdr:row>44</xdr:row>
      <xdr:rowOff>30480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525780</xdr:colOff>
      <xdr:row>45</xdr:row>
      <xdr:rowOff>7620</xdr:rowOff>
    </xdr:from>
    <xdr:to>
      <xdr:col>14</xdr:col>
      <xdr:colOff>624840</xdr:colOff>
      <xdr:row>60</xdr:row>
      <xdr:rowOff>7620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548640</xdr:colOff>
      <xdr:row>60</xdr:row>
      <xdr:rowOff>137160</xdr:rowOff>
    </xdr:from>
    <xdr:to>
      <xdr:col>14</xdr:col>
      <xdr:colOff>647700</xdr:colOff>
      <xdr:row>75</xdr:row>
      <xdr:rowOff>137160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22860</xdr:colOff>
      <xdr:row>76</xdr:row>
      <xdr:rowOff>137160</xdr:rowOff>
    </xdr:from>
    <xdr:to>
      <xdr:col>14</xdr:col>
      <xdr:colOff>731520</xdr:colOff>
      <xdr:row>91</xdr:row>
      <xdr:rowOff>137160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7620</xdr:colOff>
      <xdr:row>60</xdr:row>
      <xdr:rowOff>121920</xdr:rowOff>
    </xdr:from>
    <xdr:to>
      <xdr:col>21</xdr:col>
      <xdr:colOff>144780</xdr:colOff>
      <xdr:row>75</xdr:row>
      <xdr:rowOff>121920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61</xdr:row>
      <xdr:rowOff>156210</xdr:rowOff>
    </xdr:from>
    <xdr:to>
      <xdr:col>7</xdr:col>
      <xdr:colOff>251460</xdr:colOff>
      <xdr:row>76</xdr:row>
      <xdr:rowOff>156210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99060</xdr:colOff>
      <xdr:row>77</xdr:row>
      <xdr:rowOff>80010</xdr:rowOff>
    </xdr:from>
    <xdr:to>
      <xdr:col>7</xdr:col>
      <xdr:colOff>266700</xdr:colOff>
      <xdr:row>92</xdr:row>
      <xdr:rowOff>80010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</xdr:colOff>
      <xdr:row>46</xdr:row>
      <xdr:rowOff>19050</xdr:rowOff>
    </xdr:from>
    <xdr:to>
      <xdr:col>7</xdr:col>
      <xdr:colOff>243840</xdr:colOff>
      <xdr:row>61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251460</xdr:colOff>
      <xdr:row>29</xdr:row>
      <xdr:rowOff>125730</xdr:rowOff>
    </xdr:from>
    <xdr:to>
      <xdr:col>7</xdr:col>
      <xdr:colOff>594360</xdr:colOff>
      <xdr:row>44</xdr:row>
      <xdr:rowOff>125730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213360</xdr:colOff>
      <xdr:row>29</xdr:row>
      <xdr:rowOff>60960</xdr:rowOff>
    </xdr:from>
    <xdr:to>
      <xdr:col>15</xdr:col>
      <xdr:colOff>274320</xdr:colOff>
      <xdr:row>44</xdr:row>
      <xdr:rowOff>60960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586740</xdr:colOff>
      <xdr:row>45</xdr:row>
      <xdr:rowOff>38100</xdr:rowOff>
    </xdr:from>
    <xdr:to>
      <xdr:col>14</xdr:col>
      <xdr:colOff>685800</xdr:colOff>
      <xdr:row>60</xdr:row>
      <xdr:rowOff>38100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60</xdr:row>
      <xdr:rowOff>167640</xdr:rowOff>
    </xdr:from>
    <xdr:to>
      <xdr:col>14</xdr:col>
      <xdr:colOff>708660</xdr:colOff>
      <xdr:row>75</xdr:row>
      <xdr:rowOff>167640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83820</xdr:colOff>
      <xdr:row>76</xdr:row>
      <xdr:rowOff>167640</xdr:rowOff>
    </xdr:from>
    <xdr:to>
      <xdr:col>14</xdr:col>
      <xdr:colOff>792480</xdr:colOff>
      <xdr:row>91</xdr:row>
      <xdr:rowOff>167640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45720</xdr:colOff>
      <xdr:row>60</xdr:row>
      <xdr:rowOff>167640</xdr:rowOff>
    </xdr:from>
    <xdr:to>
      <xdr:col>21</xdr:col>
      <xdr:colOff>182880</xdr:colOff>
      <xdr:row>75</xdr:row>
      <xdr:rowOff>167640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61</xdr:row>
      <xdr:rowOff>125730</xdr:rowOff>
    </xdr:from>
    <xdr:to>
      <xdr:col>7</xdr:col>
      <xdr:colOff>220980</xdr:colOff>
      <xdr:row>76</xdr:row>
      <xdr:rowOff>125730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68580</xdr:colOff>
      <xdr:row>77</xdr:row>
      <xdr:rowOff>49530</xdr:rowOff>
    </xdr:from>
    <xdr:to>
      <xdr:col>7</xdr:col>
      <xdr:colOff>236220</xdr:colOff>
      <xdr:row>92</xdr:row>
      <xdr:rowOff>49530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45720</xdr:colOff>
      <xdr:row>45</xdr:row>
      <xdr:rowOff>171450</xdr:rowOff>
    </xdr:from>
    <xdr:to>
      <xdr:col>7</xdr:col>
      <xdr:colOff>213360</xdr:colOff>
      <xdr:row>60</xdr:row>
      <xdr:rowOff>171450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220980</xdr:colOff>
      <xdr:row>29</xdr:row>
      <xdr:rowOff>95250</xdr:rowOff>
    </xdr:from>
    <xdr:to>
      <xdr:col>7</xdr:col>
      <xdr:colOff>563880</xdr:colOff>
      <xdr:row>44</xdr:row>
      <xdr:rowOff>95250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182880</xdr:colOff>
      <xdr:row>29</xdr:row>
      <xdr:rowOff>30480</xdr:rowOff>
    </xdr:from>
    <xdr:to>
      <xdr:col>15</xdr:col>
      <xdr:colOff>243840</xdr:colOff>
      <xdr:row>44</xdr:row>
      <xdr:rowOff>30480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556260</xdr:colOff>
      <xdr:row>45</xdr:row>
      <xdr:rowOff>7620</xdr:rowOff>
    </xdr:from>
    <xdr:to>
      <xdr:col>14</xdr:col>
      <xdr:colOff>655320</xdr:colOff>
      <xdr:row>60</xdr:row>
      <xdr:rowOff>7620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579120</xdr:colOff>
      <xdr:row>60</xdr:row>
      <xdr:rowOff>137160</xdr:rowOff>
    </xdr:from>
    <xdr:to>
      <xdr:col>14</xdr:col>
      <xdr:colOff>678180</xdr:colOff>
      <xdr:row>75</xdr:row>
      <xdr:rowOff>137160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53340</xdr:colOff>
      <xdr:row>76</xdr:row>
      <xdr:rowOff>137160</xdr:rowOff>
    </xdr:from>
    <xdr:to>
      <xdr:col>14</xdr:col>
      <xdr:colOff>762000</xdr:colOff>
      <xdr:row>91</xdr:row>
      <xdr:rowOff>137160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144780</xdr:colOff>
      <xdr:row>61</xdr:row>
      <xdr:rowOff>3810</xdr:rowOff>
    </xdr:from>
    <xdr:to>
      <xdr:col>7</xdr:col>
      <xdr:colOff>99060</xdr:colOff>
      <xdr:row>76</xdr:row>
      <xdr:rowOff>3810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160020</xdr:colOff>
      <xdr:row>76</xdr:row>
      <xdr:rowOff>110490</xdr:rowOff>
    </xdr:from>
    <xdr:to>
      <xdr:col>7</xdr:col>
      <xdr:colOff>114300</xdr:colOff>
      <xdr:row>91</xdr:row>
      <xdr:rowOff>110490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137160</xdr:colOff>
      <xdr:row>45</xdr:row>
      <xdr:rowOff>49530</xdr:rowOff>
    </xdr:from>
    <xdr:to>
      <xdr:col>7</xdr:col>
      <xdr:colOff>91440</xdr:colOff>
      <xdr:row>60</xdr:row>
      <xdr:rowOff>49530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236220</xdr:colOff>
      <xdr:row>28</xdr:row>
      <xdr:rowOff>175260</xdr:rowOff>
    </xdr:from>
    <xdr:to>
      <xdr:col>7</xdr:col>
      <xdr:colOff>571500</xdr:colOff>
      <xdr:row>43</xdr:row>
      <xdr:rowOff>175260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701040</xdr:colOff>
      <xdr:row>28</xdr:row>
      <xdr:rowOff>121920</xdr:rowOff>
    </xdr:from>
    <xdr:to>
      <xdr:col>15</xdr:col>
      <xdr:colOff>152400</xdr:colOff>
      <xdr:row>43</xdr:row>
      <xdr:rowOff>121920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792480</xdr:colOff>
      <xdr:row>44</xdr:row>
      <xdr:rowOff>83820</xdr:rowOff>
    </xdr:from>
    <xdr:to>
      <xdr:col>13</xdr:col>
      <xdr:colOff>472440</xdr:colOff>
      <xdr:row>59</xdr:row>
      <xdr:rowOff>83820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800100</xdr:colOff>
      <xdr:row>60</xdr:row>
      <xdr:rowOff>83820</xdr:rowOff>
    </xdr:from>
    <xdr:to>
      <xdr:col>13</xdr:col>
      <xdr:colOff>480060</xdr:colOff>
      <xdr:row>75</xdr:row>
      <xdr:rowOff>83820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30480</xdr:colOff>
      <xdr:row>76</xdr:row>
      <xdr:rowOff>30480</xdr:rowOff>
    </xdr:from>
    <xdr:to>
      <xdr:col>13</xdr:col>
      <xdr:colOff>533400</xdr:colOff>
      <xdr:row>91</xdr:row>
      <xdr:rowOff>30480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152400</xdr:colOff>
      <xdr:row>60</xdr:row>
      <xdr:rowOff>83820</xdr:rowOff>
    </xdr:from>
    <xdr:to>
      <xdr:col>20</xdr:col>
      <xdr:colOff>76200</xdr:colOff>
      <xdr:row>75</xdr:row>
      <xdr:rowOff>83820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62</xdr:row>
      <xdr:rowOff>64770</xdr:rowOff>
    </xdr:from>
    <xdr:to>
      <xdr:col>6</xdr:col>
      <xdr:colOff>586740</xdr:colOff>
      <xdr:row>77</xdr:row>
      <xdr:rowOff>64770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77</xdr:row>
      <xdr:rowOff>171450</xdr:rowOff>
    </xdr:from>
    <xdr:to>
      <xdr:col>6</xdr:col>
      <xdr:colOff>601980</xdr:colOff>
      <xdr:row>92</xdr:row>
      <xdr:rowOff>171450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</xdr:colOff>
      <xdr:row>46</xdr:row>
      <xdr:rowOff>110490</xdr:rowOff>
    </xdr:from>
    <xdr:to>
      <xdr:col>6</xdr:col>
      <xdr:colOff>579120</xdr:colOff>
      <xdr:row>61</xdr:row>
      <xdr:rowOff>110490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114300</xdr:colOff>
      <xdr:row>30</xdr:row>
      <xdr:rowOff>53340</xdr:rowOff>
    </xdr:from>
    <xdr:to>
      <xdr:col>7</xdr:col>
      <xdr:colOff>449580</xdr:colOff>
      <xdr:row>45</xdr:row>
      <xdr:rowOff>53340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579120</xdr:colOff>
      <xdr:row>30</xdr:row>
      <xdr:rowOff>0</xdr:rowOff>
    </xdr:from>
    <xdr:to>
      <xdr:col>15</xdr:col>
      <xdr:colOff>30480</xdr:colOff>
      <xdr:row>45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670560</xdr:colOff>
      <xdr:row>45</xdr:row>
      <xdr:rowOff>144780</xdr:rowOff>
    </xdr:from>
    <xdr:to>
      <xdr:col>13</xdr:col>
      <xdr:colOff>350520</xdr:colOff>
      <xdr:row>60</xdr:row>
      <xdr:rowOff>144780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678180</xdr:colOff>
      <xdr:row>61</xdr:row>
      <xdr:rowOff>144780</xdr:rowOff>
    </xdr:from>
    <xdr:to>
      <xdr:col>13</xdr:col>
      <xdr:colOff>358140</xdr:colOff>
      <xdr:row>76</xdr:row>
      <xdr:rowOff>144780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731520</xdr:colOff>
      <xdr:row>77</xdr:row>
      <xdr:rowOff>91440</xdr:rowOff>
    </xdr:from>
    <xdr:to>
      <xdr:col>13</xdr:col>
      <xdr:colOff>411480</xdr:colOff>
      <xdr:row>92</xdr:row>
      <xdr:rowOff>91440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502920</xdr:colOff>
      <xdr:row>61</xdr:row>
      <xdr:rowOff>152400</xdr:rowOff>
    </xdr:from>
    <xdr:to>
      <xdr:col>19</xdr:col>
      <xdr:colOff>419100</xdr:colOff>
      <xdr:row>76</xdr:row>
      <xdr:rowOff>152400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61</xdr:row>
      <xdr:rowOff>125730</xdr:rowOff>
    </xdr:from>
    <xdr:to>
      <xdr:col>7</xdr:col>
      <xdr:colOff>7620</xdr:colOff>
      <xdr:row>76</xdr:row>
      <xdr:rowOff>125730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68580</xdr:colOff>
      <xdr:row>77</xdr:row>
      <xdr:rowOff>49530</xdr:rowOff>
    </xdr:from>
    <xdr:to>
      <xdr:col>7</xdr:col>
      <xdr:colOff>22860</xdr:colOff>
      <xdr:row>92</xdr:row>
      <xdr:rowOff>49530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45720</xdr:colOff>
      <xdr:row>45</xdr:row>
      <xdr:rowOff>171450</xdr:rowOff>
    </xdr:from>
    <xdr:to>
      <xdr:col>7</xdr:col>
      <xdr:colOff>0</xdr:colOff>
      <xdr:row>60</xdr:row>
      <xdr:rowOff>171450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144780</xdr:colOff>
      <xdr:row>29</xdr:row>
      <xdr:rowOff>114300</xdr:rowOff>
    </xdr:from>
    <xdr:to>
      <xdr:col>7</xdr:col>
      <xdr:colOff>480060</xdr:colOff>
      <xdr:row>44</xdr:row>
      <xdr:rowOff>114300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609600</xdr:colOff>
      <xdr:row>29</xdr:row>
      <xdr:rowOff>60960</xdr:rowOff>
    </xdr:from>
    <xdr:to>
      <xdr:col>15</xdr:col>
      <xdr:colOff>60960</xdr:colOff>
      <xdr:row>44</xdr:row>
      <xdr:rowOff>60960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701040</xdr:colOff>
      <xdr:row>45</xdr:row>
      <xdr:rowOff>22860</xdr:rowOff>
    </xdr:from>
    <xdr:to>
      <xdr:col>13</xdr:col>
      <xdr:colOff>381000</xdr:colOff>
      <xdr:row>60</xdr:row>
      <xdr:rowOff>22860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708660</xdr:colOff>
      <xdr:row>61</xdr:row>
      <xdr:rowOff>22860</xdr:rowOff>
    </xdr:from>
    <xdr:to>
      <xdr:col>13</xdr:col>
      <xdr:colOff>388620</xdr:colOff>
      <xdr:row>76</xdr:row>
      <xdr:rowOff>22860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762000</xdr:colOff>
      <xdr:row>76</xdr:row>
      <xdr:rowOff>152400</xdr:rowOff>
    </xdr:from>
    <xdr:to>
      <xdr:col>13</xdr:col>
      <xdr:colOff>441960</xdr:colOff>
      <xdr:row>91</xdr:row>
      <xdr:rowOff>152400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132080</xdr:colOff>
      <xdr:row>60</xdr:row>
      <xdr:rowOff>149860</xdr:rowOff>
    </xdr:from>
    <xdr:to>
      <xdr:col>26</xdr:col>
      <xdr:colOff>254000</xdr:colOff>
      <xdr:row>75</xdr:row>
      <xdr:rowOff>149860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482600</xdr:colOff>
      <xdr:row>60</xdr:row>
      <xdr:rowOff>152400</xdr:rowOff>
    </xdr:from>
    <xdr:to>
      <xdr:col>19</xdr:col>
      <xdr:colOff>584200</xdr:colOff>
      <xdr:row>75</xdr:row>
      <xdr:rowOff>152400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61</xdr:row>
      <xdr:rowOff>7620</xdr:rowOff>
    </xdr:from>
    <xdr:to>
      <xdr:col>7</xdr:col>
      <xdr:colOff>121920</xdr:colOff>
      <xdr:row>76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175260</xdr:colOff>
      <xdr:row>76</xdr:row>
      <xdr:rowOff>114300</xdr:rowOff>
    </xdr:from>
    <xdr:to>
      <xdr:col>7</xdr:col>
      <xdr:colOff>137160</xdr:colOff>
      <xdr:row>91</xdr:row>
      <xdr:rowOff>114300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152400</xdr:colOff>
      <xdr:row>45</xdr:row>
      <xdr:rowOff>53340</xdr:rowOff>
    </xdr:from>
    <xdr:to>
      <xdr:col>7</xdr:col>
      <xdr:colOff>114300</xdr:colOff>
      <xdr:row>60</xdr:row>
      <xdr:rowOff>53340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251460</xdr:colOff>
      <xdr:row>28</xdr:row>
      <xdr:rowOff>186690</xdr:rowOff>
    </xdr:from>
    <xdr:to>
      <xdr:col>7</xdr:col>
      <xdr:colOff>594360</xdr:colOff>
      <xdr:row>43</xdr:row>
      <xdr:rowOff>186690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723900</xdr:colOff>
      <xdr:row>28</xdr:row>
      <xdr:rowOff>133350</xdr:rowOff>
    </xdr:from>
    <xdr:to>
      <xdr:col>15</xdr:col>
      <xdr:colOff>152400</xdr:colOff>
      <xdr:row>43</xdr:row>
      <xdr:rowOff>133350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815340</xdr:colOff>
      <xdr:row>44</xdr:row>
      <xdr:rowOff>87630</xdr:rowOff>
    </xdr:from>
    <xdr:to>
      <xdr:col>13</xdr:col>
      <xdr:colOff>472440</xdr:colOff>
      <xdr:row>59</xdr:row>
      <xdr:rowOff>87630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822960</xdr:colOff>
      <xdr:row>60</xdr:row>
      <xdr:rowOff>87630</xdr:rowOff>
    </xdr:from>
    <xdr:to>
      <xdr:col>13</xdr:col>
      <xdr:colOff>480060</xdr:colOff>
      <xdr:row>75</xdr:row>
      <xdr:rowOff>87630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38100</xdr:colOff>
      <xdr:row>76</xdr:row>
      <xdr:rowOff>34290</xdr:rowOff>
    </xdr:from>
    <xdr:to>
      <xdr:col>13</xdr:col>
      <xdr:colOff>533400</xdr:colOff>
      <xdr:row>91</xdr:row>
      <xdr:rowOff>34290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45720</xdr:colOff>
      <xdr:row>60</xdr:row>
      <xdr:rowOff>72390</xdr:rowOff>
    </xdr:from>
    <xdr:to>
      <xdr:col>19</xdr:col>
      <xdr:colOff>571500</xdr:colOff>
      <xdr:row>75</xdr:row>
      <xdr:rowOff>72390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zoomScaleNormal="100" workbookViewId="0">
      <selection activeCell="J20" sqref="J20"/>
    </sheetView>
  </sheetViews>
  <sheetFormatPr defaultColWidth="8.7109375" defaultRowHeight="15"/>
  <cols>
    <col min="12" max="12" width="9.42578125" bestFit="1" customWidth="1"/>
  </cols>
  <sheetData>
    <row r="1" spans="1:12">
      <c r="A1" t="s">
        <v>11</v>
      </c>
      <c r="L1" s="7">
        <v>41806</v>
      </c>
    </row>
    <row r="2" spans="1:12">
      <c r="A2" s="2" t="s">
        <v>3</v>
      </c>
      <c r="B2" t="s">
        <v>4</v>
      </c>
    </row>
    <row r="3" spans="1:12">
      <c r="A3" s="2" t="s">
        <v>5</v>
      </c>
      <c r="B3" t="s">
        <v>6</v>
      </c>
    </row>
    <row r="4" spans="1:12">
      <c r="A4" s="2" t="s">
        <v>7</v>
      </c>
      <c r="B4" t="s">
        <v>8</v>
      </c>
    </row>
    <row r="5" spans="1:12">
      <c r="A5" s="2" t="s">
        <v>9</v>
      </c>
      <c r="B5" t="s">
        <v>10</v>
      </c>
    </row>
    <row r="7" spans="1:12">
      <c r="C7" t="s">
        <v>2</v>
      </c>
      <c r="H7" t="s">
        <v>17</v>
      </c>
    </row>
    <row r="8" spans="1:12">
      <c r="A8" s="1" t="s">
        <v>0</v>
      </c>
      <c r="B8" s="1" t="s">
        <v>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12</v>
      </c>
      <c r="I8" s="1" t="s">
        <v>13</v>
      </c>
      <c r="J8" s="1" t="s">
        <v>14</v>
      </c>
      <c r="K8" s="1" t="s">
        <v>15</v>
      </c>
      <c r="L8" s="1" t="s">
        <v>16</v>
      </c>
    </row>
    <row r="9" spans="1:12">
      <c r="A9">
        <v>0</v>
      </c>
      <c r="B9">
        <v>5</v>
      </c>
      <c r="C9">
        <v>3310000</v>
      </c>
      <c r="D9">
        <v>1</v>
      </c>
      <c r="E9">
        <v>1</v>
      </c>
      <c r="F9">
        <v>1</v>
      </c>
      <c r="G9">
        <v>113000</v>
      </c>
      <c r="H9">
        <f t="shared" ref="H9:H16" si="0">0.00000000000023369*C9+ 0.00000013248</f>
        <v>9.0599389999999999E-7</v>
      </c>
      <c r="I9">
        <f t="shared" ref="I9:I16" si="1">0.0000000000027484*D9-0.0000000033261</f>
        <v>-3.3233515999999998E-9</v>
      </c>
      <c r="J9">
        <f t="shared" ref="J9:J16" si="2">0.0000000000044716*E9 - 0.000000049589</f>
        <v>-4.9584528399999999E-8</v>
      </c>
      <c r="K9">
        <f t="shared" ref="K9:K16" si="3" xml:space="preserve"> 0.0000000000040191*F9 - 0.0000000085075</f>
        <v>-8.5034808999999995E-9</v>
      </c>
    </row>
    <row r="10" spans="1:12">
      <c r="A10">
        <v>1</v>
      </c>
      <c r="B10">
        <v>20</v>
      </c>
      <c r="C10">
        <v>3220000</v>
      </c>
      <c r="D10">
        <v>1</v>
      </c>
      <c r="E10">
        <v>1</v>
      </c>
      <c r="F10">
        <v>1</v>
      </c>
      <c r="G10">
        <v>110000</v>
      </c>
      <c r="H10">
        <f t="shared" si="0"/>
        <v>8.8496179999999992E-7</v>
      </c>
      <c r="I10">
        <f t="shared" si="1"/>
        <v>-3.3233515999999998E-9</v>
      </c>
      <c r="J10">
        <f t="shared" si="2"/>
        <v>-4.9584528399999999E-8</v>
      </c>
      <c r="K10">
        <f t="shared" si="3"/>
        <v>-8.5034808999999995E-9</v>
      </c>
      <c r="L10">
        <f>G10/$G$10</f>
        <v>1</v>
      </c>
    </row>
    <row r="11" spans="1:12">
      <c r="A11">
        <v>2</v>
      </c>
      <c r="B11">
        <v>40</v>
      </c>
      <c r="C11">
        <v>3100000</v>
      </c>
      <c r="D11">
        <v>1</v>
      </c>
      <c r="E11">
        <v>1</v>
      </c>
      <c r="F11">
        <v>1</v>
      </c>
      <c r="G11">
        <v>109000</v>
      </c>
      <c r="H11">
        <f t="shared" si="0"/>
        <v>8.5691899999999989E-7</v>
      </c>
      <c r="I11">
        <f t="shared" si="1"/>
        <v>-3.3233515999999998E-9</v>
      </c>
      <c r="J11">
        <f t="shared" si="2"/>
        <v>-4.9584528399999999E-8</v>
      </c>
      <c r="K11">
        <f t="shared" si="3"/>
        <v>-8.5034808999999995E-9</v>
      </c>
      <c r="L11">
        <f t="shared" ref="L11:L16" si="4">G11/$G$10</f>
        <v>0.99090909090909096</v>
      </c>
    </row>
    <row r="12" spans="1:12">
      <c r="A12">
        <v>3</v>
      </c>
      <c r="B12">
        <v>63</v>
      </c>
      <c r="C12">
        <v>2930000</v>
      </c>
      <c r="D12">
        <v>1</v>
      </c>
      <c r="E12">
        <v>1</v>
      </c>
      <c r="F12">
        <v>1</v>
      </c>
      <c r="G12">
        <v>108000</v>
      </c>
      <c r="H12">
        <f t="shared" si="0"/>
        <v>8.1719169999999995E-7</v>
      </c>
      <c r="I12">
        <f t="shared" si="1"/>
        <v>-3.3233515999999998E-9</v>
      </c>
      <c r="J12">
        <f t="shared" si="2"/>
        <v>-4.9584528399999999E-8</v>
      </c>
      <c r="K12">
        <f t="shared" si="3"/>
        <v>-8.5034808999999995E-9</v>
      </c>
      <c r="L12">
        <f t="shared" si="4"/>
        <v>0.98181818181818181</v>
      </c>
    </row>
    <row r="13" spans="1:12">
      <c r="A13">
        <v>4</v>
      </c>
      <c r="B13">
        <v>90</v>
      </c>
      <c r="C13">
        <v>2780000</v>
      </c>
      <c r="D13">
        <v>1</v>
      </c>
      <c r="E13">
        <v>1</v>
      </c>
      <c r="F13">
        <v>1</v>
      </c>
      <c r="G13">
        <v>105000</v>
      </c>
      <c r="H13">
        <f t="shared" si="0"/>
        <v>7.8213819999999997E-7</v>
      </c>
      <c r="I13">
        <f t="shared" si="1"/>
        <v>-3.3233515999999998E-9</v>
      </c>
      <c r="J13">
        <f t="shared" si="2"/>
        <v>-4.9584528399999999E-8</v>
      </c>
      <c r="K13">
        <f t="shared" si="3"/>
        <v>-8.5034808999999995E-9</v>
      </c>
      <c r="L13">
        <f t="shared" si="4"/>
        <v>0.95454545454545459</v>
      </c>
    </row>
    <row r="14" spans="1:12">
      <c r="A14">
        <v>5</v>
      </c>
      <c r="B14">
        <v>120</v>
      </c>
      <c r="C14">
        <v>2730000</v>
      </c>
      <c r="D14">
        <v>1</v>
      </c>
      <c r="E14">
        <v>1</v>
      </c>
      <c r="F14">
        <v>1</v>
      </c>
      <c r="G14">
        <v>104000</v>
      </c>
      <c r="H14">
        <f t="shared" si="0"/>
        <v>7.7045369999999994E-7</v>
      </c>
      <c r="I14">
        <f t="shared" si="1"/>
        <v>-3.3233515999999998E-9</v>
      </c>
      <c r="J14">
        <f t="shared" si="2"/>
        <v>-4.9584528399999999E-8</v>
      </c>
      <c r="K14">
        <f t="shared" si="3"/>
        <v>-8.5034808999999995E-9</v>
      </c>
      <c r="L14">
        <f t="shared" si="4"/>
        <v>0.94545454545454544</v>
      </c>
    </row>
    <row r="15" spans="1:12">
      <c r="A15">
        <v>6</v>
      </c>
      <c r="B15">
        <v>180</v>
      </c>
      <c r="C15">
        <v>2510000</v>
      </c>
      <c r="D15">
        <v>1</v>
      </c>
      <c r="E15">
        <v>1</v>
      </c>
      <c r="F15">
        <v>1</v>
      </c>
      <c r="G15">
        <v>104000</v>
      </c>
      <c r="H15">
        <f t="shared" si="0"/>
        <v>7.1904189999999997E-7</v>
      </c>
      <c r="I15">
        <f t="shared" si="1"/>
        <v>-3.3233515999999998E-9</v>
      </c>
      <c r="J15">
        <f t="shared" si="2"/>
        <v>-4.9584528399999999E-8</v>
      </c>
      <c r="K15">
        <f t="shared" si="3"/>
        <v>-8.5034808999999995E-9</v>
      </c>
      <c r="L15">
        <f t="shared" si="4"/>
        <v>0.94545454545454544</v>
      </c>
    </row>
    <row r="16" spans="1:12">
      <c r="A16">
        <v>7</v>
      </c>
      <c r="B16">
        <v>240</v>
      </c>
      <c r="C16">
        <v>2340000</v>
      </c>
      <c r="D16">
        <v>1</v>
      </c>
      <c r="E16">
        <v>1</v>
      </c>
      <c r="F16">
        <v>1</v>
      </c>
      <c r="G16">
        <v>101000</v>
      </c>
      <c r="H16">
        <f t="shared" si="0"/>
        <v>6.7931459999999992E-7</v>
      </c>
      <c r="I16">
        <f t="shared" si="1"/>
        <v>-3.3233515999999998E-9</v>
      </c>
      <c r="J16">
        <f t="shared" si="2"/>
        <v>-4.9584528399999999E-8</v>
      </c>
      <c r="K16">
        <f t="shared" si="3"/>
        <v>-8.5034808999999995E-9</v>
      </c>
      <c r="L16">
        <f t="shared" si="4"/>
        <v>0.91818181818181821</v>
      </c>
    </row>
    <row r="18" spans="11:16">
      <c r="K18" s="1" t="s">
        <v>1</v>
      </c>
      <c r="L18" s="1" t="s">
        <v>19</v>
      </c>
      <c r="N18" s="1" t="s">
        <v>21</v>
      </c>
      <c r="O18" s="1" t="s">
        <v>18</v>
      </c>
      <c r="P18" s="1" t="s">
        <v>20</v>
      </c>
    </row>
    <row r="19" spans="11:16">
      <c r="K19">
        <f>B9*60</f>
        <v>300</v>
      </c>
      <c r="L19">
        <f>($C$9-C9)/$C$9</f>
        <v>0</v>
      </c>
      <c r="N19">
        <f>L19/H9</f>
        <v>0</v>
      </c>
      <c r="O19">
        <f t="shared" ref="O19" si="5">LN(1/(1-L19))</f>
        <v>0</v>
      </c>
      <c r="P19">
        <f>$H$9*L19</f>
        <v>0</v>
      </c>
    </row>
    <row r="20" spans="11:16">
      <c r="K20">
        <f t="shared" ref="K20:K26" si="6">B10*60</f>
        <v>1200</v>
      </c>
      <c r="L20">
        <f>($C$10-$C10/L10)/$C$10</f>
        <v>0</v>
      </c>
      <c r="N20">
        <f t="shared" ref="N20:N26" si="7">L20/H10</f>
        <v>0</v>
      </c>
      <c r="O20">
        <f t="shared" ref="O20:O26" si="8">LN(1/(1-L20))</f>
        <v>0</v>
      </c>
      <c r="P20">
        <f t="shared" ref="P20:P26" si="9">$H$9*L20</f>
        <v>0</v>
      </c>
    </row>
    <row r="21" spans="11:16">
      <c r="K21">
        <f t="shared" si="6"/>
        <v>2400</v>
      </c>
      <c r="L21">
        <f t="shared" ref="L21:L26" si="10">($C$10-$C11/L11)/$C$10</f>
        <v>2.843466864208798E-2</v>
      </c>
      <c r="N21">
        <f t="shared" si="7"/>
        <v>33182.446231310059</v>
      </c>
      <c r="O21">
        <f t="shared" si="8"/>
        <v>2.8846764501943876E-2</v>
      </c>
      <c r="P21">
        <f t="shared" si="9"/>
        <v>2.5761636338252991E-8</v>
      </c>
    </row>
    <row r="22" spans="11:16">
      <c r="K22">
        <f t="shared" si="6"/>
        <v>3780</v>
      </c>
      <c r="L22">
        <f t="shared" si="10"/>
        <v>7.3211410167931881E-2</v>
      </c>
      <c r="N22">
        <f t="shared" si="7"/>
        <v>89589.028092101144</v>
      </c>
      <c r="O22">
        <f t="shared" si="8"/>
        <v>7.6029797859144432E-2</v>
      </c>
      <c r="P22">
        <f t="shared" si="9"/>
        <v>6.6329091022544255E-8</v>
      </c>
    </row>
    <row r="23" spans="11:16">
      <c r="K23">
        <f t="shared" si="6"/>
        <v>5400</v>
      </c>
      <c r="L23">
        <f t="shared" si="10"/>
        <v>9.5533865720201117E-2</v>
      </c>
      <c r="N23">
        <f t="shared" si="7"/>
        <v>122144.48254822628</v>
      </c>
      <c r="O23">
        <f t="shared" si="8"/>
        <v>0.10041041621887838</v>
      </c>
      <c r="P23">
        <f t="shared" si="9"/>
        <v>8.6553099585921313E-8</v>
      </c>
    </row>
    <row r="24" spans="11:16">
      <c r="K24">
        <f t="shared" si="6"/>
        <v>7200</v>
      </c>
      <c r="L24">
        <f t="shared" si="10"/>
        <v>0.10326086956521739</v>
      </c>
      <c r="N24">
        <f t="shared" si="7"/>
        <v>134026.05447312072</v>
      </c>
      <c r="O24">
        <f t="shared" si="8"/>
        <v>0.10899028370840508</v>
      </c>
      <c r="P24">
        <f t="shared" si="9"/>
        <v>9.3553717934782607E-8</v>
      </c>
    </row>
    <row r="25" spans="11:16">
      <c r="K25">
        <f t="shared" si="6"/>
        <v>10800</v>
      </c>
      <c r="L25">
        <f t="shared" si="10"/>
        <v>0.17552556139512657</v>
      </c>
      <c r="N25">
        <f t="shared" si="7"/>
        <v>244110.33820856138</v>
      </c>
      <c r="O25">
        <f t="shared" si="8"/>
        <v>0.19300913976158077</v>
      </c>
      <c r="P25">
        <f t="shared" si="9"/>
        <v>1.5902508791806016E-7</v>
      </c>
    </row>
    <row r="26" spans="11:16">
      <c r="K26">
        <f t="shared" si="6"/>
        <v>14400</v>
      </c>
      <c r="L26">
        <f t="shared" si="10"/>
        <v>0.20853576040833896</v>
      </c>
      <c r="N26">
        <f t="shared" si="7"/>
        <v>306979.65332754364</v>
      </c>
      <c r="O26">
        <f t="shared" si="8"/>
        <v>0.23387058123555021</v>
      </c>
      <c r="P26">
        <f t="shared" si="9"/>
        <v>1.889321268618166E-7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zoomScale="85" zoomScaleNormal="85" workbookViewId="0">
      <selection activeCell="E3" sqref="E3"/>
    </sheetView>
  </sheetViews>
  <sheetFormatPr defaultColWidth="8.7109375" defaultRowHeight="15"/>
  <cols>
    <col min="8" max="8" width="12.140625" bestFit="1" customWidth="1"/>
    <col min="12" max="12" width="9.42578125" bestFit="1" customWidth="1"/>
  </cols>
  <sheetData>
    <row r="1" spans="1:15">
      <c r="A1" t="s">
        <v>11</v>
      </c>
      <c r="L1" s="7">
        <v>41796</v>
      </c>
      <c r="O1" t="s">
        <v>55</v>
      </c>
    </row>
    <row r="2" spans="1:15">
      <c r="A2" s="2" t="s">
        <v>3</v>
      </c>
      <c r="B2" t="s">
        <v>4</v>
      </c>
      <c r="L2" s="7">
        <v>41807</v>
      </c>
      <c r="O2" t="s">
        <v>56</v>
      </c>
    </row>
    <row r="3" spans="1:15">
      <c r="A3" s="2" t="s">
        <v>5</v>
      </c>
      <c r="B3" t="s">
        <v>6</v>
      </c>
      <c r="E3" s="12" t="s">
        <v>61</v>
      </c>
      <c r="F3" s="13"/>
      <c r="G3" s="13"/>
    </row>
    <row r="4" spans="1:15">
      <c r="A4" s="2" t="s">
        <v>7</v>
      </c>
      <c r="B4" t="s">
        <v>8</v>
      </c>
      <c r="N4" s="8" t="s">
        <v>52</v>
      </c>
    </row>
    <row r="5" spans="1:15">
      <c r="A5" s="2" t="s">
        <v>9</v>
      </c>
      <c r="B5" t="s">
        <v>10</v>
      </c>
    </row>
    <row r="7" spans="1:15">
      <c r="C7" t="s">
        <v>2</v>
      </c>
      <c r="H7" t="s">
        <v>17</v>
      </c>
    </row>
    <row r="8" spans="1:15">
      <c r="A8" s="1" t="s">
        <v>0</v>
      </c>
      <c r="B8" s="1" t="s">
        <v>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12</v>
      </c>
      <c r="I8" s="1" t="s">
        <v>13</v>
      </c>
      <c r="J8" s="1" t="s">
        <v>14</v>
      </c>
      <c r="K8" s="1" t="s">
        <v>15</v>
      </c>
      <c r="L8" s="1" t="s">
        <v>16</v>
      </c>
    </row>
    <row r="9" spans="1:15">
      <c r="A9">
        <v>0</v>
      </c>
      <c r="B9">
        <v>0</v>
      </c>
      <c r="H9">
        <f>MAX(0.00000000000023369*C9+ 0.00000013248,0)</f>
        <v>1.3248000000000001E-7</v>
      </c>
      <c r="I9">
        <f>MAX(0.0000000000027484*D9-0.0000000033261,0)</f>
        <v>0</v>
      </c>
      <c r="J9">
        <f>MAX(0.0000000000044716*E9 - 0.000000049589,0)</f>
        <v>0</v>
      </c>
      <c r="K9">
        <f>MAX(0.0000000000040191*F9 - 0.0000000085075,0)</f>
        <v>0</v>
      </c>
    </row>
    <row r="10" spans="1:15">
      <c r="A10">
        <v>1</v>
      </c>
      <c r="B10">
        <v>20</v>
      </c>
      <c r="C10">
        <v>3365400</v>
      </c>
      <c r="E10">
        <v>2336</v>
      </c>
      <c r="F10">
        <v>9101</v>
      </c>
      <c r="G10">
        <v>136453</v>
      </c>
      <c r="H10">
        <f>MAX(0.00000000000023369*C10+ 0.00000013248,0)</f>
        <v>9.1894032599999996E-7</v>
      </c>
      <c r="I10">
        <f t="shared" ref="I10:I16" si="0">MAX(0.0000000000027484*D10-0.0000000033261,0)</f>
        <v>0</v>
      </c>
      <c r="J10">
        <f t="shared" ref="J10:J16" si="1">MAX(0.0000000000044716*E10 - 0.000000049589,0)</f>
        <v>0</v>
      </c>
      <c r="K10">
        <f t="shared" ref="K10:K16" si="2">MAX(0.0000000000040191*F10 - 0.0000000085075,0)</f>
        <v>2.8070329100000003E-8</v>
      </c>
      <c r="L10">
        <f>G10/$G$10</f>
        <v>1</v>
      </c>
    </row>
    <row r="11" spans="1:15">
      <c r="A11">
        <v>2</v>
      </c>
      <c r="B11">
        <v>40</v>
      </c>
      <c r="C11">
        <v>3643341</v>
      </c>
      <c r="E11">
        <v>1222</v>
      </c>
      <c r="F11">
        <v>16915</v>
      </c>
      <c r="G11">
        <v>141412</v>
      </c>
      <c r="H11">
        <f t="shared" ref="H11:H16" si="3">MAX(0.00000000000023369*C11+ 0.00000013248,0)</f>
        <v>9.8389235828999998E-7</v>
      </c>
      <c r="I11">
        <f t="shared" si="0"/>
        <v>0</v>
      </c>
      <c r="J11">
        <f t="shared" si="1"/>
        <v>0</v>
      </c>
      <c r="K11">
        <f t="shared" si="2"/>
        <v>5.9475576500000008E-8</v>
      </c>
      <c r="L11">
        <f t="shared" ref="L11:L16" si="4">G11/$G$10</f>
        <v>1.0363421837555788</v>
      </c>
    </row>
    <row r="12" spans="1:15">
      <c r="A12">
        <v>3</v>
      </c>
      <c r="B12">
        <v>60</v>
      </c>
      <c r="C12">
        <v>3633203</v>
      </c>
      <c r="F12">
        <v>24746</v>
      </c>
      <c r="G12">
        <v>143776</v>
      </c>
      <c r="H12">
        <f t="shared" si="3"/>
        <v>9.8152320906999993E-7</v>
      </c>
      <c r="I12">
        <f t="shared" si="0"/>
        <v>0</v>
      </c>
      <c r="J12">
        <f t="shared" si="1"/>
        <v>0</v>
      </c>
      <c r="K12">
        <f t="shared" si="2"/>
        <v>9.0949148600000007E-8</v>
      </c>
      <c r="L12">
        <f t="shared" si="4"/>
        <v>1.0536668303371857</v>
      </c>
    </row>
    <row r="13" spans="1:15">
      <c r="A13">
        <v>4</v>
      </c>
      <c r="B13">
        <v>90</v>
      </c>
      <c r="C13">
        <v>3612951</v>
      </c>
      <c r="F13">
        <v>37664</v>
      </c>
      <c r="G13">
        <v>160596</v>
      </c>
      <c r="H13">
        <f t="shared" si="3"/>
        <v>9.7679051919E-7</v>
      </c>
      <c r="I13">
        <f t="shared" si="0"/>
        <v>0</v>
      </c>
      <c r="J13">
        <f t="shared" si="1"/>
        <v>0</v>
      </c>
      <c r="K13">
        <f t="shared" si="2"/>
        <v>1.4286788240000001E-7</v>
      </c>
      <c r="L13">
        <f t="shared" si="4"/>
        <v>1.1769327167596169</v>
      </c>
    </row>
    <row r="14" spans="1:15">
      <c r="A14">
        <v>5</v>
      </c>
      <c r="B14">
        <v>120</v>
      </c>
      <c r="C14">
        <v>3413166</v>
      </c>
      <c r="E14">
        <v>1790</v>
      </c>
      <c r="F14">
        <v>42949</v>
      </c>
      <c r="G14">
        <v>119454</v>
      </c>
      <c r="H14">
        <f t="shared" si="3"/>
        <v>9.3010276253999998E-7</v>
      </c>
      <c r="I14">
        <f t="shared" si="0"/>
        <v>0</v>
      </c>
      <c r="J14">
        <f t="shared" si="1"/>
        <v>0</v>
      </c>
      <c r="K14">
        <f t="shared" si="2"/>
        <v>1.6410882590000001E-7</v>
      </c>
      <c r="L14">
        <f t="shared" si="4"/>
        <v>0.87542230658175346</v>
      </c>
    </row>
    <row r="15" spans="1:15">
      <c r="A15">
        <v>6</v>
      </c>
      <c r="B15">
        <v>180</v>
      </c>
      <c r="C15">
        <v>3311860</v>
      </c>
      <c r="F15">
        <v>64271</v>
      </c>
      <c r="G15">
        <v>158185</v>
      </c>
      <c r="H15">
        <f t="shared" si="3"/>
        <v>9.0642856339999995E-7</v>
      </c>
      <c r="I15">
        <f t="shared" si="0"/>
        <v>0</v>
      </c>
      <c r="J15">
        <f t="shared" si="1"/>
        <v>0</v>
      </c>
      <c r="K15">
        <f t="shared" si="2"/>
        <v>2.4980407610000001E-7</v>
      </c>
      <c r="L15">
        <f t="shared" si="4"/>
        <v>1.1592636292349747</v>
      </c>
    </row>
    <row r="16" spans="1:15">
      <c r="A16">
        <v>7</v>
      </c>
      <c r="B16">
        <v>240</v>
      </c>
      <c r="C16">
        <v>3147853</v>
      </c>
      <c r="F16">
        <v>68453</v>
      </c>
      <c r="G16">
        <v>145352</v>
      </c>
      <c r="H16">
        <f t="shared" si="3"/>
        <v>8.6810176756999997E-7</v>
      </c>
      <c r="I16">
        <f t="shared" si="0"/>
        <v>0</v>
      </c>
      <c r="J16">
        <f t="shared" si="1"/>
        <v>0</v>
      </c>
      <c r="K16">
        <f t="shared" si="2"/>
        <v>2.6661195230000003E-7</v>
      </c>
      <c r="L16">
        <f t="shared" si="4"/>
        <v>1.0652165947249237</v>
      </c>
    </row>
    <row r="17" spans="11:26">
      <c r="K17" t="s">
        <v>38</v>
      </c>
      <c r="R17" t="s">
        <v>39</v>
      </c>
      <c r="X17" t="s">
        <v>45</v>
      </c>
    </row>
    <row r="18" spans="11:26">
      <c r="K18" s="1" t="s">
        <v>1</v>
      </c>
      <c r="L18" s="1" t="s">
        <v>19</v>
      </c>
      <c r="N18" s="1" t="s">
        <v>21</v>
      </c>
      <c r="O18" s="1" t="s">
        <v>18</v>
      </c>
      <c r="P18" s="1" t="s">
        <v>20</v>
      </c>
      <c r="R18" s="1" t="s">
        <v>19</v>
      </c>
      <c r="T18" s="1" t="s">
        <v>21</v>
      </c>
      <c r="U18" s="1" t="s">
        <v>18</v>
      </c>
      <c r="V18" s="1" t="s">
        <v>20</v>
      </c>
      <c r="X18" s="1" t="s">
        <v>13</v>
      </c>
      <c r="Y18" s="1" t="s">
        <v>14</v>
      </c>
      <c r="Z18" s="1" t="s">
        <v>15</v>
      </c>
    </row>
    <row r="19" spans="11:26">
      <c r="K19">
        <f>B9*60</f>
        <v>0</v>
      </c>
      <c r="L19" t="e">
        <f>($C$9-C9)/$C$9</f>
        <v>#DIV/0!</v>
      </c>
      <c r="N19" t="e">
        <f>L19/H9</f>
        <v>#DIV/0!</v>
      </c>
      <c r="O19" t="e">
        <f t="shared" ref="O19:O26" si="5">LN(1/(1-L19))</f>
        <v>#DIV/0!</v>
      </c>
      <c r="P19" t="e">
        <f>$H$9*L19</f>
        <v>#DIV/0!</v>
      </c>
      <c r="R19">
        <f>(2*I9+J9+K9)/(25*H9+2*I9+J9+K9)</f>
        <v>0</v>
      </c>
      <c r="T19">
        <f>R19/$H9</f>
        <v>0</v>
      </c>
      <c r="U19">
        <f>LN(1/(1-R19))</f>
        <v>0</v>
      </c>
      <c r="V19">
        <f>$H$9*R19</f>
        <v>0</v>
      </c>
      <c r="X19">
        <v>0</v>
      </c>
      <c r="Y19">
        <v>0</v>
      </c>
      <c r="Z19">
        <v>0</v>
      </c>
    </row>
    <row r="20" spans="11:26">
      <c r="K20">
        <f t="shared" ref="K20:K26" si="6">B10*60</f>
        <v>1200</v>
      </c>
      <c r="L20">
        <f>($H$10-$H10/L10)/$H$10</f>
        <v>0</v>
      </c>
      <c r="N20">
        <f t="shared" ref="N20:N26" si="7">L20/H10</f>
        <v>0</v>
      </c>
      <c r="O20">
        <f t="shared" si="5"/>
        <v>0</v>
      </c>
      <c r="P20">
        <f t="shared" ref="P20:P26" si="8">$H$9*L20</f>
        <v>0</v>
      </c>
      <c r="R20">
        <f t="shared" ref="R20:R26" si="9">(2*I10+J10+K10)/(25*H10+2*I10+J10+K10)</f>
        <v>1.2203653382095337E-3</v>
      </c>
      <c r="T20">
        <f t="shared" ref="T20:T26" si="10">R20/$H10</f>
        <v>1328.0136954285035</v>
      </c>
      <c r="U20">
        <f t="shared" ref="U20:U26" si="11">LN(1/(1-R20))</f>
        <v>1.2211105903706069E-3</v>
      </c>
      <c r="V20">
        <f t="shared" ref="V20:V26" si="12">$H$9*R20</f>
        <v>1.6167400000599903E-10</v>
      </c>
      <c r="X20">
        <f t="shared" ref="X20:X26" si="13">I10/(I10+J10+K10)</f>
        <v>0</v>
      </c>
      <c r="Y20">
        <f t="shared" ref="Y20:Y26" si="14">J10/(I10+J10+K10)</f>
        <v>0</v>
      </c>
      <c r="Z20">
        <f t="shared" ref="Z20:Z26" si="15">K10/(I10+J10+K10)</f>
        <v>1</v>
      </c>
    </row>
    <row r="21" spans="11:26">
      <c r="K21">
        <f t="shared" si="6"/>
        <v>2400</v>
      </c>
      <c r="L21">
        <f t="shared" ref="L21:L26" si="16">($H$10-$H11/L11)/$H$10</f>
        <v>-3.3135063065547227E-2</v>
      </c>
      <c r="N21">
        <f t="shared" si="7"/>
        <v>-33677.528630404042</v>
      </c>
      <c r="O21">
        <f t="shared" si="5"/>
        <v>-3.2597929960036791E-2</v>
      </c>
      <c r="P21">
        <f t="shared" si="8"/>
        <v>-4.3897331549236967E-9</v>
      </c>
      <c r="R21">
        <f t="shared" si="9"/>
        <v>2.4121383880607115E-3</v>
      </c>
      <c r="T21">
        <f t="shared" si="10"/>
        <v>2451.6283389506102</v>
      </c>
      <c r="U21">
        <f t="shared" si="11"/>
        <v>2.4150522806136135E-3</v>
      </c>
      <c r="V21">
        <f t="shared" si="12"/>
        <v>3.1956009365028308E-10</v>
      </c>
      <c r="X21">
        <f t="shared" si="13"/>
        <v>0</v>
      </c>
      <c r="Y21">
        <f t="shared" si="14"/>
        <v>0</v>
      </c>
      <c r="Z21">
        <f t="shared" si="15"/>
        <v>1</v>
      </c>
    </row>
    <row r="22" spans="11:26">
      <c r="K22">
        <f t="shared" si="6"/>
        <v>3600</v>
      </c>
      <c r="L22">
        <f t="shared" si="16"/>
        <v>-1.3701186068248227E-2</v>
      </c>
      <c r="N22">
        <f t="shared" si="7"/>
        <v>-13959.10554293484</v>
      </c>
      <c r="O22">
        <f t="shared" si="5"/>
        <v>-1.3608173444250252E-2</v>
      </c>
      <c r="P22">
        <f t="shared" si="8"/>
        <v>-1.8151331303215251E-9</v>
      </c>
      <c r="R22">
        <f t="shared" si="9"/>
        <v>3.6927621959404783E-3</v>
      </c>
      <c r="T22">
        <f t="shared" si="10"/>
        <v>3762.2770015182791</v>
      </c>
      <c r="U22">
        <f t="shared" si="11"/>
        <v>3.6995972743261571E-3</v>
      </c>
      <c r="V22">
        <f t="shared" si="12"/>
        <v>4.8921713571819455E-10</v>
      </c>
      <c r="X22">
        <f t="shared" si="13"/>
        <v>0</v>
      </c>
      <c r="Y22">
        <f t="shared" si="14"/>
        <v>0</v>
      </c>
      <c r="Z22">
        <f t="shared" si="15"/>
        <v>1</v>
      </c>
    </row>
    <row r="23" spans="11:26">
      <c r="K23">
        <f t="shared" si="6"/>
        <v>5400</v>
      </c>
      <c r="L23">
        <f t="shared" si="16"/>
        <v>9.6844585666336275E-2</v>
      </c>
      <c r="N23">
        <f t="shared" si="7"/>
        <v>99145.706027781984</v>
      </c>
      <c r="O23">
        <f t="shared" si="5"/>
        <v>0.10186063147755105</v>
      </c>
      <c r="P23">
        <f t="shared" si="8"/>
        <v>1.282997070907623E-8</v>
      </c>
      <c r="R23">
        <f t="shared" si="9"/>
        <v>5.8164731295194247E-3</v>
      </c>
      <c r="T23">
        <f t="shared" si="10"/>
        <v>5954.6781170057975</v>
      </c>
      <c r="U23">
        <f t="shared" si="11"/>
        <v>5.8334546898955453E-3</v>
      </c>
      <c r="V23">
        <f t="shared" si="12"/>
        <v>7.7056636019873343E-10</v>
      </c>
      <c r="X23">
        <f t="shared" si="13"/>
        <v>0</v>
      </c>
      <c r="Y23">
        <f t="shared" si="14"/>
        <v>0</v>
      </c>
      <c r="Z23">
        <f t="shared" si="15"/>
        <v>1</v>
      </c>
    </row>
    <row r="24" spans="11:26">
      <c r="K24">
        <f t="shared" si="6"/>
        <v>7200</v>
      </c>
      <c r="L24">
        <f t="shared" si="16"/>
        <v>-0.15618149871661183</v>
      </c>
      <c r="N24">
        <f t="shared" si="7"/>
        <v>-167918.5408396151</v>
      </c>
      <c r="O24">
        <f t="shared" si="5"/>
        <v>-0.14512276373628141</v>
      </c>
      <c r="P24">
        <f t="shared" si="8"/>
        <v>-2.0690924949976735E-8</v>
      </c>
      <c r="R24">
        <f t="shared" si="9"/>
        <v>7.0082027294865326E-3</v>
      </c>
      <c r="T24">
        <f t="shared" si="10"/>
        <v>7534.8692765388259</v>
      </c>
      <c r="U24">
        <f t="shared" si="11"/>
        <v>7.032875524443127E-3</v>
      </c>
      <c r="V24">
        <f t="shared" si="12"/>
        <v>9.2844669760237586E-10</v>
      </c>
      <c r="X24">
        <f t="shared" si="13"/>
        <v>0</v>
      </c>
      <c r="Y24">
        <f t="shared" si="14"/>
        <v>0</v>
      </c>
      <c r="Z24">
        <f t="shared" si="15"/>
        <v>1</v>
      </c>
    </row>
    <row r="25" spans="11:26">
      <c r="K25">
        <f t="shared" si="6"/>
        <v>10800</v>
      </c>
      <c r="L25">
        <f t="shared" si="16"/>
        <v>0.14912833400792136</v>
      </c>
      <c r="N25">
        <f t="shared" si="7"/>
        <v>164522.98617835168</v>
      </c>
      <c r="O25">
        <f t="shared" si="5"/>
        <v>0.16149396555038498</v>
      </c>
      <c r="P25">
        <f t="shared" si="8"/>
        <v>1.9756521689369423E-8</v>
      </c>
      <c r="R25">
        <f t="shared" si="9"/>
        <v>1.090346688553491E-2</v>
      </c>
      <c r="T25">
        <f t="shared" si="10"/>
        <v>12029.041587829237</v>
      </c>
      <c r="U25">
        <f t="shared" si="11"/>
        <v>1.0963345333511908E-2</v>
      </c>
      <c r="V25">
        <f t="shared" si="12"/>
        <v>1.444491292995665E-9</v>
      </c>
      <c r="X25">
        <f t="shared" si="13"/>
        <v>0</v>
      </c>
      <c r="Y25">
        <f t="shared" si="14"/>
        <v>0</v>
      </c>
      <c r="Z25">
        <f t="shared" si="15"/>
        <v>1</v>
      </c>
    </row>
    <row r="26" spans="11:26">
      <c r="K26">
        <f t="shared" si="6"/>
        <v>14400</v>
      </c>
      <c r="L26">
        <f t="shared" si="16"/>
        <v>0.1131597274258654</v>
      </c>
      <c r="N26">
        <f t="shared" si="7"/>
        <v>130353.06648738126</v>
      </c>
      <c r="O26">
        <f t="shared" si="5"/>
        <v>0.12009038890382191</v>
      </c>
      <c r="P26">
        <f t="shared" si="8"/>
        <v>1.4991400689378649E-8</v>
      </c>
      <c r="R26">
        <f t="shared" si="9"/>
        <v>1.2135739333007883E-2</v>
      </c>
      <c r="T26">
        <f t="shared" si="10"/>
        <v>13979.62748881203</v>
      </c>
      <c r="U26">
        <f t="shared" si="11"/>
        <v>1.2209978661737982E-2</v>
      </c>
      <c r="V26">
        <f t="shared" si="12"/>
        <v>1.6077427468368844E-9</v>
      </c>
      <c r="X26">
        <f t="shared" si="13"/>
        <v>0</v>
      </c>
      <c r="Y26">
        <f t="shared" si="14"/>
        <v>0</v>
      </c>
      <c r="Z26">
        <f t="shared" si="15"/>
        <v>1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workbookViewId="0">
      <selection activeCell="I2" sqref="I2"/>
    </sheetView>
  </sheetViews>
  <sheetFormatPr defaultColWidth="8.7109375" defaultRowHeight="15"/>
  <cols>
    <col min="5" max="5" width="16" customWidth="1"/>
    <col min="8" max="8" width="12.140625" bestFit="1" customWidth="1"/>
    <col min="12" max="12" width="9.42578125" bestFit="1" customWidth="1"/>
  </cols>
  <sheetData>
    <row r="1" spans="1:16">
      <c r="A1" t="s">
        <v>11</v>
      </c>
      <c r="L1" s="7">
        <v>41796</v>
      </c>
      <c r="P1" t="s">
        <v>51</v>
      </c>
    </row>
    <row r="2" spans="1:16">
      <c r="A2" s="2" t="s">
        <v>3</v>
      </c>
      <c r="B2" t="s">
        <v>4</v>
      </c>
      <c r="I2" t="s">
        <v>60</v>
      </c>
      <c r="L2" s="7">
        <v>41807</v>
      </c>
      <c r="P2" t="s">
        <v>50</v>
      </c>
    </row>
    <row r="3" spans="1:16">
      <c r="A3" s="2" t="s">
        <v>5</v>
      </c>
      <c r="B3" t="s">
        <v>6</v>
      </c>
      <c r="E3" s="12" t="s">
        <v>62</v>
      </c>
    </row>
    <row r="4" spans="1:16">
      <c r="A4" s="2" t="s">
        <v>7</v>
      </c>
      <c r="B4" t="s">
        <v>8</v>
      </c>
      <c r="N4" s="8" t="s">
        <v>52</v>
      </c>
    </row>
    <row r="5" spans="1:16">
      <c r="A5" s="2" t="s">
        <v>9</v>
      </c>
      <c r="B5" t="s">
        <v>10</v>
      </c>
    </row>
    <row r="7" spans="1:16">
      <c r="C7" t="s">
        <v>2</v>
      </c>
      <c r="H7" t="s">
        <v>17</v>
      </c>
    </row>
    <row r="8" spans="1:16">
      <c r="A8" s="1" t="s">
        <v>0</v>
      </c>
      <c r="B8" s="1" t="s">
        <v>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12</v>
      </c>
      <c r="I8" s="1" t="s">
        <v>13</v>
      </c>
      <c r="J8" s="1" t="s">
        <v>14</v>
      </c>
      <c r="K8" s="1" t="s">
        <v>15</v>
      </c>
      <c r="L8" s="1" t="s">
        <v>16</v>
      </c>
    </row>
    <row r="9" spans="1:16">
      <c r="A9">
        <v>0</v>
      </c>
      <c r="B9">
        <v>0</v>
      </c>
      <c r="H9">
        <f>MAX(0.00000000000023369*C9+ 0.00000013248,0)</f>
        <v>1.3248000000000001E-7</v>
      </c>
      <c r="I9">
        <f>MAX(0.0000000000027484*D9-0.0000000033261,0)</f>
        <v>0</v>
      </c>
      <c r="J9">
        <f>MAX(0.0000000000044716*E9 - 0.000000049589,0)</f>
        <v>0</v>
      </c>
      <c r="K9">
        <f>MAX(0.0000000000040191*F9 - 0.0000000085075,0)</f>
        <v>0</v>
      </c>
    </row>
    <row r="10" spans="1:16">
      <c r="A10">
        <v>1</v>
      </c>
      <c r="B10">
        <v>20</v>
      </c>
      <c r="C10">
        <v>2075406</v>
      </c>
      <c r="D10">
        <v>0</v>
      </c>
      <c r="E10">
        <v>0</v>
      </c>
      <c r="F10">
        <v>13907</v>
      </c>
      <c r="G10">
        <v>145845</v>
      </c>
      <c r="H10">
        <f>MAX(0.00000000000023369*C10+ 0.00000013248,0)</f>
        <v>6.1748162813999991E-7</v>
      </c>
      <c r="I10">
        <f t="shared" ref="I10:I16" si="0">MAX(0.0000000000027484*D10-0.0000000033261,0)</f>
        <v>0</v>
      </c>
      <c r="J10">
        <f t="shared" ref="J10:J16" si="1">MAX(0.0000000000044716*E10 - 0.000000049589,0)</f>
        <v>0</v>
      </c>
      <c r="K10">
        <f t="shared" ref="K10:K16" si="2">MAX(0.0000000000040191*F10 - 0.0000000085075,0)</f>
        <v>4.73861237E-8</v>
      </c>
      <c r="L10">
        <f>G10/$G$10</f>
        <v>1</v>
      </c>
    </row>
    <row r="11" spans="1:16">
      <c r="A11">
        <v>2</v>
      </c>
      <c r="B11">
        <v>40</v>
      </c>
      <c r="C11">
        <v>2067169</v>
      </c>
      <c r="D11">
        <v>0</v>
      </c>
      <c r="E11">
        <v>2263</v>
      </c>
      <c r="F11">
        <v>13483</v>
      </c>
      <c r="G11">
        <v>141618</v>
      </c>
      <c r="H11">
        <f t="shared" ref="H11:H16" si="3">MAX(0.00000000000023369*C11+ 0.00000013248,0)</f>
        <v>6.1555672361E-7</v>
      </c>
      <c r="I11">
        <f t="shared" si="0"/>
        <v>0</v>
      </c>
      <c r="J11">
        <f t="shared" si="1"/>
        <v>0</v>
      </c>
      <c r="K11">
        <f t="shared" si="2"/>
        <v>4.5682025300000001E-8</v>
      </c>
      <c r="L11">
        <f t="shared" ref="L11:L16" si="4">G11/$G$10</f>
        <v>0.97101717576879565</v>
      </c>
    </row>
    <row r="12" spans="1:16">
      <c r="A12">
        <v>3</v>
      </c>
      <c r="B12">
        <v>60</v>
      </c>
      <c r="C12">
        <v>1798326</v>
      </c>
      <c r="D12">
        <v>0</v>
      </c>
      <c r="E12">
        <v>4107</v>
      </c>
      <c r="F12">
        <v>14209</v>
      </c>
      <c r="G12">
        <v>128675</v>
      </c>
      <c r="H12">
        <f t="shared" si="3"/>
        <v>5.5273080293999995E-7</v>
      </c>
      <c r="I12">
        <f t="shared" si="0"/>
        <v>0</v>
      </c>
      <c r="J12">
        <f t="shared" si="1"/>
        <v>0</v>
      </c>
      <c r="K12">
        <f t="shared" si="2"/>
        <v>4.8599891900000002E-8</v>
      </c>
      <c r="L12">
        <f t="shared" si="4"/>
        <v>0.88227227536082831</v>
      </c>
    </row>
    <row r="13" spans="1:16">
      <c r="A13">
        <v>4</v>
      </c>
      <c r="B13">
        <v>90</v>
      </c>
      <c r="C13">
        <v>1371394</v>
      </c>
      <c r="D13">
        <v>0</v>
      </c>
      <c r="E13">
        <v>827.3</v>
      </c>
      <c r="F13">
        <v>16457</v>
      </c>
      <c r="G13">
        <v>89044</v>
      </c>
      <c r="H13">
        <f t="shared" si="3"/>
        <v>4.5296106386000001E-7</v>
      </c>
      <c r="I13">
        <f t="shared" si="0"/>
        <v>0</v>
      </c>
      <c r="J13">
        <f t="shared" si="1"/>
        <v>0</v>
      </c>
      <c r="K13">
        <f t="shared" si="2"/>
        <v>5.7634828700000003E-8</v>
      </c>
      <c r="L13">
        <f t="shared" si="4"/>
        <v>0.61053858548458984</v>
      </c>
    </row>
    <row r="14" spans="1:16">
      <c r="A14">
        <v>5</v>
      </c>
      <c r="B14">
        <v>120</v>
      </c>
      <c r="C14">
        <v>1593870</v>
      </c>
      <c r="D14">
        <v>0</v>
      </c>
      <c r="E14">
        <v>0</v>
      </c>
      <c r="F14">
        <v>25497</v>
      </c>
      <c r="G14">
        <v>116488</v>
      </c>
      <c r="H14">
        <f t="shared" si="3"/>
        <v>5.0495148030000001E-7</v>
      </c>
      <c r="I14">
        <f t="shared" si="0"/>
        <v>0</v>
      </c>
      <c r="J14">
        <f t="shared" si="1"/>
        <v>0</v>
      </c>
      <c r="K14">
        <f t="shared" si="2"/>
        <v>9.39674927E-8</v>
      </c>
      <c r="L14">
        <f t="shared" si="4"/>
        <v>0.79871096026603583</v>
      </c>
    </row>
    <row r="15" spans="1:16">
      <c r="A15">
        <v>6</v>
      </c>
      <c r="B15">
        <v>180</v>
      </c>
      <c r="C15">
        <v>1661105</v>
      </c>
      <c r="D15">
        <v>0</v>
      </c>
      <c r="E15">
        <v>0</v>
      </c>
      <c r="F15">
        <v>31356</v>
      </c>
      <c r="G15">
        <v>112308</v>
      </c>
      <c r="H15">
        <f t="shared" si="3"/>
        <v>5.2066362744999994E-7</v>
      </c>
      <c r="I15">
        <f t="shared" si="0"/>
        <v>0</v>
      </c>
      <c r="J15">
        <f t="shared" si="1"/>
        <v>0</v>
      </c>
      <c r="K15">
        <f t="shared" si="2"/>
        <v>1.1751539959999999E-7</v>
      </c>
      <c r="L15">
        <f t="shared" si="4"/>
        <v>0.77005039596832259</v>
      </c>
    </row>
    <row r="16" spans="1:16">
      <c r="A16">
        <v>7</v>
      </c>
      <c r="B16">
        <v>240</v>
      </c>
      <c r="C16">
        <v>1535012</v>
      </c>
      <c r="D16">
        <v>0</v>
      </c>
      <c r="E16">
        <v>0</v>
      </c>
      <c r="F16">
        <v>38555</v>
      </c>
      <c r="G16">
        <v>104743</v>
      </c>
      <c r="H16">
        <f t="shared" si="3"/>
        <v>4.9119695428E-7</v>
      </c>
      <c r="I16">
        <f t="shared" si="0"/>
        <v>0</v>
      </c>
      <c r="J16">
        <f t="shared" si="1"/>
        <v>0</v>
      </c>
      <c r="K16">
        <f t="shared" si="2"/>
        <v>1.464489005E-7</v>
      </c>
      <c r="L16">
        <f t="shared" si="4"/>
        <v>0.71818025986492506</v>
      </c>
    </row>
    <row r="17" spans="11:26">
      <c r="K17" t="s">
        <v>38</v>
      </c>
      <c r="R17" t="s">
        <v>39</v>
      </c>
      <c r="X17" t="s">
        <v>45</v>
      </c>
    </row>
    <row r="18" spans="11:26">
      <c r="K18" s="1" t="s">
        <v>1</v>
      </c>
      <c r="L18" s="1" t="s">
        <v>19</v>
      </c>
      <c r="N18" s="1" t="s">
        <v>21</v>
      </c>
      <c r="O18" s="1" t="s">
        <v>18</v>
      </c>
      <c r="P18" s="1" t="s">
        <v>20</v>
      </c>
      <c r="R18" s="1" t="s">
        <v>19</v>
      </c>
      <c r="T18" s="1" t="s">
        <v>21</v>
      </c>
      <c r="U18" s="1" t="s">
        <v>18</v>
      </c>
      <c r="V18" s="1" t="s">
        <v>20</v>
      </c>
      <c r="X18" s="1" t="s">
        <v>13</v>
      </c>
      <c r="Y18" s="1" t="s">
        <v>14</v>
      </c>
      <c r="Z18" s="1" t="s">
        <v>15</v>
      </c>
    </row>
    <row r="19" spans="11:26">
      <c r="K19">
        <f>B9*60</f>
        <v>0</v>
      </c>
      <c r="L19" t="e">
        <f>($C$9-C9)/$C$9</f>
        <v>#DIV/0!</v>
      </c>
      <c r="N19" t="e">
        <f>L19/H9</f>
        <v>#DIV/0!</v>
      </c>
      <c r="O19" t="e">
        <f t="shared" ref="O19:O26" si="5">LN(1/(1-L19))</f>
        <v>#DIV/0!</v>
      </c>
      <c r="P19" t="e">
        <f>$H$9*L19</f>
        <v>#DIV/0!</v>
      </c>
      <c r="R19">
        <f>(2*I9+J9+K9)/(25*H9+2*I9+J9+K9)</f>
        <v>0</v>
      </c>
      <c r="T19">
        <f>R19/$H9</f>
        <v>0</v>
      </c>
      <c r="U19">
        <f>LN(1/(1-R19))</f>
        <v>0</v>
      </c>
      <c r="V19">
        <f>$H$9*R19</f>
        <v>0</v>
      </c>
      <c r="X19">
        <v>0</v>
      </c>
      <c r="Y19">
        <v>0</v>
      </c>
      <c r="Z19">
        <v>0</v>
      </c>
    </row>
    <row r="20" spans="11:26">
      <c r="K20">
        <f t="shared" ref="K20:K26" si="6">B10*60</f>
        <v>1200</v>
      </c>
      <c r="L20">
        <f>($H$10-$H10/L10)/$H$10</f>
        <v>0</v>
      </c>
      <c r="N20">
        <f t="shared" ref="N20:N26" si="7">L20/H10</f>
        <v>0</v>
      </c>
      <c r="O20">
        <f t="shared" si="5"/>
        <v>0</v>
      </c>
      <c r="P20">
        <f t="shared" ref="P20:P26" si="8">$H$9*L20</f>
        <v>0</v>
      </c>
      <c r="R20">
        <f t="shared" ref="R20:R26" si="9">(2*I10+J10+K10)/(25*H10+2*I10+J10+K10)</f>
        <v>3.0602439618082197E-3</v>
      </c>
      <c r="T20">
        <f t="shared" ref="T20:T26" si="10">R20/$H10</f>
        <v>4956.0081180494317</v>
      </c>
      <c r="U20">
        <f t="shared" ref="U20:U26" si="11">LN(1/(1-R20))</f>
        <v>3.0649360834976956E-3</v>
      </c>
      <c r="V20">
        <f t="shared" ref="V20:V26" si="12">$H$9*R20</f>
        <v>4.0542112006035297E-10</v>
      </c>
      <c r="X20">
        <f t="shared" ref="X20:X26" si="13">I10/(I10+J10+K10)</f>
        <v>0</v>
      </c>
      <c r="Y20">
        <f t="shared" ref="Y20:Y26" si="14">J10/(I10+J10+K10)</f>
        <v>0</v>
      </c>
      <c r="Z20">
        <f t="shared" ref="Z20:Z26" si="15">K10/(I10+J10+K10)</f>
        <v>1</v>
      </c>
    </row>
    <row r="21" spans="11:26">
      <c r="K21">
        <f t="shared" si="6"/>
        <v>2400</v>
      </c>
      <c r="L21">
        <f t="shared" ref="L21:L26" si="16">($H$10-$H11/L11)/$H$10</f>
        <v>-2.6637507378611747E-2</v>
      </c>
      <c r="N21">
        <f t="shared" si="7"/>
        <v>-43273.846839643244</v>
      </c>
      <c r="O21">
        <f t="shared" si="5"/>
        <v>-2.6288906010082221E-2</v>
      </c>
      <c r="P21">
        <f t="shared" si="8"/>
        <v>-3.5289369775184844E-9</v>
      </c>
      <c r="R21">
        <f t="shared" si="9"/>
        <v>2.9597155065894084E-3</v>
      </c>
      <c r="T21">
        <f t="shared" si="10"/>
        <v>4808.1929626758547</v>
      </c>
      <c r="U21">
        <f t="shared" si="11"/>
        <v>2.9641041260452246E-3</v>
      </c>
      <c r="V21">
        <f t="shared" si="12"/>
        <v>3.9210311031296484E-10</v>
      </c>
      <c r="X21">
        <f t="shared" si="13"/>
        <v>0</v>
      </c>
      <c r="Y21">
        <f t="shared" si="14"/>
        <v>0</v>
      </c>
      <c r="Z21">
        <f t="shared" si="15"/>
        <v>1</v>
      </c>
    </row>
    <row r="22" spans="11:26">
      <c r="K22">
        <f t="shared" si="6"/>
        <v>3600</v>
      </c>
      <c r="L22">
        <f t="shared" si="16"/>
        <v>-1.4581631056900003E-2</v>
      </c>
      <c r="N22">
        <f t="shared" si="7"/>
        <v>-26381.071905780631</v>
      </c>
      <c r="O22">
        <f t="shared" si="5"/>
        <v>-1.4476341370851454E-2</v>
      </c>
      <c r="P22">
        <f t="shared" si="8"/>
        <v>-1.9317744824181123E-9</v>
      </c>
      <c r="R22">
        <f t="shared" si="9"/>
        <v>3.5047485136346056E-3</v>
      </c>
      <c r="T22">
        <f t="shared" si="10"/>
        <v>6340.7874049947841</v>
      </c>
      <c r="U22">
        <f t="shared" si="11"/>
        <v>3.5109045324472135E-3</v>
      </c>
      <c r="V22">
        <f t="shared" si="12"/>
        <v>4.6430908308631257E-10</v>
      </c>
      <c r="X22">
        <f t="shared" si="13"/>
        <v>0</v>
      </c>
      <c r="Y22">
        <f t="shared" si="14"/>
        <v>0</v>
      </c>
      <c r="Z22">
        <f t="shared" si="15"/>
        <v>1</v>
      </c>
    </row>
    <row r="23" spans="11:26">
      <c r="K23">
        <f t="shared" si="6"/>
        <v>5400</v>
      </c>
      <c r="L23">
        <f t="shared" si="16"/>
        <v>-0.2014998343525348</v>
      </c>
      <c r="N23">
        <f t="shared" si="7"/>
        <v>-444850.23201644066</v>
      </c>
      <c r="O23">
        <f t="shared" si="5"/>
        <v>-0.18357063832715664</v>
      </c>
      <c r="P23">
        <f t="shared" si="8"/>
        <v>-2.6694698055023811E-8</v>
      </c>
      <c r="R23">
        <f t="shared" si="9"/>
        <v>5.0638326468217913E-3</v>
      </c>
      <c r="T23">
        <f t="shared" si="10"/>
        <v>11179.399402830146</v>
      </c>
      <c r="U23">
        <f t="shared" si="11"/>
        <v>5.0766972953537092E-3</v>
      </c>
      <c r="V23">
        <f t="shared" si="12"/>
        <v>6.708565490509509E-10</v>
      </c>
      <c r="X23">
        <f t="shared" si="13"/>
        <v>0</v>
      </c>
      <c r="Y23">
        <f t="shared" si="14"/>
        <v>0</v>
      </c>
      <c r="Z23">
        <f t="shared" si="15"/>
        <v>1</v>
      </c>
    </row>
    <row r="24" spans="11:26">
      <c r="K24">
        <f t="shared" si="6"/>
        <v>7200</v>
      </c>
      <c r="L24">
        <f t="shared" si="16"/>
        <v>-2.3849128698711863E-2</v>
      </c>
      <c r="N24">
        <f t="shared" si="7"/>
        <v>-47230.535267552244</v>
      </c>
      <c r="O24">
        <f t="shared" si="5"/>
        <v>-2.3569180507246986E-2</v>
      </c>
      <c r="P24">
        <f t="shared" si="8"/>
        <v>-3.1595325700053479E-9</v>
      </c>
      <c r="R24">
        <f t="shared" si="9"/>
        <v>7.3886858484744512E-3</v>
      </c>
      <c r="T24">
        <f t="shared" si="10"/>
        <v>14632.466953230261</v>
      </c>
      <c r="U24">
        <f t="shared" si="11"/>
        <v>7.4161173933302701E-3</v>
      </c>
      <c r="V24">
        <f t="shared" si="12"/>
        <v>9.7885310120589527E-10</v>
      </c>
      <c r="X24">
        <f t="shared" si="13"/>
        <v>0</v>
      </c>
      <c r="Y24">
        <f t="shared" si="14"/>
        <v>0</v>
      </c>
      <c r="Z24">
        <f t="shared" si="15"/>
        <v>1</v>
      </c>
    </row>
    <row r="25" spans="11:26">
      <c r="K25">
        <f t="shared" si="6"/>
        <v>10800</v>
      </c>
      <c r="L25">
        <f t="shared" si="16"/>
        <v>-9.4999827197194422E-2</v>
      </c>
      <c r="N25">
        <f t="shared" si="7"/>
        <v>-182459.11983993425</v>
      </c>
      <c r="O25">
        <f t="shared" si="5"/>
        <v>-9.0754205457670226E-2</v>
      </c>
      <c r="P25">
        <f t="shared" si="8"/>
        <v>-1.2585577107084317E-8</v>
      </c>
      <c r="R25">
        <f t="shared" si="9"/>
        <v>8.9473466128467596E-3</v>
      </c>
      <c r="T25">
        <f t="shared" si="10"/>
        <v>17184.50481487875</v>
      </c>
      <c r="U25">
        <f t="shared" si="11"/>
        <v>8.9876144922861646E-3</v>
      </c>
      <c r="V25">
        <f t="shared" si="12"/>
        <v>1.1853444792699387E-9</v>
      </c>
      <c r="X25">
        <f t="shared" si="13"/>
        <v>0</v>
      </c>
      <c r="Y25">
        <f t="shared" si="14"/>
        <v>0</v>
      </c>
      <c r="Z25">
        <f t="shared" si="15"/>
        <v>1</v>
      </c>
    </row>
    <row r="26" spans="11:26">
      <c r="K26">
        <f t="shared" si="6"/>
        <v>14400</v>
      </c>
      <c r="L26">
        <f t="shared" si="16"/>
        <v>-0.1076388010213683</v>
      </c>
      <c r="N26">
        <f t="shared" si="7"/>
        <v>-219135.72566659341</v>
      </c>
      <c r="O26">
        <f t="shared" si="5"/>
        <v>-0.10223054332022478</v>
      </c>
      <c r="P26">
        <f t="shared" si="8"/>
        <v>-1.4259988359310873E-8</v>
      </c>
      <c r="R26">
        <f t="shared" si="9"/>
        <v>1.1785329746495012E-2</v>
      </c>
      <c r="T26">
        <f t="shared" si="10"/>
        <v>23993.083922456386</v>
      </c>
      <c r="U26">
        <f t="shared" si="11"/>
        <v>1.1855327251105706E-2</v>
      </c>
      <c r="V26">
        <f t="shared" si="12"/>
        <v>1.5613204848156592E-9</v>
      </c>
      <c r="X26">
        <f t="shared" si="13"/>
        <v>0</v>
      </c>
      <c r="Y26">
        <f t="shared" si="14"/>
        <v>0</v>
      </c>
      <c r="Z26">
        <f t="shared" si="15"/>
        <v>1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7"/>
  <sheetViews>
    <sheetView topLeftCell="Z4" zoomScale="70" zoomScaleNormal="70" workbookViewId="0">
      <selection activeCell="AR10" sqref="AR10"/>
    </sheetView>
  </sheetViews>
  <sheetFormatPr defaultColWidth="8.7109375" defaultRowHeight="15"/>
  <cols>
    <col min="38" max="38" width="9.42578125" bestFit="1" customWidth="1"/>
    <col min="41" max="41" width="14.85546875" bestFit="1" customWidth="1"/>
    <col min="44" max="44" width="14.85546875" bestFit="1" customWidth="1"/>
  </cols>
  <sheetData>
    <row r="1" spans="1:44">
      <c r="A1" t="s">
        <v>11</v>
      </c>
      <c r="L1" s="7">
        <v>41799</v>
      </c>
      <c r="AA1" t="s">
        <v>11</v>
      </c>
      <c r="AL1" s="7">
        <v>41862</v>
      </c>
    </row>
    <row r="2" spans="1:44">
      <c r="A2" s="2" t="s">
        <v>3</v>
      </c>
      <c r="B2" t="s">
        <v>4</v>
      </c>
      <c r="AA2" s="2" t="s">
        <v>3</v>
      </c>
      <c r="AB2" t="s">
        <v>4</v>
      </c>
    </row>
    <row r="3" spans="1:44">
      <c r="A3" s="2" t="s">
        <v>5</v>
      </c>
      <c r="B3" t="s">
        <v>6</v>
      </c>
      <c r="AA3" s="2" t="s">
        <v>5</v>
      </c>
      <c r="AB3" t="s">
        <v>6</v>
      </c>
    </row>
    <row r="4" spans="1:44">
      <c r="A4" s="2" t="s">
        <v>7</v>
      </c>
      <c r="B4" t="s">
        <v>8</v>
      </c>
      <c r="AA4" s="2" t="s">
        <v>7</v>
      </c>
      <c r="AB4" t="s">
        <v>8</v>
      </c>
    </row>
    <row r="5" spans="1:44">
      <c r="A5" s="2" t="s">
        <v>9</v>
      </c>
      <c r="B5" t="s">
        <v>10</v>
      </c>
      <c r="AA5" s="2" t="s">
        <v>9</v>
      </c>
      <c r="AB5" t="s">
        <v>10</v>
      </c>
    </row>
    <row r="7" spans="1:44">
      <c r="C7" t="s">
        <v>2</v>
      </c>
      <c r="H7" t="s">
        <v>17</v>
      </c>
      <c r="AC7" t="s">
        <v>2</v>
      </c>
      <c r="AH7" t="s">
        <v>17</v>
      </c>
      <c r="AM7" t="s">
        <v>76</v>
      </c>
    </row>
    <row r="8" spans="1:44">
      <c r="A8" s="1" t="s">
        <v>0</v>
      </c>
      <c r="B8" s="1" t="s">
        <v>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12</v>
      </c>
      <c r="I8" s="1" t="s">
        <v>13</v>
      </c>
      <c r="J8" s="1" t="s">
        <v>14</v>
      </c>
      <c r="K8" s="1" t="s">
        <v>15</v>
      </c>
      <c r="L8" s="1" t="s">
        <v>16</v>
      </c>
      <c r="AA8" s="1" t="s">
        <v>0</v>
      </c>
      <c r="AB8" s="1" t="s">
        <v>1</v>
      </c>
      <c r="AC8" s="1" t="s">
        <v>12</v>
      </c>
      <c r="AD8" s="1" t="s">
        <v>13</v>
      </c>
      <c r="AE8" s="1" t="s">
        <v>14</v>
      </c>
      <c r="AF8" s="1" t="s">
        <v>15</v>
      </c>
      <c r="AG8" s="1" t="s">
        <v>16</v>
      </c>
      <c r="AH8" s="1" t="s">
        <v>12</v>
      </c>
      <c r="AI8" s="1" t="s">
        <v>13</v>
      </c>
      <c r="AJ8" s="1" t="s">
        <v>14</v>
      </c>
      <c r="AK8" s="1" t="s">
        <v>15</v>
      </c>
      <c r="AL8" s="1" t="s">
        <v>16</v>
      </c>
      <c r="AM8" s="1" t="s">
        <v>12</v>
      </c>
      <c r="AN8" s="1" t="s">
        <v>13</v>
      </c>
      <c r="AO8" s="1" t="s">
        <v>14</v>
      </c>
      <c r="AP8" s="1" t="s">
        <v>15</v>
      </c>
      <c r="AQ8" s="1"/>
      <c r="AR8" s="1" t="s">
        <v>75</v>
      </c>
    </row>
    <row r="9" spans="1:44">
      <c r="A9">
        <v>0</v>
      </c>
      <c r="B9">
        <v>0</v>
      </c>
      <c r="C9">
        <v>3310000</v>
      </c>
      <c r="D9">
        <v>1</v>
      </c>
      <c r="E9">
        <v>1</v>
      </c>
      <c r="F9">
        <v>1</v>
      </c>
      <c r="G9">
        <v>113000</v>
      </c>
      <c r="H9">
        <f>MAX(0.00000000000023369*C9+ 0.00000013248,0)</f>
        <v>9.0599389999999999E-7</v>
      </c>
      <c r="I9">
        <f>MAX(0.0000000000027484*D9-0.0000000033261,0)</f>
        <v>0</v>
      </c>
      <c r="J9">
        <f>MAX(0.0000000000044716*E9 - 0.000000049589,0)</f>
        <v>0</v>
      </c>
      <c r="K9">
        <f>MAX(0.0000000000040191*F9 - 0.0000000085075,0)</f>
        <v>0</v>
      </c>
      <c r="AA9">
        <v>0</v>
      </c>
      <c r="AB9">
        <v>0</v>
      </c>
      <c r="AC9">
        <v>3310000</v>
      </c>
      <c r="AD9">
        <v>1</v>
      </c>
      <c r="AE9">
        <v>1</v>
      </c>
      <c r="AF9">
        <v>1</v>
      </c>
      <c r="AG9">
        <v>113000</v>
      </c>
      <c r="AH9">
        <f>MAX(0.00000000000023369*AC9+ 0.00000013248,0)</f>
        <v>9.0599389999999999E-7</v>
      </c>
      <c r="AI9">
        <f>MAX(0.0000000000027484*AD9-0.0000000033261,0)</f>
        <v>0</v>
      </c>
      <c r="AJ9">
        <f>MAX(0.0000000000044716*AE9 - 0.000000049589,0)</f>
        <v>0</v>
      </c>
      <c r="AK9">
        <f>MAX(0.0000000000040191*AF9 - 0.0000000085075,0)</f>
        <v>0</v>
      </c>
      <c r="AM9">
        <f>AH9/(AH9+AI9+AJ9+AK9)</f>
        <v>1</v>
      </c>
      <c r="AN9">
        <f>AI9/(AH9+AI9+AJ9+AK9)</f>
        <v>0</v>
      </c>
      <c r="AO9">
        <f>AJ9/(AH9+AI9+AJ9+AK9)</f>
        <v>0</v>
      </c>
      <c r="AP9">
        <f>AK9/(AH9+AI9+AJ9+AK9)</f>
        <v>0</v>
      </c>
      <c r="AR9">
        <f>SLOPE(AP9:AP16,AA20:AA27)</f>
        <v>5.3943807218957599E-5</v>
      </c>
    </row>
    <row r="10" spans="1:44">
      <c r="A10">
        <v>1</v>
      </c>
      <c r="B10">
        <v>20</v>
      </c>
      <c r="C10">
        <f>2.95*10^6</f>
        <v>2950000</v>
      </c>
      <c r="D10">
        <v>3000</v>
      </c>
      <c r="E10">
        <v>6630</v>
      </c>
      <c r="F10">
        <v>46300</v>
      </c>
      <c r="G10">
        <v>153000</v>
      </c>
      <c r="H10">
        <f t="shared" ref="H10:H16" si="0">MAX(0.00000000000023369*C10+ 0.00000013248,0)</f>
        <v>8.2186549999999992E-7</v>
      </c>
      <c r="I10">
        <f t="shared" ref="I10:I16" si="1">MAX(0.0000000000027484*D10-0.0000000033261,0)</f>
        <v>4.9190999999999997E-9</v>
      </c>
      <c r="J10">
        <f t="shared" ref="J10:J16" si="2">MAX(0.0000000000044716*E10 - 0.000000049589,0)</f>
        <v>0</v>
      </c>
      <c r="K10">
        <f t="shared" ref="K10:K16" si="3">MAX(0.0000000000040191*F10 - 0.0000000085075,0)</f>
        <v>1.7757682999999999E-7</v>
      </c>
      <c r="L10">
        <f>G10/$G$10</f>
        <v>1</v>
      </c>
      <c r="AA10">
        <v>1</v>
      </c>
      <c r="AB10">
        <v>20</v>
      </c>
      <c r="AC10">
        <v>2912215</v>
      </c>
      <c r="AD10">
        <v>18206</v>
      </c>
      <c r="AE10">
        <v>22651</v>
      </c>
      <c r="AF10">
        <v>111591</v>
      </c>
      <c r="AG10">
        <v>172828</v>
      </c>
      <c r="AH10">
        <f t="shared" ref="AH10:AH16" si="4">MAX(0.00000000000023369*AC10+ 0.00000013248,0)</f>
        <v>8.1303552334999994E-7</v>
      </c>
      <c r="AI10">
        <f t="shared" ref="AI10:AI16" si="5">MAX(0.0000000000027484*AD10-0.0000000033261,0)</f>
        <v>4.6711270400000001E-8</v>
      </c>
      <c r="AJ10">
        <f t="shared" ref="AJ10:AJ16" si="6">MAX(0.0000000000044716*AE10 - 0.000000049589,0)</f>
        <v>5.1697211599999991E-8</v>
      </c>
      <c r="AK10">
        <f t="shared" ref="AK10:AK16" si="7">MAX(0.0000000000040191*AF10 - 0.0000000085075,0)</f>
        <v>4.3998788809999999E-7</v>
      </c>
      <c r="AL10">
        <f>AG10/$AG$10</f>
        <v>1</v>
      </c>
      <c r="AM10">
        <f t="shared" ref="AM10:AM16" si="8">AH10/(AH10+AI10+AJ10+AK10)</f>
        <v>0.60161043060367914</v>
      </c>
      <c r="AN10">
        <f t="shared" ref="AN10:AN16" si="9">AI10/(AH10+AI10+AJ10+AK10)</f>
        <v>3.4564280025057889E-2</v>
      </c>
      <c r="AO10">
        <f t="shared" ref="AO10:AO16" si="10">AJ10/(AH10+AI10+AJ10+AK10)</f>
        <v>3.8253656621958856E-2</v>
      </c>
      <c r="AP10">
        <f t="shared" ref="AP10:AP16" si="11">AK10/(AH10+AI10+AJ10+AK10)</f>
        <v>0.32557163274930401</v>
      </c>
    </row>
    <row r="11" spans="1:44">
      <c r="A11">
        <v>2</v>
      </c>
      <c r="B11">
        <v>40</v>
      </c>
      <c r="C11">
        <v>2820000</v>
      </c>
      <c r="D11">
        <v>8800</v>
      </c>
      <c r="E11">
        <v>9270</v>
      </c>
      <c r="F11">
        <v>116000</v>
      </c>
      <c r="G11">
        <v>148000</v>
      </c>
      <c r="H11">
        <f t="shared" si="0"/>
        <v>7.9148579999999991E-7</v>
      </c>
      <c r="I11">
        <f t="shared" si="1"/>
        <v>2.0859819999999998E-8</v>
      </c>
      <c r="J11">
        <f t="shared" si="2"/>
        <v>0</v>
      </c>
      <c r="K11">
        <f t="shared" si="3"/>
        <v>4.5770810000000003E-7</v>
      </c>
      <c r="L11">
        <f t="shared" ref="L11:L16" si="12">G11/$G$10</f>
        <v>0.9673202614379085</v>
      </c>
      <c r="AA11">
        <v>2</v>
      </c>
      <c r="AB11">
        <v>35</v>
      </c>
      <c r="AC11">
        <v>2700758</v>
      </c>
      <c r="AD11">
        <v>26961</v>
      </c>
      <c r="AE11">
        <v>21026</v>
      </c>
      <c r="AF11">
        <v>226327</v>
      </c>
      <c r="AG11">
        <v>181104</v>
      </c>
      <c r="AH11">
        <f t="shared" si="4"/>
        <v>7.636201370199999E-7</v>
      </c>
      <c r="AI11">
        <f t="shared" si="5"/>
        <v>7.0773512399999992E-8</v>
      </c>
      <c r="AJ11">
        <f t="shared" si="6"/>
        <v>4.4430861599999985E-8</v>
      </c>
      <c r="AK11">
        <f t="shared" si="7"/>
        <v>9.0112334570000001E-7</v>
      </c>
      <c r="AL11">
        <f t="shared" ref="AL11:AL16" si="13">AG11/$AG$10</f>
        <v>1.047885759251973</v>
      </c>
      <c r="AM11">
        <f t="shared" si="8"/>
        <v>0.42901264446429427</v>
      </c>
      <c r="AN11">
        <f t="shared" si="9"/>
        <v>3.9761564999110668E-2</v>
      </c>
      <c r="AO11">
        <f t="shared" si="10"/>
        <v>2.4961889435275358E-2</v>
      </c>
      <c r="AP11">
        <f t="shared" si="11"/>
        <v>0.50626390110131969</v>
      </c>
    </row>
    <row r="12" spans="1:44">
      <c r="A12">
        <v>3</v>
      </c>
      <c r="B12">
        <v>60</v>
      </c>
      <c r="C12">
        <v>2730000</v>
      </c>
      <c r="D12">
        <v>20900</v>
      </c>
      <c r="E12">
        <v>13000</v>
      </c>
      <c r="F12">
        <v>242000</v>
      </c>
      <c r="G12">
        <v>151000</v>
      </c>
      <c r="H12">
        <f t="shared" si="0"/>
        <v>7.7045369999999994E-7</v>
      </c>
      <c r="I12">
        <f t="shared" si="1"/>
        <v>5.411546E-8</v>
      </c>
      <c r="J12">
        <f t="shared" si="2"/>
        <v>8.5417999999999938E-9</v>
      </c>
      <c r="K12">
        <f t="shared" si="3"/>
        <v>9.6411469999999997E-7</v>
      </c>
      <c r="L12">
        <f t="shared" si="12"/>
        <v>0.98692810457516345</v>
      </c>
      <c r="AA12">
        <v>3</v>
      </c>
      <c r="AB12">
        <v>64</v>
      </c>
      <c r="AC12">
        <v>2293508</v>
      </c>
      <c r="AD12">
        <v>59096</v>
      </c>
      <c r="AE12">
        <v>31188</v>
      </c>
      <c r="AF12">
        <v>559711</v>
      </c>
      <c r="AG12">
        <v>180443</v>
      </c>
      <c r="AH12">
        <f t="shared" si="4"/>
        <v>6.6844988451999992E-7</v>
      </c>
      <c r="AI12">
        <f t="shared" si="5"/>
        <v>1.590933464E-7</v>
      </c>
      <c r="AJ12">
        <f t="shared" si="6"/>
        <v>8.9871260799999975E-8</v>
      </c>
      <c r="AK12">
        <f t="shared" si="7"/>
        <v>2.2410269801000001E-6</v>
      </c>
      <c r="AL12">
        <f t="shared" si="13"/>
        <v>1.0440611474992478</v>
      </c>
      <c r="AM12">
        <f t="shared" si="8"/>
        <v>0.21163915509721845</v>
      </c>
      <c r="AN12">
        <f t="shared" si="9"/>
        <v>5.03708388518357E-2</v>
      </c>
      <c r="AO12">
        <f t="shared" si="10"/>
        <v>2.8454306214581563E-2</v>
      </c>
      <c r="AP12">
        <f t="shared" si="11"/>
        <v>0.70953569983636422</v>
      </c>
    </row>
    <row r="13" spans="1:44">
      <c r="A13">
        <v>4</v>
      </c>
      <c r="B13">
        <v>90</v>
      </c>
      <c r="C13">
        <v>2420000</v>
      </c>
      <c r="D13">
        <v>37000</v>
      </c>
      <c r="E13">
        <v>17700</v>
      </c>
      <c r="F13">
        <v>438000</v>
      </c>
      <c r="G13">
        <v>148000</v>
      </c>
      <c r="H13">
        <f t="shared" si="0"/>
        <v>6.980097999999999E-7</v>
      </c>
      <c r="I13">
        <f t="shared" si="1"/>
        <v>9.8364699999999991E-8</v>
      </c>
      <c r="J13">
        <f t="shared" si="2"/>
        <v>2.9558319999999995E-8</v>
      </c>
      <c r="K13">
        <f t="shared" si="3"/>
        <v>1.7518583E-6</v>
      </c>
      <c r="L13">
        <f t="shared" si="12"/>
        <v>0.9673202614379085</v>
      </c>
      <c r="AA13">
        <v>4</v>
      </c>
      <c r="AB13">
        <v>90</v>
      </c>
      <c r="AC13">
        <v>1815926</v>
      </c>
      <c r="AD13">
        <v>78727</v>
      </c>
      <c r="AE13">
        <v>33270</v>
      </c>
      <c r="AF13">
        <v>878598</v>
      </c>
      <c r="AG13">
        <v>176430</v>
      </c>
      <c r="AH13">
        <f t="shared" si="4"/>
        <v>5.5684374693999999E-7</v>
      </c>
      <c r="AI13">
        <f t="shared" si="5"/>
        <v>2.1304718679999999E-7</v>
      </c>
      <c r="AJ13">
        <f t="shared" si="6"/>
        <v>9.9181131999999969E-8</v>
      </c>
      <c r="AK13">
        <f t="shared" si="7"/>
        <v>3.5226657218E-6</v>
      </c>
      <c r="AL13">
        <f t="shared" si="13"/>
        <v>1.0208415303075891</v>
      </c>
      <c r="AM13">
        <f t="shared" si="8"/>
        <v>0.12679348674227472</v>
      </c>
      <c r="AN13">
        <f t="shared" si="9"/>
        <v>4.8510907778794507E-2</v>
      </c>
      <c r="AO13">
        <f t="shared" si="10"/>
        <v>2.258357324551372E-2</v>
      </c>
      <c r="AP13">
        <f t="shared" si="11"/>
        <v>0.80211203223341698</v>
      </c>
    </row>
    <row r="14" spans="1:44">
      <c r="A14">
        <v>5</v>
      </c>
      <c r="B14">
        <v>120</v>
      </c>
      <c r="C14">
        <v>2190000</v>
      </c>
      <c r="D14">
        <v>52300</v>
      </c>
      <c r="E14">
        <v>21900</v>
      </c>
      <c r="F14">
        <v>846000</v>
      </c>
      <c r="G14">
        <v>147000</v>
      </c>
      <c r="H14">
        <f t="shared" si="0"/>
        <v>6.4426109999999994E-7</v>
      </c>
      <c r="I14">
        <f t="shared" si="1"/>
        <v>1.4041521999999998E-7</v>
      </c>
      <c r="J14">
        <f t="shared" si="2"/>
        <v>4.8339039999999987E-8</v>
      </c>
      <c r="K14">
        <f t="shared" si="3"/>
        <v>3.3916511000000001E-6</v>
      </c>
      <c r="L14">
        <f t="shared" si="12"/>
        <v>0.96078431372549022</v>
      </c>
      <c r="AA14">
        <v>5</v>
      </c>
      <c r="AB14">
        <v>129</v>
      </c>
      <c r="AC14">
        <v>1298763</v>
      </c>
      <c r="AD14">
        <v>123089</v>
      </c>
      <c r="AE14">
        <v>46230</v>
      </c>
      <c r="AF14">
        <v>1546526</v>
      </c>
      <c r="AG14">
        <v>195553</v>
      </c>
      <c r="AH14">
        <f t="shared" si="4"/>
        <v>4.3598792547000002E-7</v>
      </c>
      <c r="AI14">
        <f t="shared" si="5"/>
        <v>3.3497170759999996E-7</v>
      </c>
      <c r="AJ14">
        <f t="shared" si="6"/>
        <v>1.5713306799999996E-7</v>
      </c>
      <c r="AK14">
        <f t="shared" si="7"/>
        <v>6.2071351466000005E-6</v>
      </c>
      <c r="AL14">
        <f t="shared" si="13"/>
        <v>1.1314891105607887</v>
      </c>
      <c r="AM14">
        <f t="shared" si="8"/>
        <v>6.1103574374625096E-2</v>
      </c>
      <c r="AN14">
        <f t="shared" si="9"/>
        <v>4.6946182343621239E-2</v>
      </c>
      <c r="AO14">
        <f t="shared" si="10"/>
        <v>2.2022151409125858E-2</v>
      </c>
      <c r="AP14">
        <f t="shared" si="11"/>
        <v>0.86992809187262787</v>
      </c>
    </row>
    <row r="15" spans="1:44">
      <c r="A15">
        <v>6</v>
      </c>
      <c r="B15">
        <v>180</v>
      </c>
      <c r="C15">
        <v>1590000</v>
      </c>
      <c r="D15">
        <v>81000</v>
      </c>
      <c r="E15">
        <v>25800</v>
      </c>
      <c r="F15">
        <v>1030000</v>
      </c>
      <c r="G15">
        <v>148000</v>
      </c>
      <c r="H15">
        <f t="shared" si="0"/>
        <v>5.0404710000000003E-7</v>
      </c>
      <c r="I15">
        <f t="shared" si="1"/>
        <v>2.1929429999999998E-7</v>
      </c>
      <c r="J15">
        <f t="shared" si="2"/>
        <v>6.5778279999999979E-8</v>
      </c>
      <c r="K15">
        <f t="shared" si="3"/>
        <v>4.1311655000000001E-6</v>
      </c>
      <c r="L15">
        <f t="shared" si="12"/>
        <v>0.9673202614379085</v>
      </c>
      <c r="AA15">
        <v>6</v>
      </c>
      <c r="AB15">
        <v>184</v>
      </c>
      <c r="AC15">
        <v>759858</v>
      </c>
      <c r="AD15">
        <v>148838</v>
      </c>
      <c r="AE15">
        <v>53307</v>
      </c>
      <c r="AF15">
        <v>2054270</v>
      </c>
      <c r="AG15">
        <v>182989</v>
      </c>
      <c r="AH15">
        <f t="shared" si="4"/>
        <v>3.1005121602E-7</v>
      </c>
      <c r="AI15">
        <f t="shared" si="5"/>
        <v>4.0574025919999996E-7</v>
      </c>
      <c r="AJ15">
        <f t="shared" si="6"/>
        <v>1.8877858119999998E-7</v>
      </c>
      <c r="AK15">
        <f t="shared" si="7"/>
        <v>8.2478090570000002E-6</v>
      </c>
      <c r="AL15">
        <f t="shared" si="13"/>
        <v>1.0587925567616359</v>
      </c>
      <c r="AM15">
        <f t="shared" si="8"/>
        <v>3.3876570471755962E-2</v>
      </c>
      <c r="AN15">
        <f t="shared" si="9"/>
        <v>4.4331670942811902E-2</v>
      </c>
      <c r="AO15">
        <f t="shared" si="10"/>
        <v>2.0626175867561769E-2</v>
      </c>
      <c r="AP15">
        <f t="shared" si="11"/>
        <v>0.90116558271787039</v>
      </c>
    </row>
    <row r="16" spans="1:44">
      <c r="A16">
        <v>7</v>
      </c>
      <c r="B16">
        <v>240</v>
      </c>
      <c r="C16">
        <v>1140000</v>
      </c>
      <c r="D16">
        <v>117000</v>
      </c>
      <c r="E16">
        <v>29000</v>
      </c>
      <c r="F16">
        <v>1400000</v>
      </c>
      <c r="G16">
        <v>148000</v>
      </c>
      <c r="H16">
        <f t="shared" si="0"/>
        <v>3.988866E-7</v>
      </c>
      <c r="I16">
        <f t="shared" si="1"/>
        <v>3.1823669999999996E-7</v>
      </c>
      <c r="J16">
        <f t="shared" si="2"/>
        <v>8.008739999999999E-8</v>
      </c>
      <c r="K16">
        <f t="shared" si="3"/>
        <v>5.6182325000000004E-6</v>
      </c>
      <c r="L16">
        <f t="shared" si="12"/>
        <v>0.9673202614379085</v>
      </c>
      <c r="AA16">
        <v>7</v>
      </c>
      <c r="AB16">
        <v>240</v>
      </c>
      <c r="AC16">
        <v>464671</v>
      </c>
      <c r="AD16">
        <v>170083</v>
      </c>
      <c r="AE16">
        <v>72395</v>
      </c>
      <c r="AF16">
        <v>2468356</v>
      </c>
      <c r="AG16">
        <v>190787</v>
      </c>
      <c r="AH16">
        <f t="shared" si="4"/>
        <v>2.4106896599000002E-7</v>
      </c>
      <c r="AI16">
        <f t="shared" si="5"/>
        <v>4.6413001719999996E-7</v>
      </c>
      <c r="AJ16">
        <f t="shared" si="6"/>
        <v>2.7413248199999998E-7</v>
      </c>
      <c r="AK16">
        <f t="shared" si="7"/>
        <v>9.9120620995999994E-6</v>
      </c>
      <c r="AL16">
        <f t="shared" si="13"/>
        <v>1.1039125604647395</v>
      </c>
      <c r="AM16">
        <f t="shared" si="8"/>
        <v>2.2133895406124569E-2</v>
      </c>
      <c r="AN16">
        <f t="shared" si="9"/>
        <v>4.2614383039141335E-2</v>
      </c>
      <c r="AO16">
        <f t="shared" si="10"/>
        <v>2.5169642467629039E-2</v>
      </c>
      <c r="AP16">
        <f t="shared" si="11"/>
        <v>0.91008207908710514</v>
      </c>
    </row>
    <row r="18" spans="1:42">
      <c r="A18" t="s">
        <v>38</v>
      </c>
      <c r="H18" t="s">
        <v>39</v>
      </c>
      <c r="N18" t="s">
        <v>45</v>
      </c>
      <c r="AA18" t="s">
        <v>38</v>
      </c>
      <c r="AH18" t="s">
        <v>39</v>
      </c>
      <c r="AN18" t="s">
        <v>45</v>
      </c>
    </row>
    <row r="19" spans="1:42">
      <c r="A19" s="1" t="s">
        <v>1</v>
      </c>
      <c r="B19" s="1" t="s">
        <v>19</v>
      </c>
      <c r="D19" s="1" t="s">
        <v>21</v>
      </c>
      <c r="E19" s="1" t="s">
        <v>18</v>
      </c>
      <c r="F19" s="1" t="s">
        <v>20</v>
      </c>
      <c r="H19" s="1" t="s">
        <v>19</v>
      </c>
      <c r="J19" s="1" t="s">
        <v>21</v>
      </c>
      <c r="K19" s="1" t="s">
        <v>18</v>
      </c>
      <c r="L19" s="1" t="s">
        <v>20</v>
      </c>
      <c r="N19" s="1" t="s">
        <v>13</v>
      </c>
      <c r="O19" s="1" t="s">
        <v>14</v>
      </c>
      <c r="P19" s="1" t="s">
        <v>15</v>
      </c>
      <c r="AA19" s="1" t="s">
        <v>1</v>
      </c>
      <c r="AB19" s="1" t="s">
        <v>19</v>
      </c>
      <c r="AD19" s="1" t="s">
        <v>21</v>
      </c>
      <c r="AE19" s="1" t="s">
        <v>18</v>
      </c>
      <c r="AF19" s="1" t="s">
        <v>20</v>
      </c>
      <c r="AH19" s="1" t="s">
        <v>19</v>
      </c>
      <c r="AJ19" s="1" t="s">
        <v>21</v>
      </c>
      <c r="AK19" s="1" t="s">
        <v>18</v>
      </c>
      <c r="AL19" s="1" t="s">
        <v>20</v>
      </c>
      <c r="AN19" s="1" t="s">
        <v>13</v>
      </c>
      <c r="AO19" s="1" t="s">
        <v>14</v>
      </c>
      <c r="AP19" s="1" t="s">
        <v>15</v>
      </c>
    </row>
    <row r="20" spans="1:42">
      <c r="A20">
        <f t="shared" ref="A20:A27" si="14">B9*60</f>
        <v>0</v>
      </c>
      <c r="B20">
        <f>($C$9-C9)/$C$9</f>
        <v>0</v>
      </c>
      <c r="D20">
        <f t="shared" ref="D20:D27" si="15">B20/H9</f>
        <v>0</v>
      </c>
      <c r="E20">
        <f t="shared" ref="E20" si="16">LN(1/(1-B20))</f>
        <v>0</v>
      </c>
      <c r="F20">
        <f>$H$9*B20</f>
        <v>0</v>
      </c>
      <c r="H20">
        <f t="shared" ref="H20:H27" si="17">(2*I9+J9+K9)/(25*H9+2*I9+J9+K9)</f>
        <v>0</v>
      </c>
      <c r="J20">
        <f t="shared" ref="J20:J27" si="18">H20/$H9</f>
        <v>0</v>
      </c>
      <c r="K20">
        <f>LN(1/(1-H20))</f>
        <v>0</v>
      </c>
      <c r="L20">
        <f>$H$9*H20</f>
        <v>0</v>
      </c>
      <c r="N20">
        <v>0</v>
      </c>
      <c r="O20">
        <v>0</v>
      </c>
      <c r="P20">
        <v>0</v>
      </c>
      <c r="AA20">
        <f t="shared" ref="AA20:AA27" si="19">AB9*60</f>
        <v>0</v>
      </c>
      <c r="AB20">
        <f t="shared" ref="AB20:AB27" si="20">($AC$9-AC9)/$AC$9</f>
        <v>0</v>
      </c>
      <c r="AD20">
        <f t="shared" ref="AD20:AD27" si="21">AB20/AH9</f>
        <v>0</v>
      </c>
      <c r="AE20">
        <f t="shared" ref="AE20:AE27" si="22">LN(1/(1-AB20))</f>
        <v>0</v>
      </c>
      <c r="AF20">
        <f>$H$9*AB20</f>
        <v>0</v>
      </c>
      <c r="AH20">
        <f t="shared" ref="AH20:AH27" si="23">(2*AI9+AJ9+AK9)/(25*AH9+2*AI9+AJ9+AK9)</f>
        <v>0</v>
      </c>
      <c r="AJ20">
        <f t="shared" ref="AJ20:AJ27" si="24">AH20/$H9</f>
        <v>0</v>
      </c>
      <c r="AK20">
        <f>LN(1/(1-AH20))</f>
        <v>0</v>
      </c>
      <c r="AL20">
        <f>$H$9*AH20</f>
        <v>0</v>
      </c>
      <c r="AN20">
        <v>0</v>
      </c>
      <c r="AO20">
        <v>0</v>
      </c>
      <c r="AP20">
        <v>0</v>
      </c>
    </row>
    <row r="21" spans="1:42">
      <c r="A21">
        <f t="shared" si="14"/>
        <v>1200</v>
      </c>
      <c r="B21">
        <f t="shared" ref="B21:B27" si="25">($H$10-$H10/L10)/$H$10</f>
        <v>0</v>
      </c>
      <c r="D21">
        <f t="shared" si="15"/>
        <v>0</v>
      </c>
      <c r="E21">
        <f t="shared" ref="E21:E27" si="26">LN(1/(1-B21))</f>
        <v>0</v>
      </c>
      <c r="F21">
        <f t="shared" ref="F21:F27" si="27">$H$9*B21</f>
        <v>0</v>
      </c>
      <c r="H21">
        <f t="shared" si="17"/>
        <v>9.0389965844270004E-3</v>
      </c>
      <c r="J21">
        <f t="shared" si="18"/>
        <v>10998.145784714166</v>
      </c>
      <c r="K21">
        <f t="shared" ref="K21:K27" si="28">LN(1/(1-H21))</f>
        <v>9.0800961675067075E-3</v>
      </c>
      <c r="L21">
        <f t="shared" ref="L21:L27" si="29">$H$9*H21</f>
        <v>8.1892757676116968E-9</v>
      </c>
      <c r="N21">
        <f t="shared" ref="N21:N27" si="30">I10/(I10+J10+K10)</f>
        <v>2.6954573726657903E-2</v>
      </c>
      <c r="O21">
        <f t="shared" ref="O21:O27" si="31">J10/(I10+J10+K10)</f>
        <v>0</v>
      </c>
      <c r="P21">
        <f t="shared" ref="P21:P27" si="32">K10/(I10+J10+K10)</f>
        <v>0.97304542627334201</v>
      </c>
      <c r="AA21">
        <f t="shared" si="19"/>
        <v>1200</v>
      </c>
      <c r="AB21">
        <f t="shared" si="20"/>
        <v>0.12017673716012085</v>
      </c>
      <c r="AD21">
        <f t="shared" si="21"/>
        <v>147812.40635704243</v>
      </c>
      <c r="AE21">
        <f t="shared" si="22"/>
        <v>0.12803422936242834</v>
      </c>
      <c r="AF21">
        <f t="shared" ref="AF21:AF27" si="33">$H$9*AB21</f>
        <v>1.0887939078897281E-7</v>
      </c>
      <c r="AH21">
        <f t="shared" si="23"/>
        <v>2.7980859841191787E-2</v>
      </c>
      <c r="AJ21">
        <f t="shared" si="24"/>
        <v>34045.546188752043</v>
      </c>
      <c r="AK21">
        <f t="shared" ref="AK21:AK27" si="34">LN(1/(1-AH21))</f>
        <v>2.8379783194165932E-2</v>
      </c>
      <c r="AL21">
        <f t="shared" ref="AL21:AL27" si="35">$H$9*AH21</f>
        <v>2.5350488332874726E-8</v>
      </c>
      <c r="AN21">
        <f t="shared" ref="AN21:AN27" si="36">AI10/(AI10+AJ10+AK10)</f>
        <v>8.6760002470529285E-2</v>
      </c>
      <c r="AO21">
        <f t="shared" ref="AO21:AO27" si="37">AJ10/(AI10+AJ10+AK10)</f>
        <v>9.6020728353718124E-2</v>
      </c>
      <c r="AP21">
        <f t="shared" ref="AP21:AP27" si="38">AK10/(AI10+AJ10+AK10)</f>
        <v>0.81721926917575249</v>
      </c>
    </row>
    <row r="22" spans="1:42">
      <c r="A22">
        <f t="shared" si="14"/>
        <v>2400</v>
      </c>
      <c r="B22">
        <f t="shared" si="25"/>
        <v>4.429331642300193E-3</v>
      </c>
      <c r="D22">
        <f t="shared" si="15"/>
        <v>5596.2237633324485</v>
      </c>
      <c r="E22">
        <f t="shared" si="26"/>
        <v>4.4391701945883551E-3</v>
      </c>
      <c r="F22">
        <f t="shared" si="27"/>
        <v>4.0129474490009568E-9</v>
      </c>
      <c r="H22">
        <f t="shared" si="17"/>
        <v>2.4618635508365325E-2</v>
      </c>
      <c r="J22">
        <f t="shared" si="18"/>
        <v>31104.329993494928</v>
      </c>
      <c r="K22">
        <f t="shared" si="28"/>
        <v>2.4926741392455071E-2</v>
      </c>
      <c r="L22">
        <f t="shared" si="29"/>
        <v>2.2304333596902384E-8</v>
      </c>
      <c r="N22">
        <f t="shared" si="30"/>
        <v>4.3588003140703616E-2</v>
      </c>
      <c r="O22">
        <f t="shared" si="31"/>
        <v>0</v>
      </c>
      <c r="P22">
        <f t="shared" si="32"/>
        <v>0.95641199685929634</v>
      </c>
      <c r="AA22">
        <f t="shared" si="19"/>
        <v>2100</v>
      </c>
      <c r="AB22">
        <f t="shared" si="20"/>
        <v>0.18406102719033232</v>
      </c>
      <c r="AD22">
        <f t="shared" si="21"/>
        <v>241037.41934913327</v>
      </c>
      <c r="AE22">
        <f t="shared" si="22"/>
        <v>0.20341571503825523</v>
      </c>
      <c r="AF22">
        <f t="shared" si="33"/>
        <v>1.6675816786217521E-7</v>
      </c>
      <c r="AH22">
        <f t="shared" si="23"/>
        <v>5.3876624631484078E-2</v>
      </c>
      <c r="AJ22">
        <f t="shared" si="24"/>
        <v>68070.235285944596</v>
      </c>
      <c r="AK22">
        <f t="shared" si="34"/>
        <v>5.5382300496818158E-2</v>
      </c>
      <c r="AL22">
        <f t="shared" si="35"/>
        <v>4.8811893268714323E-8</v>
      </c>
      <c r="AN22">
        <f t="shared" si="36"/>
        <v>6.9636507032289685E-2</v>
      </c>
      <c r="AO22">
        <f t="shared" si="37"/>
        <v>4.3717061670929432E-2</v>
      </c>
      <c r="AP22">
        <f t="shared" si="38"/>
        <v>0.88664643129678078</v>
      </c>
    </row>
    <row r="23" spans="1:42">
      <c r="A23">
        <f t="shared" si="14"/>
        <v>3600</v>
      </c>
      <c r="B23">
        <f t="shared" si="25"/>
        <v>5.0138514430631456E-2</v>
      </c>
      <c r="D23">
        <f t="shared" si="15"/>
        <v>65076.609315564921</v>
      </c>
      <c r="E23">
        <f t="shared" si="26"/>
        <v>5.1439109681906528E-2</v>
      </c>
      <c r="F23">
        <f t="shared" si="27"/>
        <v>4.5425188229214069E-8</v>
      </c>
      <c r="H23">
        <f t="shared" si="17"/>
        <v>5.313514910856932E-2</v>
      </c>
      <c r="J23">
        <f t="shared" si="18"/>
        <v>68966.050923721079</v>
      </c>
      <c r="K23">
        <f t="shared" si="28"/>
        <v>5.4598908872349292E-2</v>
      </c>
      <c r="L23">
        <f t="shared" si="29"/>
        <v>4.8140120967954244E-8</v>
      </c>
      <c r="N23">
        <f t="shared" si="30"/>
        <v>5.2704458349252158E-2</v>
      </c>
      <c r="O23">
        <f t="shared" si="31"/>
        <v>8.3190818728629806E-3</v>
      </c>
      <c r="P23">
        <f t="shared" si="32"/>
        <v>0.9389764597778848</v>
      </c>
      <c r="AA23">
        <f t="shared" si="19"/>
        <v>3840</v>
      </c>
      <c r="AB23">
        <f t="shared" si="20"/>
        <v>0.30709728096676736</v>
      </c>
      <c r="AD23">
        <f t="shared" si="21"/>
        <v>459417.06039382081</v>
      </c>
      <c r="AE23">
        <f t="shared" si="22"/>
        <v>0.36686566622136935</v>
      </c>
      <c r="AF23">
        <f t="shared" si="33"/>
        <v>2.7822826326247732E-7</v>
      </c>
      <c r="AH23">
        <f t="shared" si="23"/>
        <v>0.1368305526635604</v>
      </c>
      <c r="AJ23">
        <f t="shared" si="24"/>
        <v>177597.37238403867</v>
      </c>
      <c r="AK23">
        <f t="shared" si="34"/>
        <v>0.14714426031656427</v>
      </c>
      <c r="AL23">
        <f t="shared" si="35"/>
        <v>1.2396764604681448E-7</v>
      </c>
      <c r="AN23">
        <f t="shared" si="36"/>
        <v>6.389312606975972E-2</v>
      </c>
      <c r="AO23">
        <f t="shared" si="37"/>
        <v>3.6092997766892489E-2</v>
      </c>
      <c r="AP23">
        <f t="shared" si="38"/>
        <v>0.90001387616334783</v>
      </c>
    </row>
    <row r="24" spans="1:42">
      <c r="A24">
        <f t="shared" si="14"/>
        <v>5400</v>
      </c>
      <c r="B24">
        <f t="shared" si="25"/>
        <v>0.12200814833794327</v>
      </c>
      <c r="D24">
        <f t="shared" si="15"/>
        <v>174794.3199908415</v>
      </c>
      <c r="E24">
        <f t="shared" si="26"/>
        <v>0.13011796595721867</v>
      </c>
      <c r="F24">
        <f t="shared" si="27"/>
        <v>1.1053863814447173E-7</v>
      </c>
      <c r="H24">
        <f t="shared" si="17"/>
        <v>0.10181728471306012</v>
      </c>
      <c r="J24">
        <f t="shared" si="18"/>
        <v>145867.98740226874</v>
      </c>
      <c r="K24">
        <f t="shared" si="28"/>
        <v>0.10738176223784393</v>
      </c>
      <c r="L24">
        <f t="shared" si="29"/>
        <v>9.2245838864595711E-8</v>
      </c>
      <c r="N24">
        <f t="shared" si="30"/>
        <v>5.232773565384722E-2</v>
      </c>
      <c r="O24">
        <f t="shared" si="31"/>
        <v>1.5724339680107044E-2</v>
      </c>
      <c r="P24">
        <f t="shared" si="32"/>
        <v>0.93194792466604581</v>
      </c>
      <c r="AA24">
        <f t="shared" si="19"/>
        <v>5400</v>
      </c>
      <c r="AB24">
        <f t="shared" si="20"/>
        <v>0.45138187311178246</v>
      </c>
      <c r="AD24">
        <f t="shared" si="21"/>
        <v>810607.77927783562</v>
      </c>
      <c r="AE24">
        <f t="shared" si="22"/>
        <v>0.60035265893880729</v>
      </c>
      <c r="AF24">
        <f t="shared" si="33"/>
        <v>4.0894922360984891E-7</v>
      </c>
      <c r="AH24">
        <f t="shared" si="23"/>
        <v>0.22527315739128839</v>
      </c>
      <c r="AJ24">
        <f t="shared" si="24"/>
        <v>322736.38191224309</v>
      </c>
      <c r="AK24">
        <f t="shared" si="34"/>
        <v>0.25524477290786995</v>
      </c>
      <c r="AL24">
        <f t="shared" si="35"/>
        <v>2.040961064302472E-7</v>
      </c>
      <c r="AN24">
        <f t="shared" si="36"/>
        <v>5.5554908308931283E-2</v>
      </c>
      <c r="AO24">
        <f t="shared" si="37"/>
        <v>2.5862808972026325E-2</v>
      </c>
      <c r="AP24">
        <f t="shared" si="38"/>
        <v>0.91858228271904241</v>
      </c>
    </row>
    <row r="25" spans="1:42">
      <c r="A25">
        <f t="shared" si="14"/>
        <v>7200</v>
      </c>
      <c r="B25">
        <f t="shared" si="25"/>
        <v>0.18410315139329805</v>
      </c>
      <c r="D25">
        <f t="shared" si="15"/>
        <v>285758.60220848047</v>
      </c>
      <c r="E25">
        <f t="shared" si="26"/>
        <v>0.20346734302977521</v>
      </c>
      <c r="F25">
        <f t="shared" si="27"/>
        <v>1.6679633213310452E-7</v>
      </c>
      <c r="H25">
        <f t="shared" si="17"/>
        <v>0.18766103086439587</v>
      </c>
      <c r="J25">
        <f t="shared" si="18"/>
        <v>291281.0207917192</v>
      </c>
      <c r="K25">
        <f t="shared" si="28"/>
        <v>0.20783757625394397</v>
      </c>
      <c r="L25">
        <f t="shared" si="29"/>
        <v>1.7001974923085438E-7</v>
      </c>
      <c r="N25">
        <f t="shared" si="30"/>
        <v>3.92176879100639E-2</v>
      </c>
      <c r="O25">
        <f t="shared" si="31"/>
        <v>1.350099643466068E-2</v>
      </c>
      <c r="P25">
        <f t="shared" si="32"/>
        <v>0.9472813156552754</v>
      </c>
      <c r="AA25">
        <f t="shared" si="19"/>
        <v>7740</v>
      </c>
      <c r="AB25">
        <f t="shared" si="20"/>
        <v>0.60762447129909369</v>
      </c>
      <c r="AD25">
        <f t="shared" si="21"/>
        <v>1393672.7046834324</v>
      </c>
      <c r="AE25">
        <f t="shared" si="22"/>
        <v>0.93553591638312839</v>
      </c>
      <c r="AF25">
        <f t="shared" si="33"/>
        <v>5.5050406448770398E-7</v>
      </c>
      <c r="AH25">
        <f t="shared" si="23"/>
        <v>0.392229676705527</v>
      </c>
      <c r="AJ25">
        <f t="shared" si="24"/>
        <v>608805.46211082279</v>
      </c>
      <c r="AK25">
        <f t="shared" si="34"/>
        <v>0.4979582261237524</v>
      </c>
      <c r="AL25">
        <f t="shared" si="35"/>
        <v>3.5535769449417954E-7</v>
      </c>
      <c r="AN25">
        <f t="shared" si="36"/>
        <v>5.000144964057307E-2</v>
      </c>
      <c r="AO25">
        <f t="shared" si="37"/>
        <v>2.3455357596507482E-2</v>
      </c>
      <c r="AP25">
        <f t="shared" si="38"/>
        <v>0.92654319276291941</v>
      </c>
    </row>
    <row r="26" spans="1:42">
      <c r="A26">
        <f t="shared" si="14"/>
        <v>10800</v>
      </c>
      <c r="B26">
        <f t="shared" si="25"/>
        <v>0.36598419298140228</v>
      </c>
      <c r="D26">
        <f t="shared" si="15"/>
        <v>726091.2581014795</v>
      </c>
      <c r="E26">
        <f t="shared" si="26"/>
        <v>0.45568139264972329</v>
      </c>
      <c r="F26">
        <f t="shared" si="27"/>
        <v>3.3157944633757329E-7</v>
      </c>
      <c r="H26">
        <f t="shared" si="17"/>
        <v>0.26893371253980869</v>
      </c>
      <c r="J26">
        <f t="shared" si="18"/>
        <v>533548.77458834439</v>
      </c>
      <c r="K26">
        <f t="shared" si="28"/>
        <v>0.31325114282349087</v>
      </c>
      <c r="L26">
        <f t="shared" si="29"/>
        <v>2.436523030654202E-7</v>
      </c>
      <c r="N26">
        <f t="shared" si="30"/>
        <v>4.9656358200688304E-2</v>
      </c>
      <c r="O26">
        <f t="shared" si="31"/>
        <v>1.4894640825161305E-2</v>
      </c>
      <c r="P26">
        <f t="shared" si="32"/>
        <v>0.9354490009741504</v>
      </c>
      <c r="AA26">
        <f t="shared" si="19"/>
        <v>11040</v>
      </c>
      <c r="AB26">
        <f t="shared" si="20"/>
        <v>0.77043564954682775</v>
      </c>
      <c r="AD26">
        <f t="shared" si="21"/>
        <v>2484865.7568146111</v>
      </c>
      <c r="AE26">
        <f t="shared" si="22"/>
        <v>1.4715718946531553</v>
      </c>
      <c r="AF26">
        <f t="shared" si="33"/>
        <v>6.9800999883196368E-7</v>
      </c>
      <c r="AH26">
        <f t="shared" si="23"/>
        <v>0.54402485633706377</v>
      </c>
      <c r="AJ26">
        <f t="shared" si="24"/>
        <v>1079313.533074714</v>
      </c>
      <c r="AK26">
        <f t="shared" si="34"/>
        <v>0.78531698046455312</v>
      </c>
      <c r="AL26">
        <f t="shared" si="35"/>
        <v>4.9288320128975612E-7</v>
      </c>
      <c r="AN26">
        <f t="shared" si="36"/>
        <v>4.5886135857877867E-2</v>
      </c>
      <c r="AO26">
        <f t="shared" si="37"/>
        <v>2.1349421033742537E-2</v>
      </c>
      <c r="AP26">
        <f t="shared" si="38"/>
        <v>0.93276444310837958</v>
      </c>
    </row>
    <row r="27" spans="1:42">
      <c r="A27">
        <f t="shared" si="14"/>
        <v>14400</v>
      </c>
      <c r="B27">
        <f t="shared" si="25"/>
        <v>0.49826036176400068</v>
      </c>
      <c r="D27">
        <f t="shared" si="15"/>
        <v>1249127.8517854465</v>
      </c>
      <c r="E27">
        <f t="shared" si="26"/>
        <v>0.68967394276756055</v>
      </c>
      <c r="F27">
        <f t="shared" si="27"/>
        <v>4.5142084836997786E-7</v>
      </c>
      <c r="H27">
        <f t="shared" si="17"/>
        <v>0.3884717912107496</v>
      </c>
      <c r="J27">
        <f t="shared" si="18"/>
        <v>973890.3016816047</v>
      </c>
      <c r="K27">
        <f t="shared" si="28"/>
        <v>0.49179419443769345</v>
      </c>
      <c r="L27">
        <f t="shared" si="29"/>
        <v>3.5195307315901276E-7</v>
      </c>
      <c r="N27">
        <f t="shared" si="30"/>
        <v>5.2893493929733817E-2</v>
      </c>
      <c r="O27">
        <f t="shared" si="31"/>
        <v>1.3311168717335757E-2</v>
      </c>
      <c r="P27">
        <f t="shared" si="32"/>
        <v>0.93379533735293041</v>
      </c>
      <c r="AA27">
        <f t="shared" si="19"/>
        <v>14400</v>
      </c>
      <c r="AB27">
        <f t="shared" si="20"/>
        <v>0.85961601208459215</v>
      </c>
      <c r="AD27">
        <f t="shared" si="21"/>
        <v>3565850.9943592264</v>
      </c>
      <c r="AE27">
        <f t="shared" si="22"/>
        <v>1.9633738400807408</v>
      </c>
      <c r="AF27">
        <f t="shared" si="33"/>
        <v>7.788068632909668E-7</v>
      </c>
      <c r="AH27">
        <f t="shared" si="23"/>
        <v>0.648406668402988</v>
      </c>
      <c r="AJ27">
        <f t="shared" si="24"/>
        <v>1625541.3653980554</v>
      </c>
      <c r="AK27">
        <f t="shared" si="34"/>
        <v>1.0452800792297752</v>
      </c>
      <c r="AL27">
        <f t="shared" si="35"/>
        <v>5.8745248629242987E-7</v>
      </c>
      <c r="AN27">
        <f t="shared" si="36"/>
        <v>4.357895507262706E-2</v>
      </c>
      <c r="AO27">
        <f t="shared" si="37"/>
        <v>2.5739354651302105E-2</v>
      </c>
      <c r="AP27">
        <f t="shared" si="38"/>
        <v>0.93068169027607084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zoomScale="70" zoomScaleNormal="70" workbookViewId="0">
      <selection activeCell="R10" sqref="R10"/>
    </sheetView>
  </sheetViews>
  <sheetFormatPr defaultColWidth="8.7109375" defaultRowHeight="15"/>
  <cols>
    <col min="12" max="12" width="9.42578125" bestFit="1" customWidth="1"/>
    <col min="15" max="15" width="14.85546875" bestFit="1" customWidth="1"/>
    <col min="18" max="18" width="14.85546875" bestFit="1" customWidth="1"/>
  </cols>
  <sheetData>
    <row r="1" spans="1:18">
      <c r="A1" t="s">
        <v>11</v>
      </c>
      <c r="L1" s="7">
        <v>41800</v>
      </c>
    </row>
    <row r="2" spans="1:18">
      <c r="A2" s="2" t="s">
        <v>3</v>
      </c>
      <c r="B2" t="s">
        <v>4</v>
      </c>
      <c r="L2" s="7">
        <v>41813</v>
      </c>
    </row>
    <row r="3" spans="1:18">
      <c r="A3" s="2" t="s">
        <v>5</v>
      </c>
      <c r="B3" t="s">
        <v>6</v>
      </c>
    </row>
    <row r="4" spans="1:18">
      <c r="A4" s="2" t="s">
        <v>7</v>
      </c>
      <c r="B4" t="s">
        <v>8</v>
      </c>
    </row>
    <row r="5" spans="1:18">
      <c r="A5" s="2" t="s">
        <v>9</v>
      </c>
      <c r="B5" t="s">
        <v>10</v>
      </c>
    </row>
    <row r="7" spans="1:18">
      <c r="C7" t="s">
        <v>2</v>
      </c>
      <c r="H7" t="s">
        <v>17</v>
      </c>
      <c r="M7" t="s">
        <v>76</v>
      </c>
    </row>
    <row r="8" spans="1:18">
      <c r="A8" s="1" t="s">
        <v>0</v>
      </c>
      <c r="B8" s="1" t="s">
        <v>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12</v>
      </c>
      <c r="I8" s="1" t="s">
        <v>13</v>
      </c>
      <c r="J8" s="1" t="s">
        <v>14</v>
      </c>
      <c r="K8" s="1" t="s">
        <v>15</v>
      </c>
      <c r="L8" s="1" t="s">
        <v>16</v>
      </c>
      <c r="M8" s="1" t="s">
        <v>12</v>
      </c>
      <c r="N8" s="1" t="s">
        <v>13</v>
      </c>
      <c r="O8" s="1" t="s">
        <v>14</v>
      </c>
      <c r="P8" s="1" t="s">
        <v>15</v>
      </c>
      <c r="R8" s="1" t="s">
        <v>75</v>
      </c>
    </row>
    <row r="9" spans="1:18">
      <c r="A9">
        <v>0</v>
      </c>
      <c r="B9">
        <v>0</v>
      </c>
      <c r="C9">
        <v>3310000</v>
      </c>
      <c r="D9">
        <v>1</v>
      </c>
      <c r="E9">
        <v>1</v>
      </c>
      <c r="F9">
        <v>1</v>
      </c>
      <c r="G9">
        <v>113000</v>
      </c>
      <c r="H9">
        <f>MAX(0.00000000000023369*C9+ 0.00000013248,0)</f>
        <v>9.0599389999999999E-7</v>
      </c>
      <c r="I9">
        <f>MAX(0.0000000000027484*D9-0.0000000033261,0)</f>
        <v>0</v>
      </c>
      <c r="J9">
        <f>MAX(0.0000000000044716*E9 - 0.000000049589,0)</f>
        <v>0</v>
      </c>
      <c r="K9">
        <f>MAX(0.0000000000040191*F9 - 0.0000000085075,0)</f>
        <v>0</v>
      </c>
      <c r="M9">
        <f>H9/(H9+I9+J9+K9)</f>
        <v>1</v>
      </c>
      <c r="N9">
        <f>I9/(H9+I9+J9+K9)</f>
        <v>0</v>
      </c>
      <c r="O9">
        <f>J9/(H9+I9+J9+K9)</f>
        <v>0</v>
      </c>
      <c r="P9">
        <f>K9/(H9+I9+J9+K9)</f>
        <v>0</v>
      </c>
      <c r="R9">
        <f>SLOPE(P9:P16,A20:A27)</f>
        <v>6.0494770240773791E-5</v>
      </c>
    </row>
    <row r="10" spans="1:18">
      <c r="A10">
        <v>1</v>
      </c>
      <c r="B10">
        <v>20</v>
      </c>
      <c r="C10">
        <v>2980000</v>
      </c>
      <c r="D10">
        <v>4000</v>
      </c>
      <c r="E10">
        <v>2340</v>
      </c>
      <c r="F10">
        <v>30500</v>
      </c>
      <c r="G10">
        <v>131000</v>
      </c>
      <c r="H10">
        <f t="shared" ref="H10:H16" si="0">MAX(0.00000000000023369*C10+ 0.00000013248,0)</f>
        <v>8.2887619999999997E-7</v>
      </c>
      <c r="I10">
        <f t="shared" ref="I10:I16" si="1">MAX(0.0000000000027484*D10-0.0000000033261,0)</f>
        <v>7.667499999999999E-9</v>
      </c>
      <c r="J10">
        <f t="shared" ref="J10:J16" si="2">MAX(0.0000000000044716*E10 - 0.000000049589,0)</f>
        <v>0</v>
      </c>
      <c r="K10">
        <f t="shared" ref="K10:K16" si="3">MAX(0.0000000000040191*F10 - 0.0000000085075,0)</f>
        <v>1.1407505000000002E-7</v>
      </c>
      <c r="L10">
        <f>G10/$G$10</f>
        <v>1</v>
      </c>
      <c r="M10">
        <f t="shared" ref="M10:M16" si="4">H10/(H10+I10+J10+K10)</f>
        <v>0.87193335919368309</v>
      </c>
      <c r="N10">
        <f t="shared" ref="N10:N16" si="5">I10/(H10+I10+J10+K10)</f>
        <v>8.0657992491732344E-3</v>
      </c>
      <c r="O10">
        <f t="shared" ref="O10:O16" si="6">J10/(H10+I10+J10+K10)</f>
        <v>0</v>
      </c>
      <c r="P10">
        <f t="shared" ref="P10:P16" si="7">K10/(H10+I10+J10+K10)</f>
        <v>0.12000084155714372</v>
      </c>
    </row>
    <row r="11" spans="1:18">
      <c r="A11">
        <v>2</v>
      </c>
      <c r="B11">
        <v>40</v>
      </c>
      <c r="C11">
        <v>2970000</v>
      </c>
      <c r="D11">
        <v>12400</v>
      </c>
      <c r="E11">
        <v>3690</v>
      </c>
      <c r="F11">
        <v>77800</v>
      </c>
      <c r="G11">
        <v>131000</v>
      </c>
      <c r="H11">
        <f t="shared" si="0"/>
        <v>8.2653929999999999E-7</v>
      </c>
      <c r="I11">
        <f t="shared" si="1"/>
        <v>3.0754059999999998E-8</v>
      </c>
      <c r="J11">
        <f t="shared" si="2"/>
        <v>0</v>
      </c>
      <c r="K11">
        <f t="shared" si="3"/>
        <v>3.0417848000000001E-7</v>
      </c>
      <c r="L11">
        <f t="shared" ref="L11:L16" si="8">G11/$G$10</f>
        <v>1</v>
      </c>
      <c r="M11">
        <f t="shared" si="4"/>
        <v>0.71163094233950608</v>
      </c>
      <c r="N11">
        <f t="shared" si="5"/>
        <v>2.647852400795184E-2</v>
      </c>
      <c r="O11">
        <f t="shared" si="6"/>
        <v>0</v>
      </c>
      <c r="P11">
        <f t="shared" si="7"/>
        <v>0.26189053365254211</v>
      </c>
    </row>
    <row r="12" spans="1:18">
      <c r="A12">
        <v>3</v>
      </c>
      <c r="B12">
        <v>60</v>
      </c>
      <c r="C12">
        <v>3040000</v>
      </c>
      <c r="D12">
        <v>24400</v>
      </c>
      <c r="E12">
        <v>4190</v>
      </c>
      <c r="F12">
        <v>147000</v>
      </c>
      <c r="G12">
        <v>148000</v>
      </c>
      <c r="H12">
        <f t="shared" si="0"/>
        <v>8.4289759999999999E-7</v>
      </c>
      <c r="I12">
        <f t="shared" si="1"/>
        <v>6.373485999999999E-8</v>
      </c>
      <c r="J12">
        <f t="shared" si="2"/>
        <v>0</v>
      </c>
      <c r="K12">
        <f t="shared" si="3"/>
        <v>5.823002E-7</v>
      </c>
      <c r="L12">
        <f t="shared" si="8"/>
        <v>1.1297709923664123</v>
      </c>
      <c r="M12">
        <f t="shared" si="4"/>
        <v>0.5661086109831186</v>
      </c>
      <c r="N12">
        <f t="shared" si="5"/>
        <v>4.2805737097606544E-2</v>
      </c>
      <c r="O12">
        <f t="shared" si="6"/>
        <v>0</v>
      </c>
      <c r="P12">
        <f t="shared" si="7"/>
        <v>0.39108565191927486</v>
      </c>
    </row>
    <row r="13" spans="1:18">
      <c r="A13">
        <v>4</v>
      </c>
      <c r="B13">
        <v>80</v>
      </c>
      <c r="C13">
        <v>2740000</v>
      </c>
      <c r="D13">
        <v>50600</v>
      </c>
      <c r="E13">
        <v>5360</v>
      </c>
      <c r="F13">
        <v>276000</v>
      </c>
      <c r="G13">
        <v>137000</v>
      </c>
      <c r="H13">
        <f t="shared" si="0"/>
        <v>7.7279059999999993E-7</v>
      </c>
      <c r="I13">
        <f t="shared" si="1"/>
        <v>1.3574293999999999E-7</v>
      </c>
      <c r="J13">
        <f t="shared" si="2"/>
        <v>0</v>
      </c>
      <c r="K13">
        <f t="shared" si="3"/>
        <v>1.1007640999999999E-6</v>
      </c>
      <c r="L13">
        <f t="shared" si="8"/>
        <v>1.0458015267175573</v>
      </c>
      <c r="M13">
        <f t="shared" si="4"/>
        <v>0.38460732975329626</v>
      </c>
      <c r="N13">
        <f t="shared" si="5"/>
        <v>6.7557407771603212E-2</v>
      </c>
      <c r="O13">
        <f t="shared" si="6"/>
        <v>0</v>
      </c>
      <c r="P13">
        <f t="shared" si="7"/>
        <v>0.5478352624751005</v>
      </c>
    </row>
    <row r="14" spans="1:18">
      <c r="A14">
        <v>5</v>
      </c>
      <c r="B14">
        <v>120</v>
      </c>
      <c r="C14">
        <v>2460000</v>
      </c>
      <c r="D14">
        <v>83200</v>
      </c>
      <c r="E14">
        <v>7330</v>
      </c>
      <c r="F14">
        <v>483000</v>
      </c>
      <c r="G14">
        <v>144000</v>
      </c>
      <c r="H14">
        <f t="shared" si="0"/>
        <v>7.0735739999999994E-7</v>
      </c>
      <c r="I14">
        <f t="shared" si="1"/>
        <v>2.2534077999999998E-7</v>
      </c>
      <c r="J14">
        <f t="shared" si="2"/>
        <v>0</v>
      </c>
      <c r="K14">
        <f t="shared" si="3"/>
        <v>1.9327177999999999E-6</v>
      </c>
      <c r="L14">
        <f t="shared" si="8"/>
        <v>1.0992366412213741</v>
      </c>
      <c r="M14">
        <f t="shared" si="4"/>
        <v>0.24686028309229993</v>
      </c>
      <c r="N14">
        <f t="shared" si="5"/>
        <v>7.8641559052099658E-2</v>
      </c>
      <c r="O14">
        <f t="shared" si="6"/>
        <v>0</v>
      </c>
      <c r="P14">
        <f t="shared" si="7"/>
        <v>0.67449815785560052</v>
      </c>
    </row>
    <row r="15" spans="1:18">
      <c r="A15">
        <v>6</v>
      </c>
      <c r="B15">
        <v>180</v>
      </c>
      <c r="C15">
        <v>1830000</v>
      </c>
      <c r="D15">
        <v>150000</v>
      </c>
      <c r="E15">
        <v>8720</v>
      </c>
      <c r="F15">
        <v>972000</v>
      </c>
      <c r="G15">
        <v>148000</v>
      </c>
      <c r="H15">
        <f t="shared" si="0"/>
        <v>5.6013269999999997E-7</v>
      </c>
      <c r="I15">
        <f t="shared" si="1"/>
        <v>4.0893389999999996E-7</v>
      </c>
      <c r="J15">
        <f t="shared" si="2"/>
        <v>0</v>
      </c>
      <c r="K15">
        <f t="shared" si="3"/>
        <v>3.8980577000000003E-6</v>
      </c>
      <c r="L15">
        <f t="shared" si="8"/>
        <v>1.1297709923664123</v>
      </c>
      <c r="M15">
        <f t="shared" si="4"/>
        <v>0.11508493834850282</v>
      </c>
      <c r="N15">
        <f t="shared" si="5"/>
        <v>8.4019612977626223E-2</v>
      </c>
      <c r="O15">
        <f t="shared" si="6"/>
        <v>0</v>
      </c>
      <c r="P15">
        <f t="shared" si="7"/>
        <v>0.80089544867387097</v>
      </c>
    </row>
    <row r="16" spans="1:18">
      <c r="A16">
        <v>7</v>
      </c>
      <c r="B16">
        <v>240</v>
      </c>
      <c r="C16">
        <v>1260000</v>
      </c>
      <c r="D16">
        <v>204000</v>
      </c>
      <c r="E16">
        <v>13000</v>
      </c>
      <c r="F16">
        <v>1570000</v>
      </c>
      <c r="G16">
        <v>157000</v>
      </c>
      <c r="H16">
        <f t="shared" si="0"/>
        <v>4.2692940000000002E-7</v>
      </c>
      <c r="I16">
        <f t="shared" si="1"/>
        <v>5.5734749999999998E-7</v>
      </c>
      <c r="J16">
        <f t="shared" si="2"/>
        <v>8.5417999999999938E-9</v>
      </c>
      <c r="K16">
        <f t="shared" si="3"/>
        <v>6.3014795000000003E-6</v>
      </c>
      <c r="L16">
        <f t="shared" si="8"/>
        <v>1.1984732824427482</v>
      </c>
      <c r="M16">
        <f t="shared" si="4"/>
        <v>5.8529194762012883E-2</v>
      </c>
      <c r="N16">
        <f t="shared" si="5"/>
        <v>7.6408652994197579E-2</v>
      </c>
      <c r="O16">
        <f t="shared" si="6"/>
        <v>1.1710242391790335E-3</v>
      </c>
      <c r="P16">
        <f t="shared" si="7"/>
        <v>0.86389112800461054</v>
      </c>
    </row>
    <row r="18" spans="1:16">
      <c r="A18" t="s">
        <v>38</v>
      </c>
      <c r="H18" t="s">
        <v>39</v>
      </c>
      <c r="N18" t="s">
        <v>45</v>
      </c>
    </row>
    <row r="19" spans="1:16">
      <c r="A19" s="1" t="s">
        <v>1</v>
      </c>
      <c r="B19" s="1" t="s">
        <v>19</v>
      </c>
      <c r="D19" s="1" t="s">
        <v>21</v>
      </c>
      <c r="E19" s="1" t="s">
        <v>18</v>
      </c>
      <c r="F19" s="1" t="s">
        <v>20</v>
      </c>
      <c r="H19" s="1" t="s">
        <v>19</v>
      </c>
      <c r="J19" s="1" t="s">
        <v>21</v>
      </c>
      <c r="K19" s="1" t="s">
        <v>18</v>
      </c>
      <c r="L19" s="1" t="s">
        <v>20</v>
      </c>
      <c r="N19" s="1" t="s">
        <v>13</v>
      </c>
      <c r="O19" s="1" t="s">
        <v>14</v>
      </c>
      <c r="P19" s="1" t="s">
        <v>15</v>
      </c>
    </row>
    <row r="20" spans="1:16">
      <c r="A20">
        <f t="shared" ref="A20:A27" si="9">B9*60</f>
        <v>0</v>
      </c>
      <c r="B20">
        <f>($C$9-C9)/$C$9</f>
        <v>0</v>
      </c>
      <c r="D20">
        <f t="shared" ref="D20:D27" si="10">B20/H9</f>
        <v>0</v>
      </c>
      <c r="E20">
        <f t="shared" ref="E20" si="11">LN(1/(1-B20))</f>
        <v>0</v>
      </c>
      <c r="F20">
        <f>$H$9*B20</f>
        <v>0</v>
      </c>
      <c r="H20">
        <f t="shared" ref="H20:H27" si="12">(2*I9+J9+K9)/(25*H9+2*I9+J9+K9)</f>
        <v>0</v>
      </c>
      <c r="J20">
        <f t="shared" ref="J20:J27" si="13">H20/$H9</f>
        <v>0</v>
      </c>
      <c r="K20">
        <f>LN(1/(1-H20))</f>
        <v>0</v>
      </c>
      <c r="L20">
        <f>$H$9*H20</f>
        <v>0</v>
      </c>
      <c r="N20">
        <v>0</v>
      </c>
      <c r="O20">
        <v>0</v>
      </c>
      <c r="P20">
        <v>0</v>
      </c>
    </row>
    <row r="21" spans="1:16">
      <c r="A21">
        <f t="shared" si="9"/>
        <v>1200</v>
      </c>
      <c r="B21">
        <f t="shared" ref="B21:B27" si="14">($H$10-$H10/L10)/$H$10</f>
        <v>0</v>
      </c>
      <c r="D21">
        <f t="shared" si="10"/>
        <v>0</v>
      </c>
      <c r="E21">
        <f t="shared" ref="E21:E27" si="15">LN(1/(1-B21))</f>
        <v>0</v>
      </c>
      <c r="F21">
        <f t="shared" ref="F21:F27" si="16">$H$9*B21</f>
        <v>0</v>
      </c>
      <c r="H21">
        <f t="shared" si="12"/>
        <v>6.2063255813690288E-3</v>
      </c>
      <c r="J21">
        <f t="shared" si="13"/>
        <v>7487.6387829316718</v>
      </c>
      <c r="K21">
        <f t="shared" ref="K21:K27" si="17">LN(1/(1-H21))</f>
        <v>6.2256648788195515E-3</v>
      </c>
      <c r="L21">
        <f t="shared" ref="L21:L27" si="18">$H$9*H21</f>
        <v>5.6228931181342938E-9</v>
      </c>
      <c r="N21">
        <f t="shared" ref="N21:N27" si="19">I10/(I10+J10+K10)</f>
        <v>6.2981266615493081E-2</v>
      </c>
      <c r="O21">
        <f t="shared" ref="O21:O27" si="20">J10/(I10+J10+K10)</f>
        <v>0</v>
      </c>
      <c r="P21">
        <f t="shared" ref="P21:P27" si="21">K10/(I10+J10+K10)</f>
        <v>0.93701873338450692</v>
      </c>
    </row>
    <row r="22" spans="1:16">
      <c r="A22">
        <f t="shared" si="9"/>
        <v>2400</v>
      </c>
      <c r="B22">
        <f t="shared" si="14"/>
        <v>2.8193595135196118E-3</v>
      </c>
      <c r="D22">
        <f t="shared" si="10"/>
        <v>3411.041088451102</v>
      </c>
      <c r="E22">
        <f t="shared" si="15"/>
        <v>2.8233413935480809E-3</v>
      </c>
      <c r="F22">
        <f t="shared" si="16"/>
        <v>2.5543225211557359E-9</v>
      </c>
      <c r="H22">
        <f t="shared" si="12"/>
        <v>1.7389493529727715E-2</v>
      </c>
      <c r="J22">
        <f t="shared" si="13"/>
        <v>21038.919177500349</v>
      </c>
      <c r="K22">
        <f t="shared" si="17"/>
        <v>1.7542466784631457E-2</v>
      </c>
      <c r="L22">
        <f t="shared" si="18"/>
        <v>1.5754775062022779E-8</v>
      </c>
      <c r="N22">
        <f t="shared" si="19"/>
        <v>9.1821654593489177E-2</v>
      </c>
      <c r="O22">
        <f t="shared" si="20"/>
        <v>0</v>
      </c>
      <c r="P22">
        <f t="shared" si="21"/>
        <v>0.90817834540651088</v>
      </c>
    </row>
    <row r="23" spans="1:16">
      <c r="A23">
        <f t="shared" si="9"/>
        <v>3600</v>
      </c>
      <c r="B23">
        <f t="shared" si="14"/>
        <v>9.9891779880902587E-2</v>
      </c>
      <c r="D23">
        <f t="shared" si="10"/>
        <v>118509.9825659755</v>
      </c>
      <c r="E23">
        <f t="shared" si="15"/>
        <v>0.10524027830985108</v>
      </c>
      <c r="F23">
        <f t="shared" si="16"/>
        <v>9.0501343232240471E-8</v>
      </c>
      <c r="H23">
        <f t="shared" si="12"/>
        <v>3.2584844357243251E-2</v>
      </c>
      <c r="J23">
        <f t="shared" si="13"/>
        <v>38658.129240424045</v>
      </c>
      <c r="K23">
        <f t="shared" si="17"/>
        <v>3.3127552349672414E-2</v>
      </c>
      <c r="L23">
        <f t="shared" si="18"/>
        <v>2.9521670220111807E-8</v>
      </c>
      <c r="N23">
        <f t="shared" si="19"/>
        <v>9.8655419722886245E-2</v>
      </c>
      <c r="O23">
        <f t="shared" si="20"/>
        <v>0</v>
      </c>
      <c r="P23">
        <f t="shared" si="21"/>
        <v>0.90134458027711384</v>
      </c>
    </row>
    <row r="24" spans="1:16">
      <c r="A24">
        <f t="shared" si="9"/>
        <v>4800</v>
      </c>
      <c r="B24">
        <f t="shared" si="14"/>
        <v>0.10849683438325358</v>
      </c>
      <c r="D24">
        <f t="shared" si="10"/>
        <v>140396.16214696917</v>
      </c>
      <c r="E24">
        <f t="shared" si="15"/>
        <v>0.11484629079714034</v>
      </c>
      <c r="F24">
        <f t="shared" si="16"/>
        <v>9.829747012053801E-8</v>
      </c>
      <c r="H24">
        <f t="shared" si="12"/>
        <v>6.6317851660476615E-2</v>
      </c>
      <c r="J24">
        <f t="shared" si="13"/>
        <v>85816.069269575251</v>
      </c>
      <c r="K24">
        <f t="shared" si="17"/>
        <v>6.8619210942973644E-2</v>
      </c>
      <c r="L24">
        <f t="shared" si="18"/>
        <v>6.0083569065496686E-8</v>
      </c>
      <c r="N24">
        <f t="shared" si="19"/>
        <v>0.10977935071036879</v>
      </c>
      <c r="O24">
        <f t="shared" si="20"/>
        <v>0</v>
      </c>
      <c r="P24">
        <f t="shared" si="21"/>
        <v>0.89022064928963129</v>
      </c>
    </row>
    <row r="25" spans="1:16">
      <c r="A25">
        <f t="shared" si="9"/>
        <v>7200</v>
      </c>
      <c r="B25">
        <f t="shared" si="14"/>
        <v>0.22364914587566487</v>
      </c>
      <c r="D25">
        <f t="shared" si="10"/>
        <v>316175.59366123105</v>
      </c>
      <c r="E25">
        <f t="shared" si="15"/>
        <v>0.25315072937608885</v>
      </c>
      <c r="F25">
        <f t="shared" si="16"/>
        <v>2.0262476190356253E-7</v>
      </c>
      <c r="H25">
        <f t="shared" si="12"/>
        <v>0.11877010255785662</v>
      </c>
      <c r="J25">
        <f t="shared" si="13"/>
        <v>167906.77888978986</v>
      </c>
      <c r="K25">
        <f t="shared" si="17"/>
        <v>0.12643673652901347</v>
      </c>
      <c r="L25">
        <f t="shared" si="18"/>
        <v>1.0760498841979249E-7</v>
      </c>
      <c r="N25">
        <f t="shared" si="19"/>
        <v>0.10441828692157189</v>
      </c>
      <c r="O25">
        <f t="shared" si="20"/>
        <v>0</v>
      </c>
      <c r="P25">
        <f t="shared" si="21"/>
        <v>0.89558171307842815</v>
      </c>
    </row>
    <row r="26" spans="1:16">
      <c r="A26">
        <f t="shared" si="9"/>
        <v>10800</v>
      </c>
      <c r="B26">
        <f t="shared" si="14"/>
        <v>0.40184899372414357</v>
      </c>
      <c r="D26">
        <f t="shared" si="10"/>
        <v>717417.486470873</v>
      </c>
      <c r="E26">
        <f t="shared" si="15"/>
        <v>0.51391203805307817</v>
      </c>
      <c r="F26">
        <f t="shared" si="16"/>
        <v>3.6407273703521236E-7</v>
      </c>
      <c r="H26">
        <f t="shared" si="12"/>
        <v>0.25192928474725179</v>
      </c>
      <c r="J26">
        <f t="shared" si="13"/>
        <v>449767.14401293086</v>
      </c>
      <c r="K26">
        <f t="shared" si="17"/>
        <v>0.29025776636824763</v>
      </c>
      <c r="L26">
        <f t="shared" si="18"/>
        <v>2.2824639521237315E-7</v>
      </c>
      <c r="N26">
        <f t="shared" si="19"/>
        <v>9.4946528337784525E-2</v>
      </c>
      <c r="O26">
        <f t="shared" si="20"/>
        <v>0</v>
      </c>
      <c r="P26">
        <f t="shared" si="21"/>
        <v>0.90505347166221539</v>
      </c>
    </row>
    <row r="27" spans="1:16">
      <c r="A27">
        <f t="shared" si="9"/>
        <v>14400</v>
      </c>
      <c r="B27">
        <f t="shared" si="14"/>
        <v>0.5702280799912377</v>
      </c>
      <c r="D27">
        <f t="shared" si="10"/>
        <v>1335649.5945025985</v>
      </c>
      <c r="E27">
        <f t="shared" si="15"/>
        <v>0.84450062960050321</v>
      </c>
      <c r="F27">
        <f t="shared" si="16"/>
        <v>5.1662316208077339E-7</v>
      </c>
      <c r="H27">
        <f t="shared" si="12"/>
        <v>0.4102517559542776</v>
      </c>
      <c r="J27">
        <f t="shared" si="13"/>
        <v>960935.82675327011</v>
      </c>
      <c r="K27">
        <f t="shared" si="17"/>
        <v>0.52805953815410955</v>
      </c>
      <c r="L27">
        <f t="shared" si="18"/>
        <v>3.7168558835886419E-7</v>
      </c>
      <c r="N27">
        <f t="shared" si="19"/>
        <v>8.1158812964872359E-2</v>
      </c>
      <c r="O27">
        <f t="shared" si="20"/>
        <v>1.2438242722598491E-3</v>
      </c>
      <c r="P27">
        <f t="shared" si="21"/>
        <v>0.91759736276286785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opLeftCell="A5" zoomScale="80" zoomScaleNormal="80" workbookViewId="0">
      <selection activeCell="R10" sqref="R10"/>
    </sheetView>
  </sheetViews>
  <sheetFormatPr defaultColWidth="8.7109375" defaultRowHeight="15"/>
  <cols>
    <col min="12" max="12" width="9.42578125" bestFit="1" customWidth="1"/>
    <col min="18" max="18" width="13" bestFit="1" customWidth="1"/>
  </cols>
  <sheetData>
    <row r="1" spans="1:18">
      <c r="A1" t="s">
        <v>11</v>
      </c>
      <c r="L1" s="7">
        <v>41801</v>
      </c>
    </row>
    <row r="2" spans="1:18">
      <c r="A2" s="2" t="s">
        <v>3</v>
      </c>
      <c r="B2" t="s">
        <v>4</v>
      </c>
    </row>
    <row r="3" spans="1:18">
      <c r="A3" s="2" t="s">
        <v>5</v>
      </c>
      <c r="B3" t="s">
        <v>6</v>
      </c>
    </row>
    <row r="4" spans="1:18">
      <c r="A4" s="2" t="s">
        <v>7</v>
      </c>
      <c r="B4" t="s">
        <v>8</v>
      </c>
    </row>
    <row r="5" spans="1:18">
      <c r="A5" s="2" t="s">
        <v>9</v>
      </c>
      <c r="B5" t="s">
        <v>10</v>
      </c>
    </row>
    <row r="7" spans="1:18">
      <c r="C7" t="s">
        <v>2</v>
      </c>
      <c r="H7" t="s">
        <v>17</v>
      </c>
      <c r="M7" t="s">
        <v>76</v>
      </c>
    </row>
    <row r="8" spans="1:18">
      <c r="A8" s="1" t="s">
        <v>0</v>
      </c>
      <c r="B8" s="1" t="s">
        <v>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12</v>
      </c>
      <c r="I8" s="1" t="s">
        <v>13</v>
      </c>
      <c r="J8" s="1" t="s">
        <v>14</v>
      </c>
      <c r="K8" s="1" t="s">
        <v>15</v>
      </c>
      <c r="L8" s="1" t="s">
        <v>16</v>
      </c>
      <c r="M8" s="1" t="s">
        <v>12</v>
      </c>
      <c r="N8" s="1" t="s">
        <v>13</v>
      </c>
      <c r="O8" s="1" t="s">
        <v>14</v>
      </c>
      <c r="P8" s="1" t="s">
        <v>15</v>
      </c>
      <c r="R8" s="1" t="s">
        <v>75</v>
      </c>
    </row>
    <row r="9" spans="1:18">
      <c r="A9">
        <v>0</v>
      </c>
      <c r="B9">
        <v>0</v>
      </c>
      <c r="C9">
        <v>3310000</v>
      </c>
      <c r="D9">
        <v>1</v>
      </c>
      <c r="E9">
        <v>1</v>
      </c>
      <c r="F9">
        <v>1</v>
      </c>
      <c r="G9">
        <v>113000</v>
      </c>
      <c r="H9">
        <f>MAX(0.00000000000023369*C9+ 0.00000013248,0)</f>
        <v>9.0599389999999999E-7</v>
      </c>
      <c r="I9">
        <f>MAX(0.0000000000027484*D9-0.0000000033261,0)</f>
        <v>0</v>
      </c>
      <c r="J9">
        <f>MAX(0.0000000000044716*E9 - 0.000000049589,0)</f>
        <v>0</v>
      </c>
      <c r="K9">
        <f>MAX(0.0000000000040191*F9 - 0.0000000085075,0)</f>
        <v>0</v>
      </c>
      <c r="M9">
        <f>H9/(H9+I9+J9+K9)</f>
        <v>1</v>
      </c>
      <c r="N9">
        <f>I9/(H9+I9+J9+K9)</f>
        <v>0</v>
      </c>
      <c r="O9">
        <f>J9/(H9+I9+J9+K9)</f>
        <v>0</v>
      </c>
      <c r="P9">
        <f>K9/(H9+I9+J9+K9)</f>
        <v>0</v>
      </c>
      <c r="R9">
        <f>SLOPE(P9:P16,A20:A27)</f>
        <v>6.6546786098117965E-5</v>
      </c>
    </row>
    <row r="10" spans="1:18">
      <c r="A10">
        <v>1</v>
      </c>
      <c r="B10">
        <v>20</v>
      </c>
      <c r="C10">
        <v>3090000</v>
      </c>
      <c r="D10">
        <v>1</v>
      </c>
      <c r="E10">
        <v>1</v>
      </c>
      <c r="F10">
        <v>22400</v>
      </c>
      <c r="G10">
        <v>82800</v>
      </c>
      <c r="H10">
        <f t="shared" ref="H10:H16" si="0">MAX(0.00000000000023369*C10+ 0.00000013248,0)</f>
        <v>8.5458209999999991E-7</v>
      </c>
      <c r="I10">
        <f t="shared" ref="I10:I16" si="1">MAX(0.0000000000027484*D10-0.0000000033261,0)</f>
        <v>0</v>
      </c>
      <c r="J10">
        <f t="shared" ref="J10:J16" si="2">MAX(0.0000000000044716*E10 - 0.000000049589,0)</f>
        <v>0</v>
      </c>
      <c r="K10">
        <f t="shared" ref="K10:K16" si="3">MAX(0.0000000000040191*F10 - 0.0000000085075,0)</f>
        <v>8.1520340000000007E-8</v>
      </c>
      <c r="L10">
        <f>G10/$G$10</f>
        <v>1</v>
      </c>
      <c r="M10">
        <f t="shared" ref="M10:M16" si="4">H10/(H10+I10+J10+K10)</f>
        <v>0.91291515061108053</v>
      </c>
      <c r="N10">
        <f t="shared" ref="N10:N16" si="5">I10/(H10+I10+J10+K10)</f>
        <v>0</v>
      </c>
      <c r="O10">
        <f t="shared" ref="O10:O16" si="6">J10/(H10+I10+J10+K10)</f>
        <v>0</v>
      </c>
      <c r="P10">
        <f t="shared" ref="P10:P16" si="7">K10/(H10+I10+J10+K10)</f>
        <v>8.7084849388919458E-2</v>
      </c>
    </row>
    <row r="11" spans="1:18">
      <c r="A11">
        <v>2</v>
      </c>
      <c r="B11">
        <v>40</v>
      </c>
      <c r="C11">
        <v>3000000</v>
      </c>
      <c r="D11">
        <v>3420</v>
      </c>
      <c r="E11">
        <v>1</v>
      </c>
      <c r="F11">
        <v>51600</v>
      </c>
      <c r="G11">
        <v>83700</v>
      </c>
      <c r="H11">
        <f t="shared" si="0"/>
        <v>8.3354999999999994E-7</v>
      </c>
      <c r="I11">
        <f t="shared" si="1"/>
        <v>6.073428E-9</v>
      </c>
      <c r="J11">
        <f t="shared" si="2"/>
        <v>0</v>
      </c>
      <c r="K11">
        <f t="shared" si="3"/>
        <v>1.9887806E-7</v>
      </c>
      <c r="L11">
        <f t="shared" ref="L11:L16" si="8">G11/$G$10</f>
        <v>1.0108695652173914</v>
      </c>
      <c r="M11">
        <f t="shared" si="4"/>
        <v>0.80264690001098959</v>
      </c>
      <c r="N11">
        <f t="shared" si="5"/>
        <v>5.8482612400455221E-3</v>
      </c>
      <c r="O11">
        <f t="shared" si="6"/>
        <v>0</v>
      </c>
      <c r="P11">
        <f t="shared" si="7"/>
        <v>0.19150483874896479</v>
      </c>
    </row>
    <row r="12" spans="1:18">
      <c r="A12">
        <v>3</v>
      </c>
      <c r="B12">
        <v>64</v>
      </c>
      <c r="C12">
        <v>2790000</v>
      </c>
      <c r="D12">
        <v>13900</v>
      </c>
      <c r="E12">
        <v>942</v>
      </c>
      <c r="F12">
        <v>105000</v>
      </c>
      <c r="G12">
        <v>82400</v>
      </c>
      <c r="H12">
        <f t="shared" si="0"/>
        <v>7.8447509999999995E-7</v>
      </c>
      <c r="I12">
        <f t="shared" si="1"/>
        <v>3.4876659999999999E-8</v>
      </c>
      <c r="J12">
        <f t="shared" si="2"/>
        <v>0</v>
      </c>
      <c r="K12">
        <f t="shared" si="3"/>
        <v>4.1349799999999999E-7</v>
      </c>
      <c r="L12">
        <f t="shared" si="8"/>
        <v>0.99516908212560384</v>
      </c>
      <c r="M12">
        <f t="shared" si="4"/>
        <v>0.63631038059333356</v>
      </c>
      <c r="N12">
        <f t="shared" si="5"/>
        <v>2.8289464889866223E-2</v>
      </c>
      <c r="O12">
        <f t="shared" si="6"/>
        <v>0</v>
      </c>
      <c r="P12">
        <f t="shared" si="7"/>
        <v>0.33540015451680016</v>
      </c>
    </row>
    <row r="13" spans="1:18">
      <c r="A13">
        <v>4</v>
      </c>
      <c r="B13">
        <v>95</v>
      </c>
      <c r="C13">
        <v>2610000</v>
      </c>
      <c r="D13">
        <v>33100</v>
      </c>
      <c r="E13">
        <v>1790</v>
      </c>
      <c r="F13">
        <v>216000</v>
      </c>
      <c r="G13">
        <v>78500</v>
      </c>
      <c r="H13">
        <f t="shared" si="0"/>
        <v>7.4241089999999992E-7</v>
      </c>
      <c r="I13">
        <f t="shared" si="1"/>
        <v>8.7645939999999997E-8</v>
      </c>
      <c r="J13">
        <f t="shared" si="2"/>
        <v>0</v>
      </c>
      <c r="K13">
        <f t="shared" si="3"/>
        <v>8.5961810000000001E-7</v>
      </c>
      <c r="L13">
        <f t="shared" si="8"/>
        <v>0.94806763285024154</v>
      </c>
      <c r="M13">
        <f t="shared" si="4"/>
        <v>0.43938090245926237</v>
      </c>
      <c r="N13">
        <f t="shared" si="5"/>
        <v>5.1871480084802586E-2</v>
      </c>
      <c r="O13">
        <f t="shared" si="6"/>
        <v>0</v>
      </c>
      <c r="P13">
        <f t="shared" si="7"/>
        <v>0.50874761745593511</v>
      </c>
    </row>
    <row r="14" spans="1:18">
      <c r="A14">
        <v>5</v>
      </c>
      <c r="B14">
        <v>120</v>
      </c>
      <c r="C14">
        <v>2310000</v>
      </c>
      <c r="D14">
        <v>58900</v>
      </c>
      <c r="E14">
        <v>3120</v>
      </c>
      <c r="F14">
        <v>384000</v>
      </c>
      <c r="G14">
        <v>79300</v>
      </c>
      <c r="H14">
        <f t="shared" si="0"/>
        <v>6.7230389999999996E-7</v>
      </c>
      <c r="I14">
        <f t="shared" si="1"/>
        <v>1.5855465999999999E-7</v>
      </c>
      <c r="J14">
        <f t="shared" si="2"/>
        <v>0</v>
      </c>
      <c r="K14">
        <f t="shared" si="3"/>
        <v>1.5348268999999999E-6</v>
      </c>
      <c r="L14">
        <f t="shared" si="8"/>
        <v>0.95772946859903385</v>
      </c>
      <c r="M14">
        <f t="shared" si="4"/>
        <v>0.28418989395149769</v>
      </c>
      <c r="N14">
        <f t="shared" si="5"/>
        <v>6.7022714000195105E-2</v>
      </c>
      <c r="O14">
        <f t="shared" si="6"/>
        <v>0</v>
      </c>
      <c r="P14">
        <f t="shared" si="7"/>
        <v>0.64878739204830715</v>
      </c>
    </row>
    <row r="15" spans="1:18">
      <c r="A15">
        <v>6</v>
      </c>
      <c r="B15">
        <v>180</v>
      </c>
      <c r="C15">
        <v>1410000</v>
      </c>
      <c r="D15">
        <v>151000</v>
      </c>
      <c r="E15">
        <v>7870</v>
      </c>
      <c r="F15">
        <v>1040000</v>
      </c>
      <c r="G15">
        <v>81700</v>
      </c>
      <c r="H15">
        <f t="shared" si="0"/>
        <v>4.619829E-7</v>
      </c>
      <c r="I15">
        <f t="shared" si="1"/>
        <v>4.1168229999999997E-7</v>
      </c>
      <c r="J15">
        <f t="shared" si="2"/>
        <v>0</v>
      </c>
      <c r="K15">
        <f t="shared" si="3"/>
        <v>4.1713565000000006E-6</v>
      </c>
      <c r="L15">
        <f t="shared" si="8"/>
        <v>0.98671497584541068</v>
      </c>
      <c r="M15">
        <f t="shared" si="4"/>
        <v>9.1572034268950706E-2</v>
      </c>
      <c r="N15">
        <f t="shared" si="5"/>
        <v>8.1601690632965948E-2</v>
      </c>
      <c r="O15">
        <f t="shared" si="6"/>
        <v>0</v>
      </c>
      <c r="P15">
        <f t="shared" si="7"/>
        <v>0.82682627509808337</v>
      </c>
    </row>
    <row r="16" spans="1:18">
      <c r="A16">
        <v>7</v>
      </c>
      <c r="B16">
        <v>240</v>
      </c>
      <c r="C16">
        <v>422000</v>
      </c>
      <c r="D16">
        <v>233000</v>
      </c>
      <c r="E16">
        <v>17600</v>
      </c>
      <c r="F16">
        <v>1970000</v>
      </c>
      <c r="G16">
        <v>77800</v>
      </c>
      <c r="H16">
        <f t="shared" si="0"/>
        <v>2.3109717999999999E-7</v>
      </c>
      <c r="I16">
        <f t="shared" si="1"/>
        <v>6.3705109999999997E-7</v>
      </c>
      <c r="J16">
        <f t="shared" si="2"/>
        <v>2.9111159999999993E-8</v>
      </c>
      <c r="K16">
        <f t="shared" si="3"/>
        <v>7.9091195000000002E-6</v>
      </c>
      <c r="L16">
        <f t="shared" si="8"/>
        <v>0.93961352657004826</v>
      </c>
      <c r="M16">
        <f t="shared" si="4"/>
        <v>2.624202087765258E-2</v>
      </c>
      <c r="N16">
        <f t="shared" si="5"/>
        <v>7.2339732861870246E-2</v>
      </c>
      <c r="O16">
        <f t="shared" si="6"/>
        <v>3.3056901364728231E-3</v>
      </c>
      <c r="P16">
        <f t="shared" si="7"/>
        <v>0.89811255612400442</v>
      </c>
    </row>
    <row r="18" spans="1:16">
      <c r="A18" t="s">
        <v>38</v>
      </c>
      <c r="H18" t="s">
        <v>39</v>
      </c>
      <c r="N18" t="s">
        <v>45</v>
      </c>
    </row>
    <row r="19" spans="1:16">
      <c r="A19" s="1" t="s">
        <v>1</v>
      </c>
      <c r="B19" s="1" t="s">
        <v>19</v>
      </c>
      <c r="D19" s="1" t="s">
        <v>21</v>
      </c>
      <c r="E19" s="1" t="s">
        <v>18</v>
      </c>
      <c r="F19" s="1" t="s">
        <v>20</v>
      </c>
      <c r="H19" s="1" t="s">
        <v>19</v>
      </c>
      <c r="J19" s="1" t="s">
        <v>21</v>
      </c>
      <c r="K19" s="1" t="s">
        <v>18</v>
      </c>
      <c r="L19" s="1" t="s">
        <v>20</v>
      </c>
      <c r="N19" s="1" t="s">
        <v>13</v>
      </c>
      <c r="O19" s="1" t="s">
        <v>14</v>
      </c>
      <c r="P19" s="1" t="s">
        <v>15</v>
      </c>
    </row>
    <row r="20" spans="1:16">
      <c r="A20">
        <f t="shared" ref="A20:A27" si="9">B9*60</f>
        <v>0</v>
      </c>
      <c r="B20">
        <f>($C$9-C9)/$C$9</f>
        <v>0</v>
      </c>
      <c r="D20">
        <f t="shared" ref="D20:D27" si="10">B20/H9</f>
        <v>0</v>
      </c>
      <c r="E20">
        <f t="shared" ref="E20" si="11">LN(1/(1-B20))</f>
        <v>0</v>
      </c>
      <c r="F20">
        <f>$H$9*B20</f>
        <v>0</v>
      </c>
      <c r="H20">
        <f t="shared" ref="H20:H27" si="12">(2*I9+J9+K9)/(25*H9+2*I9+J9+K9)</f>
        <v>0</v>
      </c>
      <c r="J20">
        <f t="shared" ref="J20:J27" si="13">H20/$H9</f>
        <v>0</v>
      </c>
      <c r="K20">
        <f>LN(1/(1-H20))</f>
        <v>0</v>
      </c>
      <c r="L20">
        <f>$H$9*H20</f>
        <v>0</v>
      </c>
      <c r="N20">
        <v>0</v>
      </c>
      <c r="O20">
        <v>0</v>
      </c>
      <c r="P20">
        <v>0</v>
      </c>
    </row>
    <row r="21" spans="1:16">
      <c r="A21">
        <f t="shared" si="9"/>
        <v>1200</v>
      </c>
      <c r="B21">
        <f t="shared" ref="B21:B27" si="14">($H$10-$H10/L10)/$H$10</f>
        <v>0</v>
      </c>
      <c r="D21">
        <f t="shared" si="10"/>
        <v>0</v>
      </c>
      <c r="E21">
        <f t="shared" ref="E21:E27" si="15">LN(1/(1-B21))</f>
        <v>0</v>
      </c>
      <c r="F21">
        <f t="shared" ref="F21:F27" si="16">$H$9*B21</f>
        <v>0</v>
      </c>
      <c r="H21">
        <f t="shared" si="12"/>
        <v>3.8011779876058653E-3</v>
      </c>
      <c r="J21">
        <f t="shared" si="13"/>
        <v>4447.9962634436943</v>
      </c>
      <c r="K21">
        <f t="shared" ref="K21:K27" si="17">LN(1/(1-H21))</f>
        <v>3.8084208246869995E-3</v>
      </c>
      <c r="L21">
        <f t="shared" ref="L21:L27" si="18">$H$9*H21</f>
        <v>3.4438440695851897E-9</v>
      </c>
      <c r="N21">
        <f t="shared" ref="N21:N27" si="19">I10/(I10+J10+K10)</f>
        <v>0</v>
      </c>
      <c r="O21">
        <f t="shared" ref="O21:O27" si="20">J10/(I10+J10+K10)</f>
        <v>0</v>
      </c>
      <c r="P21">
        <f t="shared" ref="P21:P27" si="21">K10/(I10+J10+K10)</f>
        <v>1</v>
      </c>
    </row>
    <row r="22" spans="1:16">
      <c r="A22">
        <f t="shared" si="9"/>
        <v>2400</v>
      </c>
      <c r="B22">
        <f t="shared" si="14"/>
        <v>3.5099030538793756E-2</v>
      </c>
      <c r="D22">
        <f t="shared" si="10"/>
        <v>42107.888595517674</v>
      </c>
      <c r="E22">
        <f t="shared" si="15"/>
        <v>3.5729805229175196E-2</v>
      </c>
      <c r="F22">
        <f t="shared" si="16"/>
        <v>3.1799507564060857E-8</v>
      </c>
      <c r="H22">
        <f t="shared" si="12"/>
        <v>1.0025043823133677E-2</v>
      </c>
      <c r="J22">
        <f t="shared" si="13"/>
        <v>12026.925587107764</v>
      </c>
      <c r="K22">
        <f t="shared" si="17"/>
        <v>1.0075632964514658E-2</v>
      </c>
      <c r="L22">
        <f t="shared" si="18"/>
        <v>9.0826285509917904E-9</v>
      </c>
      <c r="N22">
        <f t="shared" si="19"/>
        <v>2.9633490633646925E-2</v>
      </c>
      <c r="O22">
        <f t="shared" si="20"/>
        <v>0</v>
      </c>
      <c r="P22">
        <f t="shared" si="21"/>
        <v>0.97036650936635305</v>
      </c>
    </row>
    <row r="23" spans="1:16">
      <c r="A23">
        <f t="shared" si="9"/>
        <v>3840</v>
      </c>
      <c r="B23">
        <f t="shared" si="14"/>
        <v>7.7580455343731008E-2</v>
      </c>
      <c r="D23">
        <f t="shared" si="10"/>
        <v>98894.732724762085</v>
      </c>
      <c r="E23">
        <f t="shared" si="15"/>
        <v>8.0755121335606528E-2</v>
      </c>
      <c r="F23">
        <f t="shared" si="16"/>
        <v>7.0287419300642695E-8</v>
      </c>
      <c r="H23">
        <f t="shared" si="12"/>
        <v>2.4048182240018107E-2</v>
      </c>
      <c r="J23">
        <f t="shared" si="13"/>
        <v>30655.124987419116</v>
      </c>
      <c r="K23">
        <f t="shared" si="17"/>
        <v>2.4342060836836335E-2</v>
      </c>
      <c r="L23">
        <f t="shared" si="18"/>
        <v>2.178750641554474E-8</v>
      </c>
      <c r="N23">
        <f t="shared" si="19"/>
        <v>7.7784636625093842E-2</v>
      </c>
      <c r="O23">
        <f t="shared" si="20"/>
        <v>0</v>
      </c>
      <c r="P23">
        <f t="shared" si="21"/>
        <v>0.92221536337490617</v>
      </c>
    </row>
    <row r="24" spans="1:16">
      <c r="A24">
        <f t="shared" si="9"/>
        <v>5700</v>
      </c>
      <c r="B24">
        <f t="shared" si="14"/>
        <v>8.3671429713598811E-2</v>
      </c>
      <c r="D24">
        <f t="shared" si="10"/>
        <v>112702.31850528975</v>
      </c>
      <c r="E24">
        <f t="shared" si="15"/>
        <v>8.738027743986955E-2</v>
      </c>
      <c r="F24">
        <f t="shared" si="16"/>
        <v>7.5805804924799268E-8</v>
      </c>
      <c r="H24">
        <f t="shared" si="12"/>
        <v>5.2814510967493698E-2</v>
      </c>
      <c r="J24">
        <f t="shared" si="13"/>
        <v>71139.191204619579</v>
      </c>
      <c r="K24">
        <f t="shared" si="17"/>
        <v>5.4260334825630412E-2</v>
      </c>
      <c r="L24">
        <f t="shared" si="18"/>
        <v>4.7849624768032389E-8</v>
      </c>
      <c r="N24">
        <f t="shared" si="19"/>
        <v>9.2525353332319038E-2</v>
      </c>
      <c r="O24">
        <f t="shared" si="20"/>
        <v>0</v>
      </c>
      <c r="P24">
        <f t="shared" si="21"/>
        <v>0.90747464666768096</v>
      </c>
    </row>
    <row r="25" spans="1:16">
      <c r="A25">
        <f t="shared" si="9"/>
        <v>7200</v>
      </c>
      <c r="B25">
        <f t="shared" si="14"/>
        <v>0.17857297292359328</v>
      </c>
      <c r="D25">
        <f t="shared" si="10"/>
        <v>265613.47171062563</v>
      </c>
      <c r="E25">
        <f t="shared" si="15"/>
        <v>0.19671217432871788</v>
      </c>
      <c r="F25">
        <f t="shared" si="16"/>
        <v>1.6178602417364067E-7</v>
      </c>
      <c r="H25">
        <f t="shared" si="12"/>
        <v>9.9248794090445264E-2</v>
      </c>
      <c r="J25">
        <f t="shared" si="13"/>
        <v>147624.8971491096</v>
      </c>
      <c r="K25">
        <f t="shared" si="17"/>
        <v>0.10452619057097866</v>
      </c>
      <c r="L25">
        <f t="shared" si="18"/>
        <v>8.9918802028299459E-8</v>
      </c>
      <c r="N25">
        <f t="shared" si="19"/>
        <v>9.3631975064143252E-2</v>
      </c>
      <c r="O25">
        <f t="shared" si="20"/>
        <v>0</v>
      </c>
      <c r="P25">
        <f t="shared" si="21"/>
        <v>0.90636802493585678</v>
      </c>
    </row>
    <row r="26" spans="1:16">
      <c r="A26">
        <f t="shared" si="9"/>
        <v>10800</v>
      </c>
      <c r="B26">
        <f t="shared" si="14"/>
        <v>0.45212638083000339</v>
      </c>
      <c r="D26">
        <f t="shared" si="10"/>
        <v>978664.75324087404</v>
      </c>
      <c r="E26">
        <f t="shared" si="15"/>
        <v>0.60171064058401424</v>
      </c>
      <c r="F26">
        <f t="shared" si="16"/>
        <v>4.0962374306106002E-7</v>
      </c>
      <c r="H26">
        <f t="shared" si="12"/>
        <v>0.30189993122462483</v>
      </c>
      <c r="J26">
        <f t="shared" si="13"/>
        <v>653487.24211356055</v>
      </c>
      <c r="K26">
        <f t="shared" si="17"/>
        <v>0.3593928214878444</v>
      </c>
      <c r="L26">
        <f t="shared" si="18"/>
        <v>2.7351949609992961E-7</v>
      </c>
      <c r="N26">
        <f t="shared" si="19"/>
        <v>8.9827365197082759E-2</v>
      </c>
      <c r="O26">
        <f t="shared" si="20"/>
        <v>0</v>
      </c>
      <c r="P26">
        <f t="shared" si="21"/>
        <v>0.91017263480291732</v>
      </c>
    </row>
    <row r="27" spans="1:16">
      <c r="A27">
        <f t="shared" si="9"/>
        <v>14400</v>
      </c>
      <c r="B27">
        <f t="shared" si="14"/>
        <v>0.71219946701897774</v>
      </c>
      <c r="D27">
        <f t="shared" si="10"/>
        <v>3081818.0776545079</v>
      </c>
      <c r="E27">
        <f t="shared" si="15"/>
        <v>1.2454876326159832</v>
      </c>
      <c r="F27">
        <f t="shared" si="16"/>
        <v>6.4524837270244496E-7</v>
      </c>
      <c r="H27">
        <f t="shared" si="12"/>
        <v>0.6145749771579434</v>
      </c>
      <c r="J27">
        <f t="shared" si="13"/>
        <v>2659378.9554590993</v>
      </c>
      <c r="K27">
        <f t="shared" si="17"/>
        <v>0.95340859817114065</v>
      </c>
      <c r="L27">
        <f t="shared" si="18"/>
        <v>5.5680118039773602E-7</v>
      </c>
      <c r="N27">
        <f t="shared" si="19"/>
        <v>7.428923245082969E-2</v>
      </c>
      <c r="O27">
        <f t="shared" si="20"/>
        <v>3.3947759169606563E-3</v>
      </c>
      <c r="P27">
        <f t="shared" si="21"/>
        <v>0.92231599163220956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opLeftCell="A4" zoomScale="80" zoomScaleNormal="80" workbookViewId="0">
      <selection activeCell="R10" sqref="R10"/>
    </sheetView>
  </sheetViews>
  <sheetFormatPr defaultColWidth="8.7109375" defaultRowHeight="15"/>
  <cols>
    <col min="12" max="12" width="9.42578125" bestFit="1" customWidth="1"/>
    <col min="18" max="18" width="13" bestFit="1" customWidth="1"/>
  </cols>
  <sheetData>
    <row r="1" spans="1:18">
      <c r="A1" t="s">
        <v>11</v>
      </c>
      <c r="L1" s="7">
        <v>41802</v>
      </c>
    </row>
    <row r="2" spans="1:18">
      <c r="A2" s="2" t="s">
        <v>3</v>
      </c>
      <c r="B2" t="s">
        <v>4</v>
      </c>
    </row>
    <row r="3" spans="1:18">
      <c r="A3" s="2" t="s">
        <v>5</v>
      </c>
      <c r="B3" t="s">
        <v>6</v>
      </c>
    </row>
    <row r="4" spans="1:18">
      <c r="A4" s="2" t="s">
        <v>7</v>
      </c>
      <c r="B4" t="s">
        <v>8</v>
      </c>
    </row>
    <row r="5" spans="1:18">
      <c r="A5" s="2" t="s">
        <v>9</v>
      </c>
      <c r="B5" t="s">
        <v>10</v>
      </c>
    </row>
    <row r="7" spans="1:18">
      <c r="C7" t="s">
        <v>2</v>
      </c>
      <c r="H7" t="s">
        <v>17</v>
      </c>
      <c r="M7" t="s">
        <v>76</v>
      </c>
    </row>
    <row r="8" spans="1:18">
      <c r="A8" s="1" t="s">
        <v>0</v>
      </c>
      <c r="B8" s="1" t="s">
        <v>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12</v>
      </c>
      <c r="I8" s="1" t="s">
        <v>13</v>
      </c>
      <c r="J8" s="1" t="s">
        <v>14</v>
      </c>
      <c r="K8" s="1" t="s">
        <v>15</v>
      </c>
      <c r="L8" s="1" t="s">
        <v>16</v>
      </c>
      <c r="M8" s="1" t="s">
        <v>12</v>
      </c>
      <c r="N8" s="1" t="s">
        <v>13</v>
      </c>
      <c r="O8" s="1" t="s">
        <v>14</v>
      </c>
      <c r="P8" s="1" t="s">
        <v>15</v>
      </c>
      <c r="R8" s="1" t="s">
        <v>75</v>
      </c>
    </row>
    <row r="9" spans="1:18">
      <c r="A9">
        <v>0</v>
      </c>
      <c r="B9">
        <v>0</v>
      </c>
      <c r="C9">
        <v>3310000</v>
      </c>
      <c r="D9">
        <v>1</v>
      </c>
      <c r="E9">
        <v>1</v>
      </c>
      <c r="F9">
        <v>1</v>
      </c>
      <c r="G9">
        <v>113000</v>
      </c>
      <c r="H9">
        <f>MAX(0.00000000000023369*C9+ 0.00000013248,0)</f>
        <v>9.0599389999999999E-7</v>
      </c>
      <c r="I9">
        <f>MAX(0.0000000000027484*D9-0.0000000033261,0)</f>
        <v>0</v>
      </c>
      <c r="J9">
        <f>MAX(0.0000000000044716*E9 - 0.000000049589,0)</f>
        <v>0</v>
      </c>
      <c r="K9">
        <f>MAX(0.0000000000040191*F9 - 0.0000000085075,0)</f>
        <v>0</v>
      </c>
      <c r="M9">
        <f>H9/(H9+I9+J9+K9)</f>
        <v>1</v>
      </c>
      <c r="N9">
        <f>I9/(H9+I9+J9+K9)</f>
        <v>0</v>
      </c>
      <c r="O9">
        <f>J9/(H9+I9+J9+K9)</f>
        <v>0</v>
      </c>
      <c r="P9">
        <f>K9/(H9+I9+J9+K9)</f>
        <v>0</v>
      </c>
      <c r="R9">
        <f>SLOPE(P9:P16,A20:A27)</f>
        <v>5.6864223564669174E-5</v>
      </c>
    </row>
    <row r="10" spans="1:18">
      <c r="A10">
        <v>1</v>
      </c>
      <c r="B10">
        <v>20</v>
      </c>
      <c r="C10">
        <v>3100000</v>
      </c>
      <c r="D10">
        <v>11300</v>
      </c>
      <c r="E10">
        <v>3000</v>
      </c>
      <c r="F10">
        <v>34800</v>
      </c>
      <c r="G10">
        <v>137000</v>
      </c>
      <c r="H10">
        <f t="shared" ref="H10:H16" si="0">MAX(0.00000000000023369*C10+ 0.00000013248,0)</f>
        <v>8.5691899999999989E-7</v>
      </c>
      <c r="I10">
        <f t="shared" ref="I10:I16" si="1">MAX(0.0000000000027484*D10-0.0000000033261,0)</f>
        <v>2.7730820000000001E-8</v>
      </c>
      <c r="J10">
        <f t="shared" ref="J10:J16" si="2">MAX(0.0000000000044716*E10 - 0.000000049589,0)</f>
        <v>0</v>
      </c>
      <c r="K10">
        <f t="shared" ref="K10:K16" si="3">MAX(0.0000000000040191*F10 - 0.0000000085075,0)</f>
        <v>1.3135717999999999E-7</v>
      </c>
      <c r="L10">
        <f>G10/$G$10</f>
        <v>1</v>
      </c>
      <c r="M10">
        <f t="shared" ref="M10:M16" si="4">H10/(H10+I10+J10+K10)</f>
        <v>0.84341840164487059</v>
      </c>
      <c r="N10">
        <f t="shared" ref="N10:N16" si="5">I10/(H10+I10+J10+K10)</f>
        <v>2.7293926124524737E-2</v>
      </c>
      <c r="O10">
        <f t="shared" ref="O10:O16" si="6">J10/(H10+I10+J10+K10)</f>
        <v>0</v>
      </c>
      <c r="P10">
        <f t="shared" ref="P10:P16" si="7">K10/(H10+I10+J10+K10)</f>
        <v>0.12928767223060472</v>
      </c>
    </row>
    <row r="11" spans="1:18">
      <c r="A11">
        <v>2</v>
      </c>
      <c r="B11">
        <v>40</v>
      </c>
      <c r="C11">
        <v>2910000</v>
      </c>
      <c r="D11">
        <v>19400</v>
      </c>
      <c r="E11">
        <v>2800</v>
      </c>
      <c r="F11">
        <v>81100</v>
      </c>
      <c r="G11">
        <v>133000</v>
      </c>
      <c r="H11">
        <f t="shared" si="0"/>
        <v>8.1251789999999998E-7</v>
      </c>
      <c r="I11">
        <f t="shared" si="1"/>
        <v>4.9992859999999998E-8</v>
      </c>
      <c r="J11">
        <f t="shared" si="2"/>
        <v>0</v>
      </c>
      <c r="K11">
        <f t="shared" si="3"/>
        <v>3.1744150999999999E-7</v>
      </c>
      <c r="L11">
        <f t="shared" ref="L11:L16" si="8">G11/$G$10</f>
        <v>0.97080291970802923</v>
      </c>
      <c r="M11">
        <f t="shared" si="4"/>
        <v>0.6886023449067139</v>
      </c>
      <c r="N11">
        <f t="shared" si="5"/>
        <v>4.2368544280185161E-2</v>
      </c>
      <c r="O11">
        <f t="shared" si="6"/>
        <v>0</v>
      </c>
      <c r="P11">
        <f t="shared" si="7"/>
        <v>0.26902911081310094</v>
      </c>
    </row>
    <row r="12" spans="1:18">
      <c r="A12">
        <v>3</v>
      </c>
      <c r="B12">
        <v>64</v>
      </c>
      <c r="C12">
        <v>2730000</v>
      </c>
      <c r="D12">
        <v>28200</v>
      </c>
      <c r="E12">
        <v>3140</v>
      </c>
      <c r="F12">
        <v>137000</v>
      </c>
      <c r="G12">
        <v>131000</v>
      </c>
      <c r="H12">
        <f t="shared" si="0"/>
        <v>7.7045369999999994E-7</v>
      </c>
      <c r="I12">
        <f t="shared" si="1"/>
        <v>7.4178779999999988E-8</v>
      </c>
      <c r="J12">
        <f t="shared" si="2"/>
        <v>0</v>
      </c>
      <c r="K12">
        <f t="shared" si="3"/>
        <v>5.4210919999999998E-7</v>
      </c>
      <c r="L12">
        <f t="shared" si="8"/>
        <v>0.95620437956204385</v>
      </c>
      <c r="M12">
        <f t="shared" si="4"/>
        <v>0.55558559399469409</v>
      </c>
      <c r="N12">
        <f t="shared" si="5"/>
        <v>5.3491418819978064E-2</v>
      </c>
      <c r="O12">
        <f t="shared" si="6"/>
        <v>0</v>
      </c>
      <c r="P12">
        <f t="shared" si="7"/>
        <v>0.39092298718532786</v>
      </c>
    </row>
    <row r="13" spans="1:18">
      <c r="A13">
        <v>4</v>
      </c>
      <c r="B13">
        <v>95</v>
      </c>
      <c r="C13">
        <v>2590000</v>
      </c>
      <c r="D13">
        <v>52000</v>
      </c>
      <c r="E13">
        <v>3910</v>
      </c>
      <c r="F13">
        <v>248000</v>
      </c>
      <c r="G13">
        <v>133000</v>
      </c>
      <c r="H13">
        <f t="shared" si="0"/>
        <v>7.3773709999999995E-7</v>
      </c>
      <c r="I13">
        <f t="shared" si="1"/>
        <v>1.3959069999999999E-7</v>
      </c>
      <c r="J13">
        <f t="shared" si="2"/>
        <v>0</v>
      </c>
      <c r="K13">
        <f t="shared" si="3"/>
        <v>9.882292999999999E-7</v>
      </c>
      <c r="L13">
        <f t="shared" si="8"/>
        <v>0.97080291970802923</v>
      </c>
      <c r="M13">
        <f t="shared" si="4"/>
        <v>0.3954513640992281</v>
      </c>
      <c r="N13">
        <f t="shared" si="5"/>
        <v>7.4825209048814428E-2</v>
      </c>
      <c r="O13">
        <f t="shared" si="6"/>
        <v>0</v>
      </c>
      <c r="P13">
        <f t="shared" si="7"/>
        <v>0.5297234268519575</v>
      </c>
    </row>
    <row r="14" spans="1:18">
      <c r="A14">
        <v>5</v>
      </c>
      <c r="B14">
        <v>125</v>
      </c>
      <c r="C14">
        <v>2270000</v>
      </c>
      <c r="D14">
        <v>73400</v>
      </c>
      <c r="E14">
        <v>4570</v>
      </c>
      <c r="F14">
        <v>382000</v>
      </c>
      <c r="G14">
        <v>130000</v>
      </c>
      <c r="H14">
        <f t="shared" si="0"/>
        <v>6.6295629999999992E-7</v>
      </c>
      <c r="I14">
        <f t="shared" si="1"/>
        <v>1.9840645999999998E-7</v>
      </c>
      <c r="J14">
        <f t="shared" si="2"/>
        <v>0</v>
      </c>
      <c r="K14">
        <f t="shared" si="3"/>
        <v>1.5267887E-6</v>
      </c>
      <c r="L14">
        <f t="shared" si="8"/>
        <v>0.94890510948905105</v>
      </c>
      <c r="M14">
        <f t="shared" si="4"/>
        <v>0.27760228406953719</v>
      </c>
      <c r="N14">
        <f t="shared" si="5"/>
        <v>8.3079512888181717E-2</v>
      </c>
      <c r="O14">
        <f t="shared" si="6"/>
        <v>0</v>
      </c>
      <c r="P14">
        <f t="shared" si="7"/>
        <v>0.63931820304228115</v>
      </c>
    </row>
    <row r="15" spans="1:18">
      <c r="A15">
        <v>6</v>
      </c>
      <c r="B15">
        <v>180</v>
      </c>
      <c r="C15">
        <v>1830000</v>
      </c>
      <c r="D15">
        <v>128000</v>
      </c>
      <c r="E15">
        <v>8450</v>
      </c>
      <c r="F15">
        <v>723000</v>
      </c>
      <c r="G15">
        <v>133000</v>
      </c>
      <c r="H15">
        <f t="shared" si="0"/>
        <v>5.6013269999999997E-7</v>
      </c>
      <c r="I15">
        <f t="shared" si="1"/>
        <v>3.4846909999999996E-7</v>
      </c>
      <c r="J15">
        <f t="shared" si="2"/>
        <v>0</v>
      </c>
      <c r="K15">
        <f t="shared" si="3"/>
        <v>2.8973017999999999E-6</v>
      </c>
      <c r="L15">
        <f t="shared" si="8"/>
        <v>0.97080291970802923</v>
      </c>
      <c r="M15">
        <f t="shared" si="4"/>
        <v>0.14717469459815011</v>
      </c>
      <c r="N15">
        <f t="shared" si="5"/>
        <v>9.1560148817221743E-2</v>
      </c>
      <c r="O15">
        <f t="shared" si="6"/>
        <v>0</v>
      </c>
      <c r="P15">
        <f t="shared" si="7"/>
        <v>0.76126515658462823</v>
      </c>
    </row>
    <row r="16" spans="1:18">
      <c r="A16">
        <v>7</v>
      </c>
      <c r="B16">
        <v>240</v>
      </c>
      <c r="C16">
        <v>1400000</v>
      </c>
      <c r="D16">
        <v>182000</v>
      </c>
      <c r="E16">
        <v>8850</v>
      </c>
      <c r="F16">
        <v>1020000</v>
      </c>
      <c r="G16">
        <v>131000</v>
      </c>
      <c r="H16">
        <f t="shared" si="0"/>
        <v>4.5964600000000001E-7</v>
      </c>
      <c r="I16">
        <f t="shared" si="1"/>
        <v>4.9688269999999999E-7</v>
      </c>
      <c r="J16">
        <f t="shared" si="2"/>
        <v>0</v>
      </c>
      <c r="K16">
        <f t="shared" si="3"/>
        <v>4.0909745000000006E-6</v>
      </c>
      <c r="L16">
        <f t="shared" si="8"/>
        <v>0.95620437956204385</v>
      </c>
      <c r="M16">
        <f t="shared" si="4"/>
        <v>9.1064033401702452E-2</v>
      </c>
      <c r="N16">
        <f t="shared" si="5"/>
        <v>9.8441284792053219E-2</v>
      </c>
      <c r="O16">
        <f t="shared" si="6"/>
        <v>0</v>
      </c>
      <c r="P16">
        <f t="shared" si="7"/>
        <v>0.8104946818062444</v>
      </c>
    </row>
    <row r="18" spans="1:16">
      <c r="A18" t="s">
        <v>38</v>
      </c>
      <c r="H18" t="s">
        <v>39</v>
      </c>
      <c r="N18" t="s">
        <v>45</v>
      </c>
    </row>
    <row r="19" spans="1:16">
      <c r="A19" s="1" t="s">
        <v>1</v>
      </c>
      <c r="B19" s="1" t="s">
        <v>19</v>
      </c>
      <c r="D19" s="1" t="s">
        <v>21</v>
      </c>
      <c r="E19" s="1" t="s">
        <v>18</v>
      </c>
      <c r="F19" s="1" t="s">
        <v>20</v>
      </c>
      <c r="H19" s="1" t="s">
        <v>19</v>
      </c>
      <c r="J19" s="1" t="s">
        <v>21</v>
      </c>
      <c r="K19" s="1" t="s">
        <v>18</v>
      </c>
      <c r="L19" s="1" t="s">
        <v>20</v>
      </c>
      <c r="N19" s="1" t="s">
        <v>13</v>
      </c>
      <c r="O19" s="1" t="s">
        <v>14</v>
      </c>
      <c r="P19" s="1" t="s">
        <v>15</v>
      </c>
    </row>
    <row r="20" spans="1:16">
      <c r="A20">
        <f t="shared" ref="A20:A27" si="9">B9*60</f>
        <v>0</v>
      </c>
      <c r="B20">
        <f>($C$9-C9)/$C$9</f>
        <v>0</v>
      </c>
      <c r="D20">
        <f t="shared" ref="D20:D27" si="10">B20/H9</f>
        <v>0</v>
      </c>
      <c r="E20">
        <f t="shared" ref="E20" si="11">LN(1/(1-B20))</f>
        <v>0</v>
      </c>
      <c r="F20">
        <f>$H$9*B20</f>
        <v>0</v>
      </c>
      <c r="H20">
        <f t="shared" ref="H20:H27" si="12">(2*I9+J9+K9)/(25*H9+2*I9+J9+K9)</f>
        <v>0</v>
      </c>
      <c r="J20">
        <f t="shared" ref="J20:J27" si="13">H20/$H9</f>
        <v>0</v>
      </c>
      <c r="K20">
        <f>LN(1/(1-H20))</f>
        <v>0</v>
      </c>
      <c r="L20">
        <f>$H$9*H20</f>
        <v>0</v>
      </c>
      <c r="N20">
        <v>0</v>
      </c>
      <c r="O20">
        <v>0</v>
      </c>
      <c r="P20">
        <v>0</v>
      </c>
    </row>
    <row r="21" spans="1:16">
      <c r="A21">
        <f t="shared" si="9"/>
        <v>1200</v>
      </c>
      <c r="B21">
        <f t="shared" ref="B21:B27" si="14">($H$10-$H10/L10)/$H$10</f>
        <v>0</v>
      </c>
      <c r="D21">
        <f t="shared" si="10"/>
        <v>0</v>
      </c>
      <c r="E21">
        <f t="shared" ref="E21:E27" si="15">LN(1/(1-B21))</f>
        <v>0</v>
      </c>
      <c r="F21">
        <f t="shared" ref="F21:F27" si="16">$H$9*B21</f>
        <v>0</v>
      </c>
      <c r="H21">
        <f t="shared" si="12"/>
        <v>8.6450996041941893E-3</v>
      </c>
      <c r="J21">
        <f t="shared" si="13"/>
        <v>10088.584340170064</v>
      </c>
      <c r="K21">
        <f t="shared" ref="K21:K27" si="17">LN(1/(1-H21))</f>
        <v>8.6826852556943467E-3</v>
      </c>
      <c r="L21">
        <f t="shared" ref="L21:L27" si="18">$H$9*H21</f>
        <v>7.8324075062923491E-9</v>
      </c>
      <c r="N21">
        <f t="shared" ref="N21:N27" si="19">I10/(I10+J10+K10)</f>
        <v>0.17431119883335011</v>
      </c>
      <c r="O21">
        <f t="shared" ref="O21:O27" si="20">J10/(I10+J10+K10)</f>
        <v>0</v>
      </c>
      <c r="P21">
        <f t="shared" ref="P21:P27" si="21">K10/(I10+J10+K10)</f>
        <v>0.82568880116664989</v>
      </c>
    </row>
    <row r="22" spans="1:16">
      <c r="A22">
        <f t="shared" si="9"/>
        <v>2400</v>
      </c>
      <c r="B22">
        <f t="shared" si="14"/>
        <v>2.3297967985972244E-2</v>
      </c>
      <c r="D22">
        <f t="shared" si="10"/>
        <v>28673.790430921268</v>
      </c>
      <c r="E22">
        <f t="shared" si="15"/>
        <v>2.3573656041438452E-2</v>
      </c>
      <c r="F22">
        <f t="shared" si="16"/>
        <v>2.1107816877686137E-8</v>
      </c>
      <c r="H22">
        <f t="shared" si="12"/>
        <v>2.0136019509378159E-2</v>
      </c>
      <c r="J22">
        <f t="shared" si="13"/>
        <v>24782.247270340948</v>
      </c>
      <c r="K22">
        <f t="shared" si="17"/>
        <v>2.0341512368227531E-2</v>
      </c>
      <c r="L22">
        <f t="shared" si="18"/>
        <v>1.8243110845777603E-8</v>
      </c>
      <c r="N22">
        <f t="shared" si="19"/>
        <v>0.13605929135045261</v>
      </c>
      <c r="O22">
        <f t="shared" si="20"/>
        <v>0</v>
      </c>
      <c r="P22">
        <f t="shared" si="21"/>
        <v>0.86394070864954742</v>
      </c>
    </row>
    <row r="23" spans="1:16">
      <c r="A23">
        <f t="shared" si="9"/>
        <v>3840</v>
      </c>
      <c r="B23">
        <f t="shared" si="14"/>
        <v>5.9722499179979863E-2</v>
      </c>
      <c r="D23">
        <f t="shared" si="10"/>
        <v>77516.013201026697</v>
      </c>
      <c r="E23">
        <f t="shared" si="15"/>
        <v>6.158023364674018E-2</v>
      </c>
      <c r="F23">
        <f t="shared" si="16"/>
        <v>5.410821994981676E-8</v>
      </c>
      <c r="H23">
        <f t="shared" si="12"/>
        <v>3.4606724182366204E-2</v>
      </c>
      <c r="J23">
        <f t="shared" si="13"/>
        <v>44917.331414420107</v>
      </c>
      <c r="K23">
        <f t="shared" si="17"/>
        <v>3.5219720957509575E-2</v>
      </c>
      <c r="L23">
        <f t="shared" si="18"/>
        <v>3.1353481008206268E-8</v>
      </c>
      <c r="N23">
        <f t="shared" si="19"/>
        <v>0.12036382731332841</v>
      </c>
      <c r="O23">
        <f t="shared" si="20"/>
        <v>0</v>
      </c>
      <c r="P23">
        <f t="shared" si="21"/>
        <v>0.8796361726866716</v>
      </c>
    </row>
    <row r="24" spans="1:16">
      <c r="A24">
        <f t="shared" si="9"/>
        <v>5700</v>
      </c>
      <c r="B24">
        <f t="shared" si="14"/>
        <v>0.1131895990695886</v>
      </c>
      <c r="D24">
        <f t="shared" si="10"/>
        <v>153428.09663440892</v>
      </c>
      <c r="E24">
        <f t="shared" si="15"/>
        <v>0.12012407269981631</v>
      </c>
      <c r="F24">
        <f t="shared" si="16"/>
        <v>1.0254908630049294E-7</v>
      </c>
      <c r="H24">
        <f t="shared" si="12"/>
        <v>6.4300192977079978E-2</v>
      </c>
      <c r="J24">
        <f t="shared" si="13"/>
        <v>87158.68156431333</v>
      </c>
      <c r="K24">
        <f t="shared" si="17"/>
        <v>6.6460572938487061E-2</v>
      </c>
      <c r="L24">
        <f t="shared" si="18"/>
        <v>5.8255582606057296E-8</v>
      </c>
      <c r="N24">
        <f t="shared" si="19"/>
        <v>0.1237703711585182</v>
      </c>
      <c r="O24">
        <f t="shared" si="20"/>
        <v>0</v>
      </c>
      <c r="P24">
        <f t="shared" si="21"/>
        <v>0.8762296288414817</v>
      </c>
    </row>
    <row r="25" spans="1:16">
      <c r="A25">
        <f t="shared" si="9"/>
        <v>7500</v>
      </c>
      <c r="B25">
        <f t="shared" si="14"/>
        <v>0.18469079700289409</v>
      </c>
      <c r="D25">
        <f t="shared" si="10"/>
        <v>278586.68362137006</v>
      </c>
      <c r="E25">
        <f t="shared" si="15"/>
        <v>0.20418784751103336</v>
      </c>
      <c r="F25">
        <f t="shared" si="16"/>
        <v>1.6732873547076034E-7</v>
      </c>
      <c r="H25">
        <f t="shared" si="12"/>
        <v>0.10399246771664791</v>
      </c>
      <c r="J25">
        <f t="shared" si="13"/>
        <v>156861.72333930293</v>
      </c>
      <c r="K25">
        <f t="shared" si="17"/>
        <v>0.10980645947630036</v>
      </c>
      <c r="L25">
        <f t="shared" si="18"/>
        <v>9.4216541397229936E-8</v>
      </c>
      <c r="N25">
        <f t="shared" si="19"/>
        <v>0.11500522642319491</v>
      </c>
      <c r="O25">
        <f t="shared" si="20"/>
        <v>0</v>
      </c>
      <c r="P25">
        <f t="shared" si="21"/>
        <v>0.88499477357680512</v>
      </c>
    </row>
    <row r="26" spans="1:16">
      <c r="A26">
        <f t="shared" si="9"/>
        <v>10800</v>
      </c>
      <c r="B26">
        <f t="shared" si="14"/>
        <v>0.32668222289317711</v>
      </c>
      <c r="D26">
        <f t="shared" si="10"/>
        <v>583222.90930912818</v>
      </c>
      <c r="E26">
        <f t="shared" si="15"/>
        <v>0.39553788082858055</v>
      </c>
      <c r="F26">
        <f t="shared" si="16"/>
        <v>2.9597210117965883E-7</v>
      </c>
      <c r="H26">
        <f t="shared" si="12"/>
        <v>0.20424652682623709</v>
      </c>
      <c r="J26">
        <f t="shared" si="13"/>
        <v>364639.53421436937</v>
      </c>
      <c r="K26">
        <f t="shared" si="17"/>
        <v>0.22846584817502966</v>
      </c>
      <c r="L26">
        <f t="shared" si="18"/>
        <v>1.8504610740075717E-7</v>
      </c>
      <c r="N26">
        <f t="shared" si="19"/>
        <v>0.10736096623455463</v>
      </c>
      <c r="O26">
        <f t="shared" si="20"/>
        <v>0</v>
      </c>
      <c r="P26">
        <f t="shared" si="21"/>
        <v>0.8926390337654454</v>
      </c>
    </row>
    <row r="27" spans="1:16">
      <c r="A27">
        <f t="shared" si="9"/>
        <v>14400</v>
      </c>
      <c r="B27">
        <f t="shared" si="14"/>
        <v>0.43903859227112668</v>
      </c>
      <c r="D27">
        <f t="shared" si="10"/>
        <v>955166.78546343639</v>
      </c>
      <c r="E27">
        <f t="shared" si="15"/>
        <v>0.57810316775285575</v>
      </c>
      <c r="F27">
        <f t="shared" si="16"/>
        <v>3.9776628646222791E-7</v>
      </c>
      <c r="H27">
        <f t="shared" si="12"/>
        <v>0.30675516854150919</v>
      </c>
      <c r="J27">
        <f t="shared" si="13"/>
        <v>667372.64882433263</v>
      </c>
      <c r="K27">
        <f t="shared" si="17"/>
        <v>0.36637205003731549</v>
      </c>
      <c r="L27">
        <f t="shared" si="18"/>
        <v>2.7791831149207924E-7</v>
      </c>
      <c r="N27">
        <f t="shared" si="19"/>
        <v>0.10830387223037369</v>
      </c>
      <c r="O27">
        <f t="shared" si="20"/>
        <v>0</v>
      </c>
      <c r="P27">
        <f t="shared" si="21"/>
        <v>0.89169612776962637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opLeftCell="A2" zoomScale="80" zoomScaleNormal="80" workbookViewId="0">
      <selection activeCell="R10" sqref="R10"/>
    </sheetView>
  </sheetViews>
  <sheetFormatPr defaultColWidth="8.7109375" defaultRowHeight="15"/>
  <cols>
    <col min="12" max="12" width="9.42578125" bestFit="1" customWidth="1"/>
    <col min="18" max="18" width="13" bestFit="1" customWidth="1"/>
  </cols>
  <sheetData>
    <row r="1" spans="1:18">
      <c r="A1" t="s">
        <v>11</v>
      </c>
      <c r="L1" s="7">
        <v>41857</v>
      </c>
    </row>
    <row r="2" spans="1:18">
      <c r="A2" s="2" t="s">
        <v>3</v>
      </c>
      <c r="B2" t="s">
        <v>4</v>
      </c>
    </row>
    <row r="3" spans="1:18">
      <c r="A3" s="2" t="s">
        <v>5</v>
      </c>
      <c r="B3" t="s">
        <v>6</v>
      </c>
    </row>
    <row r="4" spans="1:18">
      <c r="A4" s="2" t="s">
        <v>7</v>
      </c>
      <c r="B4" t="s">
        <v>8</v>
      </c>
    </row>
    <row r="5" spans="1:18">
      <c r="A5" s="2" t="s">
        <v>9</v>
      </c>
      <c r="B5" t="s">
        <v>10</v>
      </c>
    </row>
    <row r="7" spans="1:18">
      <c r="C7" t="s">
        <v>2</v>
      </c>
      <c r="H7" t="s">
        <v>17</v>
      </c>
      <c r="M7" t="s">
        <v>76</v>
      </c>
    </row>
    <row r="8" spans="1:18">
      <c r="A8" s="1" t="s">
        <v>0</v>
      </c>
      <c r="B8" s="1" t="s">
        <v>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12</v>
      </c>
      <c r="I8" s="1" t="s">
        <v>13</v>
      </c>
      <c r="J8" s="1" t="s">
        <v>14</v>
      </c>
      <c r="K8" s="1" t="s">
        <v>15</v>
      </c>
      <c r="L8" s="1" t="s">
        <v>16</v>
      </c>
      <c r="M8" s="1" t="s">
        <v>12</v>
      </c>
      <c r="N8" s="1" t="s">
        <v>13</v>
      </c>
      <c r="O8" s="1" t="s">
        <v>14</v>
      </c>
      <c r="P8" s="1" t="s">
        <v>15</v>
      </c>
      <c r="R8" s="1" t="s">
        <v>75</v>
      </c>
    </row>
    <row r="9" spans="1:18">
      <c r="A9">
        <v>0</v>
      </c>
      <c r="B9">
        <v>0</v>
      </c>
      <c r="C9">
        <v>3310000</v>
      </c>
      <c r="D9">
        <v>1</v>
      </c>
      <c r="E9">
        <v>1</v>
      </c>
      <c r="F9">
        <v>1</v>
      </c>
      <c r="G9">
        <v>113000</v>
      </c>
      <c r="H9">
        <f>MAX(0.00000000000023369*C9+ 0.00000013248,0)</f>
        <v>9.0599389999999999E-7</v>
      </c>
      <c r="I9">
        <f>MAX(0.0000000000027484*D9-0.0000000033261,0)</f>
        <v>0</v>
      </c>
      <c r="J9">
        <f>MAX(0.0000000000044716*E9 - 0.000000049589,0)</f>
        <v>0</v>
      </c>
      <c r="K9">
        <f>MAX(0.0000000000040191*F9 - 0.0000000085075,0)</f>
        <v>0</v>
      </c>
      <c r="M9">
        <f>H9/(H9+I9+J9+K9)</f>
        <v>1</v>
      </c>
      <c r="N9">
        <f>I9/(H9+I9+J9+K9)</f>
        <v>0</v>
      </c>
      <c r="O9">
        <f>J9/(H9+I9+J9+K9)</f>
        <v>0</v>
      </c>
      <c r="P9">
        <f>K9/(H9+I9+J9+K9)</f>
        <v>0</v>
      </c>
      <c r="R9">
        <f>SLOPE(P9:P16,A20:A27)</f>
        <v>5.5547445283384325E-5</v>
      </c>
    </row>
    <row r="10" spans="1:18">
      <c r="A10">
        <v>1</v>
      </c>
      <c r="B10">
        <v>20</v>
      </c>
      <c r="C10">
        <v>3146506</v>
      </c>
      <c r="D10">
        <v>8842</v>
      </c>
      <c r="E10">
        <v>7452</v>
      </c>
      <c r="F10">
        <v>39720</v>
      </c>
      <c r="G10">
        <v>161351</v>
      </c>
      <c r="H10">
        <f t="shared" ref="H10:H16" si="0">MAX(0.00000000000023369*C10+ 0.00000013248,0)</f>
        <v>8.6778698713999993E-7</v>
      </c>
      <c r="I10">
        <f t="shared" ref="I10:I16" si="1">MAX(0.0000000000027484*D10-0.0000000033261,0)</f>
        <v>2.0975252800000002E-8</v>
      </c>
      <c r="J10">
        <f t="shared" ref="J10:J16" si="2">MAX(0.0000000000044716*E10 - 0.000000049589,0)</f>
        <v>0</v>
      </c>
      <c r="K10">
        <f t="shared" ref="K10:K16" si="3">MAX(0.0000000000040191*F10 - 0.0000000085075,0)</f>
        <v>1.51131152E-7</v>
      </c>
      <c r="L10">
        <f>G10/$G$10</f>
        <v>1</v>
      </c>
      <c r="M10">
        <f t="shared" ref="M10:M16" si="4">H10/(H10+I10+J10+K10)</f>
        <v>0.83449610687599185</v>
      </c>
      <c r="N10">
        <f t="shared" ref="N10:N16" si="5">I10/(H10+I10+J10+K10)</f>
        <v>2.0170579948459024E-2</v>
      </c>
      <c r="O10">
        <f t="shared" ref="O10:O16" si="6">J10/(H10+I10+J10+K10)</f>
        <v>0</v>
      </c>
      <c r="P10">
        <f t="shared" ref="P10:P16" si="7">K10/(H10+I10+J10+K10)</f>
        <v>0.14533331317554907</v>
      </c>
    </row>
    <row r="11" spans="1:18">
      <c r="A11">
        <v>2</v>
      </c>
      <c r="B11">
        <v>40</v>
      </c>
      <c r="C11">
        <v>3020087</v>
      </c>
      <c r="D11">
        <v>23578</v>
      </c>
      <c r="E11">
        <v>9304</v>
      </c>
      <c r="F11">
        <v>90906</v>
      </c>
      <c r="G11">
        <v>167178</v>
      </c>
      <c r="H11">
        <f t="shared" si="0"/>
        <v>8.3824413102999997E-7</v>
      </c>
      <c r="I11">
        <f t="shared" si="1"/>
        <v>6.147567519999999E-8</v>
      </c>
      <c r="J11">
        <f t="shared" si="2"/>
        <v>0</v>
      </c>
      <c r="K11">
        <f t="shared" si="3"/>
        <v>3.568528046E-7</v>
      </c>
      <c r="L11">
        <f t="shared" ref="L11:L16" si="8">G11/$G$10</f>
        <v>1.0361138139831796</v>
      </c>
      <c r="M11">
        <f t="shared" si="4"/>
        <v>0.66708769855831673</v>
      </c>
      <c r="N11">
        <f t="shared" si="5"/>
        <v>4.8923297125976394E-2</v>
      </c>
      <c r="O11">
        <f t="shared" si="6"/>
        <v>0</v>
      </c>
      <c r="P11">
        <f t="shared" si="7"/>
        <v>0.28398900431570695</v>
      </c>
    </row>
    <row r="12" spans="1:18">
      <c r="A12">
        <v>3</v>
      </c>
      <c r="B12">
        <v>60</v>
      </c>
      <c r="C12">
        <v>2856446</v>
      </c>
      <c r="D12">
        <v>43084</v>
      </c>
      <c r="E12">
        <v>8243</v>
      </c>
      <c r="F12">
        <v>175468</v>
      </c>
      <c r="G12">
        <v>154495</v>
      </c>
      <c r="H12">
        <f t="shared" si="0"/>
        <v>8.0000286573999994E-7</v>
      </c>
      <c r="I12">
        <f t="shared" si="1"/>
        <v>1.1508596559999999E-7</v>
      </c>
      <c r="J12">
        <f t="shared" si="2"/>
        <v>0</v>
      </c>
      <c r="K12">
        <f t="shared" si="3"/>
        <v>6.967159388E-7</v>
      </c>
      <c r="L12">
        <f t="shared" si="8"/>
        <v>0.95750878519500959</v>
      </c>
      <c r="M12">
        <f t="shared" si="4"/>
        <v>0.49633980526718036</v>
      </c>
      <c r="N12">
        <f t="shared" si="5"/>
        <v>7.1401926419416006E-2</v>
      </c>
      <c r="O12">
        <f t="shared" si="6"/>
        <v>0</v>
      </c>
      <c r="P12">
        <f t="shared" si="7"/>
        <v>0.43225826831340369</v>
      </c>
    </row>
    <row r="13" spans="1:18">
      <c r="A13">
        <v>4</v>
      </c>
      <c r="B13">
        <v>90</v>
      </c>
      <c r="C13">
        <v>2558939</v>
      </c>
      <c r="D13">
        <v>64969</v>
      </c>
      <c r="E13">
        <v>8838</v>
      </c>
      <c r="F13">
        <v>306747</v>
      </c>
      <c r="G13">
        <v>166548</v>
      </c>
      <c r="H13">
        <f t="shared" si="0"/>
        <v>7.3047845490999991E-7</v>
      </c>
      <c r="I13">
        <f t="shared" si="1"/>
        <v>1.7523469959999998E-7</v>
      </c>
      <c r="J13">
        <f t="shared" si="2"/>
        <v>0</v>
      </c>
      <c r="K13">
        <f t="shared" si="3"/>
        <v>1.2243393676999999E-6</v>
      </c>
      <c r="L13">
        <f t="shared" si="8"/>
        <v>1.0322092828677851</v>
      </c>
      <c r="M13">
        <f t="shared" si="4"/>
        <v>0.34293917511109273</v>
      </c>
      <c r="N13">
        <f t="shared" si="5"/>
        <v>8.2267783433897762E-2</v>
      </c>
      <c r="O13">
        <f t="shared" si="6"/>
        <v>0</v>
      </c>
      <c r="P13">
        <f t="shared" si="7"/>
        <v>0.57479304145500942</v>
      </c>
    </row>
    <row r="14" spans="1:18">
      <c r="A14">
        <v>5</v>
      </c>
      <c r="B14">
        <v>120</v>
      </c>
      <c r="C14">
        <v>2088420</v>
      </c>
      <c r="D14">
        <v>90588</v>
      </c>
      <c r="E14">
        <v>10013</v>
      </c>
      <c r="F14">
        <v>443019</v>
      </c>
      <c r="G14">
        <v>151383</v>
      </c>
      <c r="H14">
        <f t="shared" si="0"/>
        <v>6.2052286979999994E-7</v>
      </c>
      <c r="I14">
        <f t="shared" si="1"/>
        <v>2.4564595919999998E-7</v>
      </c>
      <c r="J14">
        <f t="shared" si="2"/>
        <v>0</v>
      </c>
      <c r="K14">
        <f t="shared" si="3"/>
        <v>1.7720301628999999E-6</v>
      </c>
      <c r="L14">
        <f t="shared" si="8"/>
        <v>0.9382216410186488</v>
      </c>
      <c r="M14">
        <f t="shared" si="4"/>
        <v>0.2352069998150923</v>
      </c>
      <c r="N14">
        <f t="shared" si="5"/>
        <v>9.311123230438681E-2</v>
      </c>
      <c r="O14">
        <f t="shared" si="6"/>
        <v>0</v>
      </c>
      <c r="P14">
        <f t="shared" si="7"/>
        <v>0.67168176788052092</v>
      </c>
    </row>
    <row r="15" spans="1:18">
      <c r="A15">
        <v>6</v>
      </c>
      <c r="B15">
        <v>184</v>
      </c>
      <c r="C15">
        <v>1817464</v>
      </c>
      <c r="D15">
        <v>142072</v>
      </c>
      <c r="E15">
        <v>13308</v>
      </c>
      <c r="F15">
        <v>769635</v>
      </c>
      <c r="G15">
        <v>169305</v>
      </c>
      <c r="H15">
        <f t="shared" si="0"/>
        <v>5.5720316215999994E-7</v>
      </c>
      <c r="I15">
        <f t="shared" si="1"/>
        <v>3.8714458479999998E-7</v>
      </c>
      <c r="J15">
        <f t="shared" si="2"/>
        <v>9.9190527999999947E-9</v>
      </c>
      <c r="K15">
        <f t="shared" si="3"/>
        <v>3.0847325284999999E-6</v>
      </c>
      <c r="L15">
        <f t="shared" si="8"/>
        <v>1.0492962547489635</v>
      </c>
      <c r="M15">
        <f t="shared" si="4"/>
        <v>0.13795574519197629</v>
      </c>
      <c r="N15">
        <f t="shared" si="5"/>
        <v>9.5851609108036612E-2</v>
      </c>
      <c r="O15">
        <f t="shared" si="6"/>
        <v>2.4558193735261451E-3</v>
      </c>
      <c r="P15">
        <f t="shared" si="7"/>
        <v>0.76373682632646089</v>
      </c>
    </row>
    <row r="16" spans="1:18">
      <c r="A16">
        <v>7</v>
      </c>
      <c r="B16">
        <v>240</v>
      </c>
      <c r="C16">
        <v>1300291</v>
      </c>
      <c r="D16">
        <v>182297</v>
      </c>
      <c r="E16">
        <v>16658</v>
      </c>
      <c r="F16">
        <v>1074251</v>
      </c>
      <c r="G16">
        <v>171414</v>
      </c>
      <c r="H16">
        <f t="shared" si="0"/>
        <v>4.3634500379000004E-7</v>
      </c>
      <c r="I16">
        <f t="shared" si="1"/>
        <v>4.9769897480000007E-7</v>
      </c>
      <c r="J16">
        <f t="shared" si="2"/>
        <v>2.4898912799999996E-8</v>
      </c>
      <c r="K16">
        <f t="shared" si="3"/>
        <v>4.3090146941000006E-6</v>
      </c>
      <c r="L16">
        <f t="shared" si="8"/>
        <v>1.0623671374828789</v>
      </c>
      <c r="M16">
        <f t="shared" si="4"/>
        <v>8.283001461360727E-2</v>
      </c>
      <c r="N16">
        <f t="shared" si="5"/>
        <v>9.4476648060124124E-2</v>
      </c>
      <c r="O16">
        <f t="shared" si="6"/>
        <v>4.7264831570742452E-3</v>
      </c>
      <c r="P16">
        <f t="shared" si="7"/>
        <v>0.81796685416919435</v>
      </c>
    </row>
    <row r="18" spans="1:16">
      <c r="A18" t="s">
        <v>38</v>
      </c>
      <c r="H18" t="s">
        <v>39</v>
      </c>
      <c r="N18" t="s">
        <v>45</v>
      </c>
    </row>
    <row r="19" spans="1:16">
      <c r="A19" s="1" t="s">
        <v>1</v>
      </c>
      <c r="B19" s="1" t="s">
        <v>19</v>
      </c>
      <c r="D19" s="1" t="s">
        <v>21</v>
      </c>
      <c r="E19" s="1" t="s">
        <v>18</v>
      </c>
      <c r="F19" s="1" t="s">
        <v>20</v>
      </c>
      <c r="H19" s="1" t="s">
        <v>19</v>
      </c>
      <c r="J19" s="1" t="s">
        <v>21</v>
      </c>
      <c r="K19" s="1" t="s">
        <v>18</v>
      </c>
      <c r="L19" s="1" t="s">
        <v>20</v>
      </c>
      <c r="N19" s="1" t="s">
        <v>13</v>
      </c>
      <c r="O19" s="1" t="s">
        <v>14</v>
      </c>
      <c r="P19" s="1" t="s">
        <v>15</v>
      </c>
    </row>
    <row r="20" spans="1:16">
      <c r="A20">
        <f t="shared" ref="A20:A27" si="9">B9*60</f>
        <v>0</v>
      </c>
      <c r="B20">
        <f>($C$9-C9)/$C$9</f>
        <v>0</v>
      </c>
      <c r="D20">
        <f t="shared" ref="D20:D27" si="10">B20/H9</f>
        <v>0</v>
      </c>
      <c r="E20">
        <f t="shared" ref="E20:E27" si="11">LN(1/(1-B20))</f>
        <v>0</v>
      </c>
      <c r="F20">
        <f>$H$9*B20</f>
        <v>0</v>
      </c>
      <c r="H20">
        <f t="shared" ref="H20:H27" si="12">(2*I9+J9+K9)/(25*H9+2*I9+J9+K9)</f>
        <v>0</v>
      </c>
      <c r="J20">
        <f t="shared" ref="J20:J27" si="13">H20/$H9</f>
        <v>0</v>
      </c>
      <c r="K20">
        <f>LN(1/(1-H20))</f>
        <v>0</v>
      </c>
      <c r="L20">
        <f>$H$9*H20</f>
        <v>0</v>
      </c>
      <c r="N20">
        <v>0</v>
      </c>
      <c r="O20">
        <v>0</v>
      </c>
      <c r="P20">
        <v>0</v>
      </c>
    </row>
    <row r="21" spans="1:16">
      <c r="A21">
        <f t="shared" si="9"/>
        <v>1200</v>
      </c>
      <c r="B21">
        <f t="shared" ref="B21:B27" si="14">($H$10-$H10/L10)/$H$10</f>
        <v>0</v>
      </c>
      <c r="D21">
        <f t="shared" si="10"/>
        <v>0</v>
      </c>
      <c r="E21">
        <f t="shared" si="11"/>
        <v>0</v>
      </c>
      <c r="F21">
        <f t="shared" ref="F21:F27" si="15">$H$9*B21</f>
        <v>0</v>
      </c>
      <c r="H21">
        <f t="shared" si="12"/>
        <v>8.8214458638479001E-3</v>
      </c>
      <c r="J21">
        <f t="shared" si="13"/>
        <v>10165.450732236824</v>
      </c>
      <c r="K21">
        <f t="shared" ref="K21:K27" si="16">LN(1/(1-H21))</f>
        <v>8.8605851642336586E-3</v>
      </c>
      <c r="L21">
        <f t="shared" ref="L21:L27" si="17">$H$9*H21</f>
        <v>7.9921761418264286E-9</v>
      </c>
      <c r="N21">
        <f t="shared" ref="N21:N27" si="18">I10/(I10+J10+K10)</f>
        <v>0.12187374911686029</v>
      </c>
      <c r="O21">
        <f t="shared" ref="O21:O27" si="19">J10/(I10+J10+K10)</f>
        <v>0</v>
      </c>
      <c r="P21">
        <f t="shared" ref="P21:P27" si="20">K10/(I10+J10+K10)</f>
        <v>0.87812625088313967</v>
      </c>
    </row>
    <row r="22" spans="1:16">
      <c r="A22">
        <f t="shared" si="9"/>
        <v>2400</v>
      </c>
      <c r="B22">
        <f t="shared" si="14"/>
        <v>6.7712365327037172E-2</v>
      </c>
      <c r="D22">
        <f t="shared" si="10"/>
        <v>80778.812305950763</v>
      </c>
      <c r="E22">
        <f t="shared" si="11"/>
        <v>7.0113891016440902E-2</v>
      </c>
      <c r="F22">
        <f t="shared" si="15"/>
        <v>6.1346989940867178E-8</v>
      </c>
      <c r="H22">
        <f t="shared" si="12"/>
        <v>2.2383197751251558E-2</v>
      </c>
      <c r="J22">
        <f t="shared" si="13"/>
        <v>26702.480724497294</v>
      </c>
      <c r="K22">
        <f t="shared" si="16"/>
        <v>2.2637503469513751E-2</v>
      </c>
      <c r="L22">
        <f t="shared" si="17"/>
        <v>2.0279040625127628E-8</v>
      </c>
      <c r="N22">
        <f t="shared" si="18"/>
        <v>0.14695551024733264</v>
      </c>
      <c r="O22">
        <f t="shared" si="19"/>
        <v>0</v>
      </c>
      <c r="P22">
        <f t="shared" si="20"/>
        <v>0.85304448975266733</v>
      </c>
    </row>
    <row r="23" spans="1:16">
      <c r="A23">
        <f t="shared" si="9"/>
        <v>3600</v>
      </c>
      <c r="B23">
        <f t="shared" si="14"/>
        <v>3.7200974624363746E-2</v>
      </c>
      <c r="D23">
        <f t="shared" si="10"/>
        <v>46501.051705549791</v>
      </c>
      <c r="E23">
        <f t="shared" si="11"/>
        <v>3.7910585354957789E-2</v>
      </c>
      <c r="F23">
        <f t="shared" si="15"/>
        <v>3.3703856083728342E-8</v>
      </c>
      <c r="H23">
        <f t="shared" si="12"/>
        <v>4.4291568940154152E-2</v>
      </c>
      <c r="J23">
        <f t="shared" si="13"/>
        <v>55364.262850714418</v>
      </c>
      <c r="K23">
        <f t="shared" si="16"/>
        <v>4.5302400880289487E-2</v>
      </c>
      <c r="L23">
        <f t="shared" si="17"/>
        <v>4.0127891281209124E-8</v>
      </c>
      <c r="N23">
        <f t="shared" si="18"/>
        <v>0.14176606999346672</v>
      </c>
      <c r="O23">
        <f t="shared" si="19"/>
        <v>0</v>
      </c>
      <c r="P23">
        <f t="shared" si="20"/>
        <v>0.85823393000653325</v>
      </c>
    </row>
    <row r="24" spans="1:16">
      <c r="A24">
        <f t="shared" si="9"/>
        <v>5400</v>
      </c>
      <c r="B24">
        <f t="shared" si="14"/>
        <v>0.18449520806105038</v>
      </c>
      <c r="D24">
        <f t="shared" si="10"/>
        <v>252567.62443976733</v>
      </c>
      <c r="E24">
        <f t="shared" si="11"/>
        <v>0.2039479808635935</v>
      </c>
      <c r="F24">
        <f t="shared" si="15"/>
        <v>1.6715153308254247E-7</v>
      </c>
      <c r="H24">
        <f t="shared" si="12"/>
        <v>7.9388365939284222E-2</v>
      </c>
      <c r="J24">
        <f t="shared" si="13"/>
        <v>108679.95545339586</v>
      </c>
      <c r="K24">
        <f t="shared" si="16"/>
        <v>8.2717010202511237E-2</v>
      </c>
      <c r="L24">
        <f t="shared" si="17"/>
        <v>7.1925375271959278E-8</v>
      </c>
      <c r="N24">
        <f t="shared" si="18"/>
        <v>0.12520573486907732</v>
      </c>
      <c r="O24">
        <f t="shared" si="19"/>
        <v>0</v>
      </c>
      <c r="P24">
        <f t="shared" si="20"/>
        <v>0.87479426513092262</v>
      </c>
    </row>
    <row r="25" spans="1:16">
      <c r="A25">
        <f t="shared" si="9"/>
        <v>7200</v>
      </c>
      <c r="B25">
        <f t="shared" si="14"/>
        <v>0.23785217815177775</v>
      </c>
      <c r="D25">
        <f t="shared" si="10"/>
        <v>383309.28597110312</v>
      </c>
      <c r="E25">
        <f t="shared" si="11"/>
        <v>0.2716147501826906</v>
      </c>
      <c r="F25">
        <f t="shared" si="15"/>
        <v>2.1549262250722391E-7</v>
      </c>
      <c r="H25">
        <f t="shared" si="12"/>
        <v>0.12732177872608996</v>
      </c>
      <c r="J25">
        <f t="shared" si="13"/>
        <v>205184.6675161657</v>
      </c>
      <c r="K25">
        <f t="shared" si="16"/>
        <v>0.13618838069443978</v>
      </c>
      <c r="L25">
        <f t="shared" si="17"/>
        <v>1.1535275486298727E-7</v>
      </c>
      <c r="N25">
        <f t="shared" si="18"/>
        <v>0.12174697242505468</v>
      </c>
      <c r="O25">
        <f t="shared" si="19"/>
        <v>0</v>
      </c>
      <c r="P25">
        <f t="shared" si="20"/>
        <v>0.87825302757494528</v>
      </c>
    </row>
    <row r="26" spans="1:16">
      <c r="A26">
        <f t="shared" si="9"/>
        <v>11040</v>
      </c>
      <c r="B26">
        <f t="shared" si="14"/>
        <v>0.38806919521161998</v>
      </c>
      <c r="D26">
        <f t="shared" si="10"/>
        <v>696459.06837152259</v>
      </c>
      <c r="E26">
        <f t="shared" si="11"/>
        <v>0.49113606693330936</v>
      </c>
      <c r="F26">
        <f t="shared" si="15"/>
        <v>3.5158832363963692E-7</v>
      </c>
      <c r="H26">
        <f t="shared" si="12"/>
        <v>0.21736819180542155</v>
      </c>
      <c r="J26">
        <f t="shared" si="13"/>
        <v>390105.81160880893</v>
      </c>
      <c r="K26">
        <f t="shared" si="16"/>
        <v>0.24509292577599384</v>
      </c>
      <c r="L26">
        <f t="shared" si="17"/>
        <v>1.9693425582974191E-7</v>
      </c>
      <c r="N26">
        <f t="shared" si="18"/>
        <v>0.11119105379268801</v>
      </c>
      <c r="O26">
        <f t="shared" si="19"/>
        <v>2.8488321334187807E-3</v>
      </c>
      <c r="P26">
        <f t="shared" si="20"/>
        <v>0.88596011407389319</v>
      </c>
    </row>
    <row r="27" spans="1:16">
      <c r="A27">
        <f t="shared" si="9"/>
        <v>14400</v>
      </c>
      <c r="B27">
        <f t="shared" si="14"/>
        <v>0.52669374261883461</v>
      </c>
      <c r="D27">
        <f t="shared" si="10"/>
        <v>1207058.034454582</v>
      </c>
      <c r="E27">
        <f t="shared" si="11"/>
        <v>0.74801262140692582</v>
      </c>
      <c r="F27">
        <f t="shared" si="15"/>
        <v>4.7718131798083414E-7</v>
      </c>
      <c r="H27">
        <f t="shared" si="12"/>
        <v>0.32820127772143687</v>
      </c>
      <c r="J27">
        <f t="shared" si="13"/>
        <v>752160.04508072801</v>
      </c>
      <c r="K27">
        <f t="shared" si="16"/>
        <v>0.39779650374299208</v>
      </c>
      <c r="L27">
        <f t="shared" si="17"/>
        <v>2.973483555878277E-7</v>
      </c>
      <c r="N27">
        <f t="shared" si="18"/>
        <v>0.10300887465296005</v>
      </c>
      <c r="O27">
        <f t="shared" si="19"/>
        <v>5.1533338774524262E-3</v>
      </c>
      <c r="P27">
        <f t="shared" si="20"/>
        <v>0.89183779146958742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opLeftCell="A4" zoomScale="80" zoomScaleNormal="80" workbookViewId="0">
      <selection activeCell="R10" sqref="R10"/>
    </sheetView>
  </sheetViews>
  <sheetFormatPr defaultColWidth="8.7109375" defaultRowHeight="15"/>
  <cols>
    <col min="12" max="12" width="9.42578125" bestFit="1" customWidth="1"/>
    <col min="18" max="18" width="13" bestFit="1" customWidth="1"/>
  </cols>
  <sheetData>
    <row r="1" spans="1:18">
      <c r="A1" t="s">
        <v>11</v>
      </c>
      <c r="L1" s="7">
        <v>41858</v>
      </c>
    </row>
    <row r="2" spans="1:18">
      <c r="A2" s="2" t="s">
        <v>3</v>
      </c>
      <c r="B2" t="s">
        <v>4</v>
      </c>
    </row>
    <row r="3" spans="1:18">
      <c r="A3" s="2" t="s">
        <v>5</v>
      </c>
      <c r="B3" t="s">
        <v>6</v>
      </c>
    </row>
    <row r="4" spans="1:18">
      <c r="A4" s="2" t="s">
        <v>7</v>
      </c>
      <c r="B4" t="s">
        <v>8</v>
      </c>
    </row>
    <row r="5" spans="1:18">
      <c r="A5" s="2" t="s">
        <v>9</v>
      </c>
      <c r="B5" t="s">
        <v>10</v>
      </c>
    </row>
    <row r="7" spans="1:18">
      <c r="C7" t="s">
        <v>2</v>
      </c>
      <c r="H7" t="s">
        <v>17</v>
      </c>
      <c r="M7" t="s">
        <v>76</v>
      </c>
    </row>
    <row r="8" spans="1:18">
      <c r="A8" s="1" t="s">
        <v>0</v>
      </c>
      <c r="B8" s="1" t="s">
        <v>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12</v>
      </c>
      <c r="I8" s="1" t="s">
        <v>13</v>
      </c>
      <c r="J8" s="1" t="s">
        <v>14</v>
      </c>
      <c r="K8" s="1" t="s">
        <v>15</v>
      </c>
      <c r="L8" s="1" t="s">
        <v>16</v>
      </c>
      <c r="M8" s="1" t="s">
        <v>12</v>
      </c>
      <c r="N8" s="1" t="s">
        <v>13</v>
      </c>
      <c r="O8" s="1" t="s">
        <v>14</v>
      </c>
      <c r="P8" s="1" t="s">
        <v>15</v>
      </c>
      <c r="R8" s="1" t="s">
        <v>75</v>
      </c>
    </row>
    <row r="9" spans="1:18">
      <c r="A9">
        <v>0</v>
      </c>
      <c r="B9">
        <v>0</v>
      </c>
      <c r="C9">
        <v>3310000</v>
      </c>
      <c r="D9">
        <v>1</v>
      </c>
      <c r="E9">
        <v>1</v>
      </c>
      <c r="F9">
        <v>1</v>
      </c>
      <c r="G9">
        <v>113000</v>
      </c>
      <c r="H9">
        <f>MAX(0.00000000000023369*C9+ 0.00000013248,0)</f>
        <v>9.0599389999999999E-7</v>
      </c>
      <c r="I9">
        <f>MAX(0.0000000000027484*D9-0.0000000033261,0)</f>
        <v>0</v>
      </c>
      <c r="J9">
        <f>MAX(0.0000000000044716*E9 - 0.000000049589,0)</f>
        <v>0</v>
      </c>
      <c r="K9">
        <f>MAX(0.0000000000040191*F9 - 0.0000000085075,0)</f>
        <v>0</v>
      </c>
      <c r="M9">
        <f>H9/(H9+I9+J9+K9)</f>
        <v>1</v>
      </c>
      <c r="N9">
        <f>I9/(H9+I9+J9+K9)</f>
        <v>0</v>
      </c>
      <c r="O9">
        <f>J9/(H9+I9+J9+K9)</f>
        <v>0</v>
      </c>
      <c r="P9">
        <f>K9/(H9+I9+J9+K9)</f>
        <v>0</v>
      </c>
      <c r="R9">
        <f>SLOPE(P9:P16,A20:A27)</f>
        <v>5.7409071178291748E-5</v>
      </c>
    </row>
    <row r="10" spans="1:18">
      <c r="A10">
        <v>1</v>
      </c>
      <c r="B10">
        <v>20</v>
      </c>
      <c r="C10">
        <v>3034431</v>
      </c>
      <c r="D10">
        <v>13783</v>
      </c>
      <c r="E10">
        <v>6557</v>
      </c>
      <c r="F10">
        <v>68577</v>
      </c>
      <c r="G10">
        <v>136521</v>
      </c>
      <c r="H10">
        <f t="shared" ref="H10:H16" si="0">MAX(0.00000000000023369*C10+ 0.00000013248,0)</f>
        <v>8.4159618038999994E-7</v>
      </c>
      <c r="I10">
        <f t="shared" ref="I10:I16" si="1">MAX(0.0000000000027484*D10-0.0000000033261,0)</f>
        <v>3.4555097199999999E-8</v>
      </c>
      <c r="J10">
        <f t="shared" ref="J10:J16" si="2">MAX(0.0000000000044716*E10 - 0.000000049589,0)</f>
        <v>0</v>
      </c>
      <c r="K10">
        <f t="shared" ref="K10:K16" si="3">MAX(0.0000000000040191*F10 - 0.0000000085075,0)</f>
        <v>2.671103207E-7</v>
      </c>
      <c r="L10">
        <f>G10/$G$10</f>
        <v>1</v>
      </c>
      <c r="M10">
        <f t="shared" ref="M10:M16" si="4">H10/(H10+I10+J10+K10)</f>
        <v>0.73613614036261943</v>
      </c>
      <c r="N10">
        <f t="shared" ref="N10:N16" si="5">I10/(H10+I10+J10+K10)</f>
        <v>3.0225013462959638E-2</v>
      </c>
      <c r="O10">
        <f t="shared" ref="O10:O16" si="6">J10/(H10+I10+J10+K10)</f>
        <v>0</v>
      </c>
      <c r="P10">
        <f t="shared" ref="P10:P16" si="7">K10/(H10+I10+J10+K10)</f>
        <v>0.23363884617442102</v>
      </c>
    </row>
    <row r="11" spans="1:18">
      <c r="A11">
        <v>2</v>
      </c>
      <c r="B11">
        <v>40</v>
      </c>
      <c r="C11">
        <v>2404810</v>
      </c>
      <c r="D11">
        <v>36643</v>
      </c>
      <c r="E11">
        <v>5234</v>
      </c>
      <c r="F11">
        <v>177387</v>
      </c>
      <c r="G11">
        <v>135123</v>
      </c>
      <c r="H11">
        <f t="shared" si="0"/>
        <v>6.9446004889999993E-7</v>
      </c>
      <c r="I11">
        <f t="shared" si="1"/>
        <v>9.7383521199999993E-8</v>
      </c>
      <c r="J11">
        <f t="shared" si="2"/>
        <v>0</v>
      </c>
      <c r="K11">
        <f t="shared" si="3"/>
        <v>7.0442859170000003E-7</v>
      </c>
      <c r="L11">
        <f t="shared" ref="L11:L16" si="8">G11/$G$10</f>
        <v>0.98975981717098471</v>
      </c>
      <c r="M11">
        <f t="shared" si="4"/>
        <v>0.46412682574042663</v>
      </c>
      <c r="N11">
        <f t="shared" si="5"/>
        <v>6.5084096119818621E-2</v>
      </c>
      <c r="O11">
        <f t="shared" si="6"/>
        <v>0</v>
      </c>
      <c r="P11">
        <f t="shared" si="7"/>
        <v>0.47078907813975485</v>
      </c>
    </row>
    <row r="12" spans="1:18">
      <c r="A12">
        <v>3</v>
      </c>
      <c r="B12">
        <v>60</v>
      </c>
      <c r="C12">
        <v>1959833</v>
      </c>
      <c r="D12">
        <v>63958</v>
      </c>
      <c r="E12">
        <v>7481</v>
      </c>
      <c r="F12">
        <v>324469</v>
      </c>
      <c r="G12">
        <v>128675</v>
      </c>
      <c r="H12">
        <f t="shared" si="0"/>
        <v>5.9047337376999993E-7</v>
      </c>
      <c r="I12">
        <f t="shared" si="1"/>
        <v>1.7245606719999999E-7</v>
      </c>
      <c r="J12">
        <f t="shared" si="2"/>
        <v>0</v>
      </c>
      <c r="K12">
        <f t="shared" si="3"/>
        <v>1.2955658578999999E-6</v>
      </c>
      <c r="L12">
        <f t="shared" si="8"/>
        <v>0.94252898821426745</v>
      </c>
      <c r="M12">
        <f t="shared" si="4"/>
        <v>0.28684708393268482</v>
      </c>
      <c r="N12">
        <f t="shared" si="5"/>
        <v>8.3777731867869146E-2</v>
      </c>
      <c r="O12">
        <f t="shared" si="6"/>
        <v>0</v>
      </c>
      <c r="P12">
        <f t="shared" si="7"/>
        <v>0.62937518419944605</v>
      </c>
    </row>
    <row r="13" spans="1:18">
      <c r="A13">
        <v>4</v>
      </c>
      <c r="B13">
        <v>92</v>
      </c>
      <c r="C13">
        <v>1413858</v>
      </c>
      <c r="D13">
        <v>120336</v>
      </c>
      <c r="E13">
        <v>8072</v>
      </c>
      <c r="F13">
        <v>656357</v>
      </c>
      <c r="G13">
        <v>131374</v>
      </c>
      <c r="H13">
        <f t="shared" si="0"/>
        <v>4.6288447601999999E-7</v>
      </c>
      <c r="I13">
        <f t="shared" si="1"/>
        <v>3.2740536239999998E-7</v>
      </c>
      <c r="J13">
        <f t="shared" si="2"/>
        <v>0</v>
      </c>
      <c r="K13">
        <f t="shared" si="3"/>
        <v>2.6294569187000001E-6</v>
      </c>
      <c r="L13">
        <f t="shared" si="8"/>
        <v>0.96229884047142933</v>
      </c>
      <c r="M13">
        <f t="shared" si="4"/>
        <v>0.13535636083469124</v>
      </c>
      <c r="N13">
        <f t="shared" si="5"/>
        <v>9.5739651399137565E-2</v>
      </c>
      <c r="O13">
        <f t="shared" si="6"/>
        <v>0</v>
      </c>
      <c r="P13">
        <f t="shared" si="7"/>
        <v>0.76890398776617119</v>
      </c>
    </row>
    <row r="14" spans="1:18">
      <c r="A14">
        <v>5</v>
      </c>
      <c r="B14">
        <v>126</v>
      </c>
      <c r="C14">
        <v>1000695</v>
      </c>
      <c r="D14">
        <v>174184</v>
      </c>
      <c r="E14">
        <v>10128</v>
      </c>
      <c r="F14">
        <v>1056607</v>
      </c>
      <c r="G14">
        <v>132223</v>
      </c>
      <c r="H14">
        <f t="shared" si="0"/>
        <v>3.6633241454999998E-7</v>
      </c>
      <c r="I14">
        <f t="shared" si="1"/>
        <v>4.7540120559999993E-7</v>
      </c>
      <c r="J14">
        <f t="shared" si="2"/>
        <v>0</v>
      </c>
      <c r="K14">
        <f t="shared" si="3"/>
        <v>4.2381016937000001E-6</v>
      </c>
      <c r="L14">
        <f t="shared" si="8"/>
        <v>0.96851766394913608</v>
      </c>
      <c r="M14">
        <f t="shared" si="4"/>
        <v>7.2115017892648403E-2</v>
      </c>
      <c r="N14">
        <f t="shared" si="5"/>
        <v>9.3585948407389222E-2</v>
      </c>
      <c r="O14">
        <f t="shared" si="6"/>
        <v>0</v>
      </c>
      <c r="P14">
        <f t="shared" si="7"/>
        <v>0.83429903369996239</v>
      </c>
    </row>
    <row r="15" spans="1:18">
      <c r="A15">
        <v>6</v>
      </c>
      <c r="B15">
        <v>180</v>
      </c>
      <c r="C15">
        <v>420398</v>
      </c>
      <c r="D15">
        <v>229714</v>
      </c>
      <c r="E15">
        <v>17925</v>
      </c>
      <c r="F15">
        <v>1700082</v>
      </c>
      <c r="G15">
        <v>129995</v>
      </c>
      <c r="H15">
        <f t="shared" si="0"/>
        <v>2.3072280862000002E-7</v>
      </c>
      <c r="I15">
        <f t="shared" si="1"/>
        <v>6.2801985760000002E-7</v>
      </c>
      <c r="J15">
        <f t="shared" si="2"/>
        <v>3.0564429999999986E-8</v>
      </c>
      <c r="K15">
        <f t="shared" si="3"/>
        <v>6.8242920662000004E-6</v>
      </c>
      <c r="L15">
        <f t="shared" si="8"/>
        <v>0.95219783037041916</v>
      </c>
      <c r="M15">
        <f t="shared" si="4"/>
        <v>2.9911174247173999E-2</v>
      </c>
      <c r="N15">
        <f t="shared" si="5"/>
        <v>8.1417227467517297E-2</v>
      </c>
      <c r="O15">
        <f t="shared" si="6"/>
        <v>3.9624083850386335E-3</v>
      </c>
      <c r="P15">
        <f t="shared" si="7"/>
        <v>0.88470918990027014</v>
      </c>
    </row>
    <row r="16" spans="1:18">
      <c r="A16">
        <v>7</v>
      </c>
      <c r="B16">
        <v>240</v>
      </c>
      <c r="C16">
        <v>137050</v>
      </c>
      <c r="D16">
        <v>257332</v>
      </c>
      <c r="E16">
        <v>23747</v>
      </c>
      <c r="F16">
        <v>2200078</v>
      </c>
      <c r="G16">
        <v>124826</v>
      </c>
      <c r="H16">
        <f t="shared" si="0"/>
        <v>1.6450721449999999E-7</v>
      </c>
      <c r="I16">
        <f t="shared" si="1"/>
        <v>7.0392516880000004E-7</v>
      </c>
      <c r="J16">
        <f t="shared" si="2"/>
        <v>5.6598085199999989E-8</v>
      </c>
      <c r="K16">
        <f t="shared" si="3"/>
        <v>8.8338259897999999E-6</v>
      </c>
      <c r="L16">
        <f t="shared" si="8"/>
        <v>0.91433552347257929</v>
      </c>
      <c r="M16">
        <f t="shared" si="4"/>
        <v>1.6857222483284404E-2</v>
      </c>
      <c r="N16">
        <f t="shared" si="5"/>
        <v>7.2131931831142471E-2</v>
      </c>
      <c r="O16">
        <f t="shared" si="6"/>
        <v>5.7996636636521871E-3</v>
      </c>
      <c r="P16">
        <f t="shared" si="7"/>
        <v>0.90521118202192086</v>
      </c>
    </row>
    <row r="18" spans="1:16">
      <c r="A18" t="s">
        <v>38</v>
      </c>
      <c r="H18" t="s">
        <v>39</v>
      </c>
      <c r="N18" t="s">
        <v>45</v>
      </c>
    </row>
    <row r="19" spans="1:16">
      <c r="A19" s="1" t="s">
        <v>1</v>
      </c>
      <c r="B19" s="1" t="s">
        <v>19</v>
      </c>
      <c r="D19" s="1" t="s">
        <v>21</v>
      </c>
      <c r="E19" s="1" t="s">
        <v>18</v>
      </c>
      <c r="F19" s="1" t="s">
        <v>20</v>
      </c>
      <c r="H19" s="1" t="s">
        <v>19</v>
      </c>
      <c r="J19" s="1" t="s">
        <v>21</v>
      </c>
      <c r="K19" s="1" t="s">
        <v>18</v>
      </c>
      <c r="L19" s="1" t="s">
        <v>20</v>
      </c>
      <c r="N19" s="1" t="s">
        <v>13</v>
      </c>
      <c r="O19" s="1" t="s">
        <v>14</v>
      </c>
      <c r="P19" s="1" t="s">
        <v>15</v>
      </c>
    </row>
    <row r="20" spans="1:16">
      <c r="A20">
        <f t="shared" ref="A20:A27" si="9">B9*60</f>
        <v>0</v>
      </c>
      <c r="B20">
        <f>($C$9-C9)/$C$9</f>
        <v>0</v>
      </c>
      <c r="D20">
        <f t="shared" ref="D20:D27" si="10">B20/H9</f>
        <v>0</v>
      </c>
      <c r="E20">
        <f t="shared" ref="E20:E27" si="11">LN(1/(1-B20))</f>
        <v>0</v>
      </c>
      <c r="F20">
        <f>$H$9*B20</f>
        <v>0</v>
      </c>
      <c r="H20">
        <f t="shared" ref="H20:H27" si="12">(2*I9+J9+K9)/(25*H9+2*I9+J9+K9)</f>
        <v>0</v>
      </c>
      <c r="J20">
        <f t="shared" ref="J20:J27" si="13">H20/$H9</f>
        <v>0</v>
      </c>
      <c r="K20">
        <f>LN(1/(1-H20))</f>
        <v>0</v>
      </c>
      <c r="L20">
        <f>$H$9*H20</f>
        <v>0</v>
      </c>
      <c r="N20">
        <v>0</v>
      </c>
      <c r="O20">
        <v>0</v>
      </c>
      <c r="P20">
        <v>0</v>
      </c>
    </row>
    <row r="21" spans="1:16">
      <c r="A21">
        <f t="shared" si="9"/>
        <v>1200</v>
      </c>
      <c r="B21">
        <f t="shared" ref="B21:B27" si="14">($H$10-$H10/L10)/$H$10</f>
        <v>0</v>
      </c>
      <c r="D21">
        <f t="shared" si="10"/>
        <v>0</v>
      </c>
      <c r="E21">
        <f t="shared" si="11"/>
        <v>0</v>
      </c>
      <c r="F21">
        <f t="shared" ref="F21:F27" si="15">$H$9*B21</f>
        <v>0</v>
      </c>
      <c r="H21">
        <f t="shared" si="12"/>
        <v>1.5728786892345536E-2</v>
      </c>
      <c r="J21">
        <f t="shared" si="13"/>
        <v>18689.232744683723</v>
      </c>
      <c r="K21">
        <f t="shared" ref="K21:K27" si="16">LN(1/(1-H21))</f>
        <v>1.5853796830061127E-2</v>
      </c>
      <c r="L21">
        <f t="shared" ref="L21:L27" si="17">$H$9*H21</f>
        <v>1.4250184978865012E-8</v>
      </c>
      <c r="N21">
        <f t="shared" ref="N21:N27" si="18">I10/(I10+J10+K10)</f>
        <v>0.11454775771299969</v>
      </c>
      <c r="O21">
        <f t="shared" ref="O21:O27" si="19">J10/(I10+J10+K10)</f>
        <v>0</v>
      </c>
      <c r="P21">
        <f t="shared" ref="P21:P27" si="20">K10/(I10+J10+K10)</f>
        <v>0.88545224228700026</v>
      </c>
    </row>
    <row r="22" spans="1:16">
      <c r="A22">
        <f t="shared" si="9"/>
        <v>2400</v>
      </c>
      <c r="B22">
        <f t="shared" si="14"/>
        <v>0.16629253012610221</v>
      </c>
      <c r="D22">
        <f t="shared" si="10"/>
        <v>239455.86270873851</v>
      </c>
      <c r="E22">
        <f t="shared" si="11"/>
        <v>0.18187269369939055</v>
      </c>
      <c r="F22">
        <f t="shared" si="15"/>
        <v>1.5066001790981483E-7</v>
      </c>
      <c r="H22">
        <f t="shared" si="12"/>
        <v>4.9242131401737936E-2</v>
      </c>
      <c r="J22">
        <f t="shared" si="13"/>
        <v>70907.075907009654</v>
      </c>
      <c r="K22">
        <f t="shared" si="16"/>
        <v>5.0495856006845918E-2</v>
      </c>
      <c r="L22">
        <f t="shared" si="17"/>
        <v>4.4613070672973017E-8</v>
      </c>
      <c r="N22">
        <f t="shared" si="18"/>
        <v>0.12145429039202532</v>
      </c>
      <c r="O22">
        <f t="shared" si="19"/>
        <v>0</v>
      </c>
      <c r="P22">
        <f t="shared" si="20"/>
        <v>0.87854570960797473</v>
      </c>
    </row>
    <row r="23" spans="1:16">
      <c r="A23">
        <f t="shared" si="9"/>
        <v>3600</v>
      </c>
      <c r="B23">
        <f t="shared" si="14"/>
        <v>0.25560774336640246</v>
      </c>
      <c r="D23">
        <f t="shared" si="10"/>
        <v>432886.14647333161</v>
      </c>
      <c r="E23">
        <f t="shared" si="11"/>
        <v>0.29518715642612708</v>
      </c>
      <c r="F23">
        <f t="shared" si="15"/>
        <v>2.315790562827261E-7</v>
      </c>
      <c r="H23">
        <f t="shared" si="12"/>
        <v>0.10001504413767626</v>
      </c>
      <c r="J23">
        <f t="shared" si="13"/>
        <v>169381.12467139616</v>
      </c>
      <c r="K23">
        <f t="shared" si="16"/>
        <v>0.10537723150606441</v>
      </c>
      <c r="L23">
        <f t="shared" si="17"/>
        <v>9.0613019896965442E-8</v>
      </c>
      <c r="N23">
        <f t="shared" si="18"/>
        <v>0.1174751304809378</v>
      </c>
      <c r="O23">
        <f t="shared" si="19"/>
        <v>0</v>
      </c>
      <c r="P23">
        <f t="shared" si="20"/>
        <v>0.88252486951906217</v>
      </c>
    </row>
    <row r="24" spans="1:16">
      <c r="A24">
        <f t="shared" si="9"/>
        <v>5520</v>
      </c>
      <c r="B24">
        <f t="shared" si="14"/>
        <v>0.42844385595296242</v>
      </c>
      <c r="D24">
        <f t="shared" si="10"/>
        <v>925595.64675150288</v>
      </c>
      <c r="E24">
        <f t="shared" si="11"/>
        <v>0.55939256077014465</v>
      </c>
      <c r="F24">
        <f t="shared" si="15"/>
        <v>3.8816751998586261E-7</v>
      </c>
      <c r="H24">
        <f t="shared" si="12"/>
        <v>0.22106783377289299</v>
      </c>
      <c r="J24">
        <f t="shared" si="13"/>
        <v>477587.48721428553</v>
      </c>
      <c r="K24">
        <f t="shared" si="16"/>
        <v>0.24983131491688243</v>
      </c>
      <c r="L24">
        <f t="shared" si="17"/>
        <v>2.0028610888445504E-7</v>
      </c>
      <c r="N24">
        <f t="shared" si="18"/>
        <v>0.11072729511034242</v>
      </c>
      <c r="O24">
        <f t="shared" si="19"/>
        <v>0</v>
      </c>
      <c r="P24">
        <f t="shared" si="20"/>
        <v>0.88927270488965759</v>
      </c>
    </row>
    <row r="25" spans="1:16">
      <c r="A25">
        <f t="shared" si="9"/>
        <v>7560</v>
      </c>
      <c r="B25">
        <f t="shared" si="14"/>
        <v>0.55056794257579589</v>
      </c>
      <c r="D25">
        <f t="shared" si="10"/>
        <v>1502918.9902621899</v>
      </c>
      <c r="E25">
        <f t="shared" si="11"/>
        <v>0.79977058794281519</v>
      </c>
      <c r="F25">
        <f t="shared" si="15"/>
        <v>4.9881119750922134E-7</v>
      </c>
      <c r="H25">
        <f t="shared" si="12"/>
        <v>0.36166630925035925</v>
      </c>
      <c r="J25">
        <f t="shared" si="13"/>
        <v>987262.64694492694</v>
      </c>
      <c r="K25">
        <f t="shared" si="16"/>
        <v>0.44889410611454889</v>
      </c>
      <c r="L25">
        <f t="shared" si="17"/>
        <v>3.2766747001633906E-7</v>
      </c>
      <c r="N25">
        <f t="shared" si="18"/>
        <v>0.10085942785154572</v>
      </c>
      <c r="O25">
        <f t="shared" si="19"/>
        <v>0</v>
      </c>
      <c r="P25">
        <f t="shared" si="20"/>
        <v>0.89914057214845433</v>
      </c>
    </row>
    <row r="26" spans="1:16">
      <c r="A26">
        <f t="shared" si="9"/>
        <v>10800</v>
      </c>
      <c r="B26">
        <f t="shared" si="14"/>
        <v>0.71208811928058857</v>
      </c>
      <c r="D26">
        <f t="shared" si="10"/>
        <v>3086336.0390753401</v>
      </c>
      <c r="E26">
        <f t="shared" si="11"/>
        <v>1.2451008153887433</v>
      </c>
      <c r="F26">
        <f t="shared" si="15"/>
        <v>6.4514749233068567E-7</v>
      </c>
      <c r="H26">
        <f t="shared" si="12"/>
        <v>0.58440203412262637</v>
      </c>
      <c r="J26">
        <f t="shared" si="13"/>
        <v>2532918.3430890669</v>
      </c>
      <c r="K26">
        <f t="shared" si="16"/>
        <v>0.87803691419307128</v>
      </c>
      <c r="L26">
        <f t="shared" si="17"/>
        <v>5.294646780626913E-7</v>
      </c>
      <c r="N26">
        <f t="shared" si="18"/>
        <v>8.3927600551768455E-2</v>
      </c>
      <c r="O26">
        <f t="shared" si="19"/>
        <v>4.0845830606941096E-3</v>
      </c>
      <c r="P26">
        <f t="shared" si="20"/>
        <v>0.91198781638753745</v>
      </c>
    </row>
    <row r="27" spans="1:16">
      <c r="A27">
        <f t="shared" si="9"/>
        <v>14400</v>
      </c>
      <c r="B27">
        <f t="shared" si="14"/>
        <v>0.78621580250922929</v>
      </c>
      <c r="D27">
        <f t="shared" si="10"/>
        <v>4779217.7680403758</v>
      </c>
      <c r="E27">
        <f t="shared" si="11"/>
        <v>1.5427881957011087</v>
      </c>
      <c r="F27">
        <f t="shared" si="15"/>
        <v>7.123067211569664E-7</v>
      </c>
      <c r="H27">
        <f t="shared" si="12"/>
        <v>0.71461430372357393</v>
      </c>
      <c r="J27">
        <f t="shared" si="13"/>
        <v>4343969.3869691892</v>
      </c>
      <c r="K27">
        <f t="shared" si="16"/>
        <v>1.2539136933578456</v>
      </c>
      <c r="L27">
        <f t="shared" si="17"/>
        <v>6.4743620002630531E-7</v>
      </c>
      <c r="N27">
        <f t="shared" si="18"/>
        <v>7.336872474752637E-2</v>
      </c>
      <c r="O27">
        <f t="shared" si="19"/>
        <v>5.8991062094778807E-3</v>
      </c>
      <c r="P27">
        <f t="shared" si="20"/>
        <v>0.92073216904299571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topLeftCell="B62" zoomScale="80" zoomScaleNormal="80" workbookViewId="0">
      <selection activeCell="R10" sqref="R10"/>
    </sheetView>
  </sheetViews>
  <sheetFormatPr defaultColWidth="8.7109375" defaultRowHeight="15"/>
  <cols>
    <col min="12" max="12" width="9.42578125" bestFit="1" customWidth="1"/>
    <col min="18" max="18" width="13" bestFit="1" customWidth="1"/>
  </cols>
  <sheetData>
    <row r="1" spans="1:18">
      <c r="A1" t="s">
        <v>11</v>
      </c>
      <c r="L1" s="7">
        <v>41859</v>
      </c>
    </row>
    <row r="2" spans="1:18">
      <c r="A2" s="2" t="s">
        <v>3</v>
      </c>
      <c r="B2" t="s">
        <v>4</v>
      </c>
    </row>
    <row r="3" spans="1:18">
      <c r="A3" s="2" t="s">
        <v>5</v>
      </c>
      <c r="B3" t="s">
        <v>6</v>
      </c>
    </row>
    <row r="4" spans="1:18">
      <c r="A4" s="2" t="s">
        <v>7</v>
      </c>
      <c r="B4" t="s">
        <v>8</v>
      </c>
    </row>
    <row r="5" spans="1:18">
      <c r="A5" s="2" t="s">
        <v>9</v>
      </c>
      <c r="B5" t="s">
        <v>10</v>
      </c>
    </row>
    <row r="7" spans="1:18">
      <c r="C7" t="s">
        <v>2</v>
      </c>
      <c r="H7" t="s">
        <v>17</v>
      </c>
      <c r="M7" t="s">
        <v>76</v>
      </c>
    </row>
    <row r="8" spans="1:18">
      <c r="A8" s="1" t="s">
        <v>0</v>
      </c>
      <c r="B8" s="1" t="s">
        <v>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12</v>
      </c>
      <c r="I8" s="1" t="s">
        <v>13</v>
      </c>
      <c r="J8" s="1" t="s">
        <v>14</v>
      </c>
      <c r="K8" s="1" t="s">
        <v>15</v>
      </c>
      <c r="L8" s="1" t="s">
        <v>16</v>
      </c>
      <c r="M8" s="1" t="s">
        <v>12</v>
      </c>
      <c r="N8" s="1" t="s">
        <v>13</v>
      </c>
      <c r="O8" s="1" t="s">
        <v>14</v>
      </c>
      <c r="P8" s="1" t="s">
        <v>15</v>
      </c>
      <c r="R8" s="1" t="s">
        <v>75</v>
      </c>
    </row>
    <row r="9" spans="1:18">
      <c r="A9">
        <v>0</v>
      </c>
      <c r="B9">
        <v>0</v>
      </c>
      <c r="C9">
        <v>3310000</v>
      </c>
      <c r="D9">
        <v>1</v>
      </c>
      <c r="E9">
        <v>1</v>
      </c>
      <c r="F9">
        <v>1</v>
      </c>
      <c r="G9">
        <v>113000</v>
      </c>
      <c r="H9">
        <f>MAX(0.00000000000023369*C9+ 0.00000013248,0)</f>
        <v>9.0599389999999999E-7</v>
      </c>
      <c r="I9">
        <f>MAX(0.0000000000027484*D9-0.0000000033261,0)</f>
        <v>0</v>
      </c>
      <c r="J9">
        <f>MAX(0.0000000000044716*E9 - 0.000000049589,0)</f>
        <v>0</v>
      </c>
      <c r="K9">
        <f>MAX(0.0000000000040191*F9 - 0.0000000085075,0)</f>
        <v>0</v>
      </c>
      <c r="M9">
        <f>H9/(H9+I9+J9+K9)</f>
        <v>1</v>
      </c>
      <c r="N9">
        <f>I9/(H9+I9+J9+K9)</f>
        <v>0</v>
      </c>
      <c r="O9">
        <f>J9/(H9+I9+J9+K9)</f>
        <v>0</v>
      </c>
      <c r="P9">
        <f>K9/(H9+I9+J9+K9)</f>
        <v>0</v>
      </c>
      <c r="R9">
        <f>SLOPE(P9:P16,A20:A27)</f>
        <v>5.8687221782177092E-5</v>
      </c>
    </row>
    <row r="10" spans="1:18">
      <c r="A10">
        <v>1</v>
      </c>
      <c r="B10">
        <v>20</v>
      </c>
      <c r="C10">
        <v>2935123</v>
      </c>
      <c r="D10">
        <v>1</v>
      </c>
      <c r="E10">
        <v>8863</v>
      </c>
      <c r="F10">
        <v>39439</v>
      </c>
      <c r="G10">
        <v>150179</v>
      </c>
      <c r="H10">
        <f t="shared" ref="H10:H16" si="0">MAX(0.00000000000023369*C10+ 0.00000013248,0)</f>
        <v>8.1838889386999995E-7</v>
      </c>
      <c r="I10">
        <f t="shared" ref="I10:I16" si="1">MAX(0.0000000000027484*D10-0.0000000033261,0)</f>
        <v>0</v>
      </c>
      <c r="J10">
        <f t="shared" ref="J10:J16" si="2">MAX(0.0000000000044716*E10 - 0.000000049589,0)</f>
        <v>0</v>
      </c>
      <c r="K10">
        <f t="shared" ref="K10:K16" si="3">MAX(0.0000000000040191*F10 - 0.0000000085075,0)</f>
        <v>1.5000178490000001E-7</v>
      </c>
      <c r="L10">
        <f>G10/$G$10</f>
        <v>1</v>
      </c>
      <c r="M10">
        <f t="shared" ref="M10:M16" si="4">H10/(H10+I10+J10+K10)</f>
        <v>0.84510199427928767</v>
      </c>
      <c r="N10">
        <f t="shared" ref="N10:N16" si="5">I10/(H10+I10+J10+K10)</f>
        <v>0</v>
      </c>
      <c r="O10">
        <f t="shared" ref="O10:O16" si="6">J10/(H10+I10+J10+K10)</f>
        <v>0</v>
      </c>
      <c r="P10">
        <f t="shared" ref="P10:P16" si="7">K10/(H10+I10+J10+K10)</f>
        <v>0.15489800572071241</v>
      </c>
    </row>
    <row r="11" spans="1:18">
      <c r="A11">
        <v>2</v>
      </c>
      <c r="B11">
        <v>40</v>
      </c>
      <c r="C11">
        <v>2230303</v>
      </c>
      <c r="D11">
        <v>18799</v>
      </c>
      <c r="E11">
        <v>7502</v>
      </c>
      <c r="F11">
        <v>177387</v>
      </c>
      <c r="G11">
        <v>144295</v>
      </c>
      <c r="H11">
        <f t="shared" si="0"/>
        <v>6.5367950806999994E-7</v>
      </c>
      <c r="I11">
        <f t="shared" si="1"/>
        <v>4.8341071599999999E-8</v>
      </c>
      <c r="J11">
        <f t="shared" si="2"/>
        <v>0</v>
      </c>
      <c r="K11">
        <f t="shared" si="3"/>
        <v>7.0442859170000003E-7</v>
      </c>
      <c r="L11">
        <f t="shared" ref="L11:L16" si="8">G11/$G$10</f>
        <v>0.96082008802828622</v>
      </c>
      <c r="M11">
        <f t="shared" si="4"/>
        <v>0.46477293412122461</v>
      </c>
      <c r="N11">
        <f t="shared" si="5"/>
        <v>3.4371005070102691E-2</v>
      </c>
      <c r="O11">
        <f t="shared" si="6"/>
        <v>0</v>
      </c>
      <c r="P11">
        <f t="shared" si="7"/>
        <v>0.50085606080867262</v>
      </c>
    </row>
    <row r="12" spans="1:18">
      <c r="A12">
        <v>3</v>
      </c>
      <c r="B12">
        <v>60</v>
      </c>
      <c r="C12">
        <v>1988689</v>
      </c>
      <c r="D12">
        <v>29063</v>
      </c>
      <c r="E12">
        <v>8216</v>
      </c>
      <c r="F12">
        <v>185053</v>
      </c>
      <c r="G12">
        <v>151306</v>
      </c>
      <c r="H12">
        <f t="shared" si="0"/>
        <v>5.9721673240999995E-7</v>
      </c>
      <c r="I12">
        <f t="shared" si="1"/>
        <v>7.6550649199999996E-8</v>
      </c>
      <c r="J12">
        <f t="shared" si="2"/>
        <v>0</v>
      </c>
      <c r="K12">
        <f t="shared" si="3"/>
        <v>7.3523901230000004E-7</v>
      </c>
      <c r="L12">
        <f t="shared" si="8"/>
        <v>1.0075043781087902</v>
      </c>
      <c r="M12">
        <f t="shared" si="4"/>
        <v>0.4238566517450077</v>
      </c>
      <c r="N12">
        <f t="shared" si="5"/>
        <v>5.4329525778496687E-2</v>
      </c>
      <c r="O12">
        <f t="shared" si="6"/>
        <v>0</v>
      </c>
      <c r="P12">
        <f t="shared" si="7"/>
        <v>0.52181382247649566</v>
      </c>
    </row>
    <row r="13" spans="1:18">
      <c r="A13">
        <v>4</v>
      </c>
      <c r="B13">
        <v>92</v>
      </c>
      <c r="C13">
        <v>1727153</v>
      </c>
      <c r="D13">
        <v>60244</v>
      </c>
      <c r="E13">
        <v>10492</v>
      </c>
      <c r="F13">
        <v>379811</v>
      </c>
      <c r="G13">
        <v>151382</v>
      </c>
      <c r="H13">
        <f t="shared" si="0"/>
        <v>5.3609838457000003E-7</v>
      </c>
      <c r="I13">
        <f t="shared" si="1"/>
        <v>1.6224850959999998E-7</v>
      </c>
      <c r="J13">
        <f t="shared" si="2"/>
        <v>0</v>
      </c>
      <c r="K13">
        <f t="shared" si="3"/>
        <v>1.5179908901E-6</v>
      </c>
      <c r="L13">
        <f t="shared" si="8"/>
        <v>1.0080104408738906</v>
      </c>
      <c r="M13">
        <f t="shared" si="4"/>
        <v>0.24188478325589524</v>
      </c>
      <c r="N13">
        <f t="shared" si="5"/>
        <v>7.3205677740787206E-2</v>
      </c>
      <c r="O13">
        <f t="shared" si="6"/>
        <v>0</v>
      </c>
      <c r="P13">
        <f t="shared" si="7"/>
        <v>0.68490953900331752</v>
      </c>
    </row>
    <row r="14" spans="1:18">
      <c r="A14">
        <v>5</v>
      </c>
      <c r="B14">
        <v>126</v>
      </c>
      <c r="C14">
        <v>1362892</v>
      </c>
      <c r="D14">
        <v>95804</v>
      </c>
      <c r="E14">
        <v>12818</v>
      </c>
      <c r="F14">
        <v>681708</v>
      </c>
      <c r="G14">
        <v>152518</v>
      </c>
      <c r="H14">
        <f t="shared" si="0"/>
        <v>4.5097423148000003E-7</v>
      </c>
      <c r="I14">
        <f t="shared" si="1"/>
        <v>2.5998161359999997E-7</v>
      </c>
      <c r="J14">
        <f t="shared" si="2"/>
        <v>7.7279687999999915E-9</v>
      </c>
      <c r="K14">
        <f t="shared" si="3"/>
        <v>2.7313451228000002E-6</v>
      </c>
      <c r="L14">
        <f t="shared" si="8"/>
        <v>1.0155747474680215</v>
      </c>
      <c r="M14">
        <f t="shared" si="4"/>
        <v>0.13071607217126049</v>
      </c>
      <c r="N14">
        <f t="shared" si="5"/>
        <v>7.5356357402086918E-2</v>
      </c>
      <c r="O14">
        <f t="shared" si="6"/>
        <v>2.2399721688817773E-3</v>
      </c>
      <c r="P14">
        <f t="shared" si="7"/>
        <v>0.7916875982577708</v>
      </c>
    </row>
    <row r="15" spans="1:18">
      <c r="A15">
        <v>6</v>
      </c>
      <c r="B15">
        <v>180</v>
      </c>
      <c r="C15">
        <v>801229</v>
      </c>
      <c r="D15">
        <v>171471</v>
      </c>
      <c r="E15">
        <v>14618</v>
      </c>
      <c r="F15">
        <v>1356142</v>
      </c>
      <c r="G15">
        <v>160777</v>
      </c>
      <c r="H15">
        <f t="shared" si="0"/>
        <v>3.1971920501E-7</v>
      </c>
      <c r="I15">
        <f t="shared" si="1"/>
        <v>4.6794479639999995E-7</v>
      </c>
      <c r="J15">
        <f t="shared" si="2"/>
        <v>1.5776848799999994E-8</v>
      </c>
      <c r="K15">
        <f t="shared" si="3"/>
        <v>5.4419628122000005E-6</v>
      </c>
      <c r="L15">
        <f t="shared" si="8"/>
        <v>1.0705691208491201</v>
      </c>
      <c r="M15">
        <f t="shared" si="4"/>
        <v>5.1192720645798176E-2</v>
      </c>
      <c r="N15">
        <f t="shared" si="5"/>
        <v>7.492626925245495E-2</v>
      </c>
      <c r="O15">
        <f t="shared" si="6"/>
        <v>2.5261535767428624E-3</v>
      </c>
      <c r="P15">
        <f t="shared" si="7"/>
        <v>0.871354856525004</v>
      </c>
    </row>
    <row r="16" spans="1:18">
      <c r="A16">
        <v>7</v>
      </c>
      <c r="B16">
        <v>240</v>
      </c>
      <c r="C16">
        <v>265546</v>
      </c>
      <c r="D16">
        <v>233969</v>
      </c>
      <c r="E16">
        <v>20543</v>
      </c>
      <c r="F16">
        <v>1786870</v>
      </c>
      <c r="G16">
        <v>159643</v>
      </c>
      <c r="H16">
        <f t="shared" si="0"/>
        <v>1.9453544474E-7</v>
      </c>
      <c r="I16">
        <f t="shared" si="1"/>
        <v>6.397142996E-7</v>
      </c>
      <c r="J16">
        <f t="shared" si="2"/>
        <v>4.2271078799999994E-8</v>
      </c>
      <c r="K16">
        <f t="shared" si="3"/>
        <v>7.1731017170000002E-6</v>
      </c>
      <c r="L16">
        <f t="shared" si="8"/>
        <v>1.063018131696176</v>
      </c>
      <c r="M16">
        <f t="shared" si="4"/>
        <v>2.4167026934484883E-2</v>
      </c>
      <c r="N16">
        <f t="shared" si="5"/>
        <v>7.9471341222525693E-2</v>
      </c>
      <c r="O16">
        <f t="shared" si="6"/>
        <v>5.2513119204300992E-3</v>
      </c>
      <c r="P16">
        <f t="shared" si="7"/>
        <v>0.89111031992255929</v>
      </c>
    </row>
    <row r="18" spans="1:16">
      <c r="A18" t="s">
        <v>38</v>
      </c>
      <c r="H18" t="s">
        <v>39</v>
      </c>
      <c r="N18" t="s">
        <v>45</v>
      </c>
    </row>
    <row r="19" spans="1:16">
      <c r="A19" s="1" t="s">
        <v>1</v>
      </c>
      <c r="B19" s="1" t="s">
        <v>19</v>
      </c>
      <c r="D19" s="1" t="s">
        <v>21</v>
      </c>
      <c r="E19" s="1" t="s">
        <v>18</v>
      </c>
      <c r="F19" s="1" t="s">
        <v>20</v>
      </c>
      <c r="H19" s="1" t="s">
        <v>19</v>
      </c>
      <c r="J19" s="1" t="s">
        <v>21</v>
      </c>
      <c r="K19" s="1" t="s">
        <v>18</v>
      </c>
      <c r="L19" s="1" t="s">
        <v>20</v>
      </c>
      <c r="N19" s="1" t="s">
        <v>13</v>
      </c>
      <c r="O19" s="1" t="s">
        <v>14</v>
      </c>
      <c r="P19" s="1" t="s">
        <v>15</v>
      </c>
    </row>
    <row r="20" spans="1:16">
      <c r="A20">
        <f t="shared" ref="A20:A27" si="9">B9*60</f>
        <v>0</v>
      </c>
      <c r="B20">
        <f>($C$9-C9)/$C$9</f>
        <v>0</v>
      </c>
      <c r="D20">
        <f t="shared" ref="D20:D27" si="10">B20/H9</f>
        <v>0</v>
      </c>
      <c r="E20">
        <f t="shared" ref="E20:E27" si="11">LN(1/(1-B20))</f>
        <v>0</v>
      </c>
      <c r="F20">
        <f>$H$9*B20</f>
        <v>0</v>
      </c>
      <c r="H20">
        <f t="shared" ref="H20:H27" si="12">(2*I9+J9+K9)/(25*H9+2*I9+J9+K9)</f>
        <v>0</v>
      </c>
      <c r="J20">
        <f t="shared" ref="J20:J27" si="13">H20/$H9</f>
        <v>0</v>
      </c>
      <c r="K20">
        <f>LN(1/(1-H20))</f>
        <v>0</v>
      </c>
      <c r="L20">
        <f>$H$9*H20</f>
        <v>0</v>
      </c>
      <c r="N20">
        <v>0</v>
      </c>
      <c r="O20">
        <v>0</v>
      </c>
      <c r="P20">
        <v>0</v>
      </c>
    </row>
    <row r="21" spans="1:16">
      <c r="A21">
        <f t="shared" si="9"/>
        <v>1200</v>
      </c>
      <c r="B21">
        <f t="shared" ref="B21:B27" si="14">($H$10-$H10/L10)/$H$10</f>
        <v>0</v>
      </c>
      <c r="D21">
        <f t="shared" si="10"/>
        <v>0</v>
      </c>
      <c r="E21">
        <f t="shared" si="11"/>
        <v>0</v>
      </c>
      <c r="F21">
        <f t="shared" ref="F21:F27" si="15">$H$9*B21</f>
        <v>0</v>
      </c>
      <c r="H21">
        <f t="shared" si="12"/>
        <v>7.2782044020494596E-3</v>
      </c>
      <c r="J21">
        <f t="shared" si="13"/>
        <v>8893.3323222805047</v>
      </c>
      <c r="K21">
        <f t="shared" ref="K21:K27" si="16">LN(1/(1-H21))</f>
        <v>7.3048197516432508E-3</v>
      </c>
      <c r="L21">
        <f t="shared" ref="L21:L27" si="17">$H$9*H21</f>
        <v>6.5940087912099575E-9</v>
      </c>
      <c r="N21">
        <f t="shared" ref="N21:N27" si="18">I10/(I10+J10+K10)</f>
        <v>0</v>
      </c>
      <c r="O21">
        <f t="shared" ref="O21:O27" si="19">J10/(I10+J10+K10)</f>
        <v>0</v>
      </c>
      <c r="P21">
        <f t="shared" ref="P21:P27" si="20">K10/(I10+J10+K10)</f>
        <v>1</v>
      </c>
    </row>
    <row r="22" spans="1:16">
      <c r="A22">
        <f t="shared" si="9"/>
        <v>2400</v>
      </c>
      <c r="B22">
        <f t="shared" si="14"/>
        <v>0.168689876541779</v>
      </c>
      <c r="D22">
        <f t="shared" si="10"/>
        <v>258062.05404822735</v>
      </c>
      <c r="E22">
        <f t="shared" si="11"/>
        <v>0.18475236065539133</v>
      </c>
      <c r="F22">
        <f t="shared" si="15"/>
        <v>1.5283199913860487E-7</v>
      </c>
      <c r="H22">
        <f t="shared" si="12"/>
        <v>4.6730801777776422E-2</v>
      </c>
      <c r="J22">
        <f t="shared" si="13"/>
        <v>71488.858379161873</v>
      </c>
      <c r="K22">
        <f t="shared" si="16"/>
        <v>4.7857940691458552E-2</v>
      </c>
      <c r="L22">
        <f t="shared" si="17"/>
        <v>4.2337821352774596E-8</v>
      </c>
      <c r="N22">
        <f t="shared" si="18"/>
        <v>6.4217613908724575E-2</v>
      </c>
      <c r="O22">
        <f t="shared" si="19"/>
        <v>0</v>
      </c>
      <c r="P22">
        <f t="shared" si="20"/>
        <v>0.93578238609127551</v>
      </c>
    </row>
    <row r="23" spans="1:16">
      <c r="A23">
        <f t="shared" si="9"/>
        <v>3600</v>
      </c>
      <c r="B23">
        <f t="shared" si="14"/>
        <v>0.27568863795975701</v>
      </c>
      <c r="D23">
        <f t="shared" si="10"/>
        <v>461622.42783661967</v>
      </c>
      <c r="E23">
        <f t="shared" si="11"/>
        <v>0.32253392097825245</v>
      </c>
      <c r="F23">
        <f t="shared" si="15"/>
        <v>2.4977222429084831E-7</v>
      </c>
      <c r="H23">
        <f t="shared" si="12"/>
        <v>5.6157397175496608E-2</v>
      </c>
      <c r="J23">
        <f t="shared" si="13"/>
        <v>94031.854983164725</v>
      </c>
      <c r="K23">
        <f t="shared" si="16"/>
        <v>5.7795861034421241E-2</v>
      </c>
      <c r="L23">
        <f t="shared" si="17"/>
        <v>5.0878259280877158E-8</v>
      </c>
      <c r="N23">
        <f t="shared" si="18"/>
        <v>9.4298625408153203E-2</v>
      </c>
      <c r="O23">
        <f t="shared" si="19"/>
        <v>0</v>
      </c>
      <c r="P23">
        <f t="shared" si="20"/>
        <v>0.90570137459184674</v>
      </c>
    </row>
    <row r="24" spans="1:16">
      <c r="A24">
        <f t="shared" si="9"/>
        <v>5520</v>
      </c>
      <c r="B24">
        <f t="shared" si="14"/>
        <v>0.35014009759270009</v>
      </c>
      <c r="D24">
        <f t="shared" si="10"/>
        <v>653126.56719446101</v>
      </c>
      <c r="E24">
        <f t="shared" si="11"/>
        <v>0.43099847408140834</v>
      </c>
      <c r="F24">
        <f t="shared" si="15"/>
        <v>3.1722479256439097E-7</v>
      </c>
      <c r="H24">
        <f t="shared" si="12"/>
        <v>0.12085892105917533</v>
      </c>
      <c r="J24">
        <f t="shared" si="13"/>
        <v>225441.68111253541</v>
      </c>
      <c r="K24">
        <f t="shared" si="16"/>
        <v>0.12880989481175423</v>
      </c>
      <c r="L24">
        <f t="shared" si="17"/>
        <v>1.0949744524019438E-7</v>
      </c>
      <c r="N24">
        <f t="shared" si="18"/>
        <v>9.6562733637223841E-2</v>
      </c>
      <c r="O24">
        <f t="shared" si="19"/>
        <v>0</v>
      </c>
      <c r="P24">
        <f t="shared" si="20"/>
        <v>0.9034372663627761</v>
      </c>
    </row>
    <row r="25" spans="1:16">
      <c r="A25">
        <f t="shared" si="9"/>
        <v>7560</v>
      </c>
      <c r="B25">
        <f t="shared" si="14"/>
        <v>0.45739960372893917</v>
      </c>
      <c r="D25">
        <f t="shared" si="10"/>
        <v>1014247.7591853807</v>
      </c>
      <c r="E25">
        <f t="shared" si="11"/>
        <v>0.61138214843862504</v>
      </c>
      <c r="F25">
        <f t="shared" si="15"/>
        <v>4.1440125084083615E-7</v>
      </c>
      <c r="H25">
        <f t="shared" si="12"/>
        <v>0.22424471142558525</v>
      </c>
      <c r="J25">
        <f t="shared" si="13"/>
        <v>497245.06584259268</v>
      </c>
      <c r="K25">
        <f t="shared" si="16"/>
        <v>0.25391815830735326</v>
      </c>
      <c r="L25">
        <f t="shared" si="17"/>
        <v>2.0316434065884054E-7</v>
      </c>
      <c r="N25">
        <f t="shared" si="18"/>
        <v>8.6687853058906569E-2</v>
      </c>
      <c r="O25">
        <f t="shared" si="19"/>
        <v>2.5768015457005911E-3</v>
      </c>
      <c r="P25">
        <f t="shared" si="20"/>
        <v>0.9107353453953928</v>
      </c>
    </row>
    <row r="26" spans="1:16">
      <c r="A26">
        <f t="shared" si="9"/>
        <v>10800</v>
      </c>
      <c r="B26">
        <f t="shared" si="14"/>
        <v>0.63508284124888748</v>
      </c>
      <c r="D26">
        <f t="shared" si="10"/>
        <v>1986376.8935276307</v>
      </c>
      <c r="E26">
        <f t="shared" si="11"/>
        <v>1.0080849134852112</v>
      </c>
      <c r="F26">
        <f t="shared" si="15"/>
        <v>5.7538118016616039E-7</v>
      </c>
      <c r="H26">
        <f t="shared" si="12"/>
        <v>0.44441529517792433</v>
      </c>
      <c r="J26">
        <f t="shared" si="13"/>
        <v>1390017.5160388758</v>
      </c>
      <c r="K26">
        <f t="shared" si="16"/>
        <v>0.58773419759881584</v>
      </c>
      <c r="L26">
        <f t="shared" si="17"/>
        <v>4.0263754649789883E-7</v>
      </c>
      <c r="N26">
        <f t="shared" si="18"/>
        <v>7.8968902202618985E-2</v>
      </c>
      <c r="O26">
        <f t="shared" si="19"/>
        <v>2.6624517240869706E-3</v>
      </c>
      <c r="P26">
        <f t="shared" si="20"/>
        <v>0.91836864607329416</v>
      </c>
    </row>
    <row r="27" spans="1:16">
      <c r="A27">
        <f t="shared" si="9"/>
        <v>14400</v>
      </c>
      <c r="B27">
        <f t="shared" si="14"/>
        <v>0.7763863333727431</v>
      </c>
      <c r="D27">
        <f t="shared" si="10"/>
        <v>3990976.2172667142</v>
      </c>
      <c r="E27">
        <f t="shared" si="11"/>
        <v>1.4978354186957554</v>
      </c>
      <c r="F27">
        <f t="shared" si="15"/>
        <v>7.0340128207907169E-7</v>
      </c>
      <c r="H27">
        <f t="shared" si="12"/>
        <v>0.63592470059392536</v>
      </c>
      <c r="J27">
        <f t="shared" si="13"/>
        <v>3268940.019870671</v>
      </c>
      <c r="K27">
        <f t="shared" si="16"/>
        <v>1.0103945662391154</v>
      </c>
      <c r="L27">
        <f t="shared" si="17"/>
        <v>5.761438995974228E-7</v>
      </c>
      <c r="N27">
        <f t="shared" si="18"/>
        <v>8.1439491609790263E-2</v>
      </c>
      <c r="O27">
        <f t="shared" si="19"/>
        <v>5.3813634765111987E-3</v>
      </c>
      <c r="P27">
        <f t="shared" si="20"/>
        <v>0.91317914491369867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S107"/>
  <sheetViews>
    <sheetView zoomScale="70" zoomScaleNormal="70" zoomScalePageLayoutView="125" workbookViewId="0">
      <selection activeCell="Q25" sqref="Q25"/>
    </sheetView>
  </sheetViews>
  <sheetFormatPr defaultColWidth="8.7109375" defaultRowHeight="15"/>
  <cols>
    <col min="3" max="3" width="11" bestFit="1" customWidth="1"/>
    <col min="4" max="4" width="12" bestFit="1" customWidth="1"/>
    <col min="12" max="12" width="10" bestFit="1" customWidth="1"/>
  </cols>
  <sheetData>
    <row r="10" spans="19:19">
      <c r="S10" t="s">
        <v>44</v>
      </c>
    </row>
    <row r="58" spans="1:16">
      <c r="A58" s="6" t="s">
        <v>36</v>
      </c>
      <c r="B58" s="6"/>
      <c r="J58" s="6" t="s">
        <v>37</v>
      </c>
      <c r="K58" s="6"/>
      <c r="L58" s="6"/>
    </row>
    <row r="59" spans="1:16">
      <c r="A59" s="1"/>
      <c r="B59" s="1" t="s">
        <v>29</v>
      </c>
      <c r="C59" s="1"/>
      <c r="D59" s="1" t="s">
        <v>42</v>
      </c>
      <c r="E59" s="1"/>
      <c r="F59" s="1" t="s">
        <v>43</v>
      </c>
      <c r="J59" s="1"/>
      <c r="K59" s="1" t="s">
        <v>29</v>
      </c>
      <c r="L59" s="1"/>
      <c r="M59" s="1" t="s">
        <v>42</v>
      </c>
      <c r="N59" s="1"/>
      <c r="O59" s="1" t="s">
        <v>43</v>
      </c>
    </row>
    <row r="60" spans="1:16">
      <c r="A60" s="1" t="s">
        <v>28</v>
      </c>
      <c r="B60" s="1" t="s">
        <v>30</v>
      </c>
      <c r="C60" s="1" t="s">
        <v>31</v>
      </c>
      <c r="D60" s="1" t="s">
        <v>40</v>
      </c>
      <c r="E60" s="1" t="s">
        <v>41</v>
      </c>
      <c r="F60" s="1" t="s">
        <v>40</v>
      </c>
      <c r="G60" s="1" t="s">
        <v>41</v>
      </c>
      <c r="J60" s="1" t="s">
        <v>28</v>
      </c>
      <c r="K60" s="1" t="s">
        <v>30</v>
      </c>
      <c r="L60" s="1" t="s">
        <v>31</v>
      </c>
      <c r="M60" s="1" t="s">
        <v>32</v>
      </c>
      <c r="N60" s="1" t="s">
        <v>33</v>
      </c>
      <c r="O60" s="1" t="s">
        <v>32</v>
      </c>
      <c r="P60" s="1" t="s">
        <v>33</v>
      </c>
    </row>
    <row r="61" spans="1:16">
      <c r="A61" t="s">
        <v>47</v>
      </c>
      <c r="B61">
        <v>0.53800000000000003</v>
      </c>
      <c r="C61" s="3">
        <f t="shared" ref="C61:C73" si="0">B61*0.05*10^-3</f>
        <v>2.6900000000000003E-5</v>
      </c>
      <c r="D61" s="3">
        <v>1.0394E-4</v>
      </c>
      <c r="E61" s="4">
        <f>D61/C61</f>
        <v>3.8639405204460959</v>
      </c>
      <c r="F61" s="3">
        <v>6.9018999999999998E-5</v>
      </c>
      <c r="G61" s="4">
        <f t="shared" ref="G61:G73" si="1">F61/C61</f>
        <v>2.5657620817843863</v>
      </c>
      <c r="J61" t="s">
        <v>34</v>
      </c>
      <c r="K61">
        <v>0.23499999999999999</v>
      </c>
      <c r="L61" s="3">
        <f t="shared" ref="L61:L71" si="2">K61*0.05*10^-3</f>
        <v>1.1750000000000001E-5</v>
      </c>
      <c r="M61" s="3">
        <v>3.4872000000000002E-11</v>
      </c>
      <c r="N61" s="4">
        <f t="shared" ref="N61:N69" si="3">M61/L61</f>
        <v>2.9678297872340423E-6</v>
      </c>
      <c r="O61" s="3">
        <v>2.0831999999999998E-11</v>
      </c>
      <c r="P61" s="4">
        <f t="shared" ref="P61:P73" si="4">O61/L61</f>
        <v>1.7729361702127657E-6</v>
      </c>
    </row>
    <row r="62" spans="1:16">
      <c r="A62" t="s">
        <v>34</v>
      </c>
      <c r="B62">
        <v>0.23499999999999999</v>
      </c>
      <c r="C62" s="3">
        <f t="shared" si="0"/>
        <v>1.1750000000000001E-5</v>
      </c>
      <c r="D62" s="3">
        <v>5.2973999999999998E-5</v>
      </c>
      <c r="E62" s="4">
        <f>D62/C62</f>
        <v>4.5084255319148934</v>
      </c>
      <c r="F62" s="3">
        <v>2.7390999999999999E-5</v>
      </c>
      <c r="G62" s="4">
        <f t="shared" si="1"/>
        <v>2.3311489361702127</v>
      </c>
      <c r="J62" t="s">
        <v>47</v>
      </c>
      <c r="K62">
        <v>0.53800000000000003</v>
      </c>
      <c r="L62" s="3">
        <f t="shared" si="2"/>
        <v>2.6900000000000003E-5</v>
      </c>
      <c r="M62" s="3">
        <v>5.0654999999999999E-11</v>
      </c>
      <c r="N62" s="4">
        <f t="shared" si="3"/>
        <v>1.8830855018587358E-6</v>
      </c>
      <c r="O62" s="3">
        <v>4.1382999999999997E-11</v>
      </c>
      <c r="P62" s="4">
        <f t="shared" si="4"/>
        <v>1.5384014869888473E-6</v>
      </c>
    </row>
    <row r="63" spans="1:16">
      <c r="A63" t="s">
        <v>46</v>
      </c>
      <c r="B63">
        <v>0.79400000000000004</v>
      </c>
      <c r="C63" s="3">
        <f t="shared" si="0"/>
        <v>3.970000000000001E-5</v>
      </c>
      <c r="D63" s="3">
        <v>1.155E-4</v>
      </c>
      <c r="E63" s="4">
        <f>D63/C63</f>
        <v>2.9093198992443319</v>
      </c>
      <c r="F63" s="3">
        <v>9.0993000000000001E-5</v>
      </c>
      <c r="G63" s="4">
        <f t="shared" si="1"/>
        <v>2.2920151133501254</v>
      </c>
      <c r="J63" t="s">
        <v>25</v>
      </c>
      <c r="K63">
        <v>0.57499999999999996</v>
      </c>
      <c r="L63" s="3">
        <f t="shared" si="2"/>
        <v>2.8749999999999997E-5</v>
      </c>
      <c r="M63" s="3">
        <v>4.5136999999999999E-11</v>
      </c>
      <c r="N63" s="4">
        <f t="shared" si="3"/>
        <v>1.5699826086956523E-6</v>
      </c>
      <c r="O63" s="3">
        <v>3.6807E-11</v>
      </c>
      <c r="P63" s="4">
        <f t="shared" si="4"/>
        <v>1.2802434782608696E-6</v>
      </c>
    </row>
    <row r="64" spans="1:16">
      <c r="A64" t="s">
        <v>25</v>
      </c>
      <c r="B64">
        <v>0.57499999999999996</v>
      </c>
      <c r="C64" s="3">
        <f t="shared" si="0"/>
        <v>2.8749999999999997E-5</v>
      </c>
      <c r="D64" s="3">
        <v>8.1550000000000004E-5</v>
      </c>
      <c r="E64" s="4">
        <f>D64/C64</f>
        <v>2.8365217391304354</v>
      </c>
      <c r="F64" s="3">
        <v>5.9636000000000003E-5</v>
      </c>
      <c r="G64" s="4">
        <f t="shared" si="1"/>
        <v>2.0742956521739133</v>
      </c>
      <c r="J64" t="s">
        <v>46</v>
      </c>
      <c r="K64">
        <v>0.79400000000000004</v>
      </c>
      <c r="L64" s="3">
        <f t="shared" si="2"/>
        <v>3.970000000000001E-5</v>
      </c>
      <c r="M64" s="3">
        <v>5.4269999999999997E-11</v>
      </c>
      <c r="N64" s="4">
        <f t="shared" si="3"/>
        <v>1.3670025188916873E-6</v>
      </c>
      <c r="O64" s="3">
        <v>4.9255999999999998E-11</v>
      </c>
      <c r="P64" s="4">
        <f t="shared" si="4"/>
        <v>1.2407052896725438E-6</v>
      </c>
    </row>
    <row r="65" spans="1:17">
      <c r="A65" s="9" t="s">
        <v>57</v>
      </c>
      <c r="B65" s="9">
        <v>0.40699999999999997</v>
      </c>
      <c r="C65" s="10">
        <f t="shared" si="0"/>
        <v>2.035E-5</v>
      </c>
      <c r="D65" s="9"/>
      <c r="E65" s="9"/>
      <c r="F65" s="10">
        <v>3.3543000000000001E-5</v>
      </c>
      <c r="G65" s="11">
        <f t="shared" si="1"/>
        <v>1.6483046683046683</v>
      </c>
      <c r="J65" t="s">
        <v>23</v>
      </c>
      <c r="K65">
        <v>0.40600000000000003</v>
      </c>
      <c r="L65" s="3">
        <f t="shared" si="2"/>
        <v>2.0300000000000002E-5</v>
      </c>
      <c r="M65" s="3">
        <v>3.6365999999999998E-11</v>
      </c>
      <c r="N65" s="4">
        <f t="shared" si="3"/>
        <v>1.791428571428571E-6</v>
      </c>
      <c r="O65" s="3">
        <v>2.4600000000000001E-11</v>
      </c>
      <c r="P65" s="4">
        <f t="shared" si="4"/>
        <v>1.211822660098522E-6</v>
      </c>
    </row>
    <row r="66" spans="1:17">
      <c r="A66" t="s">
        <v>23</v>
      </c>
      <c r="B66">
        <v>0.40600000000000003</v>
      </c>
      <c r="C66" s="3">
        <f t="shared" si="0"/>
        <v>2.0300000000000002E-5</v>
      </c>
      <c r="D66" s="3">
        <v>5.6067999999999999E-5</v>
      </c>
      <c r="E66" s="4">
        <f>D66/C66</f>
        <v>2.7619704433497532</v>
      </c>
      <c r="F66" s="3">
        <v>3.3460000000000002E-5</v>
      </c>
      <c r="G66" s="4">
        <f t="shared" si="1"/>
        <v>1.6482758620689655</v>
      </c>
      <c r="J66" t="s">
        <v>26</v>
      </c>
      <c r="K66">
        <v>0.36199999999999999</v>
      </c>
      <c r="L66" s="3">
        <f t="shared" si="2"/>
        <v>1.8100000000000003E-5</v>
      </c>
      <c r="M66" s="3">
        <v>2.9470999999999998E-11</v>
      </c>
      <c r="N66" s="4">
        <f t="shared" si="3"/>
        <v>1.6282320441988947E-6</v>
      </c>
      <c r="O66" s="3">
        <v>1.9515999999999999E-11</v>
      </c>
      <c r="P66" s="4">
        <f t="shared" si="4"/>
        <v>1.0782320441988949E-6</v>
      </c>
    </row>
    <row r="67" spans="1:17">
      <c r="A67" t="s">
        <v>35</v>
      </c>
      <c r="B67">
        <v>1.282</v>
      </c>
      <c r="C67" s="3">
        <f t="shared" si="0"/>
        <v>6.41E-5</v>
      </c>
      <c r="F67" s="3">
        <v>1.0153E-4</v>
      </c>
      <c r="G67" s="4">
        <f t="shared" si="1"/>
        <v>1.5839313572542901</v>
      </c>
      <c r="J67" s="9" t="s">
        <v>22</v>
      </c>
      <c r="K67" s="9">
        <v>0.40699999999999997</v>
      </c>
      <c r="L67" s="10">
        <f>K67*0.05*10^-3</f>
        <v>2.035E-5</v>
      </c>
      <c r="M67" s="10">
        <v>2.8020999999999999E-11</v>
      </c>
      <c r="N67" s="10">
        <f>M67/L67</f>
        <v>1.3769533169533169E-6</v>
      </c>
      <c r="O67" s="10">
        <v>2.0526E-11</v>
      </c>
      <c r="P67" s="11">
        <f t="shared" si="4"/>
        <v>1.0086486486486488E-6</v>
      </c>
    </row>
    <row r="68" spans="1:17">
      <c r="A68" t="s">
        <v>26</v>
      </c>
      <c r="B68">
        <v>0.36199999999999999</v>
      </c>
      <c r="C68" s="3">
        <f t="shared" si="0"/>
        <v>1.8100000000000003E-5</v>
      </c>
      <c r="D68" s="3">
        <v>4.1740999999999999E-5</v>
      </c>
      <c r="E68" s="4">
        <f>D68/C68</f>
        <v>2.3061325966850825</v>
      </c>
      <c r="F68" s="3">
        <v>2.5307999999999999E-5</v>
      </c>
      <c r="G68" s="4">
        <f t="shared" si="1"/>
        <v>1.3982320441988947</v>
      </c>
      <c r="J68" t="s">
        <v>24</v>
      </c>
      <c r="K68">
        <v>0.83299999999999996</v>
      </c>
      <c r="L68" s="3">
        <f t="shared" si="2"/>
        <v>4.1650000000000003E-5</v>
      </c>
      <c r="M68" s="3">
        <v>3.7999999999999998E-11</v>
      </c>
      <c r="N68" s="4">
        <f t="shared" si="3"/>
        <v>9.1236494597839128E-7</v>
      </c>
      <c r="O68" s="3">
        <v>2.6001999999999998E-11</v>
      </c>
      <c r="P68" s="4">
        <f t="shared" si="4"/>
        <v>6.2429771908763496E-7</v>
      </c>
    </row>
    <row r="69" spans="1:17">
      <c r="A69" s="9" t="s">
        <v>22</v>
      </c>
      <c r="B69" s="9">
        <v>0.40699999999999997</v>
      </c>
      <c r="C69" s="10">
        <f t="shared" si="0"/>
        <v>2.035E-5</v>
      </c>
      <c r="D69" s="10">
        <v>3.9144999999999999E-5</v>
      </c>
      <c r="E69" s="11">
        <f>D69/C69</f>
        <v>1.9235872235872236</v>
      </c>
      <c r="F69" s="10">
        <v>2.6815999999999999E-5</v>
      </c>
      <c r="G69" s="11">
        <f t="shared" si="1"/>
        <v>1.3177395577395576</v>
      </c>
      <c r="J69" t="s">
        <v>27</v>
      </c>
      <c r="K69">
        <v>1.042</v>
      </c>
      <c r="L69" s="3">
        <f t="shared" si="2"/>
        <v>5.2100000000000006E-5</v>
      </c>
      <c r="M69" s="3">
        <v>3.3772000000000001E-11</v>
      </c>
      <c r="N69" s="4">
        <f t="shared" si="3"/>
        <v>6.4821497120921299E-7</v>
      </c>
      <c r="O69" s="3">
        <v>2.5522000000000001E-11</v>
      </c>
      <c r="P69" s="4">
        <f t="shared" si="4"/>
        <v>4.8986564299424182E-7</v>
      </c>
    </row>
    <row r="70" spans="1:17">
      <c r="A70" t="s">
        <v>24</v>
      </c>
      <c r="B70">
        <v>0.83299999999999996</v>
      </c>
      <c r="C70" s="3">
        <f t="shared" si="0"/>
        <v>4.1650000000000003E-5</v>
      </c>
      <c r="D70" s="3">
        <v>5.9607E-5</v>
      </c>
      <c r="E70" s="4">
        <f>D70/C70</f>
        <v>1.431140456182473</v>
      </c>
      <c r="F70" s="3">
        <v>3.5960000000000001E-5</v>
      </c>
      <c r="G70" s="4">
        <f t="shared" si="1"/>
        <v>0.86338535414165662</v>
      </c>
      <c r="H70" t="s">
        <v>52</v>
      </c>
      <c r="J70" s="9" t="s">
        <v>57</v>
      </c>
      <c r="K70" s="9">
        <v>0.40699999999999997</v>
      </c>
      <c r="L70" s="10">
        <f t="shared" si="2"/>
        <v>2.035E-5</v>
      </c>
      <c r="M70" s="9"/>
      <c r="N70" s="9"/>
      <c r="O70" s="10">
        <v>3.6074000000000002E-12</v>
      </c>
      <c r="P70" s="11">
        <f t="shared" si="4"/>
        <v>1.7726781326781327E-7</v>
      </c>
      <c r="Q70" t="s">
        <v>52</v>
      </c>
    </row>
    <row r="71" spans="1:17">
      <c r="A71" t="s">
        <v>27</v>
      </c>
      <c r="B71">
        <v>1.042</v>
      </c>
      <c r="C71" s="3">
        <f t="shared" si="0"/>
        <v>5.2100000000000006E-5</v>
      </c>
      <c r="D71" s="3">
        <v>4.9889999999999998E-5</v>
      </c>
      <c r="E71" s="4">
        <f>D71/C71</f>
        <v>0.95758157389635301</v>
      </c>
      <c r="F71" s="3">
        <v>3.4926999999999999E-5</v>
      </c>
      <c r="G71" s="4">
        <f t="shared" si="1"/>
        <v>0.67038387715930892</v>
      </c>
      <c r="H71" t="s">
        <v>52</v>
      </c>
      <c r="J71" t="s">
        <v>58</v>
      </c>
      <c r="K71">
        <v>0.23499999999999999</v>
      </c>
      <c r="L71">
        <f t="shared" si="2"/>
        <v>1.1750000000000001E-5</v>
      </c>
      <c r="O71" s="3">
        <f>0.00000000000015882</f>
        <v>1.5882E-13</v>
      </c>
      <c r="P71">
        <f t="shared" si="4"/>
        <v>1.351659574468085E-8</v>
      </c>
      <c r="Q71" t="s">
        <v>52</v>
      </c>
    </row>
    <row r="72" spans="1:17">
      <c r="A72" t="s">
        <v>58</v>
      </c>
      <c r="B72">
        <v>0.23499999999999999</v>
      </c>
      <c r="C72" s="3">
        <f t="shared" si="0"/>
        <v>1.1750000000000001E-5</v>
      </c>
      <c r="F72" s="3">
        <f>0.0000012088</f>
        <v>1.2088E-6</v>
      </c>
      <c r="G72" s="4">
        <f t="shared" si="1"/>
        <v>0.10287659574468085</v>
      </c>
      <c r="H72" t="s">
        <v>52</v>
      </c>
      <c r="J72" t="s">
        <v>35</v>
      </c>
      <c r="K72">
        <v>1.282</v>
      </c>
      <c r="L72">
        <f>K72*0.05*10^-3</f>
        <v>6.41E-5</v>
      </c>
      <c r="O72" s="3">
        <v>7.6055999999999998E-12</v>
      </c>
      <c r="P72">
        <f t="shared" si="4"/>
        <v>1.1865210608424337E-7</v>
      </c>
      <c r="Q72" t="s">
        <v>52</v>
      </c>
    </row>
    <row r="73" spans="1:17">
      <c r="A73" t="s">
        <v>35</v>
      </c>
      <c r="B73">
        <v>0.23499999999999999</v>
      </c>
      <c r="C73" s="3">
        <f t="shared" si="0"/>
        <v>1.1750000000000001E-5</v>
      </c>
      <c r="F73" s="3">
        <v>6.6799999999999997E-5</v>
      </c>
      <c r="G73" s="4">
        <f t="shared" si="1"/>
        <v>5.6851063829787227</v>
      </c>
      <c r="J73" t="s">
        <v>35</v>
      </c>
      <c r="K73">
        <v>0.23499999999999999</v>
      </c>
      <c r="L73">
        <f>K73*0.05*10^-3</f>
        <v>1.1750000000000001E-5</v>
      </c>
      <c r="O73" s="3">
        <v>5.93E-12</v>
      </c>
      <c r="P73">
        <f t="shared" si="4"/>
        <v>5.0468085106382976E-7</v>
      </c>
    </row>
    <row r="79" spans="1:17">
      <c r="A79" s="1"/>
      <c r="B79" s="1" t="s">
        <v>29</v>
      </c>
      <c r="C79" s="1"/>
      <c r="D79" s="1" t="s">
        <v>48</v>
      </c>
    </row>
    <row r="80" spans="1:17">
      <c r="A80" s="1" t="s">
        <v>28</v>
      </c>
      <c r="B80" s="1" t="s">
        <v>30</v>
      </c>
      <c r="C80" s="1" t="s">
        <v>31</v>
      </c>
      <c r="D80" s="1" t="s">
        <v>40</v>
      </c>
      <c r="E80" s="1" t="s">
        <v>41</v>
      </c>
    </row>
    <row r="81" spans="1:5">
      <c r="A81" t="s">
        <v>47</v>
      </c>
      <c r="B81">
        <v>0.53800000000000003</v>
      </c>
      <c r="C81" s="3">
        <f t="shared" ref="C81:C89" si="5">B81*0.05*10^-3</f>
        <v>2.6900000000000003E-5</v>
      </c>
      <c r="D81" s="3">
        <v>6.9018999999999998E-5</v>
      </c>
      <c r="E81">
        <v>2.5657620817843863</v>
      </c>
    </row>
    <row r="82" spans="1:5">
      <c r="A82" t="s">
        <v>34</v>
      </c>
      <c r="B82">
        <v>0.23499999999999999</v>
      </c>
      <c r="C82" s="3">
        <f t="shared" si="5"/>
        <v>1.1750000000000001E-5</v>
      </c>
      <c r="D82" s="3">
        <v>2.7390999999999999E-5</v>
      </c>
      <c r="E82">
        <v>2.3311489361702127</v>
      </c>
    </row>
    <row r="83" spans="1:5">
      <c r="A83" t="s">
        <v>46</v>
      </c>
      <c r="B83">
        <v>0.79400000000000004</v>
      </c>
      <c r="C83" s="3">
        <f t="shared" si="5"/>
        <v>3.970000000000001E-5</v>
      </c>
      <c r="D83" s="3">
        <v>9.0993000000000001E-5</v>
      </c>
      <c r="E83">
        <v>2.2920151133501254</v>
      </c>
    </row>
    <row r="84" spans="1:5">
      <c r="A84" t="s">
        <v>25</v>
      </c>
      <c r="B84">
        <v>0.57499999999999996</v>
      </c>
      <c r="C84" s="3">
        <f t="shared" si="5"/>
        <v>2.8749999999999997E-5</v>
      </c>
      <c r="D84" s="3">
        <v>5.9636000000000003E-5</v>
      </c>
      <c r="E84">
        <v>2.0742956521739133</v>
      </c>
    </row>
    <row r="85" spans="1:5">
      <c r="A85" t="s">
        <v>23</v>
      </c>
      <c r="B85">
        <v>0.40600000000000003</v>
      </c>
      <c r="C85" s="3">
        <f t="shared" si="5"/>
        <v>2.0300000000000002E-5</v>
      </c>
      <c r="D85" s="3">
        <v>3.3460000000000002E-5</v>
      </c>
      <c r="E85">
        <v>1.6482758620689655</v>
      </c>
    </row>
    <row r="86" spans="1:5">
      <c r="A86" t="s">
        <v>26</v>
      </c>
      <c r="B86">
        <v>0.36199999999999999</v>
      </c>
      <c r="C86" s="3">
        <f t="shared" si="5"/>
        <v>1.8100000000000003E-5</v>
      </c>
      <c r="D86" s="3">
        <v>2.5307999999999999E-5</v>
      </c>
      <c r="E86">
        <v>1.3982320441988947</v>
      </c>
    </row>
    <row r="87" spans="1:5">
      <c r="A87" t="s">
        <v>22</v>
      </c>
      <c r="B87">
        <v>0.40699999999999997</v>
      </c>
      <c r="C87" s="3">
        <f t="shared" si="5"/>
        <v>2.035E-5</v>
      </c>
      <c r="D87" s="3">
        <v>2.6815999999999999E-5</v>
      </c>
      <c r="E87">
        <v>1.3177395577395576</v>
      </c>
    </row>
    <row r="88" spans="1:5">
      <c r="A88" t="s">
        <v>24</v>
      </c>
      <c r="B88">
        <v>0.83299999999999996</v>
      </c>
      <c r="C88" s="3">
        <f t="shared" si="5"/>
        <v>4.1650000000000003E-5</v>
      </c>
      <c r="D88" s="3">
        <v>3.5960000000000001E-5</v>
      </c>
      <c r="E88">
        <v>0.86338535414165662</v>
      </c>
    </row>
    <row r="89" spans="1:5">
      <c r="A89" t="s">
        <v>27</v>
      </c>
      <c r="B89">
        <v>1.042</v>
      </c>
      <c r="C89" s="3">
        <f t="shared" si="5"/>
        <v>5.2100000000000006E-5</v>
      </c>
      <c r="D89" s="3">
        <v>3.4926999999999999E-5</v>
      </c>
      <c r="E89">
        <v>0.67038387715930892</v>
      </c>
    </row>
    <row r="92" spans="1:5">
      <c r="A92" s="6" t="s">
        <v>66</v>
      </c>
      <c r="B92" s="6"/>
    </row>
    <row r="93" spans="1:5">
      <c r="A93" s="1"/>
      <c r="B93" s="1" t="s">
        <v>29</v>
      </c>
      <c r="C93" s="1"/>
      <c r="D93" s="1" t="s">
        <v>43</v>
      </c>
    </row>
    <row r="94" spans="1:5">
      <c r="A94" s="1" t="s">
        <v>28</v>
      </c>
      <c r="B94" s="1" t="s">
        <v>30</v>
      </c>
      <c r="C94" s="1" t="s">
        <v>31</v>
      </c>
      <c r="D94" s="1" t="s">
        <v>40</v>
      </c>
      <c r="E94" s="1" t="s">
        <v>41</v>
      </c>
    </row>
    <row r="95" spans="1:5">
      <c r="A95" t="s">
        <v>47</v>
      </c>
      <c r="B95">
        <v>0.53800000000000003</v>
      </c>
      <c r="C95" s="3">
        <f t="shared" ref="C95:C107" si="6">B95*0.05*10^-3</f>
        <v>2.6900000000000003E-5</v>
      </c>
      <c r="D95" s="3">
        <v>1.0094000000000001E-4</v>
      </c>
      <c r="E95" s="4">
        <f t="shared" ref="E95:E107" si="7">D95/C95</f>
        <v>3.752416356877323</v>
      </c>
    </row>
    <row r="96" spans="1:5">
      <c r="A96" t="s">
        <v>25</v>
      </c>
      <c r="B96">
        <v>0.57499999999999996</v>
      </c>
      <c r="C96" s="3">
        <f t="shared" si="6"/>
        <v>2.8749999999999997E-5</v>
      </c>
      <c r="D96" s="3">
        <v>1.0247999999999999E-4</v>
      </c>
      <c r="E96" s="4">
        <f t="shared" si="7"/>
        <v>3.5645217391304347</v>
      </c>
    </row>
    <row r="97" spans="1:5">
      <c r="A97" t="s">
        <v>34</v>
      </c>
      <c r="B97">
        <v>0.23499999999999999</v>
      </c>
      <c r="C97" s="3">
        <f t="shared" si="6"/>
        <v>1.1750000000000001E-5</v>
      </c>
      <c r="D97" s="3">
        <v>3.4357000000000003E-5</v>
      </c>
      <c r="E97" s="4">
        <f t="shared" si="7"/>
        <v>2.9239999999999999</v>
      </c>
    </row>
    <row r="98" spans="1:5">
      <c r="A98" t="s">
        <v>46</v>
      </c>
      <c r="B98">
        <v>0.79400000000000004</v>
      </c>
      <c r="C98" s="3">
        <f t="shared" si="6"/>
        <v>3.970000000000001E-5</v>
      </c>
      <c r="D98" s="3">
        <v>1.1532E-4</v>
      </c>
      <c r="E98" s="4">
        <f t="shared" si="7"/>
        <v>2.9047858942065483</v>
      </c>
    </row>
    <row r="99" spans="1:5">
      <c r="A99" t="s">
        <v>35</v>
      </c>
      <c r="B99">
        <v>1.282</v>
      </c>
      <c r="C99" s="3">
        <f t="shared" si="6"/>
        <v>6.41E-5</v>
      </c>
      <c r="D99" s="3">
        <v>1.3740000000000001E-4</v>
      </c>
      <c r="E99" s="4">
        <f t="shared" si="7"/>
        <v>2.1435257410296411</v>
      </c>
    </row>
    <row r="100" spans="1:5">
      <c r="A100" t="s">
        <v>23</v>
      </c>
      <c r="B100">
        <v>0.40600000000000003</v>
      </c>
      <c r="C100" s="3">
        <f t="shared" si="6"/>
        <v>2.0300000000000002E-5</v>
      </c>
      <c r="D100" s="3">
        <v>4.2268000000000003E-5</v>
      </c>
      <c r="E100" s="4">
        <f t="shared" si="7"/>
        <v>2.0821674876847291</v>
      </c>
    </row>
    <row r="101" spans="1:5">
      <c r="A101" s="9" t="s">
        <v>57</v>
      </c>
      <c r="B101" s="9">
        <v>0.40699999999999997</v>
      </c>
      <c r="C101" s="10">
        <f t="shared" si="6"/>
        <v>2.035E-5</v>
      </c>
      <c r="D101" s="10">
        <v>4.1634000000000002E-5</v>
      </c>
      <c r="E101" s="11">
        <f t="shared" si="7"/>
        <v>2.0458968058968061</v>
      </c>
    </row>
    <row r="102" spans="1:5">
      <c r="A102" t="s">
        <v>26</v>
      </c>
      <c r="B102">
        <v>0.36199999999999999</v>
      </c>
      <c r="C102" s="3">
        <f t="shared" si="6"/>
        <v>1.8100000000000003E-5</v>
      </c>
      <c r="D102" s="3">
        <v>3.4987999999999998E-5</v>
      </c>
      <c r="E102" s="4">
        <f t="shared" si="7"/>
        <v>1.9330386740331487</v>
      </c>
    </row>
    <row r="103" spans="1:5">
      <c r="A103" s="9" t="s">
        <v>74</v>
      </c>
      <c r="B103" s="9">
        <v>0.40699999999999997</v>
      </c>
      <c r="C103" s="10">
        <f t="shared" si="6"/>
        <v>2.035E-5</v>
      </c>
      <c r="D103" s="10">
        <v>3.8104E-5</v>
      </c>
      <c r="E103" s="11">
        <f t="shared" si="7"/>
        <v>1.8724324324324324</v>
      </c>
    </row>
    <row r="104" spans="1:5">
      <c r="A104" t="s">
        <v>27</v>
      </c>
      <c r="B104">
        <v>1.042</v>
      </c>
      <c r="C104" s="3">
        <f t="shared" si="6"/>
        <v>5.2100000000000006E-5</v>
      </c>
      <c r="D104" s="3">
        <v>8.7299999999999994E-5</v>
      </c>
      <c r="E104" s="4">
        <f t="shared" si="7"/>
        <v>1.6756238003838768</v>
      </c>
    </row>
    <row r="105" spans="1:5">
      <c r="A105" s="9" t="s">
        <v>22</v>
      </c>
      <c r="B105" s="9">
        <v>0.40699999999999997</v>
      </c>
      <c r="C105" s="10">
        <f t="shared" si="6"/>
        <v>2.035E-5</v>
      </c>
      <c r="D105" s="10">
        <v>3.0892000000000002E-5</v>
      </c>
      <c r="E105" s="11">
        <f t="shared" si="7"/>
        <v>1.5180343980343982</v>
      </c>
    </row>
    <row r="106" spans="1:5">
      <c r="A106" t="s">
        <v>24</v>
      </c>
      <c r="B106">
        <v>0.83299999999999996</v>
      </c>
      <c r="C106" s="3">
        <f t="shared" si="6"/>
        <v>4.1650000000000003E-5</v>
      </c>
      <c r="D106" s="3">
        <v>4.8265E-5</v>
      </c>
      <c r="E106" s="4">
        <f t="shared" si="7"/>
        <v>1.1588235294117646</v>
      </c>
    </row>
    <row r="107" spans="1:5">
      <c r="A107" t="s">
        <v>58</v>
      </c>
      <c r="B107">
        <v>0.23499999999999999</v>
      </c>
      <c r="C107" s="3">
        <f t="shared" si="6"/>
        <v>1.1750000000000001E-5</v>
      </c>
      <c r="D107" s="3">
        <v>1.0586999999999999E-6</v>
      </c>
      <c r="E107" s="4">
        <f t="shared" si="7"/>
        <v>9.0102127659574455E-2</v>
      </c>
    </row>
  </sheetData>
  <sortState ref="A113:E127">
    <sortCondition descending="1" ref="E113:E127"/>
  </sortState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A4" zoomScale="70" zoomScaleNormal="70" workbookViewId="0">
      <selection activeCell="R10" sqref="R10"/>
    </sheetView>
  </sheetViews>
  <sheetFormatPr defaultColWidth="8.7109375" defaultRowHeight="15"/>
  <cols>
    <col min="2" max="2" width="8.7109375" customWidth="1"/>
    <col min="6" max="6" width="8.7109375" customWidth="1"/>
    <col min="8" max="11" width="8.7109375" customWidth="1"/>
    <col min="12" max="12" width="9.42578125" bestFit="1" customWidth="1"/>
    <col min="15" max="15" width="11.7109375" customWidth="1"/>
    <col min="18" max="18" width="14.85546875" bestFit="1" customWidth="1"/>
  </cols>
  <sheetData>
    <row r="1" spans="1:19">
      <c r="A1" t="s">
        <v>11</v>
      </c>
      <c r="L1" s="7">
        <v>41795</v>
      </c>
    </row>
    <row r="2" spans="1:19">
      <c r="A2" s="2" t="s">
        <v>3</v>
      </c>
      <c r="B2" t="s">
        <v>4</v>
      </c>
      <c r="L2" s="7">
        <v>41810</v>
      </c>
    </row>
    <row r="3" spans="1:19">
      <c r="A3" s="2" t="s">
        <v>5</v>
      </c>
      <c r="B3" t="s">
        <v>6</v>
      </c>
    </row>
    <row r="4" spans="1:19">
      <c r="A4" s="2" t="s">
        <v>7</v>
      </c>
      <c r="B4" t="s">
        <v>8</v>
      </c>
    </row>
    <row r="5" spans="1:19">
      <c r="A5" s="2" t="s">
        <v>9</v>
      </c>
      <c r="B5" t="s">
        <v>10</v>
      </c>
    </row>
    <row r="7" spans="1:19">
      <c r="C7" t="s">
        <v>2</v>
      </c>
      <c r="H7" t="s">
        <v>17</v>
      </c>
      <c r="M7" t="s">
        <v>76</v>
      </c>
    </row>
    <row r="8" spans="1:19">
      <c r="A8" s="1" t="s">
        <v>0</v>
      </c>
      <c r="B8" s="1" t="s">
        <v>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12</v>
      </c>
      <c r="I8" s="1" t="s">
        <v>13</v>
      </c>
      <c r="J8" s="1" t="s">
        <v>14</v>
      </c>
      <c r="K8" s="1" t="s">
        <v>15</v>
      </c>
      <c r="L8" s="1" t="s">
        <v>16</v>
      </c>
      <c r="M8" s="1" t="s">
        <v>12</v>
      </c>
      <c r="N8" s="1" t="s">
        <v>13</v>
      </c>
      <c r="O8" s="1" t="s">
        <v>14</v>
      </c>
      <c r="P8" s="1" t="s">
        <v>15</v>
      </c>
      <c r="Q8" s="1"/>
      <c r="R8" s="1" t="s">
        <v>75</v>
      </c>
      <c r="S8" s="1"/>
    </row>
    <row r="9" spans="1:19">
      <c r="A9">
        <v>0</v>
      </c>
      <c r="B9">
        <v>0</v>
      </c>
      <c r="C9">
        <v>3310000</v>
      </c>
      <c r="D9">
        <v>1</v>
      </c>
      <c r="E9">
        <v>1</v>
      </c>
      <c r="F9">
        <v>1</v>
      </c>
      <c r="G9">
        <v>113000</v>
      </c>
      <c r="H9">
        <f>MAX(0.00000000000023369*C9+ 0.00000013248,0)</f>
        <v>9.0599389999999999E-7</v>
      </c>
      <c r="I9">
        <f>MAX(0.0000000000027484*D9-0.0000000033261,0)</f>
        <v>0</v>
      </c>
      <c r="J9">
        <f>MAX(0.0000000000044716*E9 - 0.000000049589,0)</f>
        <v>0</v>
      </c>
      <c r="K9">
        <f>MAX(0.0000000000040191*F9 - 0.0000000085075,0)</f>
        <v>0</v>
      </c>
      <c r="M9">
        <f>H9/(H9+I9+J9+K9)</f>
        <v>1</v>
      </c>
      <c r="N9">
        <f>I9/(H9+I9+J9+K9)</f>
        <v>0</v>
      </c>
      <c r="O9">
        <f>J9/(H9+I9+J9+K9)</f>
        <v>0</v>
      </c>
      <c r="P9">
        <f>K9/(H9+I9+J9+K9)</f>
        <v>0</v>
      </c>
      <c r="R9">
        <f>SLOPE(P9:P16,A20:A27)</f>
        <v>5.6495425283145431E-5</v>
      </c>
    </row>
    <row r="10" spans="1:19">
      <c r="A10">
        <v>1</v>
      </c>
      <c r="B10">
        <v>20</v>
      </c>
      <c r="C10">
        <v>3150000</v>
      </c>
      <c r="D10">
        <v>3700</v>
      </c>
      <c r="E10">
        <v>7450</v>
      </c>
      <c r="F10">
        <v>47900</v>
      </c>
      <c r="G10">
        <v>159000</v>
      </c>
      <c r="H10">
        <f t="shared" ref="H10:H16" si="0">MAX(0.00000000000023369*C10+ 0.00000013248,0)</f>
        <v>8.6860349999999992E-7</v>
      </c>
      <c r="I10">
        <f t="shared" ref="I10:I16" si="1">MAX(0.0000000000027484*D10-0.0000000033261,0)</f>
        <v>6.842979999999999E-9</v>
      </c>
      <c r="J10">
        <f t="shared" ref="J10:J16" si="2">MAX(0.0000000000044716*E10 - 0.000000049589,0)</f>
        <v>0</v>
      </c>
      <c r="K10">
        <f t="shared" ref="K10:K16" si="3">MAX(0.0000000000040191*F10 - 0.0000000085075,0)</f>
        <v>1.8400739E-7</v>
      </c>
      <c r="L10">
        <f>G10/$G$10</f>
        <v>1</v>
      </c>
      <c r="M10">
        <f t="shared" ref="M10:M16" si="4">H10/(H10+I10+J10+K10)</f>
        <v>0.81985966977495672</v>
      </c>
      <c r="N10">
        <f t="shared" ref="N10:N16" si="5">I10/(H10+I10+J10+K10)</f>
        <v>6.4589692800876737E-3</v>
      </c>
      <c r="O10">
        <f t="shared" ref="O10:O16" si="6">J10/(H10+I10+J10+K10)</f>
        <v>0</v>
      </c>
      <c r="P10">
        <f t="shared" ref="P10:P16" si="7">K10/(H10+I10+J10+K10)</f>
        <v>0.17368136094495554</v>
      </c>
    </row>
    <row r="11" spans="1:19">
      <c r="A11">
        <v>2</v>
      </c>
      <c r="B11">
        <v>40</v>
      </c>
      <c r="C11">
        <v>3050000</v>
      </c>
      <c r="D11">
        <v>12800</v>
      </c>
      <c r="E11">
        <v>9790</v>
      </c>
      <c r="F11">
        <v>131000</v>
      </c>
      <c r="G11">
        <v>159000</v>
      </c>
      <c r="H11">
        <f t="shared" si="0"/>
        <v>8.4523449999999997E-7</v>
      </c>
      <c r="I11">
        <f t="shared" si="1"/>
        <v>3.1853420000000002E-8</v>
      </c>
      <c r="J11">
        <f t="shared" si="2"/>
        <v>0</v>
      </c>
      <c r="K11">
        <f t="shared" si="3"/>
        <v>5.1799460000000006E-7</v>
      </c>
      <c r="L11">
        <f t="shared" ref="L11:L16" si="8">G11/$G$10</f>
        <v>1</v>
      </c>
      <c r="M11">
        <f t="shared" si="4"/>
        <v>0.6058670278515137</v>
      </c>
      <c r="N11">
        <f t="shared" si="5"/>
        <v>2.2832642186642837E-2</v>
      </c>
      <c r="O11">
        <f t="shared" si="6"/>
        <v>0</v>
      </c>
      <c r="P11">
        <f t="shared" si="7"/>
        <v>0.37130032996184342</v>
      </c>
    </row>
    <row r="12" spans="1:19">
      <c r="A12">
        <v>3</v>
      </c>
      <c r="B12">
        <v>60</v>
      </c>
      <c r="C12">
        <v>2890000</v>
      </c>
      <c r="D12">
        <v>20800</v>
      </c>
      <c r="E12">
        <v>12500</v>
      </c>
      <c r="F12">
        <v>235000</v>
      </c>
      <c r="G12">
        <v>156000</v>
      </c>
      <c r="H12">
        <f t="shared" si="0"/>
        <v>8.078440999999999E-7</v>
      </c>
      <c r="I12">
        <f t="shared" si="1"/>
        <v>5.3840619999999997E-8</v>
      </c>
      <c r="J12">
        <f t="shared" si="2"/>
        <v>6.305999999999997E-9</v>
      </c>
      <c r="K12">
        <f t="shared" si="3"/>
        <v>9.3598100000000002E-7</v>
      </c>
      <c r="L12">
        <f t="shared" si="8"/>
        <v>0.98113207547169812</v>
      </c>
      <c r="M12">
        <f t="shared" si="4"/>
        <v>0.44781417083411923</v>
      </c>
      <c r="N12">
        <f t="shared" si="5"/>
        <v>2.9845600905539695E-2</v>
      </c>
      <c r="O12">
        <f t="shared" si="6"/>
        <v>3.4956202085030452E-3</v>
      </c>
      <c r="P12">
        <f t="shared" si="7"/>
        <v>0.51884460805183796</v>
      </c>
    </row>
    <row r="13" spans="1:19">
      <c r="A13">
        <v>4</v>
      </c>
      <c r="B13">
        <v>90</v>
      </c>
      <c r="C13">
        <v>2790000</v>
      </c>
      <c r="D13">
        <v>37900</v>
      </c>
      <c r="E13">
        <v>18800</v>
      </c>
      <c r="F13">
        <v>438000</v>
      </c>
      <c r="G13">
        <v>164000</v>
      </c>
      <c r="H13">
        <f t="shared" si="0"/>
        <v>7.8447509999999995E-7</v>
      </c>
      <c r="I13">
        <f t="shared" si="1"/>
        <v>1.0083826E-7</v>
      </c>
      <c r="J13">
        <f t="shared" si="2"/>
        <v>3.4477079999999991E-8</v>
      </c>
      <c r="K13">
        <f t="shared" si="3"/>
        <v>1.7518583E-6</v>
      </c>
      <c r="L13">
        <f t="shared" si="8"/>
        <v>1.0314465408805031</v>
      </c>
      <c r="M13">
        <f t="shared" si="4"/>
        <v>0.29362958096055691</v>
      </c>
      <c r="N13">
        <f t="shared" si="5"/>
        <v>3.7743831548753673E-2</v>
      </c>
      <c r="O13">
        <f t="shared" si="6"/>
        <v>1.2904795261371069E-2</v>
      </c>
      <c r="P13">
        <f t="shared" si="7"/>
        <v>0.65572179222931826</v>
      </c>
    </row>
    <row r="14" spans="1:19">
      <c r="A14">
        <v>5</v>
      </c>
      <c r="B14">
        <v>120</v>
      </c>
      <c r="C14">
        <v>2440000</v>
      </c>
      <c r="D14">
        <v>50100</v>
      </c>
      <c r="E14">
        <v>23000</v>
      </c>
      <c r="F14">
        <v>614000</v>
      </c>
      <c r="G14">
        <v>157000</v>
      </c>
      <c r="H14">
        <f t="shared" si="0"/>
        <v>7.0268359999999997E-7</v>
      </c>
      <c r="I14">
        <f t="shared" si="1"/>
        <v>1.3436873999999999E-7</v>
      </c>
      <c r="J14">
        <f t="shared" si="2"/>
        <v>5.3257799999999995E-8</v>
      </c>
      <c r="K14">
        <f t="shared" si="3"/>
        <v>2.4592198999999999E-6</v>
      </c>
      <c r="L14">
        <f t="shared" si="8"/>
        <v>0.98742138364779874</v>
      </c>
      <c r="M14">
        <f t="shared" si="4"/>
        <v>0.20978572862717185</v>
      </c>
      <c r="N14">
        <f t="shared" si="5"/>
        <v>4.0115699335540218E-2</v>
      </c>
      <c r="O14">
        <f t="shared" si="6"/>
        <v>1.5900081314093845E-2</v>
      </c>
      <c r="P14">
        <f t="shared" si="7"/>
        <v>0.73419849072319421</v>
      </c>
    </row>
    <row r="15" spans="1:19">
      <c r="A15">
        <v>6</v>
      </c>
      <c r="B15">
        <v>180</v>
      </c>
      <c r="C15">
        <v>2040000</v>
      </c>
      <c r="D15">
        <v>81800</v>
      </c>
      <c r="E15">
        <v>30800</v>
      </c>
      <c r="F15">
        <v>1020000</v>
      </c>
      <c r="G15">
        <v>161000</v>
      </c>
      <c r="H15">
        <f t="shared" si="0"/>
        <v>6.0920759999999996E-7</v>
      </c>
      <c r="I15">
        <f t="shared" si="1"/>
        <v>2.2149301999999998E-7</v>
      </c>
      <c r="J15">
        <f t="shared" si="2"/>
        <v>8.8136279999999973E-8</v>
      </c>
      <c r="K15">
        <f t="shared" si="3"/>
        <v>4.0909745000000006E-6</v>
      </c>
      <c r="L15">
        <f t="shared" si="8"/>
        <v>1.0125786163522013</v>
      </c>
      <c r="M15">
        <f t="shared" si="4"/>
        <v>0.12160290105930932</v>
      </c>
      <c r="N15">
        <f t="shared" si="5"/>
        <v>4.4211847974955691E-2</v>
      </c>
      <c r="O15">
        <f t="shared" si="6"/>
        <v>1.7592734129672018E-2</v>
      </c>
      <c r="P15">
        <f t="shared" si="7"/>
        <v>0.81659251683606293</v>
      </c>
    </row>
    <row r="16" spans="1:19">
      <c r="A16">
        <v>7</v>
      </c>
      <c r="B16">
        <v>240</v>
      </c>
      <c r="C16">
        <v>1570000</v>
      </c>
      <c r="D16">
        <v>93600</v>
      </c>
      <c r="E16">
        <v>33100</v>
      </c>
      <c r="F16">
        <v>1250000</v>
      </c>
      <c r="G16">
        <v>157000</v>
      </c>
      <c r="H16">
        <f t="shared" si="0"/>
        <v>4.9937329999999996E-7</v>
      </c>
      <c r="I16">
        <f t="shared" si="1"/>
        <v>2.5392413999999997E-7</v>
      </c>
      <c r="J16">
        <f t="shared" si="2"/>
        <v>9.8420959999999992E-8</v>
      </c>
      <c r="K16">
        <f t="shared" si="3"/>
        <v>5.0153675000000006E-6</v>
      </c>
      <c r="L16">
        <f t="shared" si="8"/>
        <v>0.98742138364779874</v>
      </c>
      <c r="M16">
        <f t="shared" si="4"/>
        <v>8.5114366571656969E-2</v>
      </c>
      <c r="N16">
        <f t="shared" si="5"/>
        <v>4.3279431105653313E-2</v>
      </c>
      <c r="O16">
        <f t="shared" si="6"/>
        <v>1.6775101247452334E-2</v>
      </c>
      <c r="P16">
        <f t="shared" si="7"/>
        <v>0.85483110107523741</v>
      </c>
    </row>
    <row r="18" spans="1:16">
      <c r="A18" t="s">
        <v>38</v>
      </c>
      <c r="H18" t="s">
        <v>39</v>
      </c>
      <c r="N18" t="s">
        <v>45</v>
      </c>
    </row>
    <row r="19" spans="1:16">
      <c r="A19" s="1" t="s">
        <v>1</v>
      </c>
      <c r="B19" s="1" t="s">
        <v>19</v>
      </c>
      <c r="D19" s="1" t="s">
        <v>21</v>
      </c>
      <c r="E19" s="1" t="s">
        <v>18</v>
      </c>
      <c r="F19" s="1" t="s">
        <v>20</v>
      </c>
      <c r="H19" s="1" t="s">
        <v>19</v>
      </c>
      <c r="J19" s="1" t="s">
        <v>21</v>
      </c>
      <c r="K19" s="1" t="s">
        <v>18</v>
      </c>
      <c r="L19" s="1" t="s">
        <v>20</v>
      </c>
      <c r="N19" s="1" t="s">
        <v>13</v>
      </c>
      <c r="O19" s="1" t="s">
        <v>14</v>
      </c>
      <c r="P19" s="1" t="s">
        <v>15</v>
      </c>
    </row>
    <row r="20" spans="1:16">
      <c r="A20">
        <f t="shared" ref="A20:A27" si="9">B9*60</f>
        <v>0</v>
      </c>
      <c r="B20">
        <f>($C$9-$C9)/$C$9</f>
        <v>0</v>
      </c>
      <c r="D20">
        <f t="shared" ref="D20:D27" si="10">B20/$H9</f>
        <v>0</v>
      </c>
      <c r="E20">
        <f>LN(1/(1-B20))</f>
        <v>0</v>
      </c>
      <c r="F20">
        <f>$H$9*B20</f>
        <v>0</v>
      </c>
      <c r="H20">
        <f t="shared" ref="H20:H27" si="11">(2*I9+J9+K9)/(25*H9+2*I9+J9+K9)</f>
        <v>0</v>
      </c>
      <c r="J20">
        <f t="shared" ref="J20:J27" si="12">H20/$H9</f>
        <v>0</v>
      </c>
      <c r="K20">
        <f>LN(1/(1-H20))</f>
        <v>0</v>
      </c>
      <c r="L20">
        <f>$H$9*H20</f>
        <v>0</v>
      </c>
      <c r="N20">
        <v>0</v>
      </c>
      <c r="O20">
        <v>0</v>
      </c>
      <c r="P20">
        <v>0</v>
      </c>
    </row>
    <row r="21" spans="1:16">
      <c r="A21">
        <f t="shared" si="9"/>
        <v>1200</v>
      </c>
      <c r="B21">
        <f t="shared" ref="B21:B27" si="13">($H$10-$H10/L10)/$H$10</f>
        <v>0</v>
      </c>
      <c r="D21">
        <f t="shared" si="10"/>
        <v>0</v>
      </c>
      <c r="E21">
        <f t="shared" ref="E21:E27" si="14">LN(1/(1-B21))</f>
        <v>0</v>
      </c>
      <c r="F21">
        <f t="shared" ref="F21:F27" si="15">$H$9*B21</f>
        <v>0</v>
      </c>
      <c r="H21">
        <f t="shared" si="11"/>
        <v>9.0218284640947357E-3</v>
      </c>
      <c r="J21">
        <f t="shared" si="12"/>
        <v>10386.590042631346</v>
      </c>
      <c r="K21">
        <f t="shared" ref="K21:K27" si="16">LN(1/(1-H21))</f>
        <v>9.0627715991751061E-3</v>
      </c>
      <c r="L21">
        <f t="shared" ref="L21:L27" si="17">$H$9*H21</f>
        <v>8.1737215553161995E-9</v>
      </c>
      <c r="N21">
        <f t="shared" ref="N21:N27" si="18">I10/(I10+J10+K10)</f>
        <v>3.5855209502606671E-2</v>
      </c>
      <c r="O21">
        <f t="shared" ref="O21:O27" si="19">J10/(I10+J10+K10)</f>
        <v>0</v>
      </c>
      <c r="P21">
        <f t="shared" ref="P21:P27" si="20">K10/(I10+J10+K10)</f>
        <v>0.96414479049739332</v>
      </c>
    </row>
    <row r="22" spans="1:16">
      <c r="A22">
        <f t="shared" si="9"/>
        <v>2400</v>
      </c>
      <c r="B22">
        <f t="shared" si="13"/>
        <v>2.6904105267823525E-2</v>
      </c>
      <c r="D22">
        <f t="shared" si="10"/>
        <v>31830.344440298551</v>
      </c>
      <c r="E22">
        <f t="shared" si="14"/>
        <v>2.7272645915352028E-2</v>
      </c>
      <c r="F22">
        <f t="shared" si="15"/>
        <v>2.437495525760598E-8</v>
      </c>
      <c r="H22">
        <f t="shared" si="11"/>
        <v>2.6791006424089776E-2</v>
      </c>
      <c r="J22">
        <f t="shared" si="12"/>
        <v>31696.536788417627</v>
      </c>
      <c r="K22">
        <f t="shared" si="16"/>
        <v>2.7156426874295939E-2</v>
      </c>
      <c r="L22">
        <f t="shared" si="17"/>
        <v>2.4272488395086151E-8</v>
      </c>
      <c r="N22">
        <f t="shared" si="18"/>
        <v>5.7931317093767108E-2</v>
      </c>
      <c r="O22">
        <f t="shared" si="19"/>
        <v>0</v>
      </c>
      <c r="P22">
        <f t="shared" si="20"/>
        <v>0.94206868290623291</v>
      </c>
    </row>
    <row r="23" spans="1:16">
      <c r="A23">
        <f t="shared" si="9"/>
        <v>3600</v>
      </c>
      <c r="B23">
        <f t="shared" si="13"/>
        <v>5.2065109728963346E-2</v>
      </c>
      <c r="D23">
        <f t="shared" si="10"/>
        <v>64449.452225947251</v>
      </c>
      <c r="E23">
        <f t="shared" si="14"/>
        <v>5.3469460234468968E-2</v>
      </c>
      <c r="F23">
        <f t="shared" si="15"/>
        <v>4.7170671817271442E-8</v>
      </c>
      <c r="H23">
        <f t="shared" si="11"/>
        <v>4.9419408080159682E-2</v>
      </c>
      <c r="J23">
        <f t="shared" si="12"/>
        <v>61174.437097652488</v>
      </c>
      <c r="K23">
        <f t="shared" si="16"/>
        <v>5.0682331673979064E-2</v>
      </c>
      <c r="L23">
        <f t="shared" si="17"/>
        <v>4.4773682262235384E-8</v>
      </c>
      <c r="N23">
        <f t="shared" si="18"/>
        <v>5.4049921836320534E-2</v>
      </c>
      <c r="O23">
        <f t="shared" si="19"/>
        <v>6.3305141564089923E-3</v>
      </c>
      <c r="P23">
        <f t="shared" si="20"/>
        <v>0.93961956400727054</v>
      </c>
    </row>
    <row r="24" spans="1:16">
      <c r="A24">
        <f t="shared" si="9"/>
        <v>5400</v>
      </c>
      <c r="B24">
        <f t="shared" si="13"/>
        <v>0.12438969423964763</v>
      </c>
      <c r="D24">
        <f t="shared" si="10"/>
        <v>158564.23516775438</v>
      </c>
      <c r="E24">
        <f t="shared" si="14"/>
        <v>0.13283414346167982</v>
      </c>
      <c r="F24">
        <f t="shared" si="15"/>
        <v>1.1269630420398589E-7</v>
      </c>
      <c r="H24">
        <f t="shared" si="11"/>
        <v>9.2038059231914396E-2</v>
      </c>
      <c r="J24">
        <f t="shared" si="12"/>
        <v>117324.38573501492</v>
      </c>
      <c r="K24">
        <f t="shared" si="16"/>
        <v>9.6552816712971279E-2</v>
      </c>
      <c r="L24">
        <f t="shared" si="17"/>
        <v>8.3385920231953121E-8</v>
      </c>
      <c r="N24">
        <f t="shared" si="18"/>
        <v>5.3433482676241706E-2</v>
      </c>
      <c r="O24">
        <f t="shared" si="19"/>
        <v>1.8269161495918305E-2</v>
      </c>
      <c r="P24">
        <f t="shared" si="20"/>
        <v>0.92829735582784001</v>
      </c>
    </row>
    <row r="25" spans="1:16">
      <c r="A25">
        <f t="shared" si="9"/>
        <v>7200</v>
      </c>
      <c r="B25">
        <f t="shared" si="13"/>
        <v>0.18071365883341425</v>
      </c>
      <c r="D25">
        <f t="shared" si="10"/>
        <v>257176.42881293126</v>
      </c>
      <c r="E25">
        <f t="shared" si="14"/>
        <v>0.19932163331889272</v>
      </c>
      <c r="F25">
        <f t="shared" si="15"/>
        <v>1.6372547254975444E-7</v>
      </c>
      <c r="H25">
        <f t="shared" si="11"/>
        <v>0.13668043384436795</v>
      </c>
      <c r="J25">
        <f t="shared" si="12"/>
        <v>194512.05897557302</v>
      </c>
      <c r="K25">
        <f t="shared" si="16"/>
        <v>0.14697035962168853</v>
      </c>
      <c r="L25">
        <f t="shared" si="17"/>
        <v>1.2383163931235092E-7</v>
      </c>
      <c r="N25">
        <f t="shared" si="18"/>
        <v>5.0765597115637731E-2</v>
      </c>
      <c r="O25">
        <f t="shared" si="19"/>
        <v>2.0121227735448076E-2</v>
      </c>
      <c r="P25">
        <f t="shared" si="20"/>
        <v>0.92911317514891423</v>
      </c>
    </row>
    <row r="26" spans="1:16">
      <c r="A26">
        <f t="shared" si="9"/>
        <v>10800</v>
      </c>
      <c r="B26">
        <f t="shared" si="13"/>
        <v>0.30734817010671944</v>
      </c>
      <c r="D26">
        <f t="shared" si="10"/>
        <v>504504.81922208366</v>
      </c>
      <c r="E26">
        <f t="shared" si="14"/>
        <v>0.3672278160088151</v>
      </c>
      <c r="F26">
        <f t="shared" si="15"/>
        <v>2.7845556729285019E-7</v>
      </c>
      <c r="H26">
        <f t="shared" si="11"/>
        <v>0.23282440264481333</v>
      </c>
      <c r="J26">
        <f t="shared" si="12"/>
        <v>382175.80122902826</v>
      </c>
      <c r="K26">
        <f t="shared" si="16"/>
        <v>0.26503956332859424</v>
      </c>
      <c r="L26">
        <f t="shared" si="17"/>
        <v>2.1093748856734473E-7</v>
      </c>
      <c r="N26">
        <f t="shared" si="18"/>
        <v>5.033241574712996E-2</v>
      </c>
      <c r="O26">
        <f t="shared" si="19"/>
        <v>2.0028224308673268E-2</v>
      </c>
      <c r="P26">
        <f t="shared" si="20"/>
        <v>0.92963935994419666</v>
      </c>
    </row>
    <row r="27" spans="1:16">
      <c r="A27">
        <f t="shared" si="9"/>
        <v>14400</v>
      </c>
      <c r="B27">
        <f t="shared" si="13"/>
        <v>0.41776110352755663</v>
      </c>
      <c r="D27">
        <f t="shared" si="10"/>
        <v>836570.76485177851</v>
      </c>
      <c r="E27">
        <f t="shared" si="14"/>
        <v>0.54087444043396882</v>
      </c>
      <c r="F27">
        <f t="shared" si="15"/>
        <v>3.7848901145323479E-7</v>
      </c>
      <c r="H27">
        <f t="shared" si="11"/>
        <v>0.31048526955301514</v>
      </c>
      <c r="J27">
        <f t="shared" si="12"/>
        <v>621749.84035593248</v>
      </c>
      <c r="K27">
        <f t="shared" si="16"/>
        <v>0.3717672180219686</v>
      </c>
      <c r="L27">
        <f t="shared" si="17"/>
        <v>2.8129776025488745E-7</v>
      </c>
      <c r="N27">
        <f t="shared" si="18"/>
        <v>4.7305837499571041E-2</v>
      </c>
      <c r="O27">
        <f t="shared" si="19"/>
        <v>1.8335735784363712E-2</v>
      </c>
      <c r="P27">
        <f t="shared" si="20"/>
        <v>0.93435842671606528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S89"/>
  <sheetViews>
    <sheetView topLeftCell="A37" zoomScale="55" zoomScaleNormal="55" workbookViewId="0">
      <selection activeCell="A70" sqref="A70:S93"/>
    </sheetView>
  </sheetViews>
  <sheetFormatPr defaultColWidth="8.7109375" defaultRowHeight="15"/>
  <cols>
    <col min="3" max="3" width="11" bestFit="1" customWidth="1"/>
    <col min="4" max="4" width="12" bestFit="1" customWidth="1"/>
    <col min="12" max="12" width="10" bestFit="1" customWidth="1"/>
  </cols>
  <sheetData>
    <row r="10" spans="19:19">
      <c r="S10" t="s">
        <v>44</v>
      </c>
    </row>
    <row r="76" spans="1:14">
      <c r="A76" s="6"/>
      <c r="B76" s="6"/>
      <c r="J76" s="6"/>
      <c r="K76" s="6"/>
      <c r="L76" s="6"/>
    </row>
    <row r="77" spans="1:14">
      <c r="A77" s="1"/>
      <c r="B77" s="1"/>
      <c r="C77" s="1"/>
      <c r="D77" s="1"/>
      <c r="E77" s="1"/>
      <c r="F77" s="1"/>
      <c r="J77" s="1"/>
      <c r="K77" s="1"/>
      <c r="L77" s="1"/>
      <c r="M77" s="1"/>
      <c r="N77" s="1"/>
    </row>
    <row r="78" spans="1:14">
      <c r="A78" s="1"/>
      <c r="B78" s="1"/>
      <c r="C78" s="1"/>
      <c r="D78" s="1"/>
      <c r="E78" s="1"/>
      <c r="F78" s="1"/>
      <c r="G78" s="1"/>
      <c r="J78" s="1"/>
      <c r="K78" s="1"/>
      <c r="L78" s="1"/>
      <c r="M78" s="1"/>
      <c r="N78" s="1"/>
    </row>
    <row r="79" spans="1:14">
      <c r="C79" s="3"/>
      <c r="D79" s="3"/>
      <c r="E79" s="4"/>
      <c r="F79" s="3"/>
      <c r="G79" s="4"/>
      <c r="L79" s="3"/>
      <c r="M79" s="3"/>
      <c r="N79" s="3"/>
    </row>
    <row r="80" spans="1:14">
      <c r="C80" s="3"/>
      <c r="D80" s="5"/>
      <c r="E80" s="4"/>
      <c r="F80" s="3"/>
      <c r="G80" s="4"/>
      <c r="L80" s="3"/>
      <c r="M80" s="3"/>
      <c r="N80" s="3"/>
    </row>
    <row r="81" spans="3:14">
      <c r="C81" s="3"/>
      <c r="D81" s="3"/>
      <c r="E81" s="4"/>
      <c r="F81" s="3"/>
      <c r="G81" s="4"/>
      <c r="L81" s="3"/>
      <c r="M81" s="3"/>
      <c r="N81" s="3"/>
    </row>
    <row r="82" spans="3:14">
      <c r="C82" s="3"/>
      <c r="D82" s="3"/>
      <c r="E82" s="4"/>
      <c r="F82" s="3"/>
      <c r="G82" s="4"/>
      <c r="L82" s="3"/>
      <c r="M82" s="3"/>
      <c r="N82" s="3"/>
    </row>
    <row r="83" spans="3:14">
      <c r="C83" s="3"/>
      <c r="D83" s="5"/>
      <c r="E83" s="4"/>
      <c r="F83" s="3"/>
      <c r="G83" s="4"/>
      <c r="L83" s="3"/>
      <c r="M83" s="3"/>
      <c r="N83" s="3"/>
    </row>
    <row r="84" spans="3:14">
      <c r="C84" s="3"/>
      <c r="D84" s="3"/>
      <c r="E84" s="4"/>
      <c r="F84" s="3"/>
      <c r="G84" s="4"/>
      <c r="L84" s="3"/>
      <c r="M84" s="3"/>
      <c r="N84" s="3"/>
    </row>
    <row r="85" spans="3:14">
      <c r="C85" s="3"/>
      <c r="D85" s="3"/>
      <c r="E85" s="4"/>
      <c r="F85" s="3"/>
      <c r="G85" s="4"/>
      <c r="L85" s="3"/>
    </row>
    <row r="86" spans="3:14">
      <c r="C86" s="3"/>
      <c r="D86" s="3"/>
      <c r="E86" s="4"/>
      <c r="F86" s="3"/>
      <c r="G86" s="4"/>
      <c r="L86" s="3"/>
    </row>
    <row r="87" spans="3:14">
      <c r="C87" s="3"/>
      <c r="D87" s="3"/>
      <c r="E87" s="4"/>
      <c r="F87" s="3"/>
      <c r="G87" s="4"/>
      <c r="L87" s="3"/>
    </row>
    <row r="88" spans="3:14">
      <c r="C88" s="3"/>
      <c r="D88" s="5"/>
      <c r="E88" s="4"/>
      <c r="F88" s="3"/>
      <c r="G88" s="4"/>
      <c r="L88" s="3"/>
    </row>
    <row r="89" spans="3:14">
      <c r="C89" s="3"/>
      <c r="D89" s="5"/>
      <c r="E89" s="4"/>
      <c r="F89" s="3"/>
      <c r="G89" s="4"/>
      <c r="L89" s="3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S89"/>
  <sheetViews>
    <sheetView topLeftCell="A40" zoomScale="55" zoomScaleNormal="55" workbookViewId="0">
      <selection activeCell="A74" sqref="A74:Q89"/>
    </sheetView>
  </sheetViews>
  <sheetFormatPr defaultColWidth="8.7109375" defaultRowHeight="15"/>
  <cols>
    <col min="3" max="3" width="11" bestFit="1" customWidth="1"/>
    <col min="4" max="4" width="12" bestFit="1" customWidth="1"/>
    <col min="12" max="12" width="10" bestFit="1" customWidth="1"/>
  </cols>
  <sheetData>
    <row r="10" spans="19:19">
      <c r="S10" t="s">
        <v>44</v>
      </c>
    </row>
    <row r="76" spans="1:14">
      <c r="A76" s="6"/>
      <c r="B76" s="6"/>
      <c r="J76" s="6"/>
      <c r="K76" s="6"/>
      <c r="L76" s="6"/>
    </row>
    <row r="77" spans="1:14">
      <c r="A77" s="1"/>
      <c r="B77" s="1"/>
      <c r="C77" s="1"/>
      <c r="D77" s="1"/>
      <c r="E77" s="1"/>
      <c r="F77" s="1"/>
      <c r="J77" s="1"/>
      <c r="K77" s="1"/>
      <c r="L77" s="1"/>
      <c r="M77" s="1"/>
      <c r="N77" s="1"/>
    </row>
    <row r="78" spans="1:14">
      <c r="A78" s="1"/>
      <c r="B78" s="1"/>
      <c r="C78" s="1"/>
      <c r="D78" s="1"/>
      <c r="E78" s="1"/>
      <c r="F78" s="1"/>
      <c r="G78" s="1"/>
      <c r="J78" s="1"/>
      <c r="K78" s="1"/>
      <c r="L78" s="1"/>
      <c r="M78" s="1"/>
      <c r="N78" s="1"/>
    </row>
    <row r="79" spans="1:14">
      <c r="C79" s="3"/>
      <c r="D79" s="3"/>
      <c r="E79" s="4"/>
      <c r="F79" s="3"/>
      <c r="G79" s="4"/>
      <c r="L79" s="3"/>
      <c r="M79" s="3"/>
      <c r="N79" s="3"/>
    </row>
    <row r="80" spans="1:14">
      <c r="C80" s="3"/>
      <c r="D80" s="5"/>
      <c r="E80" s="4"/>
      <c r="F80" s="3"/>
      <c r="G80" s="4"/>
      <c r="L80" s="3"/>
      <c r="M80" s="3"/>
      <c r="N80" s="3"/>
    </row>
    <row r="81" spans="3:14">
      <c r="C81" s="3"/>
      <c r="D81" s="3"/>
      <c r="E81" s="4"/>
      <c r="F81" s="3"/>
      <c r="G81" s="4"/>
      <c r="L81" s="3"/>
      <c r="M81" s="3"/>
      <c r="N81" s="3"/>
    </row>
    <row r="82" spans="3:14">
      <c r="C82" s="3"/>
      <c r="D82" s="3"/>
      <c r="E82" s="4"/>
      <c r="F82" s="3"/>
      <c r="G82" s="4"/>
      <c r="L82" s="3"/>
      <c r="M82" s="3"/>
      <c r="N82" s="3"/>
    </row>
    <row r="83" spans="3:14">
      <c r="C83" s="3"/>
      <c r="D83" s="5"/>
      <c r="E83" s="4"/>
      <c r="F83" s="3"/>
      <c r="G83" s="4"/>
      <c r="L83" s="3"/>
      <c r="M83" s="3"/>
      <c r="N83" s="3"/>
    </row>
    <row r="84" spans="3:14">
      <c r="C84" s="3"/>
      <c r="D84" s="3"/>
      <c r="E84" s="4"/>
      <c r="F84" s="3"/>
      <c r="G84" s="4"/>
      <c r="L84" s="3"/>
      <c r="M84" s="3"/>
      <c r="N84" s="3"/>
    </row>
    <row r="85" spans="3:14">
      <c r="C85" s="3"/>
      <c r="D85" s="3"/>
      <c r="E85" s="4"/>
      <c r="F85" s="3"/>
      <c r="G85" s="4"/>
      <c r="L85" s="3"/>
    </row>
    <row r="86" spans="3:14">
      <c r="C86" s="3"/>
      <c r="D86" s="3"/>
      <c r="E86" s="4"/>
      <c r="F86" s="3"/>
      <c r="G86" s="4"/>
      <c r="L86" s="3"/>
    </row>
    <row r="87" spans="3:14">
      <c r="C87" s="3"/>
      <c r="D87" s="3"/>
      <c r="E87" s="4"/>
      <c r="F87" s="3"/>
      <c r="G87" s="4"/>
      <c r="L87" s="3"/>
    </row>
    <row r="88" spans="3:14">
      <c r="C88" s="3"/>
      <c r="D88" s="5"/>
      <c r="E88" s="4"/>
      <c r="F88" s="3"/>
      <c r="G88" s="4"/>
      <c r="L88" s="3"/>
    </row>
    <row r="89" spans="3:14">
      <c r="C89" s="3"/>
      <c r="D89" s="5"/>
      <c r="E89" s="4"/>
      <c r="F89" s="3"/>
      <c r="G89" s="4"/>
      <c r="L89" s="3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showRuler="0" zoomScale="70" zoomScaleNormal="70" workbookViewId="0">
      <selection activeCell="U20" sqref="U20"/>
    </sheetView>
  </sheetViews>
  <sheetFormatPr defaultColWidth="8.7109375" defaultRowHeight="15"/>
  <cols>
    <col min="2" max="2" width="8.7109375" customWidth="1"/>
    <col min="6" max="6" width="8.7109375" customWidth="1"/>
    <col min="8" max="11" width="8.7109375" customWidth="1"/>
    <col min="12" max="12" width="9.42578125" bestFit="1" customWidth="1"/>
    <col min="15" max="15" width="11.7109375" customWidth="1"/>
  </cols>
  <sheetData>
    <row r="1" spans="1:19">
      <c r="A1" t="s">
        <v>11</v>
      </c>
      <c r="L1" s="7">
        <v>41795</v>
      </c>
      <c r="O1" s="1" t="s">
        <v>73</v>
      </c>
    </row>
    <row r="2" spans="1:19">
      <c r="A2" s="2" t="s">
        <v>70</v>
      </c>
      <c r="B2" t="s">
        <v>4</v>
      </c>
      <c r="L2" s="7">
        <v>41810</v>
      </c>
      <c r="O2" t="s">
        <v>72</v>
      </c>
    </row>
    <row r="3" spans="1:19">
      <c r="A3" s="2" t="s">
        <v>69</v>
      </c>
      <c r="B3" t="s">
        <v>6</v>
      </c>
    </row>
    <row r="4" spans="1:19">
      <c r="A4" s="2" t="s">
        <v>68</v>
      </c>
      <c r="B4" t="s">
        <v>8</v>
      </c>
      <c r="O4" s="1" t="s">
        <v>71</v>
      </c>
    </row>
    <row r="5" spans="1:19">
      <c r="A5" s="2" t="s">
        <v>67</v>
      </c>
      <c r="B5" t="s">
        <v>10</v>
      </c>
    </row>
    <row r="7" spans="1:19">
      <c r="C7" t="s">
        <v>2</v>
      </c>
      <c r="H7" t="s">
        <v>17</v>
      </c>
    </row>
    <row r="8" spans="1:19">
      <c r="A8" s="1" t="s">
        <v>0</v>
      </c>
      <c r="B8" s="1" t="s">
        <v>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12</v>
      </c>
      <c r="I8" s="1" t="s">
        <v>13</v>
      </c>
      <c r="J8" s="1" t="s">
        <v>14</v>
      </c>
      <c r="K8" s="1" t="s">
        <v>15</v>
      </c>
      <c r="L8" s="1" t="s">
        <v>16</v>
      </c>
      <c r="N8" s="1"/>
      <c r="O8" s="1"/>
      <c r="P8" s="1"/>
      <c r="Q8" s="1"/>
      <c r="R8" s="1"/>
      <c r="S8" s="1"/>
    </row>
    <row r="9" spans="1:19">
      <c r="A9">
        <v>0</v>
      </c>
      <c r="B9">
        <v>0</v>
      </c>
      <c r="C9">
        <v>3310000</v>
      </c>
      <c r="D9">
        <v>1</v>
      </c>
      <c r="E9">
        <v>1</v>
      </c>
      <c r="F9">
        <v>1</v>
      </c>
      <c r="G9">
        <v>113000</v>
      </c>
      <c r="H9">
        <f t="shared" ref="H9:H16" si="0">MAX(0.00000000000023369*C9+ 0.00000013248,0)</f>
        <v>9.0599389999999999E-7</v>
      </c>
      <c r="I9">
        <f t="shared" ref="I9:I16" si="1">MAX(0.0000000000027484*D9-0.0000000033261,0)</f>
        <v>0</v>
      </c>
      <c r="J9">
        <f t="shared" ref="J9:J16" si="2">MAX(0.0000000000044716*E9 - 0.000000049589,0)</f>
        <v>0</v>
      </c>
      <c r="K9">
        <f t="shared" ref="K9:K16" si="3">MAX(0.0000000000040191*F9 - 0.0000000085075,0)</f>
        <v>0</v>
      </c>
    </row>
    <row r="10" spans="1:19">
      <c r="A10">
        <v>1</v>
      </c>
      <c r="B10">
        <v>20</v>
      </c>
      <c r="C10">
        <v>3182900</v>
      </c>
      <c r="D10">
        <v>17877</v>
      </c>
      <c r="E10">
        <v>18199</v>
      </c>
      <c r="F10">
        <v>68331</v>
      </c>
      <c r="G10">
        <v>195353</v>
      </c>
      <c r="H10">
        <f t="shared" si="0"/>
        <v>8.7629190099999993E-7</v>
      </c>
      <c r="I10">
        <f t="shared" si="1"/>
        <v>4.5807046800000003E-8</v>
      </c>
      <c r="J10">
        <f t="shared" si="2"/>
        <v>3.1789648399999989E-8</v>
      </c>
      <c r="K10">
        <f t="shared" si="3"/>
        <v>2.6612162210000003E-7</v>
      </c>
      <c r="L10">
        <f t="shared" ref="L10:L16" si="4">G10/$G$10</f>
        <v>1</v>
      </c>
    </row>
    <row r="11" spans="1:19">
      <c r="A11">
        <v>2</v>
      </c>
      <c r="B11">
        <v>40</v>
      </c>
      <c r="C11">
        <v>3068737</v>
      </c>
      <c r="D11">
        <v>18483</v>
      </c>
      <c r="E11">
        <v>4993</v>
      </c>
      <c r="F11">
        <v>137843</v>
      </c>
      <c r="G11">
        <v>184589</v>
      </c>
      <c r="H11">
        <f t="shared" si="0"/>
        <v>8.4961314952999999E-7</v>
      </c>
      <c r="I11">
        <f t="shared" si="1"/>
        <v>4.7472577200000002E-8</v>
      </c>
      <c r="J11">
        <f t="shared" si="2"/>
        <v>0</v>
      </c>
      <c r="K11">
        <f t="shared" si="3"/>
        <v>5.4549730129999997E-7</v>
      </c>
      <c r="L11">
        <f t="shared" si="4"/>
        <v>0.94489974558875467</v>
      </c>
    </row>
    <row r="12" spans="1:19">
      <c r="A12">
        <v>3</v>
      </c>
      <c r="B12">
        <v>60</v>
      </c>
      <c r="C12">
        <v>2769565</v>
      </c>
      <c r="D12">
        <v>29047</v>
      </c>
      <c r="E12">
        <v>23021</v>
      </c>
      <c r="F12">
        <v>248106</v>
      </c>
      <c r="G12">
        <v>156170</v>
      </c>
      <c r="H12">
        <f t="shared" si="0"/>
        <v>7.796996448499999E-7</v>
      </c>
      <c r="I12">
        <f t="shared" si="1"/>
        <v>7.6506674799999994E-8</v>
      </c>
      <c r="J12">
        <f t="shared" si="2"/>
        <v>5.3351703599999985E-8</v>
      </c>
      <c r="K12">
        <f t="shared" si="3"/>
        <v>9.8865532459999991E-7</v>
      </c>
      <c r="L12">
        <f t="shared" si="4"/>
        <v>0.79942463130845187</v>
      </c>
    </row>
    <row r="13" spans="1:19">
      <c r="A13">
        <v>4</v>
      </c>
      <c r="B13">
        <v>90</v>
      </c>
      <c r="C13">
        <v>2272643</v>
      </c>
      <c r="D13">
        <v>45985</v>
      </c>
      <c r="E13">
        <v>29634</v>
      </c>
      <c r="F13">
        <v>436830</v>
      </c>
      <c r="G13">
        <v>165152</v>
      </c>
      <c r="H13">
        <f t="shared" si="0"/>
        <v>6.635739426699999E-7</v>
      </c>
      <c r="I13">
        <f t="shared" si="1"/>
        <v>1.2305907399999999E-7</v>
      </c>
      <c r="J13">
        <f t="shared" si="2"/>
        <v>8.2922394399999986E-8</v>
      </c>
      <c r="K13">
        <f t="shared" si="3"/>
        <v>1.747155953E-6</v>
      </c>
      <c r="L13">
        <f t="shared" si="4"/>
        <v>0.8454029372469325</v>
      </c>
    </row>
    <row r="14" spans="1:19">
      <c r="A14">
        <v>5</v>
      </c>
      <c r="B14">
        <v>120</v>
      </c>
      <c r="C14">
        <v>2091250</v>
      </c>
      <c r="D14">
        <v>61550</v>
      </c>
      <c r="E14">
        <v>27161</v>
      </c>
      <c r="F14">
        <v>659944</v>
      </c>
      <c r="G14">
        <v>172678</v>
      </c>
      <c r="H14">
        <f t="shared" si="0"/>
        <v>6.2118421249999994E-7</v>
      </c>
      <c r="I14">
        <f t="shared" si="1"/>
        <v>1.6583791999999998E-7</v>
      </c>
      <c r="J14">
        <f t="shared" si="2"/>
        <v>7.1864127599999995E-8</v>
      </c>
      <c r="K14">
        <f t="shared" si="3"/>
        <v>2.6438734304000001E-6</v>
      </c>
      <c r="L14">
        <f t="shared" si="4"/>
        <v>0.88392806867567941</v>
      </c>
    </row>
    <row r="15" spans="1:19">
      <c r="A15">
        <v>6</v>
      </c>
      <c r="B15">
        <v>180</v>
      </c>
      <c r="C15">
        <v>1755866</v>
      </c>
      <c r="D15">
        <v>77930</v>
      </c>
      <c r="E15">
        <v>37877</v>
      </c>
      <c r="F15">
        <v>1066882</v>
      </c>
      <c r="G15">
        <v>149420</v>
      </c>
      <c r="H15">
        <f t="shared" si="0"/>
        <v>5.4280832553999995E-7</v>
      </c>
      <c r="I15">
        <f t="shared" si="1"/>
        <v>2.1085671199999998E-7</v>
      </c>
      <c r="J15">
        <f t="shared" si="2"/>
        <v>1.1978179319999999E-7</v>
      </c>
      <c r="K15">
        <f t="shared" si="3"/>
        <v>4.2793979462000006E-6</v>
      </c>
      <c r="L15">
        <f t="shared" si="4"/>
        <v>0.7648717961843432</v>
      </c>
    </row>
    <row r="16" spans="1:19">
      <c r="A16">
        <v>7</v>
      </c>
      <c r="B16">
        <v>240</v>
      </c>
      <c r="C16">
        <v>1328254</v>
      </c>
      <c r="D16">
        <v>116262</v>
      </c>
      <c r="E16">
        <v>46669</v>
      </c>
      <c r="F16">
        <v>1426853</v>
      </c>
      <c r="G16">
        <v>169028</v>
      </c>
      <c r="H16">
        <f t="shared" si="0"/>
        <v>4.4287967725999994E-7</v>
      </c>
      <c r="I16">
        <f t="shared" si="1"/>
        <v>3.1620838079999996E-7</v>
      </c>
      <c r="J16">
        <f t="shared" si="2"/>
        <v>1.5909610039999998E-7</v>
      </c>
      <c r="K16">
        <f t="shared" si="3"/>
        <v>5.7261573923000004E-6</v>
      </c>
      <c r="L16">
        <f t="shared" si="4"/>
        <v>0.86524394301597618</v>
      </c>
    </row>
    <row r="18" spans="1:16">
      <c r="A18" t="s">
        <v>38</v>
      </c>
      <c r="H18" t="s">
        <v>39</v>
      </c>
      <c r="N18" t="s">
        <v>45</v>
      </c>
    </row>
    <row r="19" spans="1:16">
      <c r="A19" s="1" t="s">
        <v>1</v>
      </c>
      <c r="B19" s="1" t="s">
        <v>19</v>
      </c>
      <c r="D19" s="1" t="s">
        <v>21</v>
      </c>
      <c r="E19" s="1" t="s">
        <v>18</v>
      </c>
      <c r="F19" s="1" t="s">
        <v>20</v>
      </c>
      <c r="H19" s="1" t="s">
        <v>19</v>
      </c>
      <c r="J19" s="1" t="s">
        <v>21</v>
      </c>
      <c r="K19" s="1" t="s">
        <v>18</v>
      </c>
      <c r="L19" s="1" t="s">
        <v>20</v>
      </c>
      <c r="N19" s="1" t="s">
        <v>13</v>
      </c>
      <c r="O19" s="1" t="s">
        <v>14</v>
      </c>
      <c r="P19" s="1" t="s">
        <v>15</v>
      </c>
    </row>
    <row r="20" spans="1:16">
      <c r="A20">
        <f t="shared" ref="A20:A27" si="5">B9*60</f>
        <v>0</v>
      </c>
      <c r="B20">
        <f>($C$9-$C9)/$C$9</f>
        <v>0</v>
      </c>
      <c r="D20">
        <f t="shared" ref="D20:D27" si="6">B20/$H9</f>
        <v>0</v>
      </c>
      <c r="E20">
        <f t="shared" ref="E20:E27" si="7">LN(1/(1-B20))</f>
        <v>0</v>
      </c>
      <c r="F20">
        <f t="shared" ref="F20:F27" si="8">$H$9*B20</f>
        <v>0</v>
      </c>
      <c r="H20">
        <f t="shared" ref="H20:H27" si="9">(2*I9+J9+K9)/(25*H9+2*I9+J9+K9)</f>
        <v>0</v>
      </c>
      <c r="J20">
        <f t="shared" ref="J20:J27" si="10">H20/$H9</f>
        <v>0</v>
      </c>
      <c r="K20">
        <f t="shared" ref="K20:K27" si="11">LN(1/(1-H20))</f>
        <v>0</v>
      </c>
      <c r="L20">
        <f t="shared" ref="L20:L27" si="12">$H$9*H20</f>
        <v>0</v>
      </c>
      <c r="N20">
        <v>0</v>
      </c>
      <c r="O20">
        <v>0</v>
      </c>
      <c r="P20">
        <v>0</v>
      </c>
    </row>
    <row r="21" spans="1:16">
      <c r="A21">
        <f t="shared" si="5"/>
        <v>1200</v>
      </c>
      <c r="B21">
        <f t="shared" ref="B21:B27" si="13">($H$10-$H10/L10)/$H$10</f>
        <v>0</v>
      </c>
      <c r="D21">
        <f t="shared" si="6"/>
        <v>0</v>
      </c>
      <c r="E21">
        <f t="shared" si="7"/>
        <v>0</v>
      </c>
      <c r="F21">
        <f t="shared" si="8"/>
        <v>0</v>
      </c>
      <c r="H21">
        <f t="shared" si="9"/>
        <v>1.746999409007384E-2</v>
      </c>
      <c r="J21">
        <f t="shared" si="10"/>
        <v>19936.272456857776</v>
      </c>
      <c r="K21">
        <f t="shared" si="11"/>
        <v>1.7624395338731277E-2</v>
      </c>
      <c r="L21">
        <f t="shared" si="12"/>
        <v>1.582770807864295E-8</v>
      </c>
      <c r="N21">
        <f t="shared" ref="N21:N27" si="14">I10/(I10+J10+K10)</f>
        <v>0.13326914654949637</v>
      </c>
      <c r="O21">
        <f t="shared" ref="O21:O27" si="15">J10/(I10+J10+K10)</f>
        <v>9.2487501538225367E-2</v>
      </c>
      <c r="P21">
        <f t="shared" ref="P21:P27" si="16">K10/(I10+J10+K10)</f>
        <v>0.77424335191227811</v>
      </c>
    </row>
    <row r="22" spans="1:16">
      <c r="A22">
        <f t="shared" si="5"/>
        <v>2400</v>
      </c>
      <c r="B22">
        <f t="shared" si="13"/>
        <v>-2.6092930698635792E-2</v>
      </c>
      <c r="D22">
        <f t="shared" si="6"/>
        <v>-30711.542909935208</v>
      </c>
      <c r="E22">
        <f t="shared" si="7"/>
        <v>-2.5758318376508469E-2</v>
      </c>
      <c r="F22">
        <f t="shared" si="8"/>
        <v>-2.3640036046086765E-8</v>
      </c>
      <c r="H22">
        <f t="shared" si="9"/>
        <v>2.9269647309189968E-2</v>
      </c>
      <c r="J22">
        <f t="shared" si="10"/>
        <v>34450.558263348124</v>
      </c>
      <c r="K22">
        <f t="shared" si="11"/>
        <v>2.9706549884155536E-2</v>
      </c>
      <c r="L22">
        <f t="shared" si="12"/>
        <v>2.6518121917277524E-8</v>
      </c>
      <c r="N22">
        <f t="shared" si="14"/>
        <v>8.0059002862149606E-2</v>
      </c>
      <c r="O22">
        <f t="shared" si="15"/>
        <v>0</v>
      </c>
      <c r="P22">
        <f t="shared" si="16"/>
        <v>0.91994099713785049</v>
      </c>
    </row>
    <row r="23" spans="1:16">
      <c r="A23">
        <f t="shared" si="5"/>
        <v>3600</v>
      </c>
      <c r="B23">
        <f t="shared" si="13"/>
        <v>-0.11301498966297682</v>
      </c>
      <c r="D23">
        <f t="shared" si="6"/>
        <v>-144946.8271653745</v>
      </c>
      <c r="E23">
        <f t="shared" si="7"/>
        <v>-0.10707254000413451</v>
      </c>
      <c r="F23">
        <f t="shared" si="8"/>
        <v>-1.0239089124322005E-7</v>
      </c>
      <c r="H23">
        <f t="shared" si="9"/>
        <v>5.776530337420608E-2</v>
      </c>
      <c r="J23">
        <f t="shared" si="10"/>
        <v>74086.609832070753</v>
      </c>
      <c r="K23">
        <f t="shared" si="11"/>
        <v>5.9500888276633565E-2</v>
      </c>
      <c r="L23">
        <f t="shared" si="12"/>
        <v>5.2335012488680123E-8</v>
      </c>
      <c r="N23">
        <f t="shared" si="14"/>
        <v>6.8400301752941511E-2</v>
      </c>
      <c r="O23">
        <f t="shared" si="15"/>
        <v>4.7698748309389284E-2</v>
      </c>
      <c r="P23">
        <f t="shared" si="16"/>
        <v>0.88390094993766932</v>
      </c>
    </row>
    <row r="24" spans="1:16">
      <c r="A24">
        <f t="shared" si="5"/>
        <v>5400</v>
      </c>
      <c r="B24">
        <f t="shared" si="13"/>
        <v>0.10427071448194865</v>
      </c>
      <c r="D24">
        <f t="shared" si="6"/>
        <v>157135.03466154521</v>
      </c>
      <c r="E24">
        <f t="shared" si="7"/>
        <v>0.11011704835829819</v>
      </c>
      <c r="F24">
        <f t="shared" si="8"/>
        <v>9.4468631269287135E-8</v>
      </c>
      <c r="H24">
        <f t="shared" si="9"/>
        <v>0.11123149570435596</v>
      </c>
      <c r="J24">
        <f t="shared" si="10"/>
        <v>167624.86974216855</v>
      </c>
      <c r="K24">
        <f t="shared" si="11"/>
        <v>0.11791847749561578</v>
      </c>
      <c r="L24">
        <f t="shared" si="12"/>
        <v>1.0077505659602271E-7</v>
      </c>
      <c r="N24">
        <f t="shared" si="14"/>
        <v>6.300584518614763E-2</v>
      </c>
      <c r="O24">
        <f t="shared" si="15"/>
        <v>4.2455995922991221E-2</v>
      </c>
      <c r="P24">
        <f t="shared" si="16"/>
        <v>0.89453815889086108</v>
      </c>
    </row>
    <row r="25" spans="1:16">
      <c r="A25">
        <f t="shared" si="5"/>
        <v>7200</v>
      </c>
      <c r="B25">
        <f t="shared" si="13"/>
        <v>0.19803634443055126</v>
      </c>
      <c r="D25">
        <f t="shared" si="6"/>
        <v>318804.53566831641</v>
      </c>
      <c r="E25">
        <f t="shared" si="7"/>
        <v>0.22069198938755638</v>
      </c>
      <c r="F25">
        <f t="shared" si="8"/>
        <v>1.7941972003237841E-7</v>
      </c>
      <c r="H25">
        <f t="shared" si="9"/>
        <v>0.16404211275717553</v>
      </c>
      <c r="J25">
        <f t="shared" si="10"/>
        <v>264079.65536821424</v>
      </c>
      <c r="K25">
        <f t="shared" si="11"/>
        <v>0.17917704127770762</v>
      </c>
      <c r="L25">
        <f t="shared" si="12"/>
        <v>1.4862115350111321E-7</v>
      </c>
      <c r="N25">
        <f t="shared" si="14"/>
        <v>5.7551128285941083E-2</v>
      </c>
      <c r="O25">
        <f t="shared" si="15"/>
        <v>2.4939179330425991E-2</v>
      </c>
      <c r="P25">
        <f t="shared" si="16"/>
        <v>0.917509692383633</v>
      </c>
    </row>
    <row r="26" spans="1:16">
      <c r="A26">
        <f t="shared" si="5"/>
        <v>10800</v>
      </c>
      <c r="B26">
        <f t="shared" si="13"/>
        <v>0.19014166679102451</v>
      </c>
      <c r="D26">
        <f t="shared" si="6"/>
        <v>350292.4657647183</v>
      </c>
      <c r="E26">
        <f t="shared" si="7"/>
        <v>0.21089594388483401</v>
      </c>
      <c r="F26">
        <f t="shared" si="8"/>
        <v>1.7226719024850077E-7</v>
      </c>
      <c r="H26">
        <f t="shared" si="9"/>
        <v>0.26213183671072221</v>
      </c>
      <c r="J26">
        <f t="shared" si="10"/>
        <v>482917.8632253781</v>
      </c>
      <c r="K26">
        <f t="shared" si="11"/>
        <v>0.30399011086921823</v>
      </c>
      <c r="L26">
        <f t="shared" si="12"/>
        <v>2.3748984505571037E-7</v>
      </c>
      <c r="N26">
        <f t="shared" si="14"/>
        <v>4.5738621423690888E-2</v>
      </c>
      <c r="O26">
        <f t="shared" si="15"/>
        <v>2.5982829954332359E-2</v>
      </c>
      <c r="P26">
        <f t="shared" si="16"/>
        <v>0.92827854862197678</v>
      </c>
    </row>
    <row r="27" spans="1:16">
      <c r="A27">
        <f t="shared" si="5"/>
        <v>14400</v>
      </c>
      <c r="B27">
        <f t="shared" si="13"/>
        <v>0.41588496319987678</v>
      </c>
      <c r="D27">
        <f t="shared" si="6"/>
        <v>939047.29558345606</v>
      </c>
      <c r="E27">
        <f t="shared" si="7"/>
        <v>0.53765733472995603</v>
      </c>
      <c r="F27">
        <f t="shared" si="8"/>
        <v>3.7678923976081285E-7</v>
      </c>
      <c r="H27">
        <f t="shared" si="9"/>
        <v>0.37053981966530697</v>
      </c>
      <c r="J27">
        <f t="shared" si="10"/>
        <v>836660.24586577574</v>
      </c>
      <c r="K27">
        <f t="shared" si="11"/>
        <v>0.4628926835196206</v>
      </c>
      <c r="L27">
        <f t="shared" si="12"/>
        <v>3.3570681632386815E-7</v>
      </c>
      <c r="N27">
        <f t="shared" si="14"/>
        <v>5.0989329169500691E-2</v>
      </c>
      <c r="O27">
        <f t="shared" si="15"/>
        <v>2.5654612355168579E-2</v>
      </c>
      <c r="P27">
        <f t="shared" si="16"/>
        <v>0.92335605847533075</v>
      </c>
    </row>
  </sheetData>
  <pageMargins left="0.7" right="0.7" top="0.75" bottom="0.75" header="0.3" footer="0.3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zoomScale="85" zoomScaleNormal="85" workbookViewId="0">
      <selection activeCell="H28" sqref="H28"/>
    </sheetView>
  </sheetViews>
  <sheetFormatPr defaultColWidth="8.7109375" defaultRowHeight="15"/>
  <cols>
    <col min="2" max="2" width="8.7109375" customWidth="1"/>
    <col min="6" max="6" width="8.7109375" customWidth="1"/>
    <col min="8" max="11" width="8.7109375" customWidth="1"/>
    <col min="12" max="12" width="9.42578125" bestFit="1" customWidth="1"/>
    <col min="15" max="15" width="11.7109375" customWidth="1"/>
  </cols>
  <sheetData>
    <row r="1" spans="1:28">
      <c r="A1" t="s">
        <v>11</v>
      </c>
      <c r="L1" s="7">
        <v>41795</v>
      </c>
    </row>
    <row r="2" spans="1:28">
      <c r="A2" s="2" t="s">
        <v>3</v>
      </c>
      <c r="B2" t="s">
        <v>4</v>
      </c>
      <c r="L2" s="7">
        <v>41810</v>
      </c>
      <c r="N2" s="8" t="s">
        <v>52</v>
      </c>
    </row>
    <row r="3" spans="1:28">
      <c r="A3" s="2" t="s">
        <v>5</v>
      </c>
      <c r="B3" t="s">
        <v>6</v>
      </c>
      <c r="N3" t="s">
        <v>53</v>
      </c>
    </row>
    <row r="4" spans="1:28">
      <c r="A4" s="2" t="s">
        <v>7</v>
      </c>
      <c r="B4" t="s">
        <v>8</v>
      </c>
      <c r="N4" t="s">
        <v>54</v>
      </c>
    </row>
    <row r="5" spans="1:28">
      <c r="A5" s="2" t="s">
        <v>9</v>
      </c>
      <c r="B5" t="s">
        <v>10</v>
      </c>
    </row>
    <row r="7" spans="1:28">
      <c r="C7" t="s">
        <v>2</v>
      </c>
      <c r="H7" t="s">
        <v>17</v>
      </c>
    </row>
    <row r="8" spans="1:28">
      <c r="A8" s="1" t="s">
        <v>0</v>
      </c>
      <c r="B8" s="1" t="s">
        <v>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12</v>
      </c>
      <c r="I8" s="1" t="s">
        <v>13</v>
      </c>
      <c r="J8" s="1" t="s">
        <v>14</v>
      </c>
      <c r="K8" s="1" t="s">
        <v>15</v>
      </c>
      <c r="L8" s="1" t="s">
        <v>16</v>
      </c>
      <c r="N8" s="1"/>
      <c r="O8" s="1"/>
      <c r="P8" s="1"/>
      <c r="Q8" s="1"/>
      <c r="R8" s="1"/>
      <c r="S8" s="1"/>
    </row>
    <row r="9" spans="1:28">
      <c r="A9">
        <v>0</v>
      </c>
      <c r="B9">
        <v>0</v>
      </c>
      <c r="H9">
        <f>MAX(0.00000000000023369*C9+ 0.00000013248,0)</f>
        <v>1.3248000000000001E-7</v>
      </c>
      <c r="I9">
        <f>MAX(0.0000000000027484*D9-0.0000000033261,0)</f>
        <v>0</v>
      </c>
      <c r="J9">
        <f>MAX(0.0000000000044716*E9 - 0.000000049589,0)</f>
        <v>0</v>
      </c>
      <c r="K9">
        <f>MAX(0.0000000000040191*F9 - 0.0000000085075,0)</f>
        <v>0</v>
      </c>
    </row>
    <row r="10" spans="1:28">
      <c r="A10">
        <v>1</v>
      </c>
      <c r="B10">
        <v>20</v>
      </c>
      <c r="C10">
        <v>3321899</v>
      </c>
      <c r="F10">
        <v>51927</v>
      </c>
      <c r="G10">
        <v>161141</v>
      </c>
      <c r="H10">
        <f t="shared" ref="H10:H16" si="0">MAX(0.00000000000023369*C10+ 0.00000013248,0)</f>
        <v>9.0877457730999996E-7</v>
      </c>
      <c r="I10">
        <f t="shared" ref="I10:I16" si="1">MAX(0.0000000000027484*D10-0.0000000033261,0)</f>
        <v>0</v>
      </c>
      <c r="J10">
        <f t="shared" ref="J10:J16" si="2">MAX(0.0000000000044716*E10 - 0.000000049589,0)</f>
        <v>0</v>
      </c>
      <c r="K10">
        <f t="shared" ref="K10:K16" si="3">MAX(0.0000000000040191*F10 - 0.0000000085075,0)</f>
        <v>2.0019230570000001E-7</v>
      </c>
      <c r="L10">
        <f>G10/$G$10</f>
        <v>1</v>
      </c>
    </row>
    <row r="11" spans="1:28">
      <c r="A11">
        <v>2</v>
      </c>
      <c r="B11">
        <v>40</v>
      </c>
      <c r="C11">
        <v>3166475</v>
      </c>
      <c r="D11">
        <v>5982</v>
      </c>
      <c r="E11">
        <v>14683</v>
      </c>
      <c r="F11">
        <v>149330</v>
      </c>
      <c r="G11">
        <v>1479330</v>
      </c>
      <c r="H11">
        <f t="shared" si="0"/>
        <v>8.7245354274999997E-7</v>
      </c>
      <c r="I11">
        <f t="shared" si="1"/>
        <v>1.3114828799999999E-8</v>
      </c>
      <c r="J11">
        <f t="shared" si="2"/>
        <v>1.6067502799999996E-8</v>
      </c>
      <c r="K11">
        <f t="shared" si="3"/>
        <v>5.9166470300000006E-7</v>
      </c>
      <c r="L11">
        <f t="shared" ref="L11:L16" si="4">G11/$G$10</f>
        <v>9.1803451635524169</v>
      </c>
    </row>
    <row r="12" spans="1:28">
      <c r="A12">
        <v>3</v>
      </c>
      <c r="B12">
        <v>60</v>
      </c>
      <c r="C12">
        <v>2899080</v>
      </c>
      <c r="D12">
        <v>7260</v>
      </c>
      <c r="E12">
        <v>7775</v>
      </c>
      <c r="F12">
        <v>264866</v>
      </c>
      <c r="G12">
        <v>152239</v>
      </c>
      <c r="H12">
        <f t="shared" si="0"/>
        <v>8.0996600519999994E-7</v>
      </c>
      <c r="I12">
        <f t="shared" si="1"/>
        <v>1.6627283999999998E-8</v>
      </c>
      <c r="J12">
        <f t="shared" si="2"/>
        <v>0</v>
      </c>
      <c r="K12">
        <f t="shared" si="3"/>
        <v>1.0560154405999998E-6</v>
      </c>
      <c r="L12">
        <f t="shared" si="4"/>
        <v>0.94475645552652643</v>
      </c>
    </row>
    <row r="13" spans="1:28">
      <c r="A13">
        <v>4</v>
      </c>
      <c r="B13">
        <v>90</v>
      </c>
      <c r="C13" s="3">
        <v>2610471</v>
      </c>
      <c r="D13" s="3">
        <v>8316</v>
      </c>
      <c r="E13" s="3">
        <v>4620</v>
      </c>
      <c r="F13" s="3">
        <v>439900</v>
      </c>
      <c r="G13" s="3">
        <v>139030</v>
      </c>
      <c r="H13">
        <f t="shared" si="0"/>
        <v>7.4252096798999995E-7</v>
      </c>
      <c r="I13">
        <f t="shared" si="1"/>
        <v>1.95295944E-8</v>
      </c>
      <c r="J13">
        <f t="shared" si="2"/>
        <v>0</v>
      </c>
      <c r="K13">
        <f t="shared" si="3"/>
        <v>1.7594945899999999E-6</v>
      </c>
      <c r="L13">
        <f t="shared" si="4"/>
        <v>0.86278476613648913</v>
      </c>
    </row>
    <row r="14" spans="1:28">
      <c r="A14">
        <v>5</v>
      </c>
      <c r="B14">
        <v>120</v>
      </c>
      <c r="C14" s="3">
        <v>2343453</v>
      </c>
      <c r="D14" s="3">
        <v>12050</v>
      </c>
      <c r="E14" s="3">
        <v>8920</v>
      </c>
      <c r="F14" s="3">
        <v>802660</v>
      </c>
      <c r="G14" s="3">
        <v>157706</v>
      </c>
      <c r="H14">
        <f t="shared" si="0"/>
        <v>6.8012153156999994E-7</v>
      </c>
      <c r="I14">
        <f t="shared" si="1"/>
        <v>2.9792119999999998E-8</v>
      </c>
      <c r="J14">
        <f t="shared" si="2"/>
        <v>0</v>
      </c>
      <c r="K14">
        <f t="shared" si="3"/>
        <v>3.2174633059999998E-6</v>
      </c>
      <c r="L14">
        <f t="shared" si="4"/>
        <v>0.97868326496670621</v>
      </c>
    </row>
    <row r="15" spans="1:28">
      <c r="A15">
        <v>6</v>
      </c>
      <c r="B15">
        <v>180</v>
      </c>
      <c r="C15" s="3">
        <v>1930113</v>
      </c>
      <c r="D15" s="3">
        <v>2033</v>
      </c>
      <c r="E15" s="3">
        <v>2309</v>
      </c>
      <c r="F15" s="3">
        <v>1310580</v>
      </c>
      <c r="G15" s="3">
        <v>162131</v>
      </c>
      <c r="H15">
        <f t="shared" si="0"/>
        <v>5.8352810697E-7</v>
      </c>
      <c r="I15">
        <f t="shared" si="1"/>
        <v>2.2613971999999996E-9</v>
      </c>
      <c r="J15">
        <f t="shared" si="2"/>
        <v>0</v>
      </c>
      <c r="K15">
        <f t="shared" si="3"/>
        <v>5.2588445780000001E-6</v>
      </c>
      <c r="L15">
        <f t="shared" si="4"/>
        <v>1.0061436878261896</v>
      </c>
    </row>
    <row r="16" spans="1:28">
      <c r="A16">
        <v>7</v>
      </c>
      <c r="B16">
        <v>240</v>
      </c>
      <c r="C16" s="3">
        <v>1376994</v>
      </c>
      <c r="D16" s="3">
        <v>63378</v>
      </c>
      <c r="E16" s="3">
        <v>34542</v>
      </c>
      <c r="F16" s="3">
        <v>1603204</v>
      </c>
      <c r="G16" s="3">
        <v>147133</v>
      </c>
      <c r="H16">
        <f t="shared" si="0"/>
        <v>4.5426972785999998E-7</v>
      </c>
      <c r="I16">
        <f t="shared" si="1"/>
        <v>1.7086199519999998E-7</v>
      </c>
      <c r="J16">
        <f t="shared" si="2"/>
        <v>1.0486900719999997E-7</v>
      </c>
      <c r="K16">
        <f t="shared" si="3"/>
        <v>6.4349296964000004E-6</v>
      </c>
      <c r="L16">
        <f t="shared" si="4"/>
        <v>0.91306992013205823</v>
      </c>
      <c r="AB16" t="s">
        <v>49</v>
      </c>
    </row>
    <row r="18" spans="1:22">
      <c r="A18" t="s">
        <v>38</v>
      </c>
      <c r="H18" t="s">
        <v>39</v>
      </c>
      <c r="N18" t="s">
        <v>45</v>
      </c>
      <c r="R18" t="s">
        <v>39</v>
      </c>
      <c r="T18" t="s">
        <v>45</v>
      </c>
    </row>
    <row r="19" spans="1:22">
      <c r="A19" s="1" t="s">
        <v>1</v>
      </c>
      <c r="B19" s="1" t="s">
        <v>19</v>
      </c>
      <c r="D19" s="1" t="s">
        <v>21</v>
      </c>
      <c r="E19" s="1" t="s">
        <v>18</v>
      </c>
      <c r="F19" s="1" t="s">
        <v>20</v>
      </c>
      <c r="H19" s="1" t="s">
        <v>19</v>
      </c>
      <c r="J19" s="1" t="s">
        <v>21</v>
      </c>
      <c r="K19" s="1" t="s">
        <v>18</v>
      </c>
      <c r="L19" s="1" t="s">
        <v>20</v>
      </c>
      <c r="N19" s="1" t="s">
        <v>13</v>
      </c>
      <c r="O19" s="1" t="s">
        <v>14</v>
      </c>
      <c r="P19" s="1" t="s">
        <v>15</v>
      </c>
      <c r="R19" t="s">
        <v>19</v>
      </c>
      <c r="T19" t="s">
        <v>13</v>
      </c>
      <c r="U19" t="s">
        <v>14</v>
      </c>
      <c r="V19" t="s">
        <v>15</v>
      </c>
    </row>
    <row r="20" spans="1:22">
      <c r="A20">
        <f t="shared" ref="A20:A27" si="5">B9*60</f>
        <v>0</v>
      </c>
      <c r="B20" t="e">
        <f>($C$9-$C9)/$C$9</f>
        <v>#DIV/0!</v>
      </c>
      <c r="D20" t="e">
        <f t="shared" ref="D20:D27" si="6">B20/$H9</f>
        <v>#DIV/0!</v>
      </c>
      <c r="E20" t="e">
        <f>LN(1/(1-B20))</f>
        <v>#DIV/0!</v>
      </c>
      <c r="F20" t="e">
        <f>$H$9*B20</f>
        <v>#DIV/0!</v>
      </c>
      <c r="H20">
        <f t="shared" ref="H20:H27" si="7">(2*I9+J9+K9)/(25*H9+2*I9+J9+K9)</f>
        <v>0</v>
      </c>
      <c r="J20">
        <f t="shared" ref="J20:J27" si="8">H20/$H9</f>
        <v>0</v>
      </c>
      <c r="K20">
        <f>LN(1/(1-H20))</f>
        <v>0</v>
      </c>
      <c r="L20">
        <f>$H$9*H20</f>
        <v>0</v>
      </c>
      <c r="N20">
        <v>0</v>
      </c>
      <c r="O20">
        <v>0</v>
      </c>
      <c r="P20">
        <v>0</v>
      </c>
      <c r="R20">
        <v>0</v>
      </c>
      <c r="T20">
        <v>0</v>
      </c>
      <c r="U20">
        <v>0</v>
      </c>
      <c r="V20">
        <v>0</v>
      </c>
    </row>
    <row r="21" spans="1:22">
      <c r="A21">
        <f t="shared" si="5"/>
        <v>1200</v>
      </c>
      <c r="B21">
        <f t="shared" ref="B21:B27" si="9">($H$10-$H10/L10)/$H$10</f>
        <v>0</v>
      </c>
      <c r="D21">
        <f t="shared" si="6"/>
        <v>0</v>
      </c>
      <c r="E21">
        <f t="shared" ref="E21:E27" si="10">LN(1/(1-B21))</f>
        <v>0</v>
      </c>
      <c r="F21">
        <f t="shared" ref="F21:F27" si="11">$H$9*B21</f>
        <v>0</v>
      </c>
      <c r="H21">
        <f t="shared" si="7"/>
        <v>8.7345627136041458E-3</v>
      </c>
      <c r="J21">
        <f t="shared" si="8"/>
        <v>9611.3634026368927</v>
      </c>
      <c r="K21">
        <f t="shared" ref="K21:K27" si="12">LN(1/(1-H21))</f>
        <v>8.7729325993438322E-3</v>
      </c>
      <c r="L21">
        <f t="shared" ref="L21:L27" si="13">$H$9*H21</f>
        <v>1.1571548682982774E-9</v>
      </c>
      <c r="N21">
        <f t="shared" ref="N21:N27" si="14">I10/(I10+J10+K10)</f>
        <v>0</v>
      </c>
      <c r="O21">
        <f t="shared" ref="O21:O27" si="15">J10/(I10+J10+K10)</f>
        <v>0</v>
      </c>
      <c r="P21">
        <f t="shared" ref="P21:P27" si="16">K10/(I10+J10+K10)</f>
        <v>1</v>
      </c>
      <c r="R21">
        <v>9.0218284640947357E-3</v>
      </c>
      <c r="T21">
        <v>3.5855209502606671E-2</v>
      </c>
      <c r="U21">
        <v>0</v>
      </c>
      <c r="V21">
        <v>0.96414479049739332</v>
      </c>
    </row>
    <row r="22" spans="1:22">
      <c r="A22">
        <f t="shared" si="5"/>
        <v>2400</v>
      </c>
      <c r="B22">
        <f t="shared" si="9"/>
        <v>0.89542517871067917</v>
      </c>
      <c r="D22">
        <f t="shared" si="6"/>
        <v>1026329.9245576698</v>
      </c>
      <c r="E22">
        <f t="shared" si="10"/>
        <v>2.2578524705788747</v>
      </c>
      <c r="F22">
        <f t="shared" si="11"/>
        <v>1.1862592767559078E-7</v>
      </c>
      <c r="H22">
        <f t="shared" si="7"/>
        <v>2.8244748396948672E-2</v>
      </c>
      <c r="J22">
        <f t="shared" si="8"/>
        <v>32373.928252867619</v>
      </c>
      <c r="K22">
        <f t="shared" si="12"/>
        <v>2.8651304990621837E-2</v>
      </c>
      <c r="L22">
        <f t="shared" si="13"/>
        <v>3.7418642676277601E-9</v>
      </c>
      <c r="N22">
        <f t="shared" si="14"/>
        <v>2.1124090265567001E-2</v>
      </c>
      <c r="O22">
        <f t="shared" si="15"/>
        <v>2.587997027375992E-2</v>
      </c>
      <c r="P22">
        <f t="shared" si="16"/>
        <v>0.95299593946067318</v>
      </c>
      <c r="R22">
        <v>2.6791006424089776E-2</v>
      </c>
      <c r="T22">
        <v>5.7931317093767108E-2</v>
      </c>
      <c r="U22">
        <v>0</v>
      </c>
      <c r="V22">
        <v>0.94206868290623291</v>
      </c>
    </row>
    <row r="23" spans="1:22">
      <c r="A23">
        <f t="shared" si="5"/>
        <v>3600</v>
      </c>
      <c r="B23">
        <f t="shared" si="9"/>
        <v>5.66111168779381E-2</v>
      </c>
      <c r="D23">
        <f t="shared" si="6"/>
        <v>69893.201090531526</v>
      </c>
      <c r="E23">
        <f t="shared" si="10"/>
        <v>5.8276692044884761E-2</v>
      </c>
      <c r="F23">
        <f t="shared" si="11"/>
        <v>7.4998407639892395E-9</v>
      </c>
      <c r="H23">
        <f t="shared" si="7"/>
        <v>5.1047359716644237E-2</v>
      </c>
      <c r="J23">
        <f t="shared" si="8"/>
        <v>63024.076799420029</v>
      </c>
      <c r="K23">
        <f t="shared" si="12"/>
        <v>5.2396386482244664E-2</v>
      </c>
      <c r="L23">
        <f t="shared" si="13"/>
        <v>6.7627542152610291E-9</v>
      </c>
      <c r="N23">
        <f t="shared" si="14"/>
        <v>1.5501232254384135E-2</v>
      </c>
      <c r="O23">
        <f t="shared" si="15"/>
        <v>0</v>
      </c>
      <c r="P23">
        <f t="shared" si="16"/>
        <v>0.98449876774561584</v>
      </c>
      <c r="R23">
        <v>4.9419408080159682E-2</v>
      </c>
      <c r="T23">
        <v>5.4049921836320534E-2</v>
      </c>
      <c r="U23">
        <v>6.3305141564089923E-3</v>
      </c>
      <c r="V23">
        <v>0.93961956400727054</v>
      </c>
    </row>
    <row r="24" spans="1:22">
      <c r="A24">
        <f t="shared" si="5"/>
        <v>5400</v>
      </c>
      <c r="B24">
        <f t="shared" si="9"/>
        <v>5.2999769823547781E-2</v>
      </c>
      <c r="D24">
        <f t="shared" si="6"/>
        <v>71378.145679869296</v>
      </c>
      <c r="E24">
        <f t="shared" si="10"/>
        <v>5.445594273753273E-2</v>
      </c>
      <c r="F24">
        <f t="shared" si="11"/>
        <v>7.0214095062236105E-9</v>
      </c>
      <c r="H24">
        <f t="shared" si="7"/>
        <v>8.8330765950197704E-2</v>
      </c>
      <c r="J24">
        <f t="shared" si="8"/>
        <v>118960.63513103015</v>
      </c>
      <c r="K24">
        <f t="shared" si="12"/>
        <v>9.247803665575148E-2</v>
      </c>
      <c r="L24">
        <f t="shared" si="13"/>
        <v>1.1702059873082192E-8</v>
      </c>
      <c r="N24">
        <f t="shared" si="14"/>
        <v>1.0977700343397311E-2</v>
      </c>
      <c r="O24">
        <f t="shared" si="15"/>
        <v>0</v>
      </c>
      <c r="P24">
        <f t="shared" si="16"/>
        <v>0.98902229965660271</v>
      </c>
      <c r="R24">
        <v>9.2038059231914396E-2</v>
      </c>
      <c r="T24">
        <v>5.3433482676241706E-2</v>
      </c>
      <c r="U24">
        <v>1.8269161495918305E-2</v>
      </c>
      <c r="V24">
        <v>0.92829735582784001</v>
      </c>
    </row>
    <row r="25" spans="1:22">
      <c r="A25">
        <f t="shared" si="5"/>
        <v>7200</v>
      </c>
      <c r="B25">
        <f t="shared" si="9"/>
        <v>0.2353051018250937</v>
      </c>
      <c r="D25">
        <f t="shared" si="6"/>
        <v>345975.0807799201</v>
      </c>
      <c r="E25">
        <f t="shared" si="10"/>
        <v>0.26827835062296401</v>
      </c>
      <c r="F25">
        <f t="shared" si="11"/>
        <v>3.1173219889788415E-8</v>
      </c>
      <c r="H25">
        <f t="shared" si="7"/>
        <v>0.16158943175200829</v>
      </c>
      <c r="J25">
        <f t="shared" si="8"/>
        <v>237589.0546782036</v>
      </c>
      <c r="K25">
        <f t="shared" si="12"/>
        <v>0.17624736023718121</v>
      </c>
      <c r="L25">
        <f t="shared" si="13"/>
        <v>2.1407367918506059E-8</v>
      </c>
      <c r="N25">
        <f t="shared" si="14"/>
        <v>9.1745539206622307E-3</v>
      </c>
      <c r="O25">
        <f t="shared" si="15"/>
        <v>0</v>
      </c>
      <c r="P25">
        <f t="shared" si="16"/>
        <v>0.99082544607933776</v>
      </c>
      <c r="R25">
        <v>0.13668043384436795</v>
      </c>
      <c r="T25">
        <v>5.0765597115637731E-2</v>
      </c>
      <c r="U25">
        <v>2.0121227735448076E-2</v>
      </c>
      <c r="V25">
        <v>0.92911317514891423</v>
      </c>
    </row>
    <row r="26" spans="1:22">
      <c r="A26">
        <f t="shared" si="5"/>
        <v>10800</v>
      </c>
      <c r="B26">
        <f t="shared" si="9"/>
        <v>0.36181645300858101</v>
      </c>
      <c r="D26">
        <f t="shared" si="6"/>
        <v>620049.74342595378</v>
      </c>
      <c r="E26">
        <f t="shared" si="10"/>
        <v>0.44912934580340702</v>
      </c>
      <c r="F26">
        <f t="shared" si="11"/>
        <v>4.7933443694576813E-8</v>
      </c>
      <c r="H26">
        <f t="shared" si="7"/>
        <v>0.26513607538504019</v>
      </c>
      <c r="J26">
        <f t="shared" si="8"/>
        <v>454367.27420341934</v>
      </c>
      <c r="K26">
        <f t="shared" si="12"/>
        <v>0.3080699334874783</v>
      </c>
      <c r="L26">
        <f t="shared" si="13"/>
        <v>3.5125227267010125E-8</v>
      </c>
      <c r="N26">
        <f t="shared" si="14"/>
        <v>4.2983304473619404E-4</v>
      </c>
      <c r="O26">
        <f t="shared" si="15"/>
        <v>0</v>
      </c>
      <c r="P26">
        <f t="shared" si="16"/>
        <v>0.99957016695526379</v>
      </c>
      <c r="R26">
        <v>0.23282440264481333</v>
      </c>
      <c r="T26">
        <v>5.033241574712996E-2</v>
      </c>
      <c r="U26">
        <v>2.0028224308673268E-2</v>
      </c>
      <c r="V26">
        <v>0.92963935994419666</v>
      </c>
    </row>
    <row r="27" spans="1:22">
      <c r="A27">
        <f t="shared" si="5"/>
        <v>14400</v>
      </c>
      <c r="B27">
        <f t="shared" si="9"/>
        <v>0.45253848901319715</v>
      </c>
      <c r="D27">
        <f t="shared" si="6"/>
        <v>996188.9627667719</v>
      </c>
      <c r="E27">
        <f t="shared" si="10"/>
        <v>0.602463119330095</v>
      </c>
      <c r="F27">
        <f t="shared" si="11"/>
        <v>5.9952299024468366E-8</v>
      </c>
      <c r="H27">
        <f t="shared" si="7"/>
        <v>0.37731233524698571</v>
      </c>
      <c r="J27">
        <f t="shared" si="8"/>
        <v>830590.97295443923</v>
      </c>
      <c r="K27">
        <f t="shared" si="12"/>
        <v>0.47371022659331419</v>
      </c>
      <c r="L27">
        <f t="shared" si="13"/>
        <v>4.9986338173520672E-8</v>
      </c>
      <c r="N27">
        <f t="shared" si="14"/>
        <v>2.54612776400025E-2</v>
      </c>
      <c r="O27">
        <f t="shared" si="15"/>
        <v>1.5627225381660653E-2</v>
      </c>
      <c r="P27">
        <f t="shared" si="16"/>
        <v>0.95891149697833689</v>
      </c>
      <c r="R27">
        <v>0.31048526955301514</v>
      </c>
      <c r="T27">
        <v>4.7305837499571041E-2</v>
      </c>
      <c r="U27">
        <v>1.8335735784363712E-2</v>
      </c>
      <c r="V27">
        <v>0.93435842671606528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zoomScale="70" zoomScaleNormal="70" workbookViewId="0">
      <selection activeCell="A18" sqref="A18:W27"/>
    </sheetView>
  </sheetViews>
  <sheetFormatPr defaultColWidth="8.7109375" defaultRowHeight="15"/>
  <cols>
    <col min="2" max="2" width="8.7109375" customWidth="1"/>
    <col min="6" max="6" width="8.7109375" customWidth="1"/>
    <col min="8" max="11" width="8.7109375" customWidth="1"/>
    <col min="12" max="12" width="9.42578125" bestFit="1" customWidth="1"/>
    <col min="15" max="15" width="11.7109375" customWidth="1"/>
  </cols>
  <sheetData>
    <row r="1" spans="1:28">
      <c r="A1" t="s">
        <v>11</v>
      </c>
      <c r="L1" s="7">
        <v>41795</v>
      </c>
    </row>
    <row r="2" spans="1:28">
      <c r="A2" s="2" t="s">
        <v>3</v>
      </c>
      <c r="B2" t="s">
        <v>4</v>
      </c>
      <c r="L2" s="7">
        <v>41810</v>
      </c>
      <c r="N2" s="8" t="s">
        <v>52</v>
      </c>
    </row>
    <row r="3" spans="1:28">
      <c r="A3" s="2" t="s">
        <v>5</v>
      </c>
      <c r="B3" t="s">
        <v>6</v>
      </c>
    </row>
    <row r="4" spans="1:28">
      <c r="A4" s="2" t="s">
        <v>7</v>
      </c>
      <c r="B4" t="s">
        <v>8</v>
      </c>
    </row>
    <row r="5" spans="1:28">
      <c r="A5" s="2" t="s">
        <v>9</v>
      </c>
      <c r="B5" t="s">
        <v>10</v>
      </c>
    </row>
    <row r="7" spans="1:28">
      <c r="C7" t="s">
        <v>2</v>
      </c>
      <c r="H7" t="s">
        <v>17</v>
      </c>
    </row>
    <row r="8" spans="1:28">
      <c r="A8" s="1" t="s">
        <v>0</v>
      </c>
      <c r="B8" s="1" t="s">
        <v>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12</v>
      </c>
      <c r="I8" s="1" t="s">
        <v>13</v>
      </c>
      <c r="J8" s="1" t="s">
        <v>14</v>
      </c>
      <c r="K8" s="1" t="s">
        <v>15</v>
      </c>
      <c r="L8" s="1" t="s">
        <v>16</v>
      </c>
      <c r="N8" s="1"/>
      <c r="O8" s="1"/>
      <c r="P8" s="1"/>
      <c r="Q8" s="1"/>
      <c r="R8" s="1"/>
      <c r="S8" s="1"/>
    </row>
    <row r="9" spans="1:28">
      <c r="A9">
        <v>0</v>
      </c>
      <c r="B9">
        <v>0</v>
      </c>
      <c r="H9">
        <f>MAX(0.00000000000023369*C9+ 0.00000013248,0)</f>
        <v>1.3248000000000001E-7</v>
      </c>
      <c r="I9">
        <f>MAX(0.0000000000027484*D9-0.0000000033261,0)</f>
        <v>0</v>
      </c>
      <c r="J9">
        <f>MAX(0.0000000000044716*E9 - 0.000000049589,0)</f>
        <v>0</v>
      </c>
      <c r="K9">
        <f>MAX(0.0000000000040191*F9 - 0.0000000085075,0)</f>
        <v>0</v>
      </c>
    </row>
    <row r="10" spans="1:28">
      <c r="A10">
        <v>1</v>
      </c>
      <c r="B10">
        <v>20</v>
      </c>
      <c r="H10">
        <f t="shared" ref="H10:H16" si="0">MAX(0.00000000000023369*C10+ 0.00000013248,0)</f>
        <v>1.3248000000000001E-7</v>
      </c>
      <c r="I10">
        <f t="shared" ref="I10:I16" si="1">MAX(0.0000000000027484*D10-0.0000000033261,0)</f>
        <v>0</v>
      </c>
      <c r="J10">
        <f t="shared" ref="J10:J16" si="2">MAX(0.0000000000044716*E10 - 0.000000049589,0)</f>
        <v>0</v>
      </c>
      <c r="K10">
        <f t="shared" ref="K10:K16" si="3">MAX(0.0000000000040191*F10 - 0.0000000085075,0)</f>
        <v>0</v>
      </c>
      <c r="L10" t="e">
        <f>G10/$G$10</f>
        <v>#DIV/0!</v>
      </c>
    </row>
    <row r="11" spans="1:28">
      <c r="A11">
        <v>2</v>
      </c>
      <c r="B11">
        <v>40</v>
      </c>
      <c r="H11">
        <f t="shared" si="0"/>
        <v>1.3248000000000001E-7</v>
      </c>
      <c r="I11">
        <f t="shared" si="1"/>
        <v>0</v>
      </c>
      <c r="J11">
        <f t="shared" si="2"/>
        <v>0</v>
      </c>
      <c r="K11">
        <f t="shared" si="3"/>
        <v>0</v>
      </c>
      <c r="L11" t="e">
        <f t="shared" ref="L11:L16" si="4">G11/$G$10</f>
        <v>#DIV/0!</v>
      </c>
    </row>
    <row r="12" spans="1:28">
      <c r="A12">
        <v>3</v>
      </c>
      <c r="B12">
        <v>60</v>
      </c>
      <c r="H12">
        <f t="shared" si="0"/>
        <v>1.3248000000000001E-7</v>
      </c>
      <c r="I12">
        <f t="shared" si="1"/>
        <v>0</v>
      </c>
      <c r="J12">
        <f t="shared" si="2"/>
        <v>0</v>
      </c>
      <c r="K12">
        <f t="shared" si="3"/>
        <v>0</v>
      </c>
      <c r="L12" t="e">
        <f t="shared" si="4"/>
        <v>#DIV/0!</v>
      </c>
    </row>
    <row r="13" spans="1:28">
      <c r="A13">
        <v>4</v>
      </c>
      <c r="B13">
        <v>90</v>
      </c>
      <c r="C13" s="3">
        <v>2836000</v>
      </c>
      <c r="D13" s="3">
        <v>63710</v>
      </c>
      <c r="E13" s="3">
        <v>25150</v>
      </c>
      <c r="F13" s="3">
        <v>404400</v>
      </c>
      <c r="G13" s="3">
        <v>246100</v>
      </c>
      <c r="H13">
        <f t="shared" si="0"/>
        <v>7.9522483999999992E-7</v>
      </c>
      <c r="I13">
        <f t="shared" si="1"/>
        <v>1.7177446399999998E-7</v>
      </c>
      <c r="J13">
        <f t="shared" si="2"/>
        <v>6.2871739999999992E-8</v>
      </c>
      <c r="K13">
        <f t="shared" si="3"/>
        <v>1.61681654E-6</v>
      </c>
      <c r="L13" t="e">
        <f t="shared" si="4"/>
        <v>#DIV/0!</v>
      </c>
    </row>
    <row r="14" spans="1:28">
      <c r="A14">
        <v>5</v>
      </c>
      <c r="B14">
        <v>120</v>
      </c>
      <c r="C14" s="3">
        <v>3034000</v>
      </c>
      <c r="D14" s="3">
        <v>66840</v>
      </c>
      <c r="E14" s="3">
        <v>30850</v>
      </c>
      <c r="F14" s="3">
        <v>677300</v>
      </c>
      <c r="G14" s="3">
        <v>182700</v>
      </c>
      <c r="H14">
        <f t="shared" si="0"/>
        <v>8.4149545999999995E-7</v>
      </c>
      <c r="I14">
        <f t="shared" si="1"/>
        <v>1.80376956E-7</v>
      </c>
      <c r="J14">
        <f t="shared" si="2"/>
        <v>8.8359859999999974E-8</v>
      </c>
      <c r="K14">
        <f t="shared" si="3"/>
        <v>2.7136289299999999E-6</v>
      </c>
      <c r="L14" t="e">
        <f t="shared" si="4"/>
        <v>#DIV/0!</v>
      </c>
    </row>
    <row r="15" spans="1:28">
      <c r="A15">
        <v>6</v>
      </c>
      <c r="B15">
        <v>180</v>
      </c>
      <c r="C15" s="3">
        <v>2727000</v>
      </c>
      <c r="D15" s="3">
        <v>83430</v>
      </c>
      <c r="E15" s="3">
        <v>34410</v>
      </c>
      <c r="F15" s="3">
        <v>798900</v>
      </c>
      <c r="G15" s="3">
        <v>236100</v>
      </c>
      <c r="H15">
        <f t="shared" si="0"/>
        <v>7.6975262999999993E-7</v>
      </c>
      <c r="I15">
        <f t="shared" si="1"/>
        <v>2.2597291199999998E-7</v>
      </c>
      <c r="J15">
        <f t="shared" si="2"/>
        <v>1.0427875599999999E-7</v>
      </c>
      <c r="K15">
        <f t="shared" si="3"/>
        <v>3.20235149E-6</v>
      </c>
      <c r="L15" t="e">
        <f t="shared" si="4"/>
        <v>#DIV/0!</v>
      </c>
    </row>
    <row r="16" spans="1:28">
      <c r="A16">
        <v>7</v>
      </c>
      <c r="B16">
        <v>240</v>
      </c>
      <c r="C16" s="3">
        <v>2302000</v>
      </c>
      <c r="D16" s="3">
        <v>94060</v>
      </c>
      <c r="E16" s="3">
        <v>38300</v>
      </c>
      <c r="F16" s="3">
        <v>963600</v>
      </c>
      <c r="G16" s="3">
        <v>228300</v>
      </c>
      <c r="H16">
        <f t="shared" si="0"/>
        <v>6.7043437999999996E-7</v>
      </c>
      <c r="I16">
        <f t="shared" si="1"/>
        <v>2.5518840399999998E-7</v>
      </c>
      <c r="J16">
        <f t="shared" si="2"/>
        <v>1.2167327999999999E-7</v>
      </c>
      <c r="K16">
        <f t="shared" si="3"/>
        <v>3.8642972600000002E-6</v>
      </c>
      <c r="L16" t="e">
        <f t="shared" si="4"/>
        <v>#DIV/0!</v>
      </c>
      <c r="AB16" t="s">
        <v>49</v>
      </c>
    </row>
    <row r="18" spans="1:22">
      <c r="A18" t="s">
        <v>38</v>
      </c>
      <c r="H18" t="s">
        <v>39</v>
      </c>
      <c r="N18" t="s">
        <v>45</v>
      </c>
      <c r="R18" t="s">
        <v>39</v>
      </c>
      <c r="T18" t="s">
        <v>45</v>
      </c>
    </row>
    <row r="19" spans="1:22">
      <c r="A19" s="1" t="s">
        <v>1</v>
      </c>
      <c r="B19" s="1" t="s">
        <v>19</v>
      </c>
      <c r="D19" s="1" t="s">
        <v>21</v>
      </c>
      <c r="E19" s="1" t="s">
        <v>18</v>
      </c>
      <c r="F19" s="1" t="s">
        <v>20</v>
      </c>
      <c r="H19" s="1" t="s">
        <v>19</v>
      </c>
      <c r="J19" s="1" t="s">
        <v>21</v>
      </c>
      <c r="K19" s="1" t="s">
        <v>18</v>
      </c>
      <c r="L19" s="1" t="s">
        <v>20</v>
      </c>
      <c r="N19" s="1" t="s">
        <v>13</v>
      </c>
      <c r="O19" s="1" t="s">
        <v>14</v>
      </c>
      <c r="P19" s="1" t="s">
        <v>15</v>
      </c>
      <c r="R19" t="s">
        <v>19</v>
      </c>
      <c r="T19" t="s">
        <v>13</v>
      </c>
      <c r="U19" t="s">
        <v>14</v>
      </c>
      <c r="V19" t="s">
        <v>15</v>
      </c>
    </row>
    <row r="20" spans="1:22">
      <c r="A20">
        <f t="shared" ref="A20:A27" si="5">B9*60</f>
        <v>0</v>
      </c>
      <c r="B20" t="e">
        <f>($C$9-$C9)/$C$9</f>
        <v>#DIV/0!</v>
      </c>
      <c r="D20" t="e">
        <f t="shared" ref="D20:D27" si="6">B20/$H9</f>
        <v>#DIV/0!</v>
      </c>
      <c r="E20" t="e">
        <f>LN(1/(1-B20))</f>
        <v>#DIV/0!</v>
      </c>
      <c r="F20" t="e">
        <f>$H$9*B20</f>
        <v>#DIV/0!</v>
      </c>
      <c r="H20">
        <f t="shared" ref="H20:H27" si="7">(2*I9+J9+K9)/(25*H9+2*I9+J9+K9)</f>
        <v>0</v>
      </c>
      <c r="J20">
        <f t="shared" ref="J20:J27" si="8">H20/$H9</f>
        <v>0</v>
      </c>
      <c r="K20">
        <f>LN(1/(1-H20))</f>
        <v>0</v>
      </c>
      <c r="L20">
        <f>$H$9*H20</f>
        <v>0</v>
      </c>
      <c r="N20">
        <v>0</v>
      </c>
      <c r="O20">
        <v>0</v>
      </c>
      <c r="P20">
        <v>0</v>
      </c>
      <c r="R20">
        <v>0</v>
      </c>
      <c r="T20">
        <v>0</v>
      </c>
      <c r="U20">
        <v>0</v>
      </c>
      <c r="V20">
        <v>0</v>
      </c>
    </row>
    <row r="21" spans="1:22">
      <c r="A21">
        <f t="shared" si="5"/>
        <v>1200</v>
      </c>
      <c r="B21" t="e">
        <f t="shared" ref="B21:B27" si="9">($H$10-$H10/L10)/$H$10</f>
        <v>#DIV/0!</v>
      </c>
      <c r="D21" t="e">
        <f t="shared" si="6"/>
        <v>#DIV/0!</v>
      </c>
      <c r="E21" t="e">
        <f t="shared" ref="E21:E27" si="10">LN(1/(1-B21))</f>
        <v>#DIV/0!</v>
      </c>
      <c r="F21" t="e">
        <f t="shared" ref="F21:F27" si="11">$H$9*B21</f>
        <v>#DIV/0!</v>
      </c>
      <c r="H21">
        <f t="shared" si="7"/>
        <v>0</v>
      </c>
      <c r="J21">
        <f t="shared" si="8"/>
        <v>0</v>
      </c>
      <c r="K21">
        <f t="shared" ref="K21:K27" si="12">LN(1/(1-H21))</f>
        <v>0</v>
      </c>
      <c r="L21">
        <f t="shared" ref="L21:L27" si="13">$H$9*H21</f>
        <v>0</v>
      </c>
      <c r="N21" t="e">
        <f t="shared" ref="N21:N27" si="14">I10/(I10+J10+K10)</f>
        <v>#DIV/0!</v>
      </c>
      <c r="O21" t="e">
        <f t="shared" ref="O21:O27" si="15">J10/(I10+J10+K10)</f>
        <v>#DIV/0!</v>
      </c>
      <c r="P21" t="e">
        <f t="shared" ref="P21:P27" si="16">K10/(I10+J10+K10)</f>
        <v>#DIV/0!</v>
      </c>
      <c r="R21">
        <v>9.0218284640947357E-3</v>
      </c>
      <c r="T21">
        <v>3.5855209502606671E-2</v>
      </c>
      <c r="U21">
        <v>0</v>
      </c>
      <c r="V21">
        <v>0.96414479049739332</v>
      </c>
    </row>
    <row r="22" spans="1:22">
      <c r="A22">
        <f t="shared" si="5"/>
        <v>2400</v>
      </c>
      <c r="B22" t="e">
        <f t="shared" si="9"/>
        <v>#DIV/0!</v>
      </c>
      <c r="D22" t="e">
        <f t="shared" si="6"/>
        <v>#DIV/0!</v>
      </c>
      <c r="E22" t="e">
        <f t="shared" si="10"/>
        <v>#DIV/0!</v>
      </c>
      <c r="F22" t="e">
        <f t="shared" si="11"/>
        <v>#DIV/0!</v>
      </c>
      <c r="H22">
        <f t="shared" si="7"/>
        <v>0</v>
      </c>
      <c r="J22">
        <f t="shared" si="8"/>
        <v>0</v>
      </c>
      <c r="K22">
        <f t="shared" si="12"/>
        <v>0</v>
      </c>
      <c r="L22">
        <f t="shared" si="13"/>
        <v>0</v>
      </c>
      <c r="N22" t="e">
        <f t="shared" si="14"/>
        <v>#DIV/0!</v>
      </c>
      <c r="O22" t="e">
        <f t="shared" si="15"/>
        <v>#DIV/0!</v>
      </c>
      <c r="P22" t="e">
        <f t="shared" si="16"/>
        <v>#DIV/0!</v>
      </c>
      <c r="R22">
        <v>2.6791006424089776E-2</v>
      </c>
      <c r="T22">
        <v>5.7931317093767108E-2</v>
      </c>
      <c r="U22">
        <v>0</v>
      </c>
      <c r="V22">
        <v>0.94206868290623291</v>
      </c>
    </row>
    <row r="23" spans="1:22">
      <c r="A23">
        <f t="shared" si="5"/>
        <v>3600</v>
      </c>
      <c r="B23" t="e">
        <f t="shared" si="9"/>
        <v>#DIV/0!</v>
      </c>
      <c r="D23" t="e">
        <f t="shared" si="6"/>
        <v>#DIV/0!</v>
      </c>
      <c r="E23" t="e">
        <f t="shared" si="10"/>
        <v>#DIV/0!</v>
      </c>
      <c r="F23" t="e">
        <f t="shared" si="11"/>
        <v>#DIV/0!</v>
      </c>
      <c r="H23">
        <f t="shared" si="7"/>
        <v>0</v>
      </c>
      <c r="J23">
        <f t="shared" si="8"/>
        <v>0</v>
      </c>
      <c r="K23">
        <f t="shared" si="12"/>
        <v>0</v>
      </c>
      <c r="L23">
        <f t="shared" si="13"/>
        <v>0</v>
      </c>
      <c r="N23" t="e">
        <f t="shared" si="14"/>
        <v>#DIV/0!</v>
      </c>
      <c r="O23" t="e">
        <f t="shared" si="15"/>
        <v>#DIV/0!</v>
      </c>
      <c r="P23" t="e">
        <f t="shared" si="16"/>
        <v>#DIV/0!</v>
      </c>
      <c r="R23">
        <v>4.9419408080159682E-2</v>
      </c>
      <c r="T23">
        <v>5.4049921836320534E-2</v>
      </c>
      <c r="U23">
        <v>6.3305141564089923E-3</v>
      </c>
      <c r="V23">
        <v>0.93961956400727054</v>
      </c>
    </row>
    <row r="24" spans="1:22">
      <c r="A24">
        <f t="shared" si="5"/>
        <v>5400</v>
      </c>
      <c r="B24" t="e">
        <f t="shared" si="9"/>
        <v>#DIV/0!</v>
      </c>
      <c r="D24" t="e">
        <f t="shared" si="6"/>
        <v>#DIV/0!</v>
      </c>
      <c r="E24" t="e">
        <f t="shared" si="10"/>
        <v>#DIV/0!</v>
      </c>
      <c r="F24" t="e">
        <f t="shared" si="11"/>
        <v>#DIV/0!</v>
      </c>
      <c r="H24">
        <f t="shared" si="7"/>
        <v>9.2368987636207781E-2</v>
      </c>
      <c r="J24">
        <f t="shared" si="8"/>
        <v>116154.55527798628</v>
      </c>
      <c r="K24">
        <f t="shared" si="12"/>
        <v>9.6917357021840803E-2</v>
      </c>
      <c r="L24">
        <f t="shared" si="13"/>
        <v>1.2237043482044807E-8</v>
      </c>
      <c r="N24">
        <f t="shared" si="14"/>
        <v>9.2777704848053907E-2</v>
      </c>
      <c r="O24">
        <f t="shared" si="15"/>
        <v>3.3957874768880576E-2</v>
      </c>
      <c r="P24">
        <f t="shared" si="16"/>
        <v>0.87326442038306551</v>
      </c>
      <c r="R24">
        <v>9.2038059231914396E-2</v>
      </c>
      <c r="T24">
        <v>5.3433482676241706E-2</v>
      </c>
      <c r="U24">
        <v>1.8269161495918305E-2</v>
      </c>
      <c r="V24">
        <v>0.92829735582784001</v>
      </c>
    </row>
    <row r="25" spans="1:22">
      <c r="A25">
        <f t="shared" si="5"/>
        <v>7200</v>
      </c>
      <c r="B25" t="e">
        <f t="shared" si="9"/>
        <v>#DIV/0!</v>
      </c>
      <c r="D25" t="e">
        <f t="shared" si="6"/>
        <v>#DIV/0!</v>
      </c>
      <c r="E25" t="e">
        <f t="shared" si="10"/>
        <v>#DIV/0!</v>
      </c>
      <c r="F25" t="e">
        <f t="shared" si="11"/>
        <v>#DIV/0!</v>
      </c>
      <c r="H25">
        <f t="shared" si="7"/>
        <v>0.1306911494397566</v>
      </c>
      <c r="J25">
        <f t="shared" si="8"/>
        <v>155308.20503744204</v>
      </c>
      <c r="K25">
        <f t="shared" si="12"/>
        <v>0.14005680769938594</v>
      </c>
      <c r="L25">
        <f t="shared" si="13"/>
        <v>1.7313963477778956E-8</v>
      </c>
      <c r="N25">
        <f t="shared" si="14"/>
        <v>6.0481165411024683E-2</v>
      </c>
      <c r="O25">
        <f t="shared" si="15"/>
        <v>2.9627439263111757E-2</v>
      </c>
      <c r="P25">
        <f t="shared" si="16"/>
        <v>0.90989139532586361</v>
      </c>
      <c r="R25">
        <v>0.13668043384436795</v>
      </c>
      <c r="T25">
        <v>5.0765597115637731E-2</v>
      </c>
      <c r="U25">
        <v>2.0121227735448076E-2</v>
      </c>
      <c r="V25">
        <v>0.92911317514891423</v>
      </c>
    </row>
    <row r="26" spans="1:22">
      <c r="A26">
        <f t="shared" si="5"/>
        <v>10800</v>
      </c>
      <c r="B26" t="e">
        <f t="shared" si="9"/>
        <v>#DIV/0!</v>
      </c>
      <c r="D26" t="e">
        <f t="shared" si="6"/>
        <v>#DIV/0!</v>
      </c>
      <c r="E26" t="e">
        <f t="shared" si="10"/>
        <v>#DIV/0!</v>
      </c>
      <c r="F26" t="e">
        <f t="shared" si="11"/>
        <v>#DIV/0!</v>
      </c>
      <c r="H26">
        <f t="shared" si="7"/>
        <v>0.16339935861504687</v>
      </c>
      <c r="J26">
        <f t="shared" si="8"/>
        <v>212275.15470138358</v>
      </c>
      <c r="K26">
        <f t="shared" si="12"/>
        <v>0.17840845331768318</v>
      </c>
      <c r="L26">
        <f t="shared" si="13"/>
        <v>2.1647147029321411E-8</v>
      </c>
      <c r="N26">
        <f t="shared" si="14"/>
        <v>6.396781690246113E-2</v>
      </c>
      <c r="O26">
        <f t="shared" si="15"/>
        <v>2.951895566413916E-2</v>
      </c>
      <c r="P26">
        <f t="shared" si="16"/>
        <v>0.90651322743339968</v>
      </c>
      <c r="R26">
        <v>0.23282440264481333</v>
      </c>
      <c r="T26">
        <v>5.033241574712996E-2</v>
      </c>
      <c r="U26">
        <v>2.0028224308673268E-2</v>
      </c>
      <c r="V26">
        <v>0.92963935994419666</v>
      </c>
    </row>
    <row r="27" spans="1:22">
      <c r="A27">
        <f t="shared" si="5"/>
        <v>14400</v>
      </c>
      <c r="B27" t="e">
        <f t="shared" si="9"/>
        <v>#DIV/0!</v>
      </c>
      <c r="D27" t="e">
        <f t="shared" si="6"/>
        <v>#DIV/0!</v>
      </c>
      <c r="E27" t="e">
        <f t="shared" si="10"/>
        <v>#DIV/0!</v>
      </c>
      <c r="F27" t="e">
        <f t="shared" si="11"/>
        <v>#DIV/0!</v>
      </c>
      <c r="H27">
        <f t="shared" si="7"/>
        <v>0.21152107989310184</v>
      </c>
      <c r="J27">
        <f t="shared" si="8"/>
        <v>315498.55765615997</v>
      </c>
      <c r="K27">
        <f t="shared" si="12"/>
        <v>0.23764960710648045</v>
      </c>
      <c r="L27">
        <f t="shared" si="13"/>
        <v>2.8022312664238133E-8</v>
      </c>
      <c r="N27">
        <f t="shared" si="14"/>
        <v>6.0169497858838079E-2</v>
      </c>
      <c r="O27">
        <f t="shared" si="15"/>
        <v>2.8688686655361527E-2</v>
      </c>
      <c r="P27">
        <f t="shared" si="16"/>
        <v>0.91114181548580042</v>
      </c>
      <c r="R27">
        <v>0.31048526955301514</v>
      </c>
      <c r="T27">
        <v>4.7305837499571041E-2</v>
      </c>
      <c r="U27">
        <v>1.8335735784363712E-2</v>
      </c>
      <c r="V27">
        <v>0.93435842671606528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zoomScale="70" zoomScaleNormal="70" workbookViewId="0">
      <selection activeCell="S22" sqref="S22"/>
    </sheetView>
  </sheetViews>
  <sheetFormatPr defaultColWidth="8.7109375" defaultRowHeight="15"/>
  <cols>
    <col min="8" max="8" width="12.140625" bestFit="1" customWidth="1"/>
    <col min="12" max="12" width="9.42578125" bestFit="1" customWidth="1"/>
  </cols>
  <sheetData>
    <row r="1" spans="1:16">
      <c r="A1" t="s">
        <v>11</v>
      </c>
      <c r="L1" s="7">
        <v>41796</v>
      </c>
      <c r="O1" t="s">
        <v>64</v>
      </c>
    </row>
    <row r="2" spans="1:16">
      <c r="A2" s="2" t="s">
        <v>3</v>
      </c>
      <c r="B2" t="s">
        <v>4</v>
      </c>
      <c r="L2" s="7">
        <v>41807</v>
      </c>
      <c r="O2" t="s">
        <v>65</v>
      </c>
    </row>
    <row r="3" spans="1:16">
      <c r="A3" s="2" t="s">
        <v>5</v>
      </c>
      <c r="B3" t="s">
        <v>6</v>
      </c>
    </row>
    <row r="4" spans="1:16">
      <c r="A4" s="2" t="s">
        <v>7</v>
      </c>
      <c r="B4" t="s">
        <v>8</v>
      </c>
      <c r="N4" s="8" t="s">
        <v>52</v>
      </c>
    </row>
    <row r="5" spans="1:16">
      <c r="A5" s="2" t="s">
        <v>9</v>
      </c>
      <c r="B5" t="s">
        <v>10</v>
      </c>
    </row>
    <row r="7" spans="1:16">
      <c r="C7" t="s">
        <v>2</v>
      </c>
      <c r="H7" t="s">
        <v>17</v>
      </c>
    </row>
    <row r="8" spans="1:16">
      <c r="A8" s="1" t="s">
        <v>0</v>
      </c>
      <c r="B8" s="1" t="s">
        <v>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12</v>
      </c>
      <c r="I8" s="1" t="s">
        <v>13</v>
      </c>
      <c r="J8" s="1" t="s">
        <v>14</v>
      </c>
      <c r="K8" s="1" t="s">
        <v>15</v>
      </c>
      <c r="L8" s="1" t="s">
        <v>16</v>
      </c>
      <c r="P8" t="s">
        <v>60</v>
      </c>
    </row>
    <row r="9" spans="1:16">
      <c r="A9">
        <v>0</v>
      </c>
      <c r="B9">
        <v>0</v>
      </c>
      <c r="H9">
        <f>MAX(0.00000000000023369*C9+ 0.00000013248,0)</f>
        <v>1.3248000000000001E-7</v>
      </c>
      <c r="I9">
        <f>MAX(0.0000000000027484*D9-0.0000000033261,0)</f>
        <v>0</v>
      </c>
      <c r="J9">
        <f>MAX(0.0000000000044716*E9 - 0.000000049589,0)</f>
        <v>0</v>
      </c>
      <c r="K9">
        <f>MAX(0.0000000000040191*F9 - 0.0000000085075,0)</f>
        <v>0</v>
      </c>
    </row>
    <row r="10" spans="1:16">
      <c r="A10">
        <v>1</v>
      </c>
      <c r="B10">
        <v>20</v>
      </c>
      <c r="C10">
        <v>2440525</v>
      </c>
      <c r="D10">
        <v>22466</v>
      </c>
      <c r="E10">
        <v>0</v>
      </c>
      <c r="F10">
        <v>40858</v>
      </c>
      <c r="G10">
        <v>151004</v>
      </c>
      <c r="H10">
        <f>MAX(0.00000000000023369*C10+ 0.00000013248,0)</f>
        <v>7.0280628724999998E-7</v>
      </c>
      <c r="I10">
        <f t="shared" ref="I10:I16" si="0">MAX(0.0000000000027484*D10-0.0000000033261,0)</f>
        <v>5.8419454399999995E-8</v>
      </c>
      <c r="J10">
        <f t="shared" ref="J10:J16" si="1">MAX(0.0000000000044716*E10 - 0.000000049589,0)</f>
        <v>0</v>
      </c>
      <c r="K10">
        <f t="shared" ref="K10:K16" si="2">MAX(0.0000000000040191*F10 - 0.0000000085075,0)</f>
        <v>1.557048878E-7</v>
      </c>
      <c r="L10">
        <f>G10/$G$10</f>
        <v>1</v>
      </c>
    </row>
    <row r="11" spans="1:16">
      <c r="A11">
        <v>2</v>
      </c>
      <c r="B11">
        <v>40</v>
      </c>
      <c r="C11">
        <v>2156216</v>
      </c>
      <c r="D11">
        <v>45741</v>
      </c>
      <c r="E11">
        <v>0</v>
      </c>
      <c r="F11">
        <v>85489</v>
      </c>
      <c r="G11">
        <v>140589</v>
      </c>
      <c r="H11">
        <f t="shared" ref="H11:H16" si="3">MAX(0.00000000000023369*C11+ 0.00000013248,0)</f>
        <v>6.3636611703999994E-7</v>
      </c>
      <c r="I11">
        <f t="shared" si="0"/>
        <v>1.2238846439999999E-7</v>
      </c>
      <c r="J11">
        <f t="shared" si="1"/>
        <v>0</v>
      </c>
      <c r="K11">
        <f t="shared" si="2"/>
        <v>3.3508133990000003E-7</v>
      </c>
      <c r="L11">
        <f t="shared" ref="L11:L16" si="4">G11/$G$10</f>
        <v>0.93102831713067202</v>
      </c>
    </row>
    <row r="12" spans="1:16">
      <c r="A12">
        <v>3</v>
      </c>
      <c r="B12">
        <v>60</v>
      </c>
      <c r="C12">
        <v>2003837</v>
      </c>
      <c r="D12">
        <v>44367</v>
      </c>
      <c r="E12">
        <v>0</v>
      </c>
      <c r="F12">
        <v>196583</v>
      </c>
      <c r="G12">
        <v>129836</v>
      </c>
      <c r="H12">
        <f t="shared" si="3"/>
        <v>6.0075666853000003E-7</v>
      </c>
      <c r="I12">
        <f t="shared" si="0"/>
        <v>1.186121628E-7</v>
      </c>
      <c r="J12">
        <f t="shared" si="1"/>
        <v>0</v>
      </c>
      <c r="K12">
        <f t="shared" si="2"/>
        <v>7.8157923530000003E-7</v>
      </c>
      <c r="L12">
        <f t="shared" si="4"/>
        <v>0.85981828295939178</v>
      </c>
    </row>
    <row r="13" spans="1:16">
      <c r="A13">
        <v>4</v>
      </c>
      <c r="B13">
        <v>90</v>
      </c>
      <c r="C13">
        <v>1597972</v>
      </c>
      <c r="D13">
        <v>79621</v>
      </c>
      <c r="E13">
        <v>11996</v>
      </c>
      <c r="F13">
        <v>333178</v>
      </c>
      <c r="G13">
        <v>137703</v>
      </c>
      <c r="H13">
        <f t="shared" si="3"/>
        <v>5.0591007667999998E-7</v>
      </c>
      <c r="I13">
        <f t="shared" si="0"/>
        <v>2.1550425639999998E-7</v>
      </c>
      <c r="J13">
        <f t="shared" si="1"/>
        <v>4.0523135999999962E-9</v>
      </c>
      <c r="K13">
        <f t="shared" si="2"/>
        <v>1.3305681997999999E-6</v>
      </c>
      <c r="L13">
        <f t="shared" si="4"/>
        <v>0.91191624062938725</v>
      </c>
    </row>
    <row r="14" spans="1:16">
      <c r="A14">
        <v>5</v>
      </c>
      <c r="B14">
        <v>120</v>
      </c>
      <c r="C14">
        <v>1242351</v>
      </c>
      <c r="D14">
        <v>112668</v>
      </c>
      <c r="E14">
        <v>15193</v>
      </c>
      <c r="F14">
        <v>547443</v>
      </c>
      <c r="G14">
        <v>137745</v>
      </c>
      <c r="H14">
        <f t="shared" si="3"/>
        <v>4.2280500519000002E-7</v>
      </c>
      <c r="I14">
        <f t="shared" si="0"/>
        <v>3.0633063119999997E-7</v>
      </c>
      <c r="J14">
        <f t="shared" si="1"/>
        <v>1.8348018799999993E-8</v>
      </c>
      <c r="K14">
        <f t="shared" si="2"/>
        <v>2.1917206613E-6</v>
      </c>
      <c r="L14">
        <f t="shared" si="4"/>
        <v>0.91219437895684885</v>
      </c>
    </row>
    <row r="15" spans="1:16">
      <c r="A15">
        <v>6</v>
      </c>
      <c r="B15">
        <v>180</v>
      </c>
      <c r="C15">
        <v>609247</v>
      </c>
      <c r="D15">
        <v>184474</v>
      </c>
      <c r="E15">
        <v>23165</v>
      </c>
      <c r="F15">
        <v>1054575</v>
      </c>
      <c r="G15">
        <v>132207</v>
      </c>
      <c r="H15">
        <f t="shared" si="3"/>
        <v>2.7485493142999998E-7</v>
      </c>
      <c r="I15">
        <f t="shared" si="0"/>
        <v>5.0368224160000002E-7</v>
      </c>
      <c r="J15">
        <f t="shared" si="1"/>
        <v>5.3995613999999985E-8</v>
      </c>
      <c r="K15">
        <f t="shared" si="2"/>
        <v>4.2299348825000002E-6</v>
      </c>
      <c r="L15">
        <f t="shared" si="4"/>
        <v>0.87551985377870789</v>
      </c>
    </row>
    <row r="16" spans="1:16">
      <c r="A16">
        <v>7</v>
      </c>
      <c r="B16">
        <v>240</v>
      </c>
      <c r="C16">
        <v>226148</v>
      </c>
      <c r="D16">
        <v>225087</v>
      </c>
      <c r="E16">
        <v>33344</v>
      </c>
      <c r="F16">
        <v>1559292</v>
      </c>
      <c r="G16">
        <v>128287</v>
      </c>
      <c r="H16">
        <f t="shared" si="3"/>
        <v>1.8532852612000001E-7</v>
      </c>
      <c r="I16">
        <f t="shared" si="0"/>
        <v>6.1530301080000004E-7</v>
      </c>
      <c r="J16">
        <f t="shared" si="1"/>
        <v>9.9512030399999981E-8</v>
      </c>
      <c r="K16">
        <f t="shared" si="2"/>
        <v>6.2584429772000002E-6</v>
      </c>
      <c r="L16">
        <f t="shared" si="4"/>
        <v>0.8495602765489656</v>
      </c>
    </row>
    <row r="18" spans="1:16">
      <c r="A18" t="s">
        <v>38</v>
      </c>
      <c r="H18" t="s">
        <v>39</v>
      </c>
      <c r="N18" t="s">
        <v>45</v>
      </c>
    </row>
    <row r="19" spans="1:16">
      <c r="A19" s="1" t="s">
        <v>1</v>
      </c>
      <c r="B19" s="1" t="s">
        <v>19</v>
      </c>
      <c r="D19" s="1" t="s">
        <v>21</v>
      </c>
      <c r="E19" s="1" t="s">
        <v>18</v>
      </c>
      <c r="F19" s="1" t="s">
        <v>20</v>
      </c>
      <c r="H19" s="1" t="s">
        <v>19</v>
      </c>
      <c r="J19" s="1" t="s">
        <v>21</v>
      </c>
      <c r="K19" s="1" t="s">
        <v>18</v>
      </c>
      <c r="L19" s="1" t="s">
        <v>20</v>
      </c>
      <c r="N19" s="1" t="s">
        <v>13</v>
      </c>
      <c r="O19" s="1" t="s">
        <v>14</v>
      </c>
      <c r="P19" s="1" t="s">
        <v>15</v>
      </c>
    </row>
    <row r="20" spans="1:16">
      <c r="A20">
        <f t="shared" ref="A20:A27" si="5">B9*60</f>
        <v>0</v>
      </c>
      <c r="B20" t="e">
        <f>($C$9-C9)/$C$9</f>
        <v>#DIV/0!</v>
      </c>
      <c r="D20" t="e">
        <f t="shared" ref="D20:D27" si="6">B20/H9</f>
        <v>#DIV/0!</v>
      </c>
      <c r="E20" t="e">
        <f t="shared" ref="E20:E27" si="7">LN(1/(1-B20))</f>
        <v>#DIV/0!</v>
      </c>
      <c r="F20" t="e">
        <f>$H$9*B20</f>
        <v>#DIV/0!</v>
      </c>
      <c r="H20">
        <f t="shared" ref="H20:H27" si="8">(2*I9+J9+K9)/(25*H9+2*I9+J9+K9)</f>
        <v>0</v>
      </c>
      <c r="J20">
        <f t="shared" ref="J20:J27" si="9">H20/$H9</f>
        <v>0</v>
      </c>
      <c r="K20">
        <f>LN(1/(1-H20))</f>
        <v>0</v>
      </c>
      <c r="L20">
        <f>$H$9*H20</f>
        <v>0</v>
      </c>
      <c r="N20">
        <v>0</v>
      </c>
      <c r="O20">
        <v>0</v>
      </c>
      <c r="P20">
        <v>0</v>
      </c>
    </row>
    <row r="21" spans="1:16">
      <c r="A21">
        <f t="shared" si="5"/>
        <v>1200</v>
      </c>
      <c r="B21">
        <f t="shared" ref="B21:B27" si="10">($H$10-$H10/L10)/$H$10</f>
        <v>0</v>
      </c>
      <c r="D21">
        <f t="shared" si="6"/>
        <v>0</v>
      </c>
      <c r="E21">
        <f t="shared" si="7"/>
        <v>0</v>
      </c>
      <c r="F21">
        <f t="shared" ref="F21:F27" si="11">$H$9*B21</f>
        <v>0</v>
      </c>
      <c r="H21">
        <f t="shared" si="8"/>
        <v>1.5274806036279877E-2</v>
      </c>
      <c r="J21">
        <f t="shared" si="9"/>
        <v>21734.020189330451</v>
      </c>
      <c r="K21">
        <f t="shared" ref="K21:K27" si="12">LN(1/(1-H21))</f>
        <v>1.5392667635025741E-2</v>
      </c>
      <c r="L21">
        <f t="shared" ref="L21:L27" si="13">$H$9*H21</f>
        <v>2.023606303686358E-9</v>
      </c>
      <c r="N21">
        <f t="shared" ref="N21:N27" si="14">I10/(I10+J10+K10)</f>
        <v>0.27282958023256448</v>
      </c>
      <c r="O21">
        <f t="shared" ref="O21:O27" si="15">J10/(I10+J10+K10)</f>
        <v>0</v>
      </c>
      <c r="P21">
        <f t="shared" ref="P21:P27" si="16">K10/(I10+J10+K10)</f>
        <v>0.72717041976743546</v>
      </c>
    </row>
    <row r="22" spans="1:16">
      <c r="A22">
        <f t="shared" si="5"/>
        <v>2400</v>
      </c>
      <c r="B22">
        <f t="shared" si="10"/>
        <v>2.7457655458270488E-2</v>
      </c>
      <c r="D22">
        <f t="shared" si="6"/>
        <v>43147.576093440228</v>
      </c>
      <c r="E22">
        <f t="shared" si="7"/>
        <v>2.7841662492235533E-2</v>
      </c>
      <c r="F22">
        <f t="shared" si="11"/>
        <v>3.6375901951116745E-9</v>
      </c>
      <c r="H22">
        <f t="shared" si="8"/>
        <v>3.516634574706224E-2</v>
      </c>
      <c r="J22">
        <f t="shared" si="9"/>
        <v>55261.185040201941</v>
      </c>
      <c r="K22">
        <f t="shared" si="12"/>
        <v>3.5799571514620425E-2</v>
      </c>
      <c r="L22">
        <f t="shared" si="13"/>
        <v>4.658837484570806E-9</v>
      </c>
      <c r="N22">
        <f t="shared" si="14"/>
        <v>0.26753342679583714</v>
      </c>
      <c r="O22">
        <f t="shared" si="15"/>
        <v>0</v>
      </c>
      <c r="P22">
        <f t="shared" si="16"/>
        <v>0.73246657320416286</v>
      </c>
    </row>
    <row r="23" spans="1:16">
      <c r="A23">
        <f t="shared" si="5"/>
        <v>3600</v>
      </c>
      <c r="B23">
        <f t="shared" si="10"/>
        <v>5.8399969660821787E-3</v>
      </c>
      <c r="D23">
        <f t="shared" si="6"/>
        <v>9721.0688986143923</v>
      </c>
      <c r="E23">
        <f t="shared" si="7"/>
        <v>5.8571164326578929E-3</v>
      </c>
      <c r="F23">
        <f t="shared" si="11"/>
        <v>7.7368279806656709E-10</v>
      </c>
      <c r="H23">
        <f t="shared" si="8"/>
        <v>6.3525460195370378E-2</v>
      </c>
      <c r="J23">
        <f t="shared" si="9"/>
        <v>105742.41373102312</v>
      </c>
      <c r="K23">
        <f t="shared" si="12"/>
        <v>6.5632944008259642E-2</v>
      </c>
      <c r="L23">
        <f t="shared" si="13"/>
        <v>8.4158529666826689E-9</v>
      </c>
      <c r="N23">
        <f t="shared" si="14"/>
        <v>0.13176327062261448</v>
      </c>
      <c r="O23">
        <f t="shared" si="15"/>
        <v>0</v>
      </c>
      <c r="P23">
        <f t="shared" si="16"/>
        <v>0.8682367293773855</v>
      </c>
    </row>
    <row r="24" spans="1:16">
      <c r="A24">
        <f t="shared" si="5"/>
        <v>5400</v>
      </c>
      <c r="B24">
        <f t="shared" si="10"/>
        <v>0.21062613861997928</v>
      </c>
      <c r="D24">
        <f t="shared" si="6"/>
        <v>416331.17885731551</v>
      </c>
      <c r="E24">
        <f t="shared" si="7"/>
        <v>0.23651522831069954</v>
      </c>
      <c r="F24">
        <f t="shared" si="11"/>
        <v>2.7903750844374858E-8</v>
      </c>
      <c r="H24">
        <f t="shared" si="8"/>
        <v>0.12249929653271219</v>
      </c>
      <c r="J24">
        <f t="shared" si="9"/>
        <v>242136.50247214956</v>
      </c>
      <c r="K24">
        <f t="shared" si="12"/>
        <v>0.13067752197031468</v>
      </c>
      <c r="L24">
        <f t="shared" si="13"/>
        <v>1.622870680465371E-8</v>
      </c>
      <c r="N24">
        <f t="shared" si="14"/>
        <v>0.13902381317847384</v>
      </c>
      <c r="O24">
        <f t="shared" si="15"/>
        <v>2.6141854378101664E-3</v>
      </c>
      <c r="P24">
        <f t="shared" si="16"/>
        <v>0.85836200138371599</v>
      </c>
    </row>
    <row r="25" spans="1:16">
      <c r="A25">
        <f t="shared" si="5"/>
        <v>7200</v>
      </c>
      <c r="B25">
        <f t="shared" si="10"/>
        <v>0.34049652213698678</v>
      </c>
      <c r="D25">
        <f t="shared" si="6"/>
        <v>805327.55752022029</v>
      </c>
      <c r="E25">
        <f t="shared" si="7"/>
        <v>0.41626803335419466</v>
      </c>
      <c r="F25">
        <f t="shared" si="11"/>
        <v>4.5108979252708012E-8</v>
      </c>
      <c r="H25">
        <f t="shared" si="8"/>
        <v>0.21076386829188473</v>
      </c>
      <c r="J25">
        <f t="shared" si="9"/>
        <v>498489.52993631596</v>
      </c>
      <c r="K25">
        <f t="shared" si="12"/>
        <v>0.23668972318005682</v>
      </c>
      <c r="L25">
        <f t="shared" si="13"/>
        <v>2.7921997271308891E-8</v>
      </c>
      <c r="N25">
        <f t="shared" si="14"/>
        <v>0.12173371285884917</v>
      </c>
      <c r="O25">
        <f t="shared" si="15"/>
        <v>7.2913780883691317E-3</v>
      </c>
      <c r="P25">
        <f t="shared" si="16"/>
        <v>0.87097490905278174</v>
      </c>
    </row>
    <row r="26" spans="1:16">
      <c r="A26">
        <f t="shared" si="5"/>
        <v>10800</v>
      </c>
      <c r="B26">
        <f t="shared" si="10"/>
        <v>0.55331445712514549</v>
      </c>
      <c r="D26">
        <f t="shared" si="6"/>
        <v>2013114.5337156286</v>
      </c>
      <c r="E26">
        <f t="shared" si="7"/>
        <v>0.80590041543064062</v>
      </c>
      <c r="F26">
        <f t="shared" si="11"/>
        <v>7.3303099279939274E-8</v>
      </c>
      <c r="H26">
        <f t="shared" si="8"/>
        <v>0.4350439282086454</v>
      </c>
      <c r="J26">
        <f t="shared" si="9"/>
        <v>1582812.8894949164</v>
      </c>
      <c r="K26">
        <f t="shared" si="12"/>
        <v>0.57100729990015975</v>
      </c>
      <c r="L26">
        <f t="shared" si="13"/>
        <v>5.7634619609081349E-8</v>
      </c>
      <c r="N26">
        <f t="shared" si="14"/>
        <v>0.10520530150479342</v>
      </c>
      <c r="O26">
        <f t="shared" si="15"/>
        <v>1.1278191648689729E-2</v>
      </c>
      <c r="P26">
        <f t="shared" si="16"/>
        <v>0.88351650684651695</v>
      </c>
    </row>
    <row r="27" spans="1:16">
      <c r="A27">
        <f t="shared" si="5"/>
        <v>14400</v>
      </c>
      <c r="B27">
        <f t="shared" si="10"/>
        <v>0.68960662991644583</v>
      </c>
      <c r="D27">
        <f t="shared" si="6"/>
        <v>3720995.5982163604</v>
      </c>
      <c r="E27">
        <f t="shared" si="7"/>
        <v>1.1699148501680861</v>
      </c>
      <c r="F27">
        <f t="shared" si="11"/>
        <v>9.1359086331330753E-8</v>
      </c>
      <c r="H27">
        <f t="shared" si="8"/>
        <v>0.62090502705017325</v>
      </c>
      <c r="J27">
        <f t="shared" si="9"/>
        <v>3350293.8810841129</v>
      </c>
      <c r="K27">
        <f t="shared" si="12"/>
        <v>0.969968517033586</v>
      </c>
      <c r="L27">
        <f t="shared" si="13"/>
        <v>8.2257497983606961E-8</v>
      </c>
      <c r="N27">
        <f t="shared" si="14"/>
        <v>8.8237522428745593E-2</v>
      </c>
      <c r="O27">
        <f t="shared" si="15"/>
        <v>1.4270521775821629E-2</v>
      </c>
      <c r="P27">
        <f t="shared" si="16"/>
        <v>0.89749195579543284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zoomScale="70" zoomScaleNormal="70" workbookViewId="0">
      <selection activeCell="U20" sqref="U20"/>
    </sheetView>
  </sheetViews>
  <sheetFormatPr defaultColWidth="8.7109375" defaultRowHeight="15"/>
  <cols>
    <col min="8" max="8" width="12.140625" bestFit="1" customWidth="1"/>
    <col min="12" max="12" width="9.42578125" bestFit="1" customWidth="1"/>
  </cols>
  <sheetData>
    <row r="1" spans="1:16">
      <c r="A1" t="s">
        <v>11</v>
      </c>
      <c r="L1" s="7">
        <v>41796</v>
      </c>
      <c r="O1" t="s">
        <v>63</v>
      </c>
    </row>
    <row r="2" spans="1:16">
      <c r="A2" s="2" t="s">
        <v>3</v>
      </c>
      <c r="B2" t="s">
        <v>4</v>
      </c>
      <c r="L2" s="7">
        <v>41807</v>
      </c>
      <c r="O2" t="s">
        <v>59</v>
      </c>
    </row>
    <row r="3" spans="1:16">
      <c r="A3" s="2" t="s">
        <v>5</v>
      </c>
      <c r="B3" t="s">
        <v>6</v>
      </c>
    </row>
    <row r="4" spans="1:16">
      <c r="A4" s="2" t="s">
        <v>7</v>
      </c>
      <c r="B4" t="s">
        <v>8</v>
      </c>
      <c r="N4" s="8" t="s">
        <v>52</v>
      </c>
    </row>
    <row r="5" spans="1:16">
      <c r="A5" s="2" t="s">
        <v>9</v>
      </c>
      <c r="B5" t="s">
        <v>10</v>
      </c>
    </row>
    <row r="7" spans="1:16">
      <c r="C7" t="s">
        <v>2</v>
      </c>
      <c r="H7" t="s">
        <v>17</v>
      </c>
    </row>
    <row r="8" spans="1:16">
      <c r="A8" s="1" t="s">
        <v>0</v>
      </c>
      <c r="B8" s="1" t="s">
        <v>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12</v>
      </c>
      <c r="I8" s="1" t="s">
        <v>13</v>
      </c>
      <c r="J8" s="1" t="s">
        <v>14</v>
      </c>
      <c r="K8" s="1" t="s">
        <v>15</v>
      </c>
      <c r="L8" s="1" t="s">
        <v>16</v>
      </c>
      <c r="P8" t="s">
        <v>60</v>
      </c>
    </row>
    <row r="9" spans="1:16">
      <c r="A9">
        <v>0</v>
      </c>
      <c r="B9">
        <v>0</v>
      </c>
      <c r="H9">
        <f>MAX(0.00000000000023369*C9+ 0.00000013248,0)</f>
        <v>1.3248000000000001E-7</v>
      </c>
      <c r="I9">
        <f>MAX(0.0000000000027484*D9-0.0000000033261,0)</f>
        <v>0</v>
      </c>
      <c r="J9">
        <f>MAX(0.0000000000044716*E9 - 0.000000049589,0)</f>
        <v>0</v>
      </c>
      <c r="K9">
        <f>MAX(0.0000000000040191*F9 - 0.0000000085075,0)</f>
        <v>0</v>
      </c>
    </row>
    <row r="10" spans="1:16">
      <c r="A10">
        <v>1</v>
      </c>
      <c r="B10">
        <v>20</v>
      </c>
      <c r="C10">
        <v>2994943</v>
      </c>
      <c r="D10">
        <v>0</v>
      </c>
      <c r="E10">
        <v>0</v>
      </c>
      <c r="F10">
        <v>50853</v>
      </c>
      <c r="G10">
        <v>121832</v>
      </c>
      <c r="H10">
        <f>MAX(0.00000000000023369*C10+ 0.00000013248,0)</f>
        <v>8.323682296699999E-7</v>
      </c>
      <c r="I10">
        <f t="shared" ref="I10:I16" si="0">MAX(0.0000000000027484*D10-0.0000000033261,0)</f>
        <v>0</v>
      </c>
      <c r="J10">
        <f t="shared" ref="J10:J16" si="1">MAX(0.0000000000044716*E10 - 0.000000049589,0)</f>
        <v>0</v>
      </c>
      <c r="K10">
        <f t="shared" ref="K10:K16" si="2">MAX(0.0000000000040191*F10 - 0.0000000085075,0)</f>
        <v>1.958757923E-7</v>
      </c>
      <c r="L10">
        <f>G10/$G$10</f>
        <v>1</v>
      </c>
    </row>
    <row r="11" spans="1:16">
      <c r="A11">
        <v>2</v>
      </c>
      <c r="B11">
        <v>40</v>
      </c>
      <c r="C11">
        <v>2807908</v>
      </c>
      <c r="D11">
        <v>15025</v>
      </c>
      <c r="E11">
        <v>0</v>
      </c>
      <c r="F11">
        <v>171432</v>
      </c>
      <c r="G11">
        <v>119718</v>
      </c>
      <c r="H11">
        <f t="shared" ref="H11:H16" si="3">MAX(0.00000000000023369*C11+ 0.00000013248,0)</f>
        <v>7.8866002051999997E-7</v>
      </c>
      <c r="I11">
        <f t="shared" si="0"/>
        <v>3.7968610000000002E-8</v>
      </c>
      <c r="J11">
        <f t="shared" si="1"/>
        <v>0</v>
      </c>
      <c r="K11">
        <f t="shared" si="2"/>
        <v>6.8049485119999999E-7</v>
      </c>
      <c r="L11">
        <f t="shared" ref="L11:L16" si="4">G11/$G$10</f>
        <v>0.98264823691640946</v>
      </c>
    </row>
    <row r="12" spans="1:16">
      <c r="A12">
        <v>3</v>
      </c>
      <c r="B12">
        <v>60</v>
      </c>
      <c r="C12">
        <v>2062237</v>
      </c>
      <c r="D12">
        <v>41554</v>
      </c>
      <c r="E12">
        <v>0</v>
      </c>
      <c r="F12">
        <v>345344</v>
      </c>
      <c r="G12">
        <v>138495</v>
      </c>
      <c r="H12">
        <f t="shared" si="3"/>
        <v>6.1440416452999991E-7</v>
      </c>
      <c r="I12">
        <f t="shared" si="0"/>
        <v>1.1088091359999998E-7</v>
      </c>
      <c r="J12">
        <f t="shared" si="1"/>
        <v>0</v>
      </c>
      <c r="K12">
        <f t="shared" si="2"/>
        <v>1.3794645704E-6</v>
      </c>
      <c r="L12">
        <f t="shared" si="4"/>
        <v>1.1367703066517827</v>
      </c>
    </row>
    <row r="13" spans="1:16">
      <c r="A13">
        <v>4</v>
      </c>
      <c r="B13">
        <v>90</v>
      </c>
      <c r="C13">
        <v>1529399</v>
      </c>
      <c r="D13">
        <v>76223</v>
      </c>
      <c r="E13">
        <v>5296</v>
      </c>
      <c r="F13">
        <v>633138</v>
      </c>
      <c r="G13">
        <v>121816</v>
      </c>
      <c r="H13">
        <f t="shared" si="3"/>
        <v>4.8988525231000001E-7</v>
      </c>
      <c r="I13">
        <f t="shared" si="0"/>
        <v>2.061651932E-7</v>
      </c>
      <c r="J13">
        <f t="shared" si="1"/>
        <v>0</v>
      </c>
      <c r="K13">
        <f t="shared" si="2"/>
        <v>2.5361374357999999E-6</v>
      </c>
      <c r="L13">
        <f t="shared" si="4"/>
        <v>0.99986867161336923</v>
      </c>
    </row>
    <row r="14" spans="1:16">
      <c r="A14">
        <v>5</v>
      </c>
      <c r="B14">
        <v>120</v>
      </c>
      <c r="C14">
        <v>1117278</v>
      </c>
      <c r="D14">
        <v>150422</v>
      </c>
      <c r="E14">
        <v>9748</v>
      </c>
      <c r="F14">
        <v>974634</v>
      </c>
      <c r="G14">
        <v>115800</v>
      </c>
      <c r="H14">
        <f t="shared" si="3"/>
        <v>3.9357669581999998E-7</v>
      </c>
      <c r="I14">
        <f t="shared" si="0"/>
        <v>4.1009372479999996E-7</v>
      </c>
      <c r="J14">
        <f t="shared" si="1"/>
        <v>0</v>
      </c>
      <c r="K14">
        <f t="shared" si="2"/>
        <v>3.9086440094000003E-6</v>
      </c>
      <c r="L14">
        <f t="shared" si="4"/>
        <v>0.95048919824019962</v>
      </c>
    </row>
    <row r="15" spans="1:16">
      <c r="A15">
        <v>6</v>
      </c>
      <c r="B15">
        <v>180</v>
      </c>
      <c r="C15">
        <v>511715</v>
      </c>
      <c r="D15">
        <v>243459</v>
      </c>
      <c r="E15">
        <v>27390</v>
      </c>
      <c r="F15">
        <v>1946022</v>
      </c>
      <c r="G15">
        <v>135789</v>
      </c>
      <c r="H15">
        <f t="shared" si="3"/>
        <v>2.5206267834999996E-7</v>
      </c>
      <c r="I15">
        <f t="shared" si="0"/>
        <v>6.6579661559999997E-7</v>
      </c>
      <c r="J15">
        <f t="shared" si="1"/>
        <v>7.2888123999999984E-8</v>
      </c>
      <c r="K15">
        <f t="shared" si="2"/>
        <v>7.8127495202000004E-6</v>
      </c>
      <c r="L15">
        <f t="shared" si="4"/>
        <v>1.1145593932628537</v>
      </c>
    </row>
    <row r="16" spans="1:16">
      <c r="A16">
        <v>7</v>
      </c>
      <c r="B16">
        <v>240</v>
      </c>
      <c r="C16">
        <v>159384</v>
      </c>
      <c r="D16">
        <v>285370</v>
      </c>
      <c r="E16">
        <v>33257</v>
      </c>
      <c r="F16">
        <v>2969534</v>
      </c>
      <c r="G16">
        <v>153187</v>
      </c>
      <c r="H16">
        <f t="shared" si="3"/>
        <v>1.6972644696000001E-7</v>
      </c>
      <c r="I16">
        <f t="shared" si="0"/>
        <v>7.8098480799999997E-7</v>
      </c>
      <c r="J16">
        <f t="shared" si="1"/>
        <v>9.9123001199999974E-8</v>
      </c>
      <c r="K16">
        <f t="shared" si="2"/>
        <v>1.1926346599399999E-5</v>
      </c>
      <c r="L16">
        <f t="shared" si="4"/>
        <v>1.2573625976754876</v>
      </c>
    </row>
    <row r="18" spans="1:16">
      <c r="A18" t="s">
        <v>38</v>
      </c>
      <c r="H18" t="s">
        <v>39</v>
      </c>
      <c r="N18" t="s">
        <v>45</v>
      </c>
    </row>
    <row r="19" spans="1:16">
      <c r="A19" s="1" t="s">
        <v>1</v>
      </c>
      <c r="B19" s="1" t="s">
        <v>19</v>
      </c>
      <c r="D19" s="1" t="s">
        <v>21</v>
      </c>
      <c r="E19" s="1" t="s">
        <v>18</v>
      </c>
      <c r="F19" s="1" t="s">
        <v>20</v>
      </c>
      <c r="H19" s="1" t="s">
        <v>19</v>
      </c>
      <c r="J19" s="1" t="s">
        <v>21</v>
      </c>
      <c r="K19" s="1" t="s">
        <v>18</v>
      </c>
      <c r="L19" s="1" t="s">
        <v>20</v>
      </c>
      <c r="N19" s="1" t="s">
        <v>13</v>
      </c>
      <c r="O19" s="1" t="s">
        <v>14</v>
      </c>
      <c r="P19" s="1" t="s">
        <v>15</v>
      </c>
    </row>
    <row r="20" spans="1:16">
      <c r="A20">
        <f t="shared" ref="A20:A27" si="5">B9*60</f>
        <v>0</v>
      </c>
      <c r="B20" t="e">
        <f>($C$9-C9)/$C$9</f>
        <v>#DIV/0!</v>
      </c>
      <c r="D20" t="e">
        <f t="shared" ref="D20:D27" si="6">B20/H9</f>
        <v>#DIV/0!</v>
      </c>
      <c r="E20" t="e">
        <f t="shared" ref="E20:E27" si="7">LN(1/(1-B20))</f>
        <v>#DIV/0!</v>
      </c>
      <c r="F20" t="e">
        <f>$H$9*B20</f>
        <v>#DIV/0!</v>
      </c>
      <c r="H20">
        <f t="shared" ref="H20:H27" si="8">(2*I9+J9+K9)/(25*H9+2*I9+J9+K9)</f>
        <v>0</v>
      </c>
      <c r="J20">
        <f t="shared" ref="J20:J27" si="9">H20/$H9</f>
        <v>0</v>
      </c>
      <c r="K20">
        <f>LN(1/(1-H20))</f>
        <v>0</v>
      </c>
      <c r="L20">
        <f>$H$9*H20</f>
        <v>0</v>
      </c>
      <c r="N20">
        <v>0</v>
      </c>
      <c r="O20">
        <v>0</v>
      </c>
      <c r="P20">
        <v>0</v>
      </c>
    </row>
    <row r="21" spans="1:16">
      <c r="A21">
        <f t="shared" si="5"/>
        <v>1200</v>
      </c>
      <c r="B21">
        <f t="shared" ref="B21:B27" si="10">($H$10-$H10/L10)/$H$10</f>
        <v>0</v>
      </c>
      <c r="D21">
        <f t="shared" si="6"/>
        <v>0</v>
      </c>
      <c r="E21">
        <f t="shared" si="7"/>
        <v>0</v>
      </c>
      <c r="F21">
        <f t="shared" ref="F21:F27" si="11">$H$9*B21</f>
        <v>0</v>
      </c>
      <c r="H21">
        <f t="shared" si="8"/>
        <v>9.3251621986079059E-3</v>
      </c>
      <c r="J21">
        <f t="shared" si="9"/>
        <v>11203.169302010665</v>
      </c>
      <c r="K21">
        <f t="shared" ref="K21:K27" si="12">LN(1/(1-H21))</f>
        <v>9.3689137294604031E-3</v>
      </c>
      <c r="L21">
        <f t="shared" ref="L21:L27" si="13">$H$9*H21</f>
        <v>1.2353974880715755E-9</v>
      </c>
      <c r="N21">
        <f t="shared" ref="N21:N27" si="14">I10/(I10+J10+K10)</f>
        <v>0</v>
      </c>
      <c r="O21">
        <f t="shared" ref="O21:O27" si="15">J10/(I10+J10+K10)</f>
        <v>0</v>
      </c>
      <c r="P21">
        <f t="shared" ref="P21:P27" si="16">K10/(I10+J10+K10)</f>
        <v>1</v>
      </c>
    </row>
    <row r="22" spans="1:16">
      <c r="A22">
        <f t="shared" si="5"/>
        <v>2400</v>
      </c>
      <c r="B22">
        <f t="shared" si="10"/>
        <v>3.5779743409265506E-2</v>
      </c>
      <c r="D22">
        <f t="shared" si="6"/>
        <v>45367.766183550513</v>
      </c>
      <c r="E22">
        <f t="shared" si="7"/>
        <v>3.6435528529018921E-2</v>
      </c>
      <c r="F22">
        <f t="shared" si="11"/>
        <v>4.7401004068594948E-9</v>
      </c>
      <c r="H22">
        <f t="shared" si="8"/>
        <v>3.6947910031402978E-2</v>
      </c>
      <c r="J22">
        <f t="shared" si="9"/>
        <v>46848.970494334826</v>
      </c>
      <c r="K22">
        <f t="shared" si="12"/>
        <v>3.764777729840444E-2</v>
      </c>
      <c r="L22">
        <f t="shared" si="13"/>
        <v>4.8948591209602669E-9</v>
      </c>
      <c r="N22">
        <f t="shared" si="14"/>
        <v>5.2846960284638062E-2</v>
      </c>
      <c r="O22">
        <f t="shared" si="15"/>
        <v>0</v>
      </c>
      <c r="P22">
        <f t="shared" si="16"/>
        <v>0.94715303971536191</v>
      </c>
    </row>
    <row r="23" spans="1:16">
      <c r="A23">
        <f t="shared" si="5"/>
        <v>3600</v>
      </c>
      <c r="B23">
        <f t="shared" si="10"/>
        <v>0.35066930329656582</v>
      </c>
      <c r="D23">
        <f t="shared" si="6"/>
        <v>570746.95052696613</v>
      </c>
      <c r="E23">
        <f t="shared" si="7"/>
        <v>0.4318131439743354</v>
      </c>
      <c r="F23">
        <f t="shared" si="11"/>
        <v>4.6456669300729043E-8</v>
      </c>
      <c r="H23">
        <f t="shared" si="8"/>
        <v>9.4404527791950688E-2</v>
      </c>
      <c r="J23">
        <f t="shared" si="9"/>
        <v>153652.16130031802</v>
      </c>
      <c r="K23">
        <f t="shared" si="12"/>
        <v>9.9162571315981177E-2</v>
      </c>
      <c r="L23">
        <f t="shared" si="13"/>
        <v>1.2506711841877628E-8</v>
      </c>
      <c r="N23">
        <f t="shared" si="14"/>
        <v>7.4399469646730568E-2</v>
      </c>
      <c r="O23">
        <f t="shared" si="15"/>
        <v>0</v>
      </c>
      <c r="P23">
        <f t="shared" si="16"/>
        <v>0.92560053035326939</v>
      </c>
    </row>
    <row r="24" spans="1:16">
      <c r="A24">
        <f t="shared" si="5"/>
        <v>5400</v>
      </c>
      <c r="B24">
        <f t="shared" si="10"/>
        <v>0.41137878749373108</v>
      </c>
      <c r="D24">
        <f t="shared" si="6"/>
        <v>839745.1965616839</v>
      </c>
      <c r="E24">
        <f t="shared" si="7"/>
        <v>0.52997240491562192</v>
      </c>
      <c r="F24">
        <f t="shared" si="11"/>
        <v>5.4499461767169495E-8</v>
      </c>
      <c r="H24">
        <f t="shared" si="8"/>
        <v>0.19403432513487881</v>
      </c>
      <c r="J24">
        <f t="shared" si="9"/>
        <v>396081.17251934262</v>
      </c>
      <c r="K24">
        <f t="shared" si="12"/>
        <v>0.21571412439834017</v>
      </c>
      <c r="L24">
        <f t="shared" si="13"/>
        <v>2.5705667393868747E-8</v>
      </c>
      <c r="N24">
        <f t="shared" si="14"/>
        <v>7.5179592149966182E-2</v>
      </c>
      <c r="O24">
        <f t="shared" si="15"/>
        <v>0</v>
      </c>
      <c r="P24">
        <f t="shared" si="16"/>
        <v>0.92482040785003383</v>
      </c>
    </row>
    <row r="25" spans="1:16">
      <c r="A25">
        <f t="shared" si="5"/>
        <v>7200</v>
      </c>
      <c r="B25">
        <f t="shared" si="10"/>
        <v>0.50253023076498948</v>
      </c>
      <c r="D25">
        <f t="shared" si="6"/>
        <v>1276829.2332908318</v>
      </c>
      <c r="E25">
        <f t="shared" si="7"/>
        <v>0.69822048958654148</v>
      </c>
      <c r="F25">
        <f t="shared" si="11"/>
        <v>6.6575204971745815E-8</v>
      </c>
      <c r="H25">
        <f t="shared" si="8"/>
        <v>0.32459848168637701</v>
      </c>
      <c r="J25">
        <f t="shared" si="9"/>
        <v>824740.09547259938</v>
      </c>
      <c r="K25">
        <f t="shared" si="12"/>
        <v>0.39244792301184167</v>
      </c>
      <c r="L25">
        <f t="shared" si="13"/>
        <v>4.3002806853811225E-8</v>
      </c>
      <c r="N25">
        <f t="shared" si="14"/>
        <v>9.4956848514434145E-2</v>
      </c>
      <c r="O25">
        <f t="shared" si="15"/>
        <v>0</v>
      </c>
      <c r="P25">
        <f t="shared" si="16"/>
        <v>0.90504315148556591</v>
      </c>
    </row>
    <row r="26" spans="1:16">
      <c r="A26">
        <f t="shared" si="5"/>
        <v>10800</v>
      </c>
      <c r="B26">
        <f t="shared" si="10"/>
        <v>0.72829987711652067</v>
      </c>
      <c r="D26">
        <f t="shared" si="6"/>
        <v>2889360.2253374644</v>
      </c>
      <c r="E26">
        <f t="shared" si="7"/>
        <v>1.3030563102736055</v>
      </c>
      <c r="F26">
        <f t="shared" si="11"/>
        <v>9.6485167720396668E-8</v>
      </c>
      <c r="H26">
        <f t="shared" si="8"/>
        <v>0.59393974803363692</v>
      </c>
      <c r="J26">
        <f t="shared" si="9"/>
        <v>2356317.6901934124</v>
      </c>
      <c r="K26">
        <f t="shared" si="12"/>
        <v>0.90125372653313041</v>
      </c>
      <c r="L26">
        <f t="shared" si="13"/>
        <v>7.8685137819496224E-8</v>
      </c>
      <c r="N26">
        <f t="shared" si="14"/>
        <v>7.785788855676376E-2</v>
      </c>
      <c r="O26">
        <f t="shared" si="15"/>
        <v>8.5234969697006932E-3</v>
      </c>
      <c r="P26">
        <f t="shared" si="16"/>
        <v>0.91361861447353565</v>
      </c>
    </row>
    <row r="27" spans="1:16">
      <c r="A27">
        <f t="shared" si="5"/>
        <v>14400</v>
      </c>
      <c r="B27">
        <f t="shared" si="10"/>
        <v>0.83782889086449774</v>
      </c>
      <c r="D27">
        <f t="shared" si="6"/>
        <v>4936348.4941268563</v>
      </c>
      <c r="E27">
        <f t="shared" si="7"/>
        <v>1.8191032719358797</v>
      </c>
      <c r="F27">
        <f t="shared" si="11"/>
        <v>1.1099557146172866E-7</v>
      </c>
      <c r="H27">
        <f t="shared" si="8"/>
        <v>0.76202925975297353</v>
      </c>
      <c r="J27">
        <f t="shared" si="9"/>
        <v>4489749.6730875624</v>
      </c>
      <c r="K27">
        <f t="shared" si="12"/>
        <v>1.4356075530069647</v>
      </c>
      <c r="L27">
        <f t="shared" si="13"/>
        <v>1.0095363633207394E-7</v>
      </c>
      <c r="N27">
        <f t="shared" si="14"/>
        <v>6.0983687059826666E-2</v>
      </c>
      <c r="O27">
        <f t="shared" si="15"/>
        <v>7.7400815274394196E-3</v>
      </c>
      <c r="P27">
        <f t="shared" si="16"/>
        <v>0.93127623141273397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opLeftCell="B4" zoomScale="80" zoomScaleNormal="80" workbookViewId="0">
      <selection activeCell="R10" sqref="R10"/>
    </sheetView>
  </sheetViews>
  <sheetFormatPr defaultColWidth="8.7109375" defaultRowHeight="15"/>
  <cols>
    <col min="8" max="8" width="12" bestFit="1" customWidth="1"/>
    <col min="12" max="12" width="9.42578125" bestFit="1" customWidth="1"/>
    <col min="18" max="18" width="13" bestFit="1" customWidth="1"/>
  </cols>
  <sheetData>
    <row r="1" spans="1:18">
      <c r="A1" t="s">
        <v>11</v>
      </c>
      <c r="L1" s="7">
        <v>41796</v>
      </c>
    </row>
    <row r="2" spans="1:18">
      <c r="A2" s="2" t="s">
        <v>3</v>
      </c>
      <c r="B2" t="s">
        <v>4</v>
      </c>
      <c r="L2" s="7">
        <v>41807</v>
      </c>
    </row>
    <row r="3" spans="1:18">
      <c r="A3" s="2" t="s">
        <v>5</v>
      </c>
      <c r="B3" t="s">
        <v>6</v>
      </c>
    </row>
    <row r="4" spans="1:18">
      <c r="A4" s="2" t="s">
        <v>7</v>
      </c>
      <c r="B4" t="s">
        <v>8</v>
      </c>
    </row>
    <row r="5" spans="1:18">
      <c r="A5" s="2" t="s">
        <v>9</v>
      </c>
      <c r="B5" t="s">
        <v>10</v>
      </c>
    </row>
    <row r="7" spans="1:18">
      <c r="C7" t="s">
        <v>2</v>
      </c>
      <c r="H7" t="s">
        <v>17</v>
      </c>
      <c r="M7" t="s">
        <v>76</v>
      </c>
    </row>
    <row r="8" spans="1:18">
      <c r="A8" s="1" t="s">
        <v>0</v>
      </c>
      <c r="B8" s="1" t="s">
        <v>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12</v>
      </c>
      <c r="I8" s="1" t="s">
        <v>13</v>
      </c>
      <c r="J8" s="1" t="s">
        <v>14</v>
      </c>
      <c r="K8" s="1" t="s">
        <v>15</v>
      </c>
      <c r="L8" s="1" t="s">
        <v>16</v>
      </c>
      <c r="M8" s="1" t="s">
        <v>12</v>
      </c>
      <c r="N8" s="1" t="s">
        <v>13</v>
      </c>
      <c r="O8" s="1" t="s">
        <v>14</v>
      </c>
      <c r="P8" s="1" t="s">
        <v>15</v>
      </c>
      <c r="R8" s="1" t="s">
        <v>75</v>
      </c>
    </row>
    <row r="9" spans="1:18">
      <c r="A9">
        <v>0</v>
      </c>
      <c r="B9">
        <v>0</v>
      </c>
      <c r="C9">
        <v>3310000</v>
      </c>
      <c r="D9">
        <v>1</v>
      </c>
      <c r="E9">
        <v>1</v>
      </c>
      <c r="F9">
        <v>1</v>
      </c>
      <c r="G9">
        <v>113000</v>
      </c>
      <c r="H9">
        <f>MAX(0.00000000000023369*C9+ 0.00000013248,0)</f>
        <v>9.0599389999999999E-7</v>
      </c>
      <c r="I9">
        <f>MAX(0.0000000000027484*D9-0.0000000033261,0)</f>
        <v>0</v>
      </c>
      <c r="J9">
        <f>MAX(0.0000000000044716*E9 - 0.000000049589,0)</f>
        <v>0</v>
      </c>
      <c r="K9">
        <f>MAX(0.0000000000040191*F9 - 0.0000000085075,0)</f>
        <v>0</v>
      </c>
      <c r="M9">
        <f>H9/(H9+I9+J9+K9)</f>
        <v>1</v>
      </c>
      <c r="N9">
        <f>I9/(H9+I9+J9+K9)</f>
        <v>0</v>
      </c>
      <c r="O9">
        <f>J9/(H9+I9+J9+K9)</f>
        <v>0</v>
      </c>
      <c r="P9">
        <f>K9/(H9+I9+J9+K9)</f>
        <v>0</v>
      </c>
      <c r="R9">
        <f>SLOPE(P9:P16,A20:A27)</f>
        <v>5.9485874311936893E-5</v>
      </c>
    </row>
    <row r="10" spans="1:18">
      <c r="A10">
        <v>1</v>
      </c>
      <c r="B10">
        <v>20</v>
      </c>
      <c r="C10">
        <v>3210000</v>
      </c>
      <c r="D10">
        <v>5380</v>
      </c>
      <c r="E10">
        <v>2590</v>
      </c>
      <c r="F10">
        <v>38900</v>
      </c>
      <c r="G10">
        <v>142000</v>
      </c>
      <c r="H10">
        <f t="shared" ref="H10:H16" si="0">MAX(0.00000000000023369*C10+ 0.00000013248,0)</f>
        <v>8.8262489999999993E-7</v>
      </c>
      <c r="I10">
        <f t="shared" ref="I10:I16" si="1">MAX(0.0000000000027484*D10-0.0000000033261,0)</f>
        <v>1.1460292E-8</v>
      </c>
      <c r="J10">
        <f t="shared" ref="J10:J16" si="2">MAX(0.0000000000044716*E10 - 0.000000049589,0)</f>
        <v>0</v>
      </c>
      <c r="K10">
        <f t="shared" ref="K10:K16" si="3">MAX(0.0000000000040191*F10 - 0.0000000085075,0)</f>
        <v>1.4783549E-7</v>
      </c>
      <c r="L10">
        <f>G10/$G$10</f>
        <v>1</v>
      </c>
      <c r="M10">
        <f t="shared" ref="M10:M16" si="4">H10/(H10+I10+J10+K10)</f>
        <v>0.84711333141575929</v>
      </c>
      <c r="N10">
        <f t="shared" ref="N10:N16" si="5">I10/(H10+I10+J10+K10)</f>
        <v>1.0999198113623779E-2</v>
      </c>
      <c r="O10">
        <f t="shared" ref="O10:O16" si="6">J10/(H10+I10+J10+K10)</f>
        <v>0</v>
      </c>
      <c r="P10">
        <f t="shared" ref="P10:P16" si="7">K10/(H10+I10+J10+K10)</f>
        <v>0.14188747047061689</v>
      </c>
    </row>
    <row r="11" spans="1:18">
      <c r="A11">
        <v>2</v>
      </c>
      <c r="B11">
        <v>40</v>
      </c>
      <c r="C11">
        <v>3070000</v>
      </c>
      <c r="D11">
        <v>13000</v>
      </c>
      <c r="E11">
        <v>2170</v>
      </c>
      <c r="F11">
        <v>80600</v>
      </c>
      <c r="G11">
        <v>143000</v>
      </c>
      <c r="H11">
        <f t="shared" si="0"/>
        <v>8.4990829999999994E-7</v>
      </c>
      <c r="I11">
        <f t="shared" si="1"/>
        <v>3.2403100000000001E-8</v>
      </c>
      <c r="J11">
        <f t="shared" si="2"/>
        <v>0</v>
      </c>
      <c r="K11">
        <f t="shared" si="3"/>
        <v>3.1543196000000003E-7</v>
      </c>
      <c r="L11">
        <f t="shared" ref="L11:L16" si="8">G11/$G$10</f>
        <v>1.0070422535211268</v>
      </c>
      <c r="M11">
        <f t="shared" si="4"/>
        <v>0.70959132680977666</v>
      </c>
      <c r="N11">
        <f t="shared" si="5"/>
        <v>2.7053458263379564E-2</v>
      </c>
      <c r="O11">
        <f t="shared" si="6"/>
        <v>0</v>
      </c>
      <c r="P11">
        <f t="shared" si="7"/>
        <v>0.26335521492684377</v>
      </c>
    </row>
    <row r="12" spans="1:18">
      <c r="A12">
        <v>3</v>
      </c>
      <c r="B12">
        <v>60</v>
      </c>
      <c r="C12">
        <v>2900000</v>
      </c>
      <c r="D12">
        <v>25500</v>
      </c>
      <c r="E12">
        <v>3210</v>
      </c>
      <c r="F12">
        <v>149000</v>
      </c>
      <c r="G12">
        <v>141000</v>
      </c>
      <c r="H12">
        <f t="shared" si="0"/>
        <v>8.1018099999999989E-7</v>
      </c>
      <c r="I12">
        <f t="shared" si="1"/>
        <v>6.6758099999999987E-8</v>
      </c>
      <c r="J12">
        <f t="shared" si="2"/>
        <v>0</v>
      </c>
      <c r="K12">
        <f t="shared" si="3"/>
        <v>5.9033840000000005E-7</v>
      </c>
      <c r="L12">
        <f t="shared" si="8"/>
        <v>0.99295774647887325</v>
      </c>
      <c r="M12">
        <f t="shared" si="4"/>
        <v>0.55216617170235338</v>
      </c>
      <c r="N12">
        <f t="shared" si="5"/>
        <v>4.5497937506708844E-2</v>
      </c>
      <c r="O12">
        <f t="shared" si="6"/>
        <v>0</v>
      </c>
      <c r="P12">
        <f t="shared" si="7"/>
        <v>0.40233589079093768</v>
      </c>
    </row>
    <row r="13" spans="1:18">
      <c r="A13">
        <v>4</v>
      </c>
      <c r="B13">
        <v>90</v>
      </c>
      <c r="C13">
        <v>1476098</v>
      </c>
      <c r="D13">
        <v>54000</v>
      </c>
      <c r="E13">
        <v>3320</v>
      </c>
      <c r="F13">
        <v>292000</v>
      </c>
      <c r="G13">
        <v>143000</v>
      </c>
      <c r="H13">
        <f t="shared" si="0"/>
        <v>4.7742934161999995E-7</v>
      </c>
      <c r="I13">
        <f t="shared" si="1"/>
        <v>1.4508749999999999E-7</v>
      </c>
      <c r="J13">
        <f t="shared" si="2"/>
        <v>0</v>
      </c>
      <c r="K13">
        <f t="shared" si="3"/>
        <v>1.1650696999999999E-6</v>
      </c>
      <c r="L13">
        <f t="shared" si="8"/>
        <v>1.0070422535211268</v>
      </c>
      <c r="M13">
        <f t="shared" si="4"/>
        <v>0.26708040730007387</v>
      </c>
      <c r="N13">
        <f t="shared" si="5"/>
        <v>8.1163902626227261E-2</v>
      </c>
      <c r="O13">
        <f t="shared" si="6"/>
        <v>0</v>
      </c>
      <c r="P13">
        <f t="shared" si="7"/>
        <v>0.65175569007369893</v>
      </c>
    </row>
    <row r="14" spans="1:18">
      <c r="A14">
        <v>5</v>
      </c>
      <c r="B14">
        <v>120</v>
      </c>
      <c r="C14">
        <v>2300000</v>
      </c>
      <c r="D14">
        <v>82800</v>
      </c>
      <c r="E14">
        <v>3490</v>
      </c>
      <c r="F14">
        <v>483000</v>
      </c>
      <c r="G14">
        <v>142000</v>
      </c>
      <c r="H14">
        <f t="shared" si="0"/>
        <v>6.6996699999999998E-7</v>
      </c>
      <c r="I14">
        <f t="shared" si="1"/>
        <v>2.2424141999999999E-7</v>
      </c>
      <c r="J14">
        <f t="shared" si="2"/>
        <v>0</v>
      </c>
      <c r="K14">
        <f t="shared" si="3"/>
        <v>1.9327177999999999E-6</v>
      </c>
      <c r="L14">
        <f t="shared" si="8"/>
        <v>1</v>
      </c>
      <c r="M14">
        <f t="shared" si="4"/>
        <v>0.23699486575210302</v>
      </c>
      <c r="N14">
        <f t="shared" si="5"/>
        <v>7.932340731552591E-2</v>
      </c>
      <c r="O14">
        <f t="shared" si="6"/>
        <v>0</v>
      </c>
      <c r="P14">
        <f t="shared" si="7"/>
        <v>0.68368172693237106</v>
      </c>
    </row>
    <row r="15" spans="1:18">
      <c r="A15">
        <v>6</v>
      </c>
      <c r="B15">
        <v>180</v>
      </c>
      <c r="C15">
        <v>1690000</v>
      </c>
      <c r="D15">
        <v>141000</v>
      </c>
      <c r="E15">
        <v>6140</v>
      </c>
      <c r="F15">
        <v>887000</v>
      </c>
      <c r="G15">
        <v>142000</v>
      </c>
      <c r="H15">
        <f t="shared" si="0"/>
        <v>5.2741609999999998E-7</v>
      </c>
      <c r="I15">
        <f t="shared" si="1"/>
        <v>3.8419829999999999E-7</v>
      </c>
      <c r="J15">
        <f t="shared" si="2"/>
        <v>0</v>
      </c>
      <c r="K15">
        <f t="shared" si="3"/>
        <v>3.5564341999999999E-6</v>
      </c>
      <c r="L15">
        <f t="shared" si="8"/>
        <v>1</v>
      </c>
      <c r="M15">
        <f t="shared" si="4"/>
        <v>0.11804171064746252</v>
      </c>
      <c r="N15">
        <f t="shared" si="5"/>
        <v>8.5987941133854273E-2</v>
      </c>
      <c r="O15">
        <f t="shared" si="6"/>
        <v>0</v>
      </c>
      <c r="P15">
        <f t="shared" si="7"/>
        <v>0.79597034821868329</v>
      </c>
    </row>
    <row r="16" spans="1:18">
      <c r="A16">
        <v>7</v>
      </c>
      <c r="B16">
        <v>240</v>
      </c>
      <c r="C16">
        <v>1180000</v>
      </c>
      <c r="D16">
        <v>190000</v>
      </c>
      <c r="E16">
        <v>9520</v>
      </c>
      <c r="F16">
        <v>1330000</v>
      </c>
      <c r="G16">
        <v>144000</v>
      </c>
      <c r="H16">
        <f t="shared" si="0"/>
        <v>4.0823420000000004E-7</v>
      </c>
      <c r="I16">
        <f t="shared" si="1"/>
        <v>5.1886989999999999E-7</v>
      </c>
      <c r="J16">
        <f t="shared" si="2"/>
        <v>0</v>
      </c>
      <c r="K16">
        <f t="shared" si="3"/>
        <v>5.3368955000000007E-6</v>
      </c>
      <c r="L16">
        <f t="shared" si="8"/>
        <v>1.0140845070422535</v>
      </c>
      <c r="M16">
        <f t="shared" si="4"/>
        <v>6.5171492028830907E-2</v>
      </c>
      <c r="N16">
        <f t="shared" si="5"/>
        <v>8.2833641943399858E-2</v>
      </c>
      <c r="O16">
        <f t="shared" si="6"/>
        <v>0</v>
      </c>
      <c r="P16">
        <f t="shared" si="7"/>
        <v>0.85199486602776919</v>
      </c>
    </row>
    <row r="18" spans="1:16">
      <c r="A18" t="s">
        <v>38</v>
      </c>
      <c r="H18" t="s">
        <v>39</v>
      </c>
      <c r="N18" t="s">
        <v>45</v>
      </c>
    </row>
    <row r="19" spans="1:16">
      <c r="A19" s="1" t="s">
        <v>1</v>
      </c>
      <c r="B19" s="1" t="s">
        <v>19</v>
      </c>
      <c r="D19" s="1" t="s">
        <v>21</v>
      </c>
      <c r="E19" s="1" t="s">
        <v>18</v>
      </c>
      <c r="F19" s="1" t="s">
        <v>20</v>
      </c>
      <c r="H19" s="1" t="s">
        <v>19</v>
      </c>
      <c r="J19" s="1" t="s">
        <v>21</v>
      </c>
      <c r="K19" s="1" t="s">
        <v>18</v>
      </c>
      <c r="L19" s="1" t="s">
        <v>20</v>
      </c>
      <c r="N19" s="1" t="s">
        <v>13</v>
      </c>
      <c r="O19" s="1" t="s">
        <v>14</v>
      </c>
      <c r="P19" s="1" t="s">
        <v>15</v>
      </c>
    </row>
    <row r="20" spans="1:16">
      <c r="A20">
        <f t="shared" ref="A20:A27" si="9">B9*60</f>
        <v>0</v>
      </c>
      <c r="B20">
        <f>($C$9-C9)/$C$9</f>
        <v>0</v>
      </c>
      <c r="D20">
        <f t="shared" ref="D20:D27" si="10">B20/H9</f>
        <v>0</v>
      </c>
      <c r="E20">
        <f t="shared" ref="E20" si="11">LN(1/(1-B20))</f>
        <v>0</v>
      </c>
      <c r="F20">
        <f>$H$9*B20</f>
        <v>0</v>
      </c>
      <c r="H20">
        <f t="shared" ref="H20:H27" si="12">(2*I9+J9+K9)/(25*H9+2*I9+J9+K9)</f>
        <v>0</v>
      </c>
      <c r="I20">
        <f>2*I9/(25*H9+2*I9+J9+K9)</f>
        <v>0</v>
      </c>
      <c r="J20">
        <f t="shared" ref="J20:J27" si="13">H20/$H9</f>
        <v>0</v>
      </c>
      <c r="K20">
        <f>LN(1/(1-H20))</f>
        <v>0</v>
      </c>
      <c r="L20">
        <f>$H$9*H20</f>
        <v>0</v>
      </c>
      <c r="N20">
        <v>0</v>
      </c>
      <c r="O20">
        <v>0</v>
      </c>
      <c r="P20">
        <v>0</v>
      </c>
    </row>
    <row r="21" spans="1:16">
      <c r="A21">
        <f t="shared" si="9"/>
        <v>1200</v>
      </c>
      <c r="B21">
        <f t="shared" ref="B21:B27" si="14">($H$10-$H10/L10)/$H$10</f>
        <v>0</v>
      </c>
      <c r="D21">
        <f t="shared" si="10"/>
        <v>0</v>
      </c>
      <c r="E21">
        <f t="shared" ref="E21:E27" si="15">LN(1/(1-B21))</f>
        <v>0</v>
      </c>
      <c r="F21">
        <f t="shared" ref="F21:F27" si="16">$H$9*B21</f>
        <v>0</v>
      </c>
      <c r="H21">
        <f t="shared" si="12"/>
        <v>7.6791314481242656E-3</v>
      </c>
      <c r="I21">
        <f t="shared" ref="I21:I27" si="17">2*I10/(25*H10+2*I10+J10+K10)</f>
        <v>1.030769642805057E-3</v>
      </c>
      <c r="J21">
        <f t="shared" si="13"/>
        <v>8700.3340242545455</v>
      </c>
      <c r="K21">
        <f t="shared" ref="K21:K27" si="18">LN(1/(1-H21))</f>
        <v>7.7087677964560175E-3</v>
      </c>
      <c r="L21">
        <f t="shared" ref="L21:L27" si="19">$H$9*H21</f>
        <v>6.9572462492987508E-9</v>
      </c>
      <c r="N21">
        <f t="shared" ref="N21:N27" si="20">I10/(I10+J10+K10)</f>
        <v>7.1943474309947519E-2</v>
      </c>
      <c r="O21">
        <f t="shared" ref="O21:O27" si="21">J10/(I10+J10+K10)</f>
        <v>0</v>
      </c>
      <c r="P21">
        <f t="shared" ref="P21:P27" si="22">K10/(I10+J10+K10)</f>
        <v>0.92805652569005248</v>
      </c>
    </row>
    <row r="22" spans="1:16">
      <c r="A22">
        <f t="shared" si="9"/>
        <v>2400</v>
      </c>
      <c r="B22">
        <f t="shared" si="14"/>
        <v>4.3801182909427007E-2</v>
      </c>
      <c r="D22">
        <f t="shared" si="10"/>
        <v>51536.363286988737</v>
      </c>
      <c r="E22">
        <f t="shared" si="15"/>
        <v>4.4789419885050023E-2</v>
      </c>
      <c r="F22">
        <f t="shared" si="16"/>
        <v>3.9683604528725118E-8</v>
      </c>
      <c r="H22">
        <f t="shared" si="12"/>
        <v>1.7580872727234329E-2</v>
      </c>
      <c r="I22">
        <f t="shared" si="17"/>
        <v>2.9964103396031938E-3</v>
      </c>
      <c r="J22">
        <f t="shared" si="13"/>
        <v>20685.611291517369</v>
      </c>
      <c r="K22">
        <f t="shared" si="18"/>
        <v>1.7737251835019709E-2</v>
      </c>
      <c r="L22">
        <f t="shared" si="19"/>
        <v>1.5928163447550667E-8</v>
      </c>
      <c r="N22">
        <f t="shared" si="20"/>
        <v>9.3156509294951451E-2</v>
      </c>
      <c r="O22">
        <f t="shared" si="21"/>
        <v>0</v>
      </c>
      <c r="P22">
        <f t="shared" si="22"/>
        <v>0.90684349070504844</v>
      </c>
    </row>
    <row r="23" spans="1:16">
      <c r="A23">
        <f t="shared" si="9"/>
        <v>3600</v>
      </c>
      <c r="B23">
        <f t="shared" si="14"/>
        <v>7.5567702045334306E-2</v>
      </c>
      <c r="D23">
        <f t="shared" si="10"/>
        <v>93272.616915645165</v>
      </c>
      <c r="E23">
        <f t="shared" si="15"/>
        <v>7.857546182115431E-2</v>
      </c>
      <c r="F23">
        <f t="shared" si="16"/>
        <v>6.8463877090090398E-8</v>
      </c>
      <c r="H23">
        <f t="shared" si="12"/>
        <v>3.4504790827600433E-2</v>
      </c>
      <c r="I23">
        <f t="shared" si="17"/>
        <v>6.3644667770240936E-3</v>
      </c>
      <c r="J23">
        <f t="shared" si="13"/>
        <v>42588.990395480068</v>
      </c>
      <c r="K23">
        <f t="shared" si="18"/>
        <v>3.5114139143072258E-2</v>
      </c>
      <c r="L23">
        <f t="shared" si="19"/>
        <v>3.1261130010581942E-8</v>
      </c>
      <c r="N23">
        <f t="shared" si="20"/>
        <v>0.10159557994906378</v>
      </c>
      <c r="O23">
        <f t="shared" si="21"/>
        <v>0</v>
      </c>
      <c r="P23">
        <f t="shared" si="22"/>
        <v>0.89840442005093624</v>
      </c>
    </row>
    <row r="24" spans="1:16">
      <c r="A24">
        <f t="shared" si="9"/>
        <v>5400</v>
      </c>
      <c r="B24">
        <f t="shared" si="14"/>
        <v>0.46286279154895288</v>
      </c>
      <c r="D24">
        <f t="shared" si="10"/>
        <v>969489.62118327233</v>
      </c>
      <c r="E24">
        <f t="shared" si="15"/>
        <v>0.62150170789036685</v>
      </c>
      <c r="F24">
        <f t="shared" si="16"/>
        <v>4.1935086568032285E-7</v>
      </c>
      <c r="H24">
        <f t="shared" si="12"/>
        <v>0.10867351689055267</v>
      </c>
      <c r="I24">
        <f t="shared" si="17"/>
        <v>2.1669440035559741E-2</v>
      </c>
      <c r="J24">
        <f t="shared" si="13"/>
        <v>227622.19959461378</v>
      </c>
      <c r="K24">
        <f t="shared" si="18"/>
        <v>0.1150444953850031</v>
      </c>
      <c r="L24">
        <f t="shared" si="19"/>
        <v>9.8457543394387689E-8</v>
      </c>
      <c r="N24">
        <f t="shared" si="20"/>
        <v>0.11074052793054147</v>
      </c>
      <c r="O24">
        <f t="shared" si="21"/>
        <v>0</v>
      </c>
      <c r="P24">
        <f t="shared" si="22"/>
        <v>0.88925947206945843</v>
      </c>
    </row>
    <row r="25" spans="1:16">
      <c r="A25">
        <f t="shared" si="9"/>
        <v>7200</v>
      </c>
      <c r="B25">
        <f t="shared" si="14"/>
        <v>0.24093802474867859</v>
      </c>
      <c r="D25">
        <f t="shared" si="10"/>
        <v>359626.70511932467</v>
      </c>
      <c r="E25">
        <f t="shared" si="15"/>
        <v>0.27567185109744108</v>
      </c>
      <c r="F25">
        <f t="shared" si="16"/>
        <v>2.1828838070035183E-7</v>
      </c>
      <c r="H25">
        <f t="shared" si="12"/>
        <v>0.12447223644794045</v>
      </c>
      <c r="I25">
        <f t="shared" si="17"/>
        <v>2.3443493658444441E-2</v>
      </c>
      <c r="J25">
        <f t="shared" si="13"/>
        <v>185788.60816717905</v>
      </c>
      <c r="K25">
        <f t="shared" si="18"/>
        <v>0.13292841610619649</v>
      </c>
      <c r="L25">
        <f t="shared" si="19"/>
        <v>1.1277108694119172E-7</v>
      </c>
      <c r="N25">
        <f t="shared" si="20"/>
        <v>0.1039618264085679</v>
      </c>
      <c r="O25">
        <f t="shared" si="21"/>
        <v>0</v>
      </c>
      <c r="P25">
        <f t="shared" si="22"/>
        <v>0.89603817359143223</v>
      </c>
    </row>
    <row r="26" spans="1:16">
      <c r="A26">
        <f t="shared" si="9"/>
        <v>10800</v>
      </c>
      <c r="B26">
        <f t="shared" si="14"/>
        <v>0.40244593144834229</v>
      </c>
      <c r="D26">
        <f t="shared" si="10"/>
        <v>763052.04078590381</v>
      </c>
      <c r="E26">
        <f t="shared" si="15"/>
        <v>0.51491050797071647</v>
      </c>
      <c r="F26">
        <f t="shared" si="16"/>
        <v>3.6461355897201628E-7</v>
      </c>
      <c r="H26">
        <f t="shared" si="12"/>
        <v>0.24698875942446752</v>
      </c>
      <c r="I26">
        <f t="shared" si="17"/>
        <v>4.3882716285681932E-2</v>
      </c>
      <c r="J26">
        <f t="shared" si="13"/>
        <v>468299.62040306983</v>
      </c>
      <c r="K26">
        <f t="shared" si="18"/>
        <v>0.28367512357051011</v>
      </c>
      <c r="L26">
        <f t="shared" si="19"/>
        <v>2.2377030940713508E-7</v>
      </c>
      <c r="N26">
        <f t="shared" si="20"/>
        <v>9.7496607460858128E-2</v>
      </c>
      <c r="O26">
        <f t="shared" si="21"/>
        <v>0</v>
      </c>
      <c r="P26">
        <f t="shared" si="22"/>
        <v>0.90250339253914191</v>
      </c>
    </row>
    <row r="27" spans="1:16">
      <c r="A27">
        <f t="shared" si="9"/>
        <v>14400</v>
      </c>
      <c r="B27">
        <f t="shared" si="14"/>
        <v>0.54390106085206114</v>
      </c>
      <c r="D27">
        <f t="shared" si="10"/>
        <v>1332326.0541426002</v>
      </c>
      <c r="E27">
        <f t="shared" si="15"/>
        <v>0.78504552118707571</v>
      </c>
      <c r="F27">
        <f t="shared" si="16"/>
        <v>4.9277104333549615E-7</v>
      </c>
      <c r="H27">
        <f t="shared" si="12"/>
        <v>0.38446603114022504</v>
      </c>
      <c r="I27">
        <f t="shared" si="17"/>
        <v>6.2588004409013159E-2</v>
      </c>
      <c r="J27">
        <f t="shared" si="13"/>
        <v>941778.10467673955</v>
      </c>
      <c r="K27">
        <f t="shared" si="18"/>
        <v>0.48526514583130087</v>
      </c>
      <c r="L27">
        <f t="shared" si="19"/>
        <v>3.4832387897025392E-7</v>
      </c>
      <c r="N27">
        <f t="shared" si="20"/>
        <v>8.8608382432807151E-2</v>
      </c>
      <c r="O27">
        <f t="shared" si="21"/>
        <v>0</v>
      </c>
      <c r="P27">
        <f t="shared" si="22"/>
        <v>0.91139161756719289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zoomScale="55" zoomScaleNormal="55" workbookViewId="0">
      <selection activeCell="U25" sqref="U25"/>
    </sheetView>
  </sheetViews>
  <sheetFormatPr defaultColWidth="8.7109375" defaultRowHeight="15"/>
  <cols>
    <col min="8" max="8" width="12.140625" bestFit="1" customWidth="1"/>
    <col min="12" max="12" width="9.42578125" bestFit="1" customWidth="1"/>
  </cols>
  <sheetData>
    <row r="1" spans="1:15">
      <c r="A1" t="s">
        <v>11</v>
      </c>
      <c r="L1" s="7">
        <v>41796</v>
      </c>
      <c r="O1" t="s">
        <v>55</v>
      </c>
    </row>
    <row r="2" spans="1:15">
      <c r="A2" s="2" t="s">
        <v>3</v>
      </c>
      <c r="B2" t="s">
        <v>4</v>
      </c>
      <c r="L2" s="7">
        <v>41807</v>
      </c>
      <c r="O2" t="s">
        <v>59</v>
      </c>
    </row>
    <row r="3" spans="1:15">
      <c r="A3" s="2" t="s">
        <v>5</v>
      </c>
      <c r="B3" t="s">
        <v>6</v>
      </c>
    </row>
    <row r="4" spans="1:15">
      <c r="A4" s="2" t="s">
        <v>7</v>
      </c>
      <c r="B4" t="s">
        <v>8</v>
      </c>
      <c r="N4" s="8" t="s">
        <v>52</v>
      </c>
    </row>
    <row r="5" spans="1:15">
      <c r="A5" s="2" t="s">
        <v>9</v>
      </c>
      <c r="B5" t="s">
        <v>10</v>
      </c>
    </row>
    <row r="7" spans="1:15">
      <c r="C7" t="s">
        <v>2</v>
      </c>
      <c r="H7" t="s">
        <v>17</v>
      </c>
    </row>
    <row r="8" spans="1:15">
      <c r="A8" s="1" t="s">
        <v>0</v>
      </c>
      <c r="B8" s="1" t="s">
        <v>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12</v>
      </c>
      <c r="I8" s="1" t="s">
        <v>13</v>
      </c>
      <c r="J8" s="1" t="s">
        <v>14</v>
      </c>
      <c r="K8" s="1" t="s">
        <v>15</v>
      </c>
      <c r="L8" s="1" t="s">
        <v>16</v>
      </c>
    </row>
    <row r="9" spans="1:15">
      <c r="A9">
        <v>0</v>
      </c>
      <c r="B9">
        <v>0</v>
      </c>
      <c r="H9">
        <f>MAX(0.00000000000023369*C9+ 0.00000013248,0)</f>
        <v>1.3248000000000001E-7</v>
      </c>
      <c r="I9">
        <f>MAX(0.0000000000027484*D9-0.0000000033261,0)</f>
        <v>0</v>
      </c>
      <c r="J9">
        <f>MAX(0.0000000000044716*E9 - 0.000000049589,0)</f>
        <v>0</v>
      </c>
      <c r="K9">
        <f>MAX(0.0000000000040191*F9 - 0.0000000085075,0)</f>
        <v>0</v>
      </c>
    </row>
    <row r="10" spans="1:15">
      <c r="A10">
        <v>1</v>
      </c>
      <c r="B10">
        <v>20</v>
      </c>
      <c r="C10">
        <v>3412026</v>
      </c>
      <c r="D10">
        <v>0</v>
      </c>
      <c r="E10">
        <v>0</v>
      </c>
      <c r="F10">
        <v>8043</v>
      </c>
      <c r="G10">
        <v>145678</v>
      </c>
      <c r="H10">
        <f>MAX(0.00000000000023369*C10+ 0.00000013248,0)</f>
        <v>9.2983635593999993E-7</v>
      </c>
      <c r="I10">
        <f t="shared" ref="I10:I16" si="0">MAX(0.0000000000027484*D10-0.0000000033261,0)</f>
        <v>0</v>
      </c>
      <c r="J10">
        <f t="shared" ref="J10:J16" si="1">MAX(0.0000000000044716*E10 - 0.000000049589,0)</f>
        <v>0</v>
      </c>
      <c r="K10">
        <f t="shared" ref="K10:K16" si="2">MAX(0.0000000000040191*F10 - 0.0000000085075,0)</f>
        <v>2.3818121300000003E-8</v>
      </c>
      <c r="L10">
        <f>G10/$G$10</f>
        <v>1</v>
      </c>
    </row>
    <row r="11" spans="1:15">
      <c r="A11">
        <v>2</v>
      </c>
      <c r="B11">
        <v>40</v>
      </c>
      <c r="C11">
        <v>3480463</v>
      </c>
      <c r="D11">
        <v>0</v>
      </c>
      <c r="E11">
        <v>2551</v>
      </c>
      <c r="F11">
        <v>15041</v>
      </c>
      <c r="G11">
        <v>130503</v>
      </c>
      <c r="H11">
        <f t="shared" ref="H11:H16" si="3">MAX(0.00000000000023369*C11+ 0.00000013248,0)</f>
        <v>9.4582939846999998E-7</v>
      </c>
      <c r="I11">
        <f t="shared" si="0"/>
        <v>0</v>
      </c>
      <c r="J11">
        <f t="shared" si="1"/>
        <v>0</v>
      </c>
      <c r="K11">
        <f t="shared" si="2"/>
        <v>5.1943783100000007E-8</v>
      </c>
      <c r="L11">
        <f t="shared" ref="L11:L16" si="4">G11/$G$10</f>
        <v>0.89583190323864959</v>
      </c>
    </row>
    <row r="12" spans="1:15">
      <c r="A12">
        <v>3</v>
      </c>
      <c r="B12">
        <v>60</v>
      </c>
      <c r="C12">
        <v>3627461</v>
      </c>
      <c r="D12">
        <v>0</v>
      </c>
      <c r="E12">
        <v>4359</v>
      </c>
      <c r="F12">
        <v>37561</v>
      </c>
      <c r="G12">
        <v>182285</v>
      </c>
      <c r="H12">
        <f t="shared" si="3"/>
        <v>9.8018136109E-7</v>
      </c>
      <c r="I12">
        <f t="shared" si="0"/>
        <v>0</v>
      </c>
      <c r="J12">
        <f t="shared" si="1"/>
        <v>0</v>
      </c>
      <c r="K12">
        <f t="shared" si="2"/>
        <v>1.4245391510000002E-7</v>
      </c>
      <c r="L12">
        <f t="shared" si="4"/>
        <v>1.2512870852153379</v>
      </c>
    </row>
    <row r="13" spans="1:15">
      <c r="A13">
        <v>4</v>
      </c>
      <c r="B13">
        <v>90</v>
      </c>
      <c r="C13">
        <v>3537195</v>
      </c>
      <c r="D13">
        <v>0</v>
      </c>
      <c r="E13">
        <v>4820</v>
      </c>
      <c r="F13">
        <v>43028</v>
      </c>
      <c r="G13">
        <v>160561</v>
      </c>
      <c r="H13">
        <f t="shared" si="3"/>
        <v>9.5908709955000004E-7</v>
      </c>
      <c r="I13">
        <f t="shared" si="0"/>
        <v>0</v>
      </c>
      <c r="J13">
        <f t="shared" si="1"/>
        <v>0</v>
      </c>
      <c r="K13">
        <f t="shared" si="2"/>
        <v>1.644263348E-7</v>
      </c>
      <c r="L13">
        <f t="shared" si="4"/>
        <v>1.1021636760526641</v>
      </c>
    </row>
    <row r="14" spans="1:15">
      <c r="A14">
        <v>5</v>
      </c>
      <c r="B14">
        <v>120</v>
      </c>
      <c r="C14">
        <v>3335894</v>
      </c>
      <c r="D14">
        <v>0</v>
      </c>
      <c r="E14">
        <v>1916</v>
      </c>
      <c r="F14">
        <v>58498</v>
      </c>
      <c r="G14">
        <v>160300</v>
      </c>
      <c r="H14">
        <f t="shared" si="3"/>
        <v>9.1204506885999998E-7</v>
      </c>
      <c r="I14">
        <f t="shared" si="0"/>
        <v>0</v>
      </c>
      <c r="J14">
        <f t="shared" si="1"/>
        <v>0</v>
      </c>
      <c r="K14">
        <f t="shared" si="2"/>
        <v>2.266018118E-7</v>
      </c>
      <c r="L14">
        <f t="shared" si="4"/>
        <v>1.1003720534329138</v>
      </c>
    </row>
    <row r="15" spans="1:15">
      <c r="A15">
        <v>6</v>
      </c>
      <c r="B15">
        <v>180</v>
      </c>
      <c r="C15">
        <v>3316611</v>
      </c>
      <c r="D15">
        <v>0</v>
      </c>
      <c r="E15">
        <v>2958</v>
      </c>
      <c r="F15">
        <v>81962</v>
      </c>
      <c r="G15">
        <v>151157</v>
      </c>
      <c r="H15">
        <f t="shared" si="3"/>
        <v>9.0753882458999996E-7</v>
      </c>
      <c r="I15">
        <f t="shared" si="0"/>
        <v>0</v>
      </c>
      <c r="J15">
        <f t="shared" si="1"/>
        <v>0</v>
      </c>
      <c r="K15">
        <f t="shared" si="2"/>
        <v>3.2090597420000003E-7</v>
      </c>
      <c r="L15">
        <f t="shared" si="4"/>
        <v>1.0376103461057951</v>
      </c>
    </row>
    <row r="16" spans="1:15">
      <c r="A16">
        <v>7</v>
      </c>
      <c r="B16">
        <v>240</v>
      </c>
      <c r="C16">
        <v>3221998</v>
      </c>
      <c r="D16">
        <v>0</v>
      </c>
      <c r="E16">
        <v>0</v>
      </c>
      <c r="F16">
        <v>93620</v>
      </c>
      <c r="G16">
        <v>148880</v>
      </c>
      <c r="H16">
        <f t="shared" si="3"/>
        <v>8.8542871261999995E-7</v>
      </c>
      <c r="I16">
        <f t="shared" si="0"/>
        <v>0</v>
      </c>
      <c r="J16">
        <f t="shared" si="1"/>
        <v>0</v>
      </c>
      <c r="K16">
        <f t="shared" si="2"/>
        <v>3.6776064200000001E-7</v>
      </c>
      <c r="L16">
        <f t="shared" si="4"/>
        <v>1.021979983250731</v>
      </c>
    </row>
    <row r="17" spans="1:16">
      <c r="G17" t="s">
        <v>60</v>
      </c>
    </row>
    <row r="18" spans="1:16">
      <c r="A18" t="s">
        <v>38</v>
      </c>
      <c r="H18" t="s">
        <v>39</v>
      </c>
      <c r="N18" t="s">
        <v>45</v>
      </c>
    </row>
    <row r="19" spans="1:16">
      <c r="A19" s="1" t="s">
        <v>1</v>
      </c>
      <c r="B19" s="1" t="s">
        <v>19</v>
      </c>
      <c r="D19" s="1" t="s">
        <v>21</v>
      </c>
      <c r="E19" s="1" t="s">
        <v>18</v>
      </c>
      <c r="F19" s="1" t="s">
        <v>20</v>
      </c>
      <c r="H19" s="1" t="s">
        <v>19</v>
      </c>
      <c r="J19" s="1" t="s">
        <v>21</v>
      </c>
      <c r="K19" s="1" t="s">
        <v>18</v>
      </c>
      <c r="L19" s="1" t="s">
        <v>20</v>
      </c>
      <c r="N19" s="1" t="s">
        <v>13</v>
      </c>
      <c r="O19" s="1" t="s">
        <v>14</v>
      </c>
      <c r="P19" s="1" t="s">
        <v>15</v>
      </c>
    </row>
    <row r="20" spans="1:16">
      <c r="A20">
        <f t="shared" ref="A20:A27" si="5">B9*60</f>
        <v>0</v>
      </c>
      <c r="B20" t="e">
        <f>($C$9-C9)/$C$9</f>
        <v>#DIV/0!</v>
      </c>
      <c r="D20" t="e">
        <f t="shared" ref="D20:D27" si="6">B20/H9</f>
        <v>#DIV/0!</v>
      </c>
      <c r="E20" t="e">
        <f t="shared" ref="E20:E27" si="7">LN(1/(1-B20))</f>
        <v>#DIV/0!</v>
      </c>
      <c r="F20" t="e">
        <f>$H$9*B20</f>
        <v>#DIV/0!</v>
      </c>
      <c r="H20">
        <f t="shared" ref="H20:H27" si="8">(2*I9+J9+K9)/(25*H9+2*I9+J9+K9)</f>
        <v>0</v>
      </c>
      <c r="J20">
        <f t="shared" ref="J20:J27" si="9">H20/$H9</f>
        <v>0</v>
      </c>
      <c r="K20">
        <f>LN(1/(1-H20))</f>
        <v>0</v>
      </c>
      <c r="L20">
        <f>$H$9*H20</f>
        <v>0</v>
      </c>
      <c r="N20">
        <v>0</v>
      </c>
      <c r="O20">
        <v>0</v>
      </c>
      <c r="P20">
        <v>0</v>
      </c>
    </row>
    <row r="21" spans="1:16">
      <c r="A21">
        <f t="shared" si="5"/>
        <v>1200</v>
      </c>
      <c r="B21">
        <f t="shared" ref="B21:B27" si="10">($H$10-$H10/L10)/$H$10</f>
        <v>0</v>
      </c>
      <c r="D21">
        <f t="shared" si="6"/>
        <v>0</v>
      </c>
      <c r="E21">
        <f t="shared" si="7"/>
        <v>0</v>
      </c>
      <c r="F21">
        <f t="shared" ref="F21:F27" si="11">$H$9*B21</f>
        <v>0</v>
      </c>
      <c r="H21">
        <f t="shared" si="8"/>
        <v>1.0235668548983568E-3</v>
      </c>
      <c r="J21">
        <f t="shared" si="9"/>
        <v>1100.8032202221239</v>
      </c>
      <c r="K21">
        <f t="shared" ref="K21:K27" si="12">LN(1/(1-H21))</f>
        <v>1.0240910571860907E-3</v>
      </c>
      <c r="L21">
        <f t="shared" ref="L21:L27" si="13">$H$9*H21</f>
        <v>1.3560213693693432E-10</v>
      </c>
      <c r="N21">
        <f t="shared" ref="N21:N27" si="14">I10/(I10+J10+K10)</f>
        <v>0</v>
      </c>
      <c r="O21">
        <f t="shared" ref="O21:O27" si="15">J10/(I10+J10+K10)</f>
        <v>0</v>
      </c>
      <c r="P21">
        <f t="shared" ref="P21:P27" si="16">K10/(I10+J10+K10)</f>
        <v>1</v>
      </c>
    </row>
    <row r="22" spans="1:16">
      <c r="A22">
        <f t="shared" si="5"/>
        <v>2400</v>
      </c>
      <c r="B22">
        <f t="shared" si="10"/>
        <v>-0.13548071100793405</v>
      </c>
      <c r="D22">
        <f t="shared" si="6"/>
        <v>-143240.11415493261</v>
      </c>
      <c r="E22">
        <f t="shared" si="7"/>
        <v>-0.12705609519588393</v>
      </c>
      <c r="F22">
        <f t="shared" si="11"/>
        <v>-1.7948484594331102E-8</v>
      </c>
      <c r="H22">
        <f t="shared" si="8"/>
        <v>2.1919354912045331E-3</v>
      </c>
      <c r="J22">
        <f t="shared" si="9"/>
        <v>2317.4744776915045</v>
      </c>
      <c r="K22">
        <f t="shared" si="12"/>
        <v>2.1943412980285661E-3</v>
      </c>
      <c r="L22">
        <f t="shared" si="13"/>
        <v>2.9038761387477654E-10</v>
      </c>
      <c r="N22">
        <f t="shared" si="14"/>
        <v>0</v>
      </c>
      <c r="O22">
        <f t="shared" si="15"/>
        <v>0</v>
      </c>
      <c r="P22">
        <f t="shared" si="16"/>
        <v>1</v>
      </c>
    </row>
    <row r="23" spans="1:16">
      <c r="A23">
        <f t="shared" si="5"/>
        <v>3600</v>
      </c>
      <c r="B23">
        <f t="shared" si="10"/>
        <v>0.15755228849048991</v>
      </c>
      <c r="D23">
        <f t="shared" si="6"/>
        <v>160737.89478641545</v>
      </c>
      <c r="E23">
        <f t="shared" si="7"/>
        <v>0.17144368217183409</v>
      </c>
      <c r="F23">
        <f t="shared" si="11"/>
        <v>2.0872527179220104E-8</v>
      </c>
      <c r="H23">
        <f t="shared" si="8"/>
        <v>5.7797697403513867E-3</v>
      </c>
      <c r="J23">
        <f t="shared" si="9"/>
        <v>5896.6329801701768</v>
      </c>
      <c r="K23">
        <f t="shared" si="12"/>
        <v>5.7965372489176079E-3</v>
      </c>
      <c r="L23">
        <f t="shared" si="13"/>
        <v>7.6570389520175176E-10</v>
      </c>
      <c r="N23">
        <f t="shared" si="14"/>
        <v>0</v>
      </c>
      <c r="O23">
        <f t="shared" si="15"/>
        <v>0</v>
      </c>
      <c r="P23">
        <f t="shared" si="16"/>
        <v>1</v>
      </c>
    </row>
    <row r="24" spans="1:16">
      <c r="A24">
        <f t="shared" si="5"/>
        <v>5400</v>
      </c>
      <c r="B24">
        <f t="shared" si="10"/>
        <v>6.415174961934357E-2</v>
      </c>
      <c r="D24">
        <f t="shared" si="6"/>
        <v>66888.345854556188</v>
      </c>
      <c r="E24">
        <f t="shared" si="7"/>
        <v>6.6301941310022525E-2</v>
      </c>
      <c r="F24">
        <f t="shared" si="11"/>
        <v>8.4988237895706361E-9</v>
      </c>
      <c r="H24">
        <f t="shared" si="8"/>
        <v>6.8109118185264491E-3</v>
      </c>
      <c r="J24">
        <f t="shared" si="9"/>
        <v>7101.4528521154152</v>
      </c>
      <c r="K24">
        <f t="shared" si="12"/>
        <v>6.8342119353872032E-3</v>
      </c>
      <c r="L24">
        <f t="shared" si="13"/>
        <v>9.0230959771838403E-10</v>
      </c>
      <c r="N24">
        <f t="shared" si="14"/>
        <v>0</v>
      </c>
      <c r="O24">
        <f t="shared" si="15"/>
        <v>0</v>
      </c>
      <c r="P24">
        <f t="shared" si="16"/>
        <v>1</v>
      </c>
    </row>
    <row r="25" spans="1:16">
      <c r="A25">
        <f t="shared" si="5"/>
        <v>7200</v>
      </c>
      <c r="B25">
        <f t="shared" si="10"/>
        <v>0.10860493601370533</v>
      </c>
      <c r="D25">
        <f t="shared" si="6"/>
        <v>119078.47509055094</v>
      </c>
      <c r="E25">
        <f t="shared" si="7"/>
        <v>0.11496755585735449</v>
      </c>
      <c r="F25">
        <f t="shared" si="11"/>
        <v>1.4387981923095682E-8</v>
      </c>
      <c r="H25">
        <f t="shared" si="8"/>
        <v>9.8403892278092053E-3</v>
      </c>
      <c r="J25">
        <f t="shared" si="9"/>
        <v>10789.367284348222</v>
      </c>
      <c r="K25">
        <f t="shared" si="12"/>
        <v>9.8891258463199294E-3</v>
      </c>
      <c r="L25">
        <f t="shared" si="13"/>
        <v>1.3036547649001636E-9</v>
      </c>
      <c r="N25">
        <f t="shared" si="14"/>
        <v>0</v>
      </c>
      <c r="O25">
        <f t="shared" si="15"/>
        <v>0</v>
      </c>
      <c r="P25">
        <f t="shared" si="16"/>
        <v>1</v>
      </c>
    </row>
    <row r="26" spans="1:16">
      <c r="A26">
        <f t="shared" si="5"/>
        <v>10800</v>
      </c>
      <c r="B26">
        <f t="shared" si="10"/>
        <v>5.9357933411165062E-2</v>
      </c>
      <c r="D26">
        <f t="shared" si="6"/>
        <v>65405.392918568832</v>
      </c>
      <c r="E26">
        <f t="shared" si="7"/>
        <v>6.1192587327676781E-2</v>
      </c>
      <c r="F26">
        <f t="shared" si="11"/>
        <v>7.863739018311148E-9</v>
      </c>
      <c r="H26">
        <f t="shared" si="8"/>
        <v>1.3946747881648893E-2</v>
      </c>
      <c r="J26">
        <f t="shared" si="9"/>
        <v>15367.659767007361</v>
      </c>
      <c r="K26">
        <f t="shared" si="12"/>
        <v>1.404491760427184E-2</v>
      </c>
      <c r="L26">
        <f t="shared" si="13"/>
        <v>1.8476651593608454E-9</v>
      </c>
      <c r="N26">
        <f t="shared" si="14"/>
        <v>0</v>
      </c>
      <c r="O26">
        <f t="shared" si="15"/>
        <v>0</v>
      </c>
      <c r="P26">
        <f t="shared" si="16"/>
        <v>1</v>
      </c>
    </row>
    <row r="27" spans="1:16">
      <c r="A27">
        <f t="shared" si="5"/>
        <v>14400</v>
      </c>
      <c r="B27">
        <f t="shared" si="10"/>
        <v>6.8238656492040486E-2</v>
      </c>
      <c r="D27">
        <f t="shared" si="6"/>
        <v>77068.492945209597</v>
      </c>
      <c r="E27">
        <f t="shared" si="7"/>
        <v>7.0678566285329245E-2</v>
      </c>
      <c r="F27">
        <f t="shared" si="11"/>
        <v>9.0402572120655239E-9</v>
      </c>
      <c r="H27">
        <f t="shared" si="8"/>
        <v>1.6342390919455035E-2</v>
      </c>
      <c r="J27">
        <f t="shared" si="9"/>
        <v>18457.037462787488</v>
      </c>
      <c r="K27">
        <f t="shared" si="12"/>
        <v>1.6477400732881398E-2</v>
      </c>
      <c r="L27">
        <f t="shared" si="13"/>
        <v>2.165039949009403E-9</v>
      </c>
      <c r="N27">
        <f t="shared" si="14"/>
        <v>0</v>
      </c>
      <c r="O27">
        <f t="shared" si="15"/>
        <v>0</v>
      </c>
      <c r="P27">
        <f t="shared" si="16"/>
        <v>1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Control</vt:lpstr>
      <vt:lpstr>FAU40</vt:lpstr>
      <vt:lpstr>FAU40-Mod Pro</vt:lpstr>
      <vt:lpstr>T2 FAU40</vt:lpstr>
      <vt:lpstr>T1 FAU40</vt:lpstr>
      <vt:lpstr>T2 MFI15</vt:lpstr>
      <vt:lpstr>MFI15</vt:lpstr>
      <vt:lpstr>MFI40</vt:lpstr>
      <vt:lpstr>T2 MFI70 A2</vt:lpstr>
      <vt:lpstr>T2 MFI70 A1</vt:lpstr>
      <vt:lpstr>T1 MFI70</vt:lpstr>
      <vt:lpstr>FAU15</vt:lpstr>
      <vt:lpstr>FER28</vt:lpstr>
      <vt:lpstr>BEA19</vt:lpstr>
      <vt:lpstr>MOR45</vt:lpstr>
      <vt:lpstr>PMFI70</vt:lpstr>
      <vt:lpstr>MWW20</vt:lpstr>
      <vt:lpstr>PMWW32</vt:lpstr>
      <vt:lpstr>Compare All</vt:lpstr>
      <vt:lpstr>Compare Low</vt:lpstr>
      <vt:lpstr>Compare High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</dc:creator>
  <cp:lastModifiedBy>Thien</cp:lastModifiedBy>
  <dcterms:created xsi:type="dcterms:W3CDTF">2014-06-06T16:12:15Z</dcterms:created>
  <dcterms:modified xsi:type="dcterms:W3CDTF">2015-08-11T16:44:46Z</dcterms:modified>
</cp:coreProperties>
</file>